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 boll\CSR anwar baru\"/>
    </mc:Choice>
  </mc:AlternateContent>
  <bookViews>
    <workbookView xWindow="120" yWindow="75" windowWidth="18975" windowHeight="7620" activeTab="1"/>
  </bookViews>
  <sheets>
    <sheet name="Dinas" sheetId="1" r:id="rId1"/>
    <sheet name="KabKota" sheetId="2" r:id="rId2"/>
    <sheet name="DUSH" sheetId="3" r:id="rId3"/>
    <sheet name="Sheet2" sheetId="6" r:id="rId4"/>
    <sheet name="BPD" sheetId="7" r:id="rId5"/>
    <sheet name="Rekap" sheetId="8" r:id="rId6"/>
    <sheet name="Sheet1" sheetId="9" r:id="rId7"/>
  </sheets>
  <definedNames>
    <definedName name="_xlnm.Print_Area" localSheetId="4">BPD!$B$2:$K$103</definedName>
    <definedName name="_xlnm.Print_Area" localSheetId="0">Dinas!$B$2:$H$103</definedName>
    <definedName name="_xlnm.Print_Area" localSheetId="2">DUSH!$B$2:$F$72</definedName>
    <definedName name="_xlnm.Print_Area" localSheetId="1">KabKota!$B$2:$J$680</definedName>
    <definedName name="_xlnm.Print_Area" localSheetId="5">Rekap!$B$2:$I$131</definedName>
    <definedName name="_xlnm.Print_Area" localSheetId="3">Sheet2!$B$2:$J$680</definedName>
    <definedName name="_xlnm.Print_Titles" localSheetId="4">BPD!$6:$6</definedName>
    <definedName name="_xlnm.Print_Titles" localSheetId="0">Dinas!$6:$6</definedName>
    <definedName name="_xlnm.Print_Titles" localSheetId="1">KabKota!$6:$6</definedName>
    <definedName name="_xlnm.Print_Titles" localSheetId="5">Rekap!$4:$4</definedName>
  </definedNames>
  <calcPr calcId="152511"/>
</workbook>
</file>

<file path=xl/calcChain.xml><?xml version="1.0" encoding="utf-8"?>
<calcChain xmlns="http://schemas.openxmlformats.org/spreadsheetml/2006/main">
  <c r="H133" i="8" l="1"/>
  <c r="D3" i="9"/>
  <c r="H128" i="8"/>
  <c r="H120" i="8"/>
  <c r="H117" i="8"/>
  <c r="H114" i="8"/>
  <c r="H111" i="8"/>
  <c r="H108" i="8"/>
  <c r="H105" i="8"/>
  <c r="H102" i="8"/>
  <c r="H41" i="8"/>
  <c r="H92" i="8"/>
  <c r="H99" i="8" s="1"/>
  <c r="H58" i="8"/>
  <c r="H57" i="8"/>
  <c r="H47" i="8"/>
  <c r="H36" i="8"/>
  <c r="H29" i="8"/>
  <c r="H17" i="8"/>
  <c r="H13" i="8"/>
  <c r="I92" i="7"/>
  <c r="I102" i="7"/>
  <c r="J102" i="7"/>
  <c r="I679" i="6"/>
  <c r="I677" i="6"/>
  <c r="I671" i="6"/>
  <c r="I668" i="6"/>
  <c r="I648" i="6"/>
  <c r="I645" i="6"/>
  <c r="I624" i="6"/>
  <c r="I621" i="6"/>
  <c r="I618" i="6"/>
  <c r="I615" i="6"/>
  <c r="I612" i="6"/>
  <c r="I609" i="6"/>
  <c r="I568" i="6"/>
  <c r="I565" i="6"/>
  <c r="I559" i="6"/>
  <c r="I556" i="6"/>
  <c r="I550" i="6"/>
  <c r="I545" i="6"/>
  <c r="I541" i="6"/>
  <c r="I509" i="6"/>
  <c r="I500" i="6"/>
  <c r="I480" i="6"/>
  <c r="I472" i="6"/>
  <c r="I448" i="6"/>
  <c r="I432" i="6"/>
  <c r="I419" i="6"/>
  <c r="I413" i="6"/>
  <c r="I371" i="6"/>
  <c r="I348" i="6"/>
  <c r="I336" i="6"/>
  <c r="I316" i="6"/>
  <c r="I310" i="6"/>
  <c r="I301" i="6"/>
  <c r="I289" i="6"/>
  <c r="I273" i="6"/>
  <c r="I270" i="6"/>
  <c r="I267" i="6"/>
  <c r="I256" i="6"/>
  <c r="I253" i="6"/>
  <c r="I250" i="6"/>
  <c r="I238" i="6"/>
  <c r="I184" i="6"/>
  <c r="I181" i="6"/>
  <c r="I178" i="6"/>
  <c r="I154" i="6"/>
  <c r="I151" i="6"/>
  <c r="I148" i="6"/>
  <c r="I145" i="6"/>
  <c r="I141" i="6"/>
  <c r="I134" i="6"/>
  <c r="I121" i="6"/>
  <c r="I116" i="6"/>
  <c r="I113" i="6"/>
  <c r="I110" i="6"/>
  <c r="I107" i="6"/>
  <c r="I76" i="6"/>
  <c r="I73" i="6"/>
  <c r="I67" i="6"/>
  <c r="I60" i="6"/>
  <c r="I40" i="6"/>
  <c r="I33" i="6"/>
  <c r="I21" i="6"/>
  <c r="H21" i="6"/>
  <c r="I679" i="2"/>
  <c r="I472" i="2"/>
  <c r="I541" i="2"/>
  <c r="I565" i="2"/>
  <c r="I609" i="2"/>
  <c r="I348" i="2"/>
  <c r="H709" i="2"/>
  <c r="H708" i="2"/>
  <c r="H707" i="2"/>
  <c r="H703" i="2"/>
  <c r="H702" i="2"/>
  <c r="H699" i="2"/>
  <c r="H698" i="2"/>
  <c r="H697" i="2"/>
  <c r="H696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I671" i="2"/>
  <c r="I677" i="2"/>
  <c r="I668" i="2"/>
  <c r="I648" i="2"/>
  <c r="I645" i="2"/>
  <c r="I624" i="2"/>
  <c r="H31" i="8" l="1"/>
  <c r="H63" i="8"/>
  <c r="H130" i="8" s="1"/>
  <c r="I710" i="2"/>
  <c r="I621" i="2"/>
  <c r="I618" i="2"/>
  <c r="I615" i="2"/>
  <c r="I612" i="2"/>
  <c r="I568" i="2"/>
  <c r="I559" i="2"/>
  <c r="I556" i="2"/>
  <c r="I550" i="2"/>
  <c r="I545" i="2"/>
  <c r="I509" i="2"/>
  <c r="I500" i="2"/>
  <c r="I480" i="2"/>
  <c r="I253" i="2"/>
  <c r="I448" i="2"/>
  <c r="I432" i="2"/>
  <c r="I419" i="2"/>
  <c r="I413" i="2"/>
  <c r="I371" i="2"/>
  <c r="I336" i="2"/>
  <c r="I316" i="2"/>
  <c r="I310" i="2"/>
  <c r="I301" i="2"/>
  <c r="I289" i="2"/>
  <c r="I273" i="2"/>
  <c r="I270" i="2"/>
  <c r="I267" i="2"/>
  <c r="I256" i="2"/>
  <c r="I250" i="2"/>
  <c r="I238" i="2"/>
  <c r="I184" i="2"/>
  <c r="I181" i="2"/>
  <c r="I154" i="2"/>
  <c r="I178" i="2"/>
  <c r="I151" i="2"/>
  <c r="I148" i="2"/>
  <c r="I145" i="2"/>
  <c r="I141" i="2"/>
  <c r="I134" i="2"/>
  <c r="I121" i="2"/>
  <c r="I116" i="2"/>
  <c r="I113" i="2"/>
  <c r="I110" i="2"/>
  <c r="I107" i="2"/>
  <c r="I76" i="2"/>
  <c r="I73" i="2"/>
  <c r="I67" i="2"/>
  <c r="I60" i="2"/>
  <c r="I40" i="2"/>
  <c r="I33" i="2"/>
  <c r="I21" i="2"/>
  <c r="H21" i="2"/>
  <c r="G99" i="1"/>
  <c r="G96" i="1"/>
  <c r="G95" i="1"/>
  <c r="G94" i="1"/>
  <c r="G85" i="1"/>
  <c r="G79" i="1"/>
  <c r="G76" i="1"/>
  <c r="G74" i="1"/>
  <c r="F74" i="1"/>
  <c r="G82" i="1"/>
  <c r="G73" i="1"/>
  <c r="G70" i="1"/>
  <c r="G67" i="1"/>
  <c r="F66" i="1"/>
  <c r="F63" i="1"/>
  <c r="G62" i="1"/>
  <c r="G59" i="1"/>
  <c r="G60" i="1" s="1"/>
  <c r="G55" i="1"/>
  <c r="G20" i="1"/>
  <c r="F20" i="1"/>
  <c r="G19" i="1"/>
  <c r="F19" i="1"/>
  <c r="G18" i="1"/>
  <c r="F18" i="1"/>
  <c r="G16" i="1"/>
  <c r="F16" i="1"/>
  <c r="G15" i="1"/>
  <c r="F15" i="1"/>
  <c r="G14" i="1"/>
  <c r="G102" i="1" s="1"/>
</calcChain>
</file>

<file path=xl/sharedStrings.xml><?xml version="1.0" encoding="utf-8"?>
<sst xmlns="http://schemas.openxmlformats.org/spreadsheetml/2006/main" count="5044" uniqueCount="1418">
  <si>
    <t>TAHUN 2014</t>
  </si>
  <si>
    <t>NO</t>
  </si>
  <si>
    <t>Bapermades</t>
  </si>
  <si>
    <t>Bidang Infrastruktur</t>
  </si>
  <si>
    <t>Cilacap</t>
  </si>
  <si>
    <t>REKAP USULAN PENANGGULANGAN KEMISKINAN</t>
  </si>
  <si>
    <t>MELALUI PROGRAM CSR</t>
  </si>
  <si>
    <t>BIDANG</t>
  </si>
  <si>
    <t>JUMLAH</t>
  </si>
  <si>
    <t>Dinas ESDM</t>
  </si>
  <si>
    <t>Blora</t>
  </si>
  <si>
    <t>VOLUME (RT)</t>
  </si>
  <si>
    <t>Banjarnegara</t>
  </si>
  <si>
    <t>Banyumas</t>
  </si>
  <si>
    <t>Dinas Kesehatan</t>
  </si>
  <si>
    <t>Bidang Lingkungan</t>
  </si>
  <si>
    <t>Purworejo</t>
  </si>
  <si>
    <t>Batang</t>
  </si>
  <si>
    <t>Grobogan</t>
  </si>
  <si>
    <t>KEGIATAN</t>
  </si>
  <si>
    <t>Program Listrik Murah</t>
  </si>
  <si>
    <t>Jamban Sehat</t>
  </si>
  <si>
    <t>Sumber air tak terlindungi</t>
  </si>
  <si>
    <t>SPAL dan Peresapan</t>
  </si>
  <si>
    <t>Bak Perlindungan Mata Air</t>
  </si>
  <si>
    <t>Dinas Sosial</t>
  </si>
  <si>
    <t>Sragen</t>
  </si>
  <si>
    <t>Rumah Tidak Layak Huni</t>
  </si>
  <si>
    <t>Sumber Air Minum</t>
  </si>
  <si>
    <t>Kab. Magelang</t>
  </si>
  <si>
    <t>Pati</t>
  </si>
  <si>
    <t>Bidang Kesehatan</t>
  </si>
  <si>
    <t>Kecacatan</t>
  </si>
  <si>
    <t>Dinas Kehutanan</t>
  </si>
  <si>
    <t>Bidang Ekonomi</t>
  </si>
  <si>
    <t>Budidaya Porang</t>
  </si>
  <si>
    <t>Penanaman Mangrove</t>
  </si>
  <si>
    <t>Temanggung</t>
  </si>
  <si>
    <t>Budidaya Jahe HR</t>
  </si>
  <si>
    <t>Mesin Penyedot Air</t>
  </si>
  <si>
    <t>Rembang</t>
  </si>
  <si>
    <t>Penanaman Empon-Empon</t>
  </si>
  <si>
    <t>Karanganyar</t>
  </si>
  <si>
    <t>Sereh Wangi</t>
  </si>
  <si>
    <t>Pupuk Kompos</t>
  </si>
  <si>
    <t>Mesin Pengolah Emping Mlinjo</t>
  </si>
  <si>
    <t>Jepara</t>
  </si>
  <si>
    <t>Ternak Lebah</t>
  </si>
  <si>
    <t>Brebes</t>
  </si>
  <si>
    <t>Mekanisasi Pengolah Kopi</t>
  </si>
  <si>
    <t>Kudus</t>
  </si>
  <si>
    <t>Dinas PSDA</t>
  </si>
  <si>
    <t>Pemalang</t>
  </si>
  <si>
    <t>Embung Mini Belik</t>
  </si>
  <si>
    <t>Embung Mini Wonosegoro</t>
  </si>
  <si>
    <t>Embung Mini Tegalrejo</t>
  </si>
  <si>
    <t>Embung Mini Jrahi</t>
  </si>
  <si>
    <t>Wonogiri</t>
  </si>
  <si>
    <t>Embung Mini Balepanjang</t>
  </si>
  <si>
    <t>Talud/Betonisasi/Pavingisasi</t>
  </si>
  <si>
    <t>Kab. Tegal</t>
  </si>
  <si>
    <t>Rabat Beton/Talud/Air Bersih</t>
  </si>
  <si>
    <t>Rabat Beton/Aspal</t>
  </si>
  <si>
    <t>Rabat Beton/Aspal/Air Bersih</t>
  </si>
  <si>
    <t>Rabat Beton/Aspal/Talud</t>
  </si>
  <si>
    <t>Talud/Penampungan Air/Jembatan</t>
  </si>
  <si>
    <t>Purbalingga</t>
  </si>
  <si>
    <t>Rabat Beton/Aspal/Pavingisasi/Talud</t>
  </si>
  <si>
    <t>KET</t>
  </si>
  <si>
    <t>Disnakertranduk</t>
  </si>
  <si>
    <t>Demak</t>
  </si>
  <si>
    <t>Pelatihan Kewirausahaan</t>
  </si>
  <si>
    <t>Klaten</t>
  </si>
  <si>
    <t>Kebumen</t>
  </si>
  <si>
    <t>Wonosobo</t>
  </si>
  <si>
    <t>9 Paket</t>
  </si>
  <si>
    <t>5 Paket</t>
  </si>
  <si>
    <t>Pelatihan Perbengkelan</t>
  </si>
  <si>
    <t>Pelatihan Meubeler</t>
  </si>
  <si>
    <t>1 Paket</t>
  </si>
  <si>
    <t>2 Paket</t>
  </si>
  <si>
    <t>Pelatihan Batu Kayu</t>
  </si>
  <si>
    <t>Pelatihan Menjahit</t>
  </si>
  <si>
    <t>Boyolali</t>
  </si>
  <si>
    <t>Pelatihan Handicraft</t>
  </si>
  <si>
    <t>Pelatihan Batik</t>
  </si>
  <si>
    <t>Pelatihan Tata Boga</t>
  </si>
  <si>
    <t>Pelatihan Pembuatan Pelet Ikan</t>
  </si>
  <si>
    <t>Dispertan</t>
  </si>
  <si>
    <t>Tanaman Pisang</t>
  </si>
  <si>
    <t>350.000 btng</t>
  </si>
  <si>
    <t>Sukoharjo</t>
  </si>
  <si>
    <t>Kendal</t>
  </si>
  <si>
    <t>300.000 btng</t>
  </si>
  <si>
    <t>SKPD/KAB/KOTA</t>
  </si>
  <si>
    <t>Pemasangan Instalasi rumah</t>
  </si>
  <si>
    <t>450 Watt</t>
  </si>
  <si>
    <t>Pembelian bibit dan biaya perawatan</t>
  </si>
  <si>
    <t>Jamban Personal - Kloset, Septitang,</t>
  </si>
  <si>
    <t>Peresapan.</t>
  </si>
  <si>
    <t>Pembuatan Bak penampungan</t>
  </si>
  <si>
    <t>Bibit dan biaya perawatan</t>
  </si>
  <si>
    <t>Pembangunan fisik embung</t>
  </si>
  <si>
    <t>BLH</t>
  </si>
  <si>
    <t>Penghijauan (Eucalyptus)</t>
  </si>
  <si>
    <t>55,000 btng</t>
  </si>
  <si>
    <t>Kab. Semarang</t>
  </si>
  <si>
    <t>82.50 btng</t>
  </si>
  <si>
    <t>Penghijauan (Cengkeh/sengon/suren)</t>
  </si>
  <si>
    <t>MELALUI PROGRAM CSR (TIDAK TERBIAYAI APBD/APBN)</t>
  </si>
  <si>
    <t>KECAMATAN</t>
  </si>
  <si>
    <t>DESA</t>
  </si>
  <si>
    <t>KETERANGAN</t>
  </si>
  <si>
    <t>USULAN KEGIATAN PENANGGULANGAN KEMISKINAN DI JAWA TENGAH</t>
  </si>
  <si>
    <t>KABUPATEN/KOTA</t>
  </si>
  <si>
    <t>DINAS</t>
  </si>
  <si>
    <t>DINAS ESDM</t>
  </si>
  <si>
    <t>Pemasangan Instalasi Rumah 450 Watt</t>
  </si>
  <si>
    <t>Program listrik murah</t>
  </si>
  <si>
    <t>Tunjungan</t>
  </si>
  <si>
    <t>Tamanrejo</t>
  </si>
  <si>
    <t>Kedungringin</t>
  </si>
  <si>
    <t>Jepon</t>
  </si>
  <si>
    <t>Jomblang</t>
  </si>
  <si>
    <t>Brumbung</t>
  </si>
  <si>
    <t>Kawengan</t>
  </si>
  <si>
    <t>Palon</t>
  </si>
  <si>
    <t>Sumurboto</t>
  </si>
  <si>
    <t>Temurejo</t>
  </si>
  <si>
    <t>Karangjati</t>
  </si>
  <si>
    <t>Kedungtuban</t>
  </si>
  <si>
    <t>Galuk</t>
  </si>
  <si>
    <t>BAPERMADES</t>
  </si>
  <si>
    <t>Randublatung</t>
  </si>
  <si>
    <t>Pilang</t>
  </si>
  <si>
    <t>Rabat Beton</t>
  </si>
  <si>
    <t>2 km x 2,5 m x 0,12 m</t>
  </si>
  <si>
    <t xml:space="preserve">VOLUME </t>
  </si>
  <si>
    <t>Kutukan</t>
  </si>
  <si>
    <t>Telford</t>
  </si>
  <si>
    <t>2 km x 3 m</t>
  </si>
  <si>
    <t>Kradenan</t>
  </si>
  <si>
    <t>Mendenrejo</t>
  </si>
  <si>
    <t>1 km x 2,5 m</t>
  </si>
  <si>
    <t>Gondel</t>
  </si>
  <si>
    <t>Bogorejo</t>
  </si>
  <si>
    <t>Nglengkir</t>
  </si>
  <si>
    <t>Jurangrejo</t>
  </si>
  <si>
    <t>Banjarejo</t>
  </si>
  <si>
    <t>Mojowetan</t>
  </si>
  <si>
    <t>1 km x 2,5 m x 0,12 m</t>
  </si>
  <si>
    <t>Tutup</t>
  </si>
  <si>
    <t>Gempolrejo</t>
  </si>
  <si>
    <t>Japah</t>
  </si>
  <si>
    <t>Kalinanas</t>
  </si>
  <si>
    <t>Aspal</t>
  </si>
  <si>
    <t>3 km x 3 m</t>
  </si>
  <si>
    <t>DINAS KEHUTANAN</t>
  </si>
  <si>
    <t>Jiken</t>
  </si>
  <si>
    <t>Nglobo</t>
  </si>
  <si>
    <t>Cabak</t>
  </si>
  <si>
    <t>Nglebur</t>
  </si>
  <si>
    <t>Sambong</t>
  </si>
  <si>
    <t>Temengeng</t>
  </si>
  <si>
    <t>Todanan</t>
  </si>
  <si>
    <t>Sonokulon</t>
  </si>
  <si>
    <t>Demplot Empon-empon</t>
  </si>
  <si>
    <t>Kab. Blora (Bidang Infrastruktur)</t>
  </si>
  <si>
    <t>Kab. Blora (Bidang Ekonomi)</t>
  </si>
  <si>
    <t>Kab. Rembang (Bidang Infrastruktur)</t>
  </si>
  <si>
    <t>Bulu</t>
  </si>
  <si>
    <t>Sendangmulyo</t>
  </si>
  <si>
    <t>1.050 m x 3 m x 0,15 m</t>
  </si>
  <si>
    <t>Pasedan</t>
  </si>
  <si>
    <t>675 m x 2,2 m x 0,12 m</t>
  </si>
  <si>
    <t>Gunem</t>
  </si>
  <si>
    <t>Tegaldowo</t>
  </si>
  <si>
    <t>450 m x 2,5 m</t>
  </si>
  <si>
    <t>Talud dan Gorong RW 05</t>
  </si>
  <si>
    <t>Rabat Beton dan Talud RW 02</t>
  </si>
  <si>
    <t>Panjang 1.000 m</t>
  </si>
  <si>
    <t>Rabat Beton RW 06</t>
  </si>
  <si>
    <t>700 m x 2,5 m</t>
  </si>
  <si>
    <t>Sarang</t>
  </si>
  <si>
    <t>Lodanwetan</t>
  </si>
  <si>
    <t>Pengaspalan Jalan</t>
  </si>
  <si>
    <t>Panjang 1.500 m</t>
  </si>
  <si>
    <t>Bonjor</t>
  </si>
  <si>
    <t>Tawangrejo</t>
  </si>
  <si>
    <t>Pembuatan Drainase</t>
  </si>
  <si>
    <t>Panjang 500 m</t>
  </si>
  <si>
    <t>Sumbermulyo</t>
  </si>
  <si>
    <t>Kalipang</t>
  </si>
  <si>
    <t>Pembuatan Jalan Makadam dan Pengaspalan Jalan</t>
  </si>
  <si>
    <t>Sedan</t>
  </si>
  <si>
    <t>Karas</t>
  </si>
  <si>
    <t>Jalan Cor Beton</t>
  </si>
  <si>
    <t>Panjang 500 m dan Panjang 1.000 m</t>
  </si>
  <si>
    <t>330 m x 3 m x 0,12 m</t>
  </si>
  <si>
    <t>Pembuatan Brainase</t>
  </si>
  <si>
    <t>135 m x 0,80 m x 1 m</t>
  </si>
  <si>
    <t>Jalan Cor Dukuh Ngampel</t>
  </si>
  <si>
    <t>250 m x 2,5 m x 0,12 m</t>
  </si>
  <si>
    <t>80 m x 4 m</t>
  </si>
  <si>
    <t>Pancur</t>
  </si>
  <si>
    <t>Doropayung</t>
  </si>
  <si>
    <t>Pembangunan Talur</t>
  </si>
  <si>
    <t>Pembangunan Jembatan</t>
  </si>
  <si>
    <t>5 unit</t>
  </si>
  <si>
    <t>Pembangunan Talud Sungai</t>
  </si>
  <si>
    <t>Sulang</t>
  </si>
  <si>
    <t>Kaliombo</t>
  </si>
  <si>
    <t>Rabat Beton dan Talud</t>
  </si>
  <si>
    <t>600 m x 2,5 m</t>
  </si>
  <si>
    <t>Pamotan</t>
  </si>
  <si>
    <t>Pembangunan Air Bersih</t>
  </si>
  <si>
    <t>1 unit</t>
  </si>
  <si>
    <t>Lasem</t>
  </si>
  <si>
    <t>Karas Gede</t>
  </si>
  <si>
    <t>Penanaman Empon - empon</t>
  </si>
  <si>
    <t>Jumlah</t>
  </si>
  <si>
    <t>Kab. Rembang (Bidang Ekonomi)</t>
  </si>
  <si>
    <t>1 paket</t>
  </si>
  <si>
    <t>1 paket (30 org)</t>
  </si>
  <si>
    <t>Mantingan</t>
  </si>
  <si>
    <t>Tayu</t>
  </si>
  <si>
    <t>Tunggulsari</t>
  </si>
  <si>
    <t>Kab. Pati (Bidang Lingkungan)</t>
  </si>
  <si>
    <t>Kab. Pati (Bidang Infrastruktur)</t>
  </si>
  <si>
    <t>Gunung Wungkal</t>
  </si>
  <si>
    <t>Jrahi</t>
  </si>
  <si>
    <t>Tipe Embung : galian tanah, H air : 3,5 m, Vol Tampung : 11.250 bm, luas genangan 3.839 m2, Luas areal : 30 ha</t>
  </si>
  <si>
    <t>Pati Lor</t>
  </si>
  <si>
    <t>Rumah Tidak Layak Huni (RTLH)</t>
  </si>
  <si>
    <t>20 rumah</t>
  </si>
  <si>
    <t>DISNAKERTRANDUK</t>
  </si>
  <si>
    <t>DINAS PSDA</t>
  </si>
  <si>
    <t>DINAS SOSIAL</t>
  </si>
  <si>
    <t>Sukolilo</t>
  </si>
  <si>
    <t>Prawoto</t>
  </si>
  <si>
    <t>Rabat Beton Ds. Prawoto</t>
  </si>
  <si>
    <t>1.000 m x 2 m x 0,15 m</t>
  </si>
  <si>
    <t>Talud Jalan</t>
  </si>
  <si>
    <t>250 m x 75 m</t>
  </si>
  <si>
    <t>Gorong - gorong</t>
  </si>
  <si>
    <t>6 m x 1,5 m (2 unit)</t>
  </si>
  <si>
    <t>Tompe gunung</t>
  </si>
  <si>
    <t>Rabat Beton Jalan Poros Desa</t>
  </si>
  <si>
    <t>Jembatan Dkh. Gelet</t>
  </si>
  <si>
    <t>2,5 m x 3 m</t>
  </si>
  <si>
    <t>Talud</t>
  </si>
  <si>
    <t>200 m x 0,75 m</t>
  </si>
  <si>
    <t>10 unit</t>
  </si>
  <si>
    <t>Jalan Poros Desa</t>
  </si>
  <si>
    <t>800 m x 3 m x 0,15 m</t>
  </si>
  <si>
    <t>100 m x 0,76 m</t>
  </si>
  <si>
    <t>Cengkal Sewu</t>
  </si>
  <si>
    <t>Rabat Beton Jalan Desa</t>
  </si>
  <si>
    <t>800 m x 2 m x 0,15 m</t>
  </si>
  <si>
    <t>Kayen</t>
  </si>
  <si>
    <t>Jimbaran</t>
  </si>
  <si>
    <t>380 m x 0,75 m</t>
  </si>
  <si>
    <t>Duren Sawit</t>
  </si>
  <si>
    <t>Talud Badan Jalan</t>
  </si>
  <si>
    <t>300 m x 0,75 m</t>
  </si>
  <si>
    <t>150 m x 5 m x 0,15 m</t>
  </si>
  <si>
    <t>Sumber Sari</t>
  </si>
  <si>
    <t>Rabat Beton Blok (4 lokasi)</t>
  </si>
  <si>
    <t>750 m x 2,5 m x 0,15 m</t>
  </si>
  <si>
    <t>Jatiroto</t>
  </si>
  <si>
    <t>800 m x 0,75 m</t>
  </si>
  <si>
    <t>2.000 m x 3 m</t>
  </si>
  <si>
    <t>Talun</t>
  </si>
  <si>
    <t>Perbaikan Drainase</t>
  </si>
  <si>
    <t>700 m x 1 m</t>
  </si>
  <si>
    <t>Tambakromo</t>
  </si>
  <si>
    <t>Maitan</t>
  </si>
  <si>
    <t>Talud Jalan Poros Desa</t>
  </si>
  <si>
    <t>400 m x 2 m x 0,15 m</t>
  </si>
  <si>
    <t>Mojomulyo</t>
  </si>
  <si>
    <t>400 m x 0,75 m</t>
  </si>
  <si>
    <t>2.000 m x 2,5 m</t>
  </si>
  <si>
    <t>Kalikalong</t>
  </si>
  <si>
    <t>Margomulyo</t>
  </si>
  <si>
    <t>Normalisasi Sungai Lingkungan</t>
  </si>
  <si>
    <t>1.000 m</t>
  </si>
  <si>
    <t>Ngemplakkidul</t>
  </si>
  <si>
    <t>Drainase Lingk. Pemukiman</t>
  </si>
  <si>
    <t>600 m x 1 m</t>
  </si>
  <si>
    <t>10 m x 0,75 m</t>
  </si>
  <si>
    <t>Kab. Jepara (Bidang Ekonomi)</t>
  </si>
  <si>
    <t>Keling</t>
  </si>
  <si>
    <t>Damarwulan</t>
  </si>
  <si>
    <t>Kab. Jepara (Bidang Infrastruktur)</t>
  </si>
  <si>
    <t>Donorejo</t>
  </si>
  <si>
    <t>Banyumanis</t>
  </si>
  <si>
    <t>Bak Penampungan Air</t>
  </si>
  <si>
    <t>Dawe</t>
  </si>
  <si>
    <t>Kajar</t>
  </si>
  <si>
    <t>Kab. Kudus (Bidang Ekonomi)</t>
  </si>
  <si>
    <t>Kab. Demak (Bidang Ekonomi)</t>
  </si>
  <si>
    <t>Bonan</t>
  </si>
  <si>
    <t>Wonosari</t>
  </si>
  <si>
    <t>1 Paket (30 org)</t>
  </si>
  <si>
    <t>Karangawen</t>
  </si>
  <si>
    <t>Jragung</t>
  </si>
  <si>
    <t>1 Paket (25 org)</t>
  </si>
  <si>
    <t>Guntur</t>
  </si>
  <si>
    <t>Krandon</t>
  </si>
  <si>
    <t>DINAS KESEHATAN</t>
  </si>
  <si>
    <t>Kab. Grobogan (Bidang Infrastruktur)</t>
  </si>
  <si>
    <t>Kedungjati</t>
  </si>
  <si>
    <t>Panimbo</t>
  </si>
  <si>
    <t>Sumber Air Minum tidak terlindungi</t>
  </si>
  <si>
    <t>22 unit</t>
  </si>
  <si>
    <t>Karangrayung</t>
  </si>
  <si>
    <t>Gunung Tumpeng</t>
  </si>
  <si>
    <t>Penawangan</t>
  </si>
  <si>
    <t>Lajer</t>
  </si>
  <si>
    <t>Lebengjumuk</t>
  </si>
  <si>
    <t>Geyer</t>
  </si>
  <si>
    <t>Bangsri</t>
  </si>
  <si>
    <t>Tawangharjo</t>
  </si>
  <si>
    <t>Kemadohbatur</t>
  </si>
  <si>
    <t>Gubug</t>
  </si>
  <si>
    <t>Penadaran</t>
  </si>
  <si>
    <t>Bago</t>
  </si>
  <si>
    <t>Brati</t>
  </si>
  <si>
    <t>Katekan</t>
  </si>
  <si>
    <t>Ngaringan</t>
  </si>
  <si>
    <t>Sumber Agung</t>
  </si>
  <si>
    <t>Gabus</t>
  </si>
  <si>
    <t>Nglinduk</t>
  </si>
  <si>
    <t>Kab. Grobogan (Bidang Ekonomi)</t>
  </si>
  <si>
    <t>Tlogotirto</t>
  </si>
  <si>
    <t>Demplot Sereh Wangi</t>
  </si>
  <si>
    <t>Pelem</t>
  </si>
  <si>
    <t>Tirem</t>
  </si>
  <si>
    <t>Pengolah Pupuk Kompos</t>
  </si>
  <si>
    <t>Klambu</t>
  </si>
  <si>
    <t>Taruman</t>
  </si>
  <si>
    <t>Pulokulon</t>
  </si>
  <si>
    <t>Getaksari</t>
  </si>
  <si>
    <t>Sobo</t>
  </si>
  <si>
    <t>1 Paket ( 25 org)</t>
  </si>
  <si>
    <t>Kab. Grobogan (Bdang Infrastruktur)</t>
  </si>
  <si>
    <t>Wirosari</t>
  </si>
  <si>
    <t>Tegalrejo</t>
  </si>
  <si>
    <t>Pembuatan Embung Mini Tegalrejo</t>
  </si>
  <si>
    <t>Tipe embung : Urugan tanah homogen, Luas genangan : 10.781 m2, Vol tampung : 15.749 m3, H embung : 3 m, Luas areal : 20 ha</t>
  </si>
  <si>
    <t>Kota Semarang (Bidang Lingkungan)</t>
  </si>
  <si>
    <t>Candisari</t>
  </si>
  <si>
    <t>Penanganan Sampah</t>
  </si>
  <si>
    <t>1 bank sampah</t>
  </si>
  <si>
    <t>Kab. Semarang (Bidang Lingkungan)</t>
  </si>
  <si>
    <t>Banyubiru</t>
  </si>
  <si>
    <t>Tanaman Kopi dan Cengkeh</t>
  </si>
  <si>
    <t>1.500 btng</t>
  </si>
  <si>
    <t>Kebondowo</t>
  </si>
  <si>
    <t>Tanaman Cengkeh</t>
  </si>
  <si>
    <t>750 btng</t>
  </si>
  <si>
    <t>Tegaron</t>
  </si>
  <si>
    <t>Gedong</t>
  </si>
  <si>
    <t>Tanaman Cengkeh, Sengon/Suren</t>
  </si>
  <si>
    <t>Wirogomo</t>
  </si>
  <si>
    <t xml:space="preserve">Pembelian Bibit </t>
  </si>
  <si>
    <t>Mambang</t>
  </si>
  <si>
    <t>Tanaman Cengkeh dan Kopi</t>
  </si>
  <si>
    <t>Tanaman Cengkeh (Ngudi Mulyo)</t>
  </si>
  <si>
    <t>Tanaman Cengkeh (Sedyo Makmur)</t>
  </si>
  <si>
    <t>Tuntang</t>
  </si>
  <si>
    <t>Kali Beji</t>
  </si>
  <si>
    <t>Tanaman Sengon dan Alpokat</t>
  </si>
  <si>
    <t>Kesongo</t>
  </si>
  <si>
    <t>Tanaman Sengon dan Alpokat (Argo Mulyo)</t>
  </si>
  <si>
    <t>Tanaman Sengon dan Alpokat (Argo Mulyo 1)</t>
  </si>
  <si>
    <t>Tanaman Sengon dan Alpokat (Argo Mulyo 2)</t>
  </si>
  <si>
    <t>Ngajaran</t>
  </si>
  <si>
    <t>Gedangan</t>
  </si>
  <si>
    <t>Watuagung</t>
  </si>
  <si>
    <t>Tanaman Sengon dan Alpokat (Sido Rukun)</t>
  </si>
  <si>
    <t>Tanaman Sengon dan Alpokat (Ngudi Rahayu)</t>
  </si>
  <si>
    <t>Bandungan</t>
  </si>
  <si>
    <t>Candi</t>
  </si>
  <si>
    <t>Tanaman Sengan dan Cengkeh</t>
  </si>
  <si>
    <t>Banyukuning</t>
  </si>
  <si>
    <t>Tanaman Sengon dan Suren</t>
  </si>
  <si>
    <t>Jetis</t>
  </si>
  <si>
    <t>DISPERTAN DAN TPH</t>
  </si>
  <si>
    <t>Kota Semarang</t>
  </si>
  <si>
    <t>3.000 btng</t>
  </si>
  <si>
    <t>Pembelian Bibit dan Biaya Perawatan</t>
  </si>
  <si>
    <t>Kab. Batang (Bidang Ekonomi)</t>
  </si>
  <si>
    <t>Blado</t>
  </si>
  <si>
    <t>Harjowinangun</t>
  </si>
  <si>
    <t>Kab. Batang (Bidang Infrastruktur)</t>
  </si>
  <si>
    <t>Bandar</t>
  </si>
  <si>
    <t>Wonosegoro</t>
  </si>
  <si>
    <t>Pembuatan Embung Mini Wonosegoro</t>
  </si>
  <si>
    <t>Tipe embung : Urugan tanah homogen, H timbunan : 5,5 m, Vol tampung : 9.914 m3, Luas genangan : 3.149 m2</t>
  </si>
  <si>
    <t>Kab. Batang (Bidang Lingkungan)</t>
  </si>
  <si>
    <t>Tombo</t>
  </si>
  <si>
    <t>Pembuatan Jamban Sehat</t>
  </si>
  <si>
    <t>50 unit</t>
  </si>
  <si>
    <t>Jamban personal, Kloset, septi tang dan peresapan</t>
  </si>
  <si>
    <t>Wonokerto</t>
  </si>
  <si>
    <t>Tumbrep</t>
  </si>
  <si>
    <t>Toso</t>
  </si>
  <si>
    <t>Tambahrejo</t>
  </si>
  <si>
    <t>Kluwih</t>
  </si>
  <si>
    <t>Besani</t>
  </si>
  <si>
    <t>Wonobodro</t>
  </si>
  <si>
    <t>Kambangan</t>
  </si>
  <si>
    <t>Reban</t>
  </si>
  <si>
    <t>Mojotengah</t>
  </si>
  <si>
    <t>Tambakboyo</t>
  </si>
  <si>
    <t>Adinuso</t>
  </si>
  <si>
    <t>Bawang</t>
  </si>
  <si>
    <t>Deles</t>
  </si>
  <si>
    <t>Jambangan</t>
  </si>
  <si>
    <t>Sangubanyu</t>
  </si>
  <si>
    <t>Sidoharjo</t>
  </si>
  <si>
    <t>Surjo</t>
  </si>
  <si>
    <t>Subah</t>
  </si>
  <si>
    <t>Sengon</t>
  </si>
  <si>
    <t>Kuripan</t>
  </si>
  <si>
    <t>Kandeman</t>
  </si>
  <si>
    <t>Ujungnegoro</t>
  </si>
  <si>
    <t>Kasepuhan</t>
  </si>
  <si>
    <t>Denasri Kulon</t>
  </si>
  <si>
    <t>Pembuatan SPAL dan Peresapan</t>
  </si>
  <si>
    <t>25 unit</t>
  </si>
  <si>
    <t>Pembuatan Bak Perlindungan Mata Air</t>
  </si>
  <si>
    <t>Rehab Jembatan</t>
  </si>
  <si>
    <t>4 m x 6 m x 4 m</t>
  </si>
  <si>
    <t>Talud Tebing Jalan</t>
  </si>
  <si>
    <t>100 m x 2 m</t>
  </si>
  <si>
    <t>Pembuatan Gorong dan Rabat Beton</t>
  </si>
  <si>
    <t>600 m x 2 m x 0,12 m</t>
  </si>
  <si>
    <t>Pembangunan Jembatan Desa</t>
  </si>
  <si>
    <t>7 m x 3 m x 4 m</t>
  </si>
  <si>
    <t>Pengerasan Jalan/Rabat Beton</t>
  </si>
  <si>
    <t>825 m x 2,5 m x 0,10 m</t>
  </si>
  <si>
    <t>Saluran Drainase</t>
  </si>
  <si>
    <t>750 m x .40 m x 0,30 m</t>
  </si>
  <si>
    <t>1.100 m x 2 m x 0,10 m</t>
  </si>
  <si>
    <t>Bendung Brongsong</t>
  </si>
  <si>
    <t>16 m x 4 m x 4 m</t>
  </si>
  <si>
    <t>Kab. Pekalongan (Bidang Lingkungan)</t>
  </si>
  <si>
    <t>Tirto</t>
  </si>
  <si>
    <t>Jeruksari</t>
  </si>
  <si>
    <t>1 Bank Sampah</t>
  </si>
  <si>
    <t>DISNAKERTRANSDUK</t>
  </si>
  <si>
    <t>Kab. Pemalang (Bidang Ekonomi)</t>
  </si>
  <si>
    <t>Pulosari</t>
  </si>
  <si>
    <t>Cikendung</t>
  </si>
  <si>
    <t>1 Paket (20 org)</t>
  </si>
  <si>
    <t>Pelatihan Pembudidaya Pertanian</t>
  </si>
  <si>
    <t>Siremeng</t>
  </si>
  <si>
    <t>Pelatihan aneka kripik singkong</t>
  </si>
  <si>
    <t>Pelatihan Kripik Nanas dan Nangka</t>
  </si>
  <si>
    <t>Belik</t>
  </si>
  <si>
    <t>Gombong</t>
  </si>
  <si>
    <t>Watukumpul</t>
  </si>
  <si>
    <t>Majakerta</t>
  </si>
  <si>
    <t>Pelatihan anyaman bambu dan rotan</t>
  </si>
  <si>
    <t>Moga</t>
  </si>
  <si>
    <t>Banyumudal</t>
  </si>
  <si>
    <t>Pelatihan pembuatan aneka krupuk</t>
  </si>
  <si>
    <t>Pelatihan pembuatan sirup jahe</t>
  </si>
  <si>
    <t>Pelatihan grabah</t>
  </si>
  <si>
    <t>Pelatihan pengolahan emping jagung</t>
  </si>
  <si>
    <t>Pelatihan emping mlinjo</t>
  </si>
  <si>
    <t>Karangreja</t>
  </si>
  <si>
    <t>Kutabawa</t>
  </si>
  <si>
    <t>Pelatihan pembudidaya pertanian</t>
  </si>
  <si>
    <t>Kalijaran</t>
  </si>
  <si>
    <t>Pelatihan menjahit</t>
  </si>
  <si>
    <t>Mrebet</t>
  </si>
  <si>
    <t>Cipaku</t>
  </si>
  <si>
    <t>Pelatihan otomotif</t>
  </si>
  <si>
    <t>Kemangkon</t>
  </si>
  <si>
    <t>Kedungbenda</t>
  </si>
  <si>
    <t>Pelatihan peternakan kambing</t>
  </si>
  <si>
    <t>Pangadekan</t>
  </si>
  <si>
    <t>Tumanggal</t>
  </si>
  <si>
    <t>Pelatihan aneka kejuruan</t>
  </si>
  <si>
    <t>Kab. Pemalang (Bidang Infrastruktur)</t>
  </si>
  <si>
    <t>Pembuatan Embung Mini Belik</t>
  </si>
  <si>
    <t>Tipe embung : urugan tanah homogen, H timbunan : 8 m, Vol tampung : 30.000 m3, Luas genangan : 8.529 m2, Luas areal : 20 ha</t>
  </si>
  <si>
    <t>Kab. Brebes (Bidang Ekonomi)</t>
  </si>
  <si>
    <t>Salem</t>
  </si>
  <si>
    <t>Cikondang</t>
  </si>
  <si>
    <t>Mekanisasi pengolahan kopi</t>
  </si>
  <si>
    <t>Kab. Brebes</t>
  </si>
  <si>
    <t>Kab. Brebes (Bidang Infrastruktur)</t>
  </si>
  <si>
    <t>Paguyangan</t>
  </si>
  <si>
    <t>Kedungoleng</t>
  </si>
  <si>
    <t>Rabat beton</t>
  </si>
  <si>
    <t>700 m x 1,5 m x 0,10 m</t>
  </si>
  <si>
    <t>Winduaji</t>
  </si>
  <si>
    <t>Betonisasi</t>
  </si>
  <si>
    <t>1.000 m x 1,5 m x 0,10 m</t>
  </si>
  <si>
    <t>Wanatirta</t>
  </si>
  <si>
    <t>Drainase</t>
  </si>
  <si>
    <t>500 m x 0,60 m x 0,80 m</t>
  </si>
  <si>
    <t>Taraban</t>
  </si>
  <si>
    <t>300 m x 1,5 m x 0,50 m</t>
  </si>
  <si>
    <t>Bantarkawung</t>
  </si>
  <si>
    <t>Pangarasan</t>
  </si>
  <si>
    <t>650 m x 2 m x 0,10 m</t>
  </si>
  <si>
    <t>Tonjong</t>
  </si>
  <si>
    <t>Kutomendolo</t>
  </si>
  <si>
    <t>600 m x 2 m x 0,10 m</t>
  </si>
  <si>
    <t>Tanjung</t>
  </si>
  <si>
    <t>Pavingisasi</t>
  </si>
  <si>
    <t>1.000 m x 1,5 m</t>
  </si>
  <si>
    <t>Kemurang Wetan</t>
  </si>
  <si>
    <t>Pembangunan Talud</t>
  </si>
  <si>
    <t>1.800 m x 0,60 m x 0,40 m</t>
  </si>
  <si>
    <t>Pengaradan</t>
  </si>
  <si>
    <t>700 m x 2 m x 0,10 m</t>
  </si>
  <si>
    <t>Kaliwlingi</t>
  </si>
  <si>
    <t>620 m x 2 m x 0,10 m</t>
  </si>
  <si>
    <t>Losari</t>
  </si>
  <si>
    <t>Negla</t>
  </si>
  <si>
    <t>Pembangunan Drainase</t>
  </si>
  <si>
    <t>350 m x 1 m x 0,40 m</t>
  </si>
  <si>
    <t>Bumiayu</t>
  </si>
  <si>
    <t>250 m x 2 m x 0,10 m</t>
  </si>
  <si>
    <t>Purwatan</t>
  </si>
  <si>
    <t>150 m x 1,5 m x 0,50 m</t>
  </si>
  <si>
    <t>Banjaran</t>
  </si>
  <si>
    <t>Kab. Tegal (Bidang Infrastruktur)</t>
  </si>
  <si>
    <t>Bumijawa</t>
  </si>
  <si>
    <t>Dukuhbenda</t>
  </si>
  <si>
    <t>800 m x 2 m x 0,10 m</t>
  </si>
  <si>
    <t>Air bersih</t>
  </si>
  <si>
    <t>2 km</t>
  </si>
  <si>
    <t>Sukosari</t>
  </si>
  <si>
    <t>350 m x 0,30 m x 1 m</t>
  </si>
  <si>
    <t>900 m x 2,5 m x 0,10 m</t>
  </si>
  <si>
    <t>Rembul</t>
  </si>
  <si>
    <t>310 m x 1,5 m x 0,10 m</t>
  </si>
  <si>
    <t>Bojong</t>
  </si>
  <si>
    <t>Karangmulyo</t>
  </si>
  <si>
    <t>Rabat beton dan talud</t>
  </si>
  <si>
    <t>220 m x 2 m</t>
  </si>
  <si>
    <t>Tuwel</t>
  </si>
  <si>
    <t>10.000 m x 2,5 m x 0,10 m</t>
  </si>
  <si>
    <t>300 m x 2 m x 0,12 m</t>
  </si>
  <si>
    <t>Balapulang</t>
  </si>
  <si>
    <t>Balapulang Wetan</t>
  </si>
  <si>
    <t>Kab. Banyumas (Bidang Ekonomi)</t>
  </si>
  <si>
    <t>Rawalo</t>
  </si>
  <si>
    <t>Pelatihan meubeler</t>
  </si>
  <si>
    <t xml:space="preserve">1 Paket </t>
  </si>
  <si>
    <t>Purwajati</t>
  </si>
  <si>
    <t>Kaliwangi</t>
  </si>
  <si>
    <t>Pelatihan peternakan</t>
  </si>
  <si>
    <t>Lumbir</t>
  </si>
  <si>
    <t>Cingebul</t>
  </si>
  <si>
    <t>Pelatihan PHP</t>
  </si>
  <si>
    <t>Kalibagor</t>
  </si>
  <si>
    <t>Kaliputih</t>
  </si>
  <si>
    <t>Pelatihan Pertanian</t>
  </si>
  <si>
    <t>Pelatihan Perkebunan</t>
  </si>
  <si>
    <t>Wangon</t>
  </si>
  <si>
    <t>Rawaheng</t>
  </si>
  <si>
    <t>Pelatihan Mekanisasi Pertanian</t>
  </si>
  <si>
    <t>Kab. Banyumas (Bidang Lingkungan)</t>
  </si>
  <si>
    <t>Sumbang</t>
  </si>
  <si>
    <t>Gandatapa</t>
  </si>
  <si>
    <t>Pembuatan jamban sehat</t>
  </si>
  <si>
    <t>Jamban personal, kloset, peresapan</t>
  </si>
  <si>
    <t>Kotayasa</t>
  </si>
  <si>
    <t>Limpakuwus</t>
  </si>
  <si>
    <t>Banteran</t>
  </si>
  <si>
    <t>Kab. Banyumas (Bidang Infrastruktur)</t>
  </si>
  <si>
    <t>Kemranjen</t>
  </si>
  <si>
    <t>Grujugan</t>
  </si>
  <si>
    <t>15 unit</t>
  </si>
  <si>
    <t>Pekuncen</t>
  </si>
  <si>
    <t>Krajan</t>
  </si>
  <si>
    <t>Banjaranyar</t>
  </si>
  <si>
    <t>90 unit</t>
  </si>
  <si>
    <t>Cibangkong</t>
  </si>
  <si>
    <t>Ajibarang</t>
  </si>
  <si>
    <t>Tipar Kidul</t>
  </si>
  <si>
    <t>Sawangan</t>
  </si>
  <si>
    <t>Pancurendang</t>
  </si>
  <si>
    <t>65 unit</t>
  </si>
  <si>
    <t>Pandansari</t>
  </si>
  <si>
    <t>Jingkang</t>
  </si>
  <si>
    <t>30 unit</t>
  </si>
  <si>
    <t>Cilongok</t>
  </si>
  <si>
    <t>Batuanten</t>
  </si>
  <si>
    <t>35 unit</t>
  </si>
  <si>
    <t>Pageraji</t>
  </si>
  <si>
    <t>20 unit</t>
  </si>
  <si>
    <t>Cikidang</t>
  </si>
  <si>
    <t>4 unit</t>
  </si>
  <si>
    <t>Panusupan</t>
  </si>
  <si>
    <t>535 unit</t>
  </si>
  <si>
    <t>Kedungbanteng</t>
  </si>
  <si>
    <t>Windujaya</t>
  </si>
  <si>
    <t>7 unit</t>
  </si>
  <si>
    <t>Baseh</t>
  </si>
  <si>
    <t>Banjarparakan</t>
  </si>
  <si>
    <t>48 unit</t>
  </si>
  <si>
    <t>Jatilawang</t>
  </si>
  <si>
    <t>Kedungwringin</t>
  </si>
  <si>
    <t>3 unit</t>
  </si>
  <si>
    <t>Kab. Purbalingga (Bidang Ekonomi)</t>
  </si>
  <si>
    <t>Kutasari</t>
  </si>
  <si>
    <t>Candiwelan</t>
  </si>
  <si>
    <t>Pelatihan perikanan</t>
  </si>
  <si>
    <t>Bokol</t>
  </si>
  <si>
    <t>Pelatihan peternakan ayam</t>
  </si>
  <si>
    <t>Pangepon</t>
  </si>
  <si>
    <t>Pelatihan tekhnisi HP</t>
  </si>
  <si>
    <t>Karangjowo</t>
  </si>
  <si>
    <t>Pelatihan perbengkelan</t>
  </si>
  <si>
    <t>Pasunggingan</t>
  </si>
  <si>
    <t>Karanglewas</t>
  </si>
  <si>
    <t>Pelatihan kewirausahaan</t>
  </si>
  <si>
    <t>Karangnangka</t>
  </si>
  <si>
    <t>Bukateja</t>
  </si>
  <si>
    <t>Wirasaba</t>
  </si>
  <si>
    <t>Karanggedang</t>
  </si>
  <si>
    <t>Toyaeja</t>
  </si>
  <si>
    <t>Karangsari</t>
  </si>
  <si>
    <t>Karangjambu</t>
  </si>
  <si>
    <t>Danasri</t>
  </si>
  <si>
    <t>Pelatihan mekanisasi pertanian</t>
  </si>
  <si>
    <t>Kertanegara</t>
  </si>
  <si>
    <t>Kab. Purbalingga (Bidang Infrastruktur)</t>
  </si>
  <si>
    <t>Candinata</t>
  </si>
  <si>
    <t>100 m x 1 m</t>
  </si>
  <si>
    <t>200 m x 1,80 m x 0,12 m</t>
  </si>
  <si>
    <t>80 m x 1,80 m x 0,12 m</t>
  </si>
  <si>
    <t>60 m x 2 m</t>
  </si>
  <si>
    <t>1.200 m x 1,80 m</t>
  </si>
  <si>
    <t>Jembatan</t>
  </si>
  <si>
    <t>3 m x 2,5 m</t>
  </si>
  <si>
    <t>Pengalusan</t>
  </si>
  <si>
    <t>Jalan lingkar dan talud</t>
  </si>
  <si>
    <t>675 m x 3 m</t>
  </si>
  <si>
    <t>Sarana air bersih</t>
  </si>
  <si>
    <t>Pipa 2.500 m</t>
  </si>
  <si>
    <t>400 m x 2,5 m</t>
  </si>
  <si>
    <t>Talud jalan (2 lokasi)</t>
  </si>
  <si>
    <t>Sangkanayu</t>
  </si>
  <si>
    <t>Jembatan dan jalan</t>
  </si>
  <si>
    <t>1.000 m x 2 m</t>
  </si>
  <si>
    <t>Pengaspalan jalan</t>
  </si>
  <si>
    <t>275 m x 2,5 m</t>
  </si>
  <si>
    <t>330 m x 1,60 m x 0,10 m</t>
  </si>
  <si>
    <t>Plumutan</t>
  </si>
  <si>
    <t>Rabat beton dusun</t>
  </si>
  <si>
    <t>1.236 m</t>
  </si>
  <si>
    <t>Jembatan dusun</t>
  </si>
  <si>
    <t>10 m x 2 m</t>
  </si>
  <si>
    <t>350 m x 2,5 m</t>
  </si>
  <si>
    <t>Rabat beton dusun IV</t>
  </si>
  <si>
    <t>105 m x 3 m</t>
  </si>
  <si>
    <t>Majatengah</t>
  </si>
  <si>
    <t>300 m x 3 m</t>
  </si>
  <si>
    <t>Talud jalan</t>
  </si>
  <si>
    <t>400 m x 1 m x 0,40 m</t>
  </si>
  <si>
    <t>Panican</t>
  </si>
  <si>
    <t>1.500 m x 2,5 m</t>
  </si>
  <si>
    <t>1.800 m2</t>
  </si>
  <si>
    <t>Sewon</t>
  </si>
  <si>
    <t>Talud jalan dusun</t>
  </si>
  <si>
    <t>Pavingisasi jalan dusun</t>
  </si>
  <si>
    <t>2.050 m2</t>
  </si>
  <si>
    <t>Serang</t>
  </si>
  <si>
    <t>Talud dan aspal</t>
  </si>
  <si>
    <t>1.370 m x 0,30 m</t>
  </si>
  <si>
    <t>1.370 m x 1 m x 0,30 m</t>
  </si>
  <si>
    <t>Kejobong</t>
  </si>
  <si>
    <t>Langgar</t>
  </si>
  <si>
    <t>Pengaspalan jalan dusun</t>
  </si>
  <si>
    <t>950 m x 3 m</t>
  </si>
  <si>
    <t>Pengadekan</t>
  </si>
  <si>
    <t>Rabat beton dusun III</t>
  </si>
  <si>
    <t>Rabat beton dusun V</t>
  </si>
  <si>
    <t>260 m x 1,60 m x 0,12 m</t>
  </si>
  <si>
    <t>350 m x 1,60 m x 0,12 m</t>
  </si>
  <si>
    <t>Jembatan sungai ranu</t>
  </si>
  <si>
    <t>20 m x 3,5 m x 11 m</t>
  </si>
  <si>
    <t>Talud jalan dusun II</t>
  </si>
  <si>
    <t>160 m x 1,50 m x 0,40 m</t>
  </si>
  <si>
    <t>Kaluaran</t>
  </si>
  <si>
    <t>2.000 m x 2 m x 0,10 m</t>
  </si>
  <si>
    <t>2.500 m x 2 m x 0,10 m</t>
  </si>
  <si>
    <t>Irigasi kadus</t>
  </si>
  <si>
    <t>2.000 m x 2 m x 0,50 m</t>
  </si>
  <si>
    <t>1.000 m x 2,5 m</t>
  </si>
  <si>
    <t>Kaliori</t>
  </si>
  <si>
    <t>2.000 m x 2 m x 0,12 m</t>
  </si>
  <si>
    <t>Talud jalan longsor</t>
  </si>
  <si>
    <t>200 m x 6 m x 0,40 m</t>
  </si>
  <si>
    <t>Jalan makadam</t>
  </si>
  <si>
    <t>500 m x 2,5 m</t>
  </si>
  <si>
    <t>800  m x 3 m</t>
  </si>
  <si>
    <t xml:space="preserve">Irigasi </t>
  </si>
  <si>
    <t>1.000 m x 0,80 m</t>
  </si>
  <si>
    <t>Kab. Banjarnegara (Bidang Lingkungan)</t>
  </si>
  <si>
    <t>Batur</t>
  </si>
  <si>
    <t>Pekasiran</t>
  </si>
  <si>
    <t>Tanaman Eucalyptus</t>
  </si>
  <si>
    <t>15.000 btng</t>
  </si>
  <si>
    <t>Pembelian bibit</t>
  </si>
  <si>
    <t>Tanaman Eucalyptus (Wana lestari)</t>
  </si>
  <si>
    <t>Tanaman Eucalyptus (Tani margo mulyo)</t>
  </si>
  <si>
    <t>Pejawaran</t>
  </si>
  <si>
    <t>Beji</t>
  </si>
  <si>
    <t>Tanaman Cemara gunung</t>
  </si>
  <si>
    <t>10.000 btng</t>
  </si>
  <si>
    <t>Pegundungan</t>
  </si>
  <si>
    <t>Kab. Banjarnegara (Bidang Ekonomi)</t>
  </si>
  <si>
    <t>Pelatihan batu kayu</t>
  </si>
  <si>
    <t>Pelatihan dan bantuan Toolkit</t>
  </si>
  <si>
    <t>Pelatihan bengkel sepeda motor</t>
  </si>
  <si>
    <t>Susukan</t>
  </si>
  <si>
    <t>Brengkok</t>
  </si>
  <si>
    <t>Pagedongan</t>
  </si>
  <si>
    <t>Rakit</t>
  </si>
  <si>
    <t>Bandingan</t>
  </si>
  <si>
    <t>Punggelan</t>
  </si>
  <si>
    <t>Purwasana</t>
  </si>
  <si>
    <t>Pelatihan pertanian</t>
  </si>
  <si>
    <t>Wiramastra</t>
  </si>
  <si>
    <t>Pelatihan perkebunan</t>
  </si>
  <si>
    <t>Adipasir</t>
  </si>
  <si>
    <t>Puwareja Klampok</t>
  </si>
  <si>
    <t>Purwareja</t>
  </si>
  <si>
    <t>Pelatihan keramik</t>
  </si>
  <si>
    <t>Kab. Banjarnegara (Bidang Infrastruktur)</t>
  </si>
  <si>
    <t>Duren</t>
  </si>
  <si>
    <t>Gentansari</t>
  </si>
  <si>
    <t>Purwanegara</t>
  </si>
  <si>
    <t>Kaliajir</t>
  </si>
  <si>
    <t>100 unit</t>
  </si>
  <si>
    <t>Giritirta</t>
  </si>
  <si>
    <t>Madukara</t>
  </si>
  <si>
    <t>Clapar</t>
  </si>
  <si>
    <t>83 unit</t>
  </si>
  <si>
    <t>Wanadadi</t>
  </si>
  <si>
    <t>Linggasari</t>
  </si>
  <si>
    <t>Purwareja Klampok</t>
  </si>
  <si>
    <t>Kecitran</t>
  </si>
  <si>
    <t>36 unit</t>
  </si>
  <si>
    <t>Kalimandi</t>
  </si>
  <si>
    <t>6 unit</t>
  </si>
  <si>
    <t>Klampok</t>
  </si>
  <si>
    <t>Kaliwinasuh</t>
  </si>
  <si>
    <t>Pagak</t>
  </si>
  <si>
    <t>Sirkandi</t>
  </si>
  <si>
    <t>Berta</t>
  </si>
  <si>
    <t>32 unit</t>
  </si>
  <si>
    <t>Mandiraja</t>
  </si>
  <si>
    <t>Somawangi</t>
  </si>
  <si>
    <t>14 unit</t>
  </si>
  <si>
    <t>Kab. Cilacap</t>
  </si>
  <si>
    <t>3.500 btng</t>
  </si>
  <si>
    <t>Kab. Cilacap (Bidang Ekonomi)</t>
  </si>
  <si>
    <t>Adipala</t>
  </si>
  <si>
    <t>Penggalang</t>
  </si>
  <si>
    <t>Kawunganten</t>
  </si>
  <si>
    <t>Mentasan</t>
  </si>
  <si>
    <t>Kesugihan</t>
  </si>
  <si>
    <t>Jeruklegi</t>
  </si>
  <si>
    <t>Jeruklegi Kulon</t>
  </si>
  <si>
    <t>Kab. Cilacap (Bidang Infrastruktur)</t>
  </si>
  <si>
    <t>Majenang</t>
  </si>
  <si>
    <t>Pohanjean</t>
  </si>
  <si>
    <t>Betonisasi jalan lingkungan</t>
  </si>
  <si>
    <t>1,2 m x 200 m x 0,10 m</t>
  </si>
  <si>
    <t>Cimanggu</t>
  </si>
  <si>
    <t>Drainase kiri/kanan</t>
  </si>
  <si>
    <t>400 m</t>
  </si>
  <si>
    <t>1.000 m x 3 m</t>
  </si>
  <si>
    <t>Karangpucung</t>
  </si>
  <si>
    <t>Gunungtelu</t>
  </si>
  <si>
    <t>Pembangunan jembatan dusun</t>
  </si>
  <si>
    <t>3 m x 4 m x 3 m</t>
  </si>
  <si>
    <t>400 m x 3 m</t>
  </si>
  <si>
    <t>Talud dusun</t>
  </si>
  <si>
    <t>80 m x 3 m</t>
  </si>
  <si>
    <t>Sindangbarang</t>
  </si>
  <si>
    <t>Talud jalan poros desa</t>
  </si>
  <si>
    <t>7.300 m x 1 m</t>
  </si>
  <si>
    <t>Pavingisasi jalan desa</t>
  </si>
  <si>
    <t>12 m x 8 m</t>
  </si>
  <si>
    <t>Pengaspalan jalan Cijati-Cijoho</t>
  </si>
  <si>
    <t>800 m x 3 m</t>
  </si>
  <si>
    <t>Talud jalan lingkar Suryan</t>
  </si>
  <si>
    <t>Ciporos</t>
  </si>
  <si>
    <t>Pavingisasi jalan RT 2 RW 4</t>
  </si>
  <si>
    <t>2 m x 250 m</t>
  </si>
  <si>
    <t>Pembangunan jalan makadam</t>
  </si>
  <si>
    <t>2,5 m x 500 m</t>
  </si>
  <si>
    <t>Cipari</t>
  </si>
  <si>
    <t>Segaralangu</t>
  </si>
  <si>
    <t>Talud anak sungai Cidurian</t>
  </si>
  <si>
    <t>Rabat beton jalan Pasir Benda</t>
  </si>
  <si>
    <t>Rabat beton jalan lingkar</t>
  </si>
  <si>
    <t>Sidorejo</t>
  </si>
  <si>
    <t>Margosari</t>
  </si>
  <si>
    <t>Kab. Wonosobo (Bidang Ekonomi)</t>
  </si>
  <si>
    <t>Kalikajar</t>
  </si>
  <si>
    <t>Karangduwur</t>
  </si>
  <si>
    <t>Kwadungan</t>
  </si>
  <si>
    <t>Kalikuning</t>
  </si>
  <si>
    <t>Simbang</t>
  </si>
  <si>
    <t>Bowongso</t>
  </si>
  <si>
    <t>Loano</t>
  </si>
  <si>
    <t>Sedayu</t>
  </si>
  <si>
    <t>Kab. Temanggung (Bidang Ekonomi)</t>
  </si>
  <si>
    <t>Kaloran</t>
  </si>
  <si>
    <t>Kalimanggis</t>
  </si>
  <si>
    <t>Budidaya jahe HR</t>
  </si>
  <si>
    <t>Gemawang</t>
  </si>
  <si>
    <t>Mesin penyedot air</t>
  </si>
  <si>
    <t>Kab. Purworejo (Bidang Ekonomi)</t>
  </si>
  <si>
    <t>Bener</t>
  </si>
  <si>
    <t>Kaliwader</t>
  </si>
  <si>
    <t>Bruno</t>
  </si>
  <si>
    <t>Brunorejo</t>
  </si>
  <si>
    <t>Kab. Purworejo (Bidang Lingkungan)</t>
  </si>
  <si>
    <t>Puspo</t>
  </si>
  <si>
    <t>40 unit</t>
  </si>
  <si>
    <t>Kaliwungu</t>
  </si>
  <si>
    <t>Tegalsari</t>
  </si>
  <si>
    <t>Pangenjuru Tengah</t>
  </si>
  <si>
    <t>Penanganan sampah</t>
  </si>
  <si>
    <t>1 Bank sampah</t>
  </si>
  <si>
    <t>Kab. Kebumen (Bidang Ekonomi)</t>
  </si>
  <si>
    <t>Alian</t>
  </si>
  <si>
    <t>Krakal</t>
  </si>
  <si>
    <t>Pelatihan dan bantuan alat</t>
  </si>
  <si>
    <t>Kab. Magelang (Bidang Infrastruktur)</t>
  </si>
  <si>
    <t>Mungkid</t>
  </si>
  <si>
    <t>Rambeanak</t>
  </si>
  <si>
    <t>Sudah ada proposal</t>
  </si>
  <si>
    <t>Kab. Boyolali (Bidang Ekonomi)</t>
  </si>
  <si>
    <t>Toyan</t>
  </si>
  <si>
    <t>Pelatihan Handycraf</t>
  </si>
  <si>
    <t>Kab. Klaten (Bidang Ekonomi)</t>
  </si>
  <si>
    <t>Bayat</t>
  </si>
  <si>
    <t>Jotangan</t>
  </si>
  <si>
    <t>Kab. Wonogiri (Bidang Infrastruktur)</t>
  </si>
  <si>
    <t>Baturetno</t>
  </si>
  <si>
    <t>Balepanjang</t>
  </si>
  <si>
    <t>Pembuatan Embung Mini Balepanjang</t>
  </si>
  <si>
    <t>Tipe embung : urugan tanah homogen, H timbunan : 3,5 m, Vol. tampung 22.156 m3, Luas genangan : 9.881 m2, Luas areal : 35 ha</t>
  </si>
  <si>
    <t>Kab. Wonogiri (Bidang Ekonomi)</t>
  </si>
  <si>
    <t>Kismantoro</t>
  </si>
  <si>
    <t>Ngroto</t>
  </si>
  <si>
    <t>Paranggupito</t>
  </si>
  <si>
    <t>Gunturharjo</t>
  </si>
  <si>
    <t>Penampungan air hujan</t>
  </si>
  <si>
    <t>2 unit</t>
  </si>
  <si>
    <t>Sambiharjo</t>
  </si>
  <si>
    <t>Ketos</t>
  </si>
  <si>
    <t>Johunut</t>
  </si>
  <si>
    <t>Gesing</t>
  </si>
  <si>
    <t>Pembangunan Sistem air bersih</t>
  </si>
  <si>
    <t>Sumur Bor &gt; 50 m</t>
  </si>
  <si>
    <t>Purwantoro</t>
  </si>
  <si>
    <t>Sumber</t>
  </si>
  <si>
    <t>Perpipaan</t>
  </si>
  <si>
    <t>Biting</t>
  </si>
  <si>
    <t>Rabat jalan antar desa</t>
  </si>
  <si>
    <t>3 km</t>
  </si>
  <si>
    <t>Talud jalan antar desa</t>
  </si>
  <si>
    <t>Ploso</t>
  </si>
  <si>
    <t>Jembatan antar desa</t>
  </si>
  <si>
    <t>2 unit (@ 6 m)</t>
  </si>
  <si>
    <t>Bakalan</t>
  </si>
  <si>
    <t>Kab. Karanganyar (Bidang Ekonomi)</t>
  </si>
  <si>
    <t>Jumantano</t>
  </si>
  <si>
    <t>Sambirejo</t>
  </si>
  <si>
    <t>Kab. Karanganyar (Bidang Infrastruktur)</t>
  </si>
  <si>
    <t>Jatiyoso</t>
  </si>
  <si>
    <t>Betonisasi jalan Dsn. Plamar</t>
  </si>
  <si>
    <t>900 m x 2,5 m x 0, 10 m</t>
  </si>
  <si>
    <t>Pagar balai desa</t>
  </si>
  <si>
    <t>30 m x 1 m x 0,30 m</t>
  </si>
  <si>
    <t>Talud jalan Dsn. Plamar</t>
  </si>
  <si>
    <t>100 m x 0,40 m x 1 m</t>
  </si>
  <si>
    <t>Betonisasi jalan Ngemplak - Ngepring</t>
  </si>
  <si>
    <t>2.100 m x 2,5 m</t>
  </si>
  <si>
    <t>Petung</t>
  </si>
  <si>
    <t>60 unit</t>
  </si>
  <si>
    <t>Pengerasan dan betonisasi</t>
  </si>
  <si>
    <t>1.900 m x 2,5 m</t>
  </si>
  <si>
    <t>Jembatan (2 lokasi)</t>
  </si>
  <si>
    <t>20 m x 4 m dan 15 m x 4 m</t>
  </si>
  <si>
    <t>Pemb. Masjid Dsn Gondangsari</t>
  </si>
  <si>
    <t>15 m x 10 m</t>
  </si>
  <si>
    <t>Drainase jalan</t>
  </si>
  <si>
    <t>3.000 m x 1 m x 0,10 m</t>
  </si>
  <si>
    <t>Talud jalan desa</t>
  </si>
  <si>
    <t>2.500 m x 3 m x 0,60 m</t>
  </si>
  <si>
    <t>Betonisasi Dsn. Banaran</t>
  </si>
  <si>
    <t>Saluran irigasi Ds. Petung</t>
  </si>
  <si>
    <t>1.000 m x 15 m x 1 m</t>
  </si>
  <si>
    <t>Pasar desa Karangsari</t>
  </si>
  <si>
    <t>200 m x 8 m x 3 m</t>
  </si>
  <si>
    <t>Wukirsawit</t>
  </si>
  <si>
    <t>Pemb. Talud dan betonisasi</t>
  </si>
  <si>
    <t>Jumapolo</t>
  </si>
  <si>
    <t>Betonisasi jalan</t>
  </si>
  <si>
    <t>1.800 m x 2,5 m</t>
  </si>
  <si>
    <t>Paseban</t>
  </si>
  <si>
    <t>Betonisasi, Jembatan dan RTLH, makadam dan pagar</t>
  </si>
  <si>
    <t>63 unit</t>
  </si>
  <si>
    <t>Jenawi</t>
  </si>
  <si>
    <t>Anggrasmanis</t>
  </si>
  <si>
    <t>Betonisasi, RTLH, Air bersih dan Talud</t>
  </si>
  <si>
    <t>Segebyar</t>
  </si>
  <si>
    <t>Makadam, betonisasi Segebyar, Bayu dan Nangsri</t>
  </si>
  <si>
    <t>1.000 m x 2,5 m x 0,80 m</t>
  </si>
  <si>
    <t xml:space="preserve">JUMLAH </t>
  </si>
  <si>
    <t>Kab. Sragen (Bidang Infrastruktur)</t>
  </si>
  <si>
    <t>Miri</t>
  </si>
  <si>
    <t>Gilirejobaru</t>
  </si>
  <si>
    <t>45 unit</t>
  </si>
  <si>
    <t>1 lokasi</t>
  </si>
  <si>
    <t>Gemolong</t>
  </si>
  <si>
    <t>Wungusari RT 15</t>
  </si>
  <si>
    <t>1 org</t>
  </si>
  <si>
    <t>Kontak HP 087835660674</t>
  </si>
  <si>
    <t>JUMLAH TOTAL</t>
  </si>
  <si>
    <t>Kab. Karanganyar (Bidang Lingkungan)</t>
  </si>
  <si>
    <t>Kab. Blora</t>
  </si>
  <si>
    <t>Kab. Rembang</t>
  </si>
  <si>
    <t>Kab. Pati</t>
  </si>
  <si>
    <t>Kab. Jepara</t>
  </si>
  <si>
    <t>Kab. Kudus</t>
  </si>
  <si>
    <t>Kab. Demak</t>
  </si>
  <si>
    <t>Kab. Grobogan</t>
  </si>
  <si>
    <t>Kab. Batang</t>
  </si>
  <si>
    <t>Kab. Pekalongan</t>
  </si>
  <si>
    <t>Kab. Pemalang</t>
  </si>
  <si>
    <t>Kab. Banyumas</t>
  </si>
  <si>
    <t>Kab. Purbalingga</t>
  </si>
  <si>
    <t>Kab. Banjarnegara</t>
  </si>
  <si>
    <t>Kab. Wonosobo</t>
  </si>
  <si>
    <t>Kab. Temanggung</t>
  </si>
  <si>
    <t>Kab. Purworejo</t>
  </si>
  <si>
    <t>Kab. Kebumen</t>
  </si>
  <si>
    <t>Kab. Boyolali</t>
  </si>
  <si>
    <t>Kab. Klaten</t>
  </si>
  <si>
    <t>Kab. Wonogiri</t>
  </si>
  <si>
    <t>Kab. Karanganyar</t>
  </si>
  <si>
    <t>Kab. Sragen</t>
  </si>
  <si>
    <t>Kota Salatiga</t>
  </si>
  <si>
    <t>Kota Pekalongan</t>
  </si>
  <si>
    <t>Kota Tegal</t>
  </si>
  <si>
    <t>Kota Surakarta</t>
  </si>
  <si>
    <t>Kota Magelang</t>
  </si>
  <si>
    <t>Kab. Sukoharjo</t>
  </si>
  <si>
    <t>Kab. Kendal</t>
  </si>
  <si>
    <t>Sigedong</t>
  </si>
  <si>
    <t>Talud dan Drainasde jalan</t>
  </si>
  <si>
    <t>1.800 m</t>
  </si>
  <si>
    <t>Perbaikan jembatan</t>
  </si>
  <si>
    <t>Talud dan jalan lingkungan</t>
  </si>
  <si>
    <t>150 m x 4 m</t>
  </si>
  <si>
    <t>Pembangunan jembatan</t>
  </si>
  <si>
    <t>900 m x 3 m</t>
  </si>
  <si>
    <t>1 km</t>
  </si>
  <si>
    <t>Kembaran</t>
  </si>
  <si>
    <t>900 m3</t>
  </si>
  <si>
    <t>625 m2</t>
  </si>
  <si>
    <t>Perbaikan jalan</t>
  </si>
  <si>
    <t>Kab. Kebumen (Bidang Infrastruktur)</t>
  </si>
  <si>
    <t>Padureso</t>
  </si>
  <si>
    <t>Sendangdalem</t>
  </si>
  <si>
    <t>Rabat beton jalan desa</t>
  </si>
  <si>
    <t>600 m x 1,80 m x 0,12 m</t>
  </si>
  <si>
    <t>133 m x 1,5 m x 0,60 m</t>
  </si>
  <si>
    <t>Plat deukur 4 unit</t>
  </si>
  <si>
    <t>Sidototo</t>
  </si>
  <si>
    <t>1.500 m x 1,80 m x 0,20 m</t>
  </si>
  <si>
    <t>90 m x 1,5 m x 0,50 m</t>
  </si>
  <si>
    <t>15 m x 2,5 m x 3 m</t>
  </si>
  <si>
    <t>Kaligubug</t>
  </si>
  <si>
    <t>Jembatan desa</t>
  </si>
  <si>
    <t>3 m x 3 m x 2 m</t>
  </si>
  <si>
    <t>2.800 m x 1,60 m x 0,12 m</t>
  </si>
  <si>
    <t>115 m x 1,5 m x 0,50 m</t>
  </si>
  <si>
    <t>1.000 m x 1,80 m x 0,15 m</t>
  </si>
  <si>
    <t>Paving jalan</t>
  </si>
  <si>
    <t>1.000 m x 0,70 m x 0,70 m</t>
  </si>
  <si>
    <t>Saluran drainase</t>
  </si>
  <si>
    <t>1.000 m x 0,60 m x 0,25 m</t>
  </si>
  <si>
    <t>Rowokele</t>
  </si>
  <si>
    <t>Wonoharjo</t>
  </si>
  <si>
    <t>22 m x 7 m x 0,50 m</t>
  </si>
  <si>
    <t>1.550 m x 1,5 m x 0,12 m</t>
  </si>
  <si>
    <t>Talud saluran irigasi</t>
  </si>
  <si>
    <t>1.550 m x 0,60 m x 0,30 m</t>
  </si>
  <si>
    <t>Karanggayam</t>
  </si>
  <si>
    <t>Rehab jembatan desa</t>
  </si>
  <si>
    <t>2,5 m x 2,4 m x 3 m</t>
  </si>
  <si>
    <t>1.000 m x 1,5 m x 0,12 m</t>
  </si>
  <si>
    <t>Kalirejo</t>
  </si>
  <si>
    <t>2.010 m x 1,80 m x 0,12 m</t>
  </si>
  <si>
    <t>Rabat beton jalan lingkungan</t>
  </si>
  <si>
    <t>1.600 m x 1,5 m x 0,10 m</t>
  </si>
  <si>
    <t>Aspal jalan desa</t>
  </si>
  <si>
    <t>400 m x 4 m x 0,05 m</t>
  </si>
  <si>
    <t>Glontor</t>
  </si>
  <si>
    <t>3.800 m x 1,60 m x 0,12 m</t>
  </si>
  <si>
    <t>Logandu</t>
  </si>
  <si>
    <t>Makadam jalan desa</t>
  </si>
  <si>
    <t>1.300 m x 3 m x 0,20 m</t>
  </si>
  <si>
    <t>800 m x 1,50 m x 0,12 m</t>
  </si>
  <si>
    <t>Plat deukur 7 unit</t>
  </si>
  <si>
    <t>1.150 m x 1,50 m x 0,12 m</t>
  </si>
  <si>
    <t>Plat deukur 3 unit</t>
  </si>
  <si>
    <t>4 x 4 x 1 m</t>
  </si>
  <si>
    <t xml:space="preserve">4 x 4 x 1 m </t>
  </si>
  <si>
    <t>4  x 4  x 1 m</t>
  </si>
  <si>
    <t>Poncowarno</t>
  </si>
  <si>
    <t>Soka</t>
  </si>
  <si>
    <t>112 unit</t>
  </si>
  <si>
    <t>Klirong</t>
  </si>
  <si>
    <t>Jatimalang</t>
  </si>
  <si>
    <t>400 m x 2,5 m x 0,60 m</t>
  </si>
  <si>
    <t>Jerukagung</t>
  </si>
  <si>
    <t>600 m x 1,60 m x 0,12 m</t>
  </si>
  <si>
    <t>Karangsambung</t>
  </si>
  <si>
    <t>Plumbon</t>
  </si>
  <si>
    <t>500 m x 3 m x 0,15 m</t>
  </si>
  <si>
    <t>500 m x 1,5 m x 0,45 m</t>
  </si>
  <si>
    <t>Gorong-gorong (3 lokasi)</t>
  </si>
  <si>
    <t>12 buah diameter 90 Cm</t>
  </si>
  <si>
    <t>500 m x 0,60 m x 0,30 m</t>
  </si>
  <si>
    <t>Seling</t>
  </si>
  <si>
    <t>650 m x 3 m</t>
  </si>
  <si>
    <t>Talud irigasi</t>
  </si>
  <si>
    <t>1.000 m x 0,60 m x 0,30 m</t>
  </si>
  <si>
    <t>Sadang</t>
  </si>
  <si>
    <t>Seboro</t>
  </si>
  <si>
    <t>2.500 m x 1,80 m x 0,12 m</t>
  </si>
  <si>
    <t>1.000 m x 0,50 m x 0,25 m</t>
  </si>
  <si>
    <t>Kab. Purworejo (Bidang Infrastruktur)</t>
  </si>
  <si>
    <t>Butuh</t>
  </si>
  <si>
    <t>Wironatan</t>
  </si>
  <si>
    <t>Senderan</t>
  </si>
  <si>
    <t>150 m x 2,83 m</t>
  </si>
  <si>
    <t>Karanganom</t>
  </si>
  <si>
    <t>150 m x 2 m</t>
  </si>
  <si>
    <t>150 m x 1,5 m</t>
  </si>
  <si>
    <t>Pituruh</t>
  </si>
  <si>
    <t>450 m x 0,70 m x 2 m</t>
  </si>
  <si>
    <t>Kalibening</t>
  </si>
  <si>
    <t>Kalisat Kidul</t>
  </si>
  <si>
    <t>4.000 m</t>
  </si>
  <si>
    <t>Plorengan</t>
  </si>
  <si>
    <t>150 unit</t>
  </si>
  <si>
    <t>Jalan, jembatan, makadam</t>
  </si>
  <si>
    <t>3.000 m</t>
  </si>
  <si>
    <t>Sirukem</t>
  </si>
  <si>
    <t>Talud dusun dan bangunan</t>
  </si>
  <si>
    <t>200 m x 2 m3</t>
  </si>
  <si>
    <t>Kalibombong</t>
  </si>
  <si>
    <t>2.500 m x 2,5 m</t>
  </si>
  <si>
    <t>Pungggelan</t>
  </si>
  <si>
    <t>Tlaga</t>
  </si>
  <si>
    <t>Sarana air bersih dsn Slimpet</t>
  </si>
  <si>
    <t>3.000 m pipa</t>
  </si>
  <si>
    <t>Jembangan</t>
  </si>
  <si>
    <t>Talud dusun Gemanti</t>
  </si>
  <si>
    <t>100 m x 3 m x 0,40 m</t>
  </si>
  <si>
    <t>Petuguran</t>
  </si>
  <si>
    <t>Pengasapalan jl. Ds Tangkisan</t>
  </si>
  <si>
    <t>15.000 m x 2,5 m</t>
  </si>
  <si>
    <t>Tanjungtirta</t>
  </si>
  <si>
    <t>Rabat beton dsn Menggora</t>
  </si>
  <si>
    <t>200 m x 3 m</t>
  </si>
  <si>
    <t>Danakerta</t>
  </si>
  <si>
    <t>Pengaspalan jl. Dsn Danakerta</t>
  </si>
  <si>
    <t>1.800 m x 3 m</t>
  </si>
  <si>
    <t>Pengaspalan jl. Ds Kalipandak</t>
  </si>
  <si>
    <t>1.300 m x 3 m</t>
  </si>
  <si>
    <t>Makadam dsn. Jebug</t>
  </si>
  <si>
    <t>Maya</t>
  </si>
  <si>
    <t>Jembatan dsn. Kaliwadas</t>
  </si>
  <si>
    <t>8 m x 3 m</t>
  </si>
  <si>
    <t>Badakarya</t>
  </si>
  <si>
    <t>Rabat beton dsn. Wanatirta</t>
  </si>
  <si>
    <t>Bondoharjo</t>
  </si>
  <si>
    <t>Pengaspalan, Talud dan drainase</t>
  </si>
  <si>
    <t>500 m x 3 m</t>
  </si>
  <si>
    <t>Pandanarum</t>
  </si>
  <si>
    <t>Lawen</t>
  </si>
  <si>
    <t>Aspal jln. Jembatan dan talud</t>
  </si>
  <si>
    <t>1.650 m x 4 m</t>
  </si>
  <si>
    <t>Ampelsari</t>
  </si>
  <si>
    <t>Pengaspalan jln dan bangunan</t>
  </si>
  <si>
    <t>300 m x 2,5 m</t>
  </si>
  <si>
    <t>Karangkobar</t>
  </si>
  <si>
    <t>Sampang</t>
  </si>
  <si>
    <t>Bendungan dan jaringan irigasi</t>
  </si>
  <si>
    <t>4 m x 4 m x 5 m</t>
  </si>
  <si>
    <t>Karanggondang</t>
  </si>
  <si>
    <t>6.000 m x 2 dim</t>
  </si>
  <si>
    <t>3.500 m x 3 dim</t>
  </si>
  <si>
    <t>Kab. Wonosobo (Bidang Infrastruktur)</t>
  </si>
  <si>
    <t>Kepil</t>
  </si>
  <si>
    <t>Ropoh</t>
  </si>
  <si>
    <t>576 unit</t>
  </si>
  <si>
    <t>Gadingrejo</t>
  </si>
  <si>
    <t>391 unit</t>
  </si>
  <si>
    <t>Kaliwuwuh</t>
  </si>
  <si>
    <t>362 unit</t>
  </si>
  <si>
    <t>Gondowulan</t>
  </si>
  <si>
    <t>354 unit</t>
  </si>
  <si>
    <t>Tanjunganom</t>
  </si>
  <si>
    <t>285 unit</t>
  </si>
  <si>
    <t>Pulosaren</t>
  </si>
  <si>
    <t>Jembatan Kertosari</t>
  </si>
  <si>
    <t>6 m x 2 m</t>
  </si>
  <si>
    <t>Aspal jl Krajan dan Brongkol</t>
  </si>
  <si>
    <t>68 m x 0,75 m</t>
  </si>
  <si>
    <t>Senderan Krawata dan Mendek</t>
  </si>
  <si>
    <t>Beton jl. Bulusari, Binangun, Kertosari, Krawatan, Mendek dan Brongkol</t>
  </si>
  <si>
    <t>1.550 m x 2 m</t>
  </si>
  <si>
    <t>Purwojiwo</t>
  </si>
  <si>
    <t>Senderan jl Gunungmalang, Purwojiwo, Karanglinen</t>
  </si>
  <si>
    <t>450 m x 0,75 m</t>
  </si>
  <si>
    <t>Betonisasi ds Tanggek dan Grenggeng</t>
  </si>
  <si>
    <t>Aspal jl Kwadungan</t>
  </si>
  <si>
    <t>3.000 m x 4 m x 1 m</t>
  </si>
  <si>
    <t>Betonisasi dsn Klowoh dan Garung</t>
  </si>
  <si>
    <t>800 m</t>
  </si>
  <si>
    <t>Senderan Kwadungan dan Teguhan</t>
  </si>
  <si>
    <t>Jl. Simbang dan lingkungan</t>
  </si>
  <si>
    <t>Tegalombo</t>
  </si>
  <si>
    <t>316 unit</t>
  </si>
  <si>
    <t>298 unit</t>
  </si>
  <si>
    <t>280 unit</t>
  </si>
  <si>
    <t>Garung</t>
  </si>
  <si>
    <t>Maron</t>
  </si>
  <si>
    <t>300 unit</t>
  </si>
  <si>
    <t>Kejajar</t>
  </si>
  <si>
    <t>Tieng</t>
  </si>
  <si>
    <t>353 unit</t>
  </si>
  <si>
    <t>Tambi</t>
  </si>
  <si>
    <t>206 unit</t>
  </si>
  <si>
    <t>Surenggede</t>
  </si>
  <si>
    <t>70 unit</t>
  </si>
  <si>
    <t>Deroduwur</t>
  </si>
  <si>
    <t>165 unit</t>
  </si>
  <si>
    <t>Slukatan</t>
  </si>
  <si>
    <t>75 unit</t>
  </si>
  <si>
    <t>Sapuran</t>
  </si>
  <si>
    <t>291 unit</t>
  </si>
  <si>
    <t>Kertek</t>
  </si>
  <si>
    <t>Karangluhur</t>
  </si>
  <si>
    <t>283 unit</t>
  </si>
  <si>
    <t>Watumalang</t>
  </si>
  <si>
    <t>Lumajang</t>
  </si>
  <si>
    <t>284 unit</t>
  </si>
  <si>
    <t>DAFTAR BUMN/BUMD/SWASTA</t>
  </si>
  <si>
    <t>MITRA PROGRAM CSR DI JAWA TENGAH</t>
  </si>
  <si>
    <t>NAMA PERUSAHAAN</t>
  </si>
  <si>
    <t>ALAMAT</t>
  </si>
  <si>
    <t>STATUS</t>
  </si>
  <si>
    <t>PT. Pertamina Persero</t>
  </si>
  <si>
    <t>Jl. Thamrin - Semarang</t>
  </si>
  <si>
    <t>BUMN</t>
  </si>
  <si>
    <t>PT. Telkom Divre Jateng - DIY</t>
  </si>
  <si>
    <t>Jl. Pahlawan - Semarang</t>
  </si>
  <si>
    <t>PT. Kereta Api Indonesia (KAI) DAOP IV</t>
  </si>
  <si>
    <t>Jl. Stasiun Tawang - Semarang</t>
  </si>
  <si>
    <t>Jl. Pemuda - Semarang</t>
  </si>
  <si>
    <t>PT. Bank BRI Kanwil Jateng - DIY</t>
  </si>
  <si>
    <t>Jl. Teuku Umar - Semarang</t>
  </si>
  <si>
    <t xml:space="preserve">PT. Bank BNI 46 </t>
  </si>
  <si>
    <t xml:space="preserve">PT. Bank Mandiri </t>
  </si>
  <si>
    <t>Jl. MT Haryono - Sayangan - Semarang</t>
  </si>
  <si>
    <t>PT. Bank Jateng</t>
  </si>
  <si>
    <t>BUMD</t>
  </si>
  <si>
    <t>PT. BPJS</t>
  </si>
  <si>
    <t>Jl. Sultan Agung - Semarang</t>
  </si>
  <si>
    <t>PT. Jasa Raharja</t>
  </si>
  <si>
    <t>PT. PLN Distribusi Jateng - DIY</t>
  </si>
  <si>
    <t>Jl. Teuku Umar - Jatingaleh - Semarang</t>
  </si>
  <si>
    <t>PT. PLN (Persero) Pembangkit Tanjung Jati</t>
  </si>
  <si>
    <t>DS. Tubanan Kec. Kembang - Jepara</t>
  </si>
  <si>
    <t>KOTA/KAB</t>
  </si>
  <si>
    <t>Perum Perhutani</t>
  </si>
  <si>
    <t>Jl. Pahlawan 15 - 17 Semarang</t>
  </si>
  <si>
    <t>PT. Phapros Tbk</t>
  </si>
  <si>
    <t>Jl. Simongan 131 - Semarang</t>
  </si>
  <si>
    <t>PT. Kawasan Industri Wijaya Kusuma</t>
  </si>
  <si>
    <t>Jl. Tugu Wijaya III Tambak Aji - Semarang</t>
  </si>
  <si>
    <t>PT. Sucofindo</t>
  </si>
  <si>
    <t>Jl. Pemuda 171 - Semarang</t>
  </si>
  <si>
    <t>PT. Pelabuhan Indonesia III</t>
  </si>
  <si>
    <t>Jl. Coaster 10 A - Semarang</t>
  </si>
  <si>
    <t>PT. Perkebunan Nusantara IX (Persero)</t>
  </si>
  <si>
    <t>Jl. Mugas Dalam (atas) - Semarang</t>
  </si>
  <si>
    <t>PT. Pegadaian</t>
  </si>
  <si>
    <t>Jl. Ki Mangunsarkoro 7 Semarang</t>
  </si>
  <si>
    <t>PT. Apac Inti Corpora</t>
  </si>
  <si>
    <t>Jl. Sukarno Hatta Km 32 Bawen - Semarang</t>
  </si>
  <si>
    <t>Swasta</t>
  </si>
  <si>
    <t>PT. Coca Cola Amatil</t>
  </si>
  <si>
    <t>Jl. Sukarno Hatta  Bawen - Semarang</t>
  </si>
  <si>
    <t>PT. Sido Muncul</t>
  </si>
  <si>
    <t>Jl. Sukarno Hatta - Bergas - Semarang</t>
  </si>
  <si>
    <t>PT. Indonesia Power - Semarang</t>
  </si>
  <si>
    <t>Jl. Arteri - Semarang</t>
  </si>
  <si>
    <t>PT. Suara Merdeka</t>
  </si>
  <si>
    <t>Jl. Raya Kaligawe - Semarang</t>
  </si>
  <si>
    <t>PT. Indofood CBP Sukses Makmur</t>
  </si>
  <si>
    <t>Jl. Tambak Aji II/8 Ngaliyan - Semarang</t>
  </si>
  <si>
    <t>PT. Bitratex Industries</t>
  </si>
  <si>
    <t>Jl. Brigjen Sudiarto Km 11 Semarang</t>
  </si>
  <si>
    <t>PT. Kayu Lapis Indonesia</t>
  </si>
  <si>
    <t>Ds. Mororejo - Kaliwungu - Kendal</t>
  </si>
  <si>
    <t>PT. Industri Guna Nusantara (IGN)</t>
  </si>
  <si>
    <t>Jl. Raya Cepiring - Kendal</t>
  </si>
  <si>
    <t>PT. Kievit Indonesia</t>
  </si>
  <si>
    <t>Jl. Merpati 01 - Mangunsari - Salatiga</t>
  </si>
  <si>
    <t>PT. Batam Textil Industry</t>
  </si>
  <si>
    <t>Jl. Jend. Sudirman 58 - Ungaran</t>
  </si>
  <si>
    <t>PT. Albasia Bhumidhala Persada</t>
  </si>
  <si>
    <t>Jl. Raya Kedu Km. 3 Temanggung</t>
  </si>
  <si>
    <t>PT. Tanjung Kreasi Parquet Industry (TKPI)</t>
  </si>
  <si>
    <t>Jl. Raya Ambarawa - Magelang Km 13 Pingit - Pringsurat</t>
  </si>
  <si>
    <t>PT. Damatex</t>
  </si>
  <si>
    <t>Jl. Argobusono 1 - Salatiga</t>
  </si>
  <si>
    <t>PT. Tirta Investama</t>
  </si>
  <si>
    <t>Jl. Mangli Ds. Kejiwan - Wonosobo</t>
  </si>
  <si>
    <t>KJKS Marhamah</t>
  </si>
  <si>
    <t>Jl. Raya Wonosobo - Banjarnegara</t>
  </si>
  <si>
    <t>Koperasi</t>
  </si>
  <si>
    <t>KJKS Tamzis</t>
  </si>
  <si>
    <t>Jl. S. Parman - Wonosobo</t>
  </si>
  <si>
    <t>PT. Geo Dipa Energi Dieng</t>
  </si>
  <si>
    <t>Jl. Raya Dieng - Batur - Banjarnegara</t>
  </si>
  <si>
    <t>PT. BPR Surya Yudha Kencana</t>
  </si>
  <si>
    <t>RS. Emanuel</t>
  </si>
  <si>
    <t>Jl. Raya Klampok - Banjarnegara</t>
  </si>
  <si>
    <t>PD. Owabong</t>
  </si>
  <si>
    <t>Jl. Raya Owabong Bojongsari 1 Purbalingga</t>
  </si>
  <si>
    <t>PT. Holcim Indonesia Tbk (Pabrik Cilacap)</t>
  </si>
  <si>
    <t>Jl. Ir. H. Juanda 1 PO Box 272 Cilacap</t>
  </si>
  <si>
    <t>RS. PKU Muhamadiyah</t>
  </si>
  <si>
    <t>Jl. Raya Sruweng  no. 5 - Kebumen</t>
  </si>
  <si>
    <t>PT. Prismatex Textile Industri</t>
  </si>
  <si>
    <t>Jl. Raya Sapugarut - Buaran - Pekalongan</t>
  </si>
  <si>
    <t>KSP. Kospin Jasa</t>
  </si>
  <si>
    <t>Jl. Dr. Cipto - Kota Pekalongan</t>
  </si>
  <si>
    <t>PT. Primatexco Indonesia</t>
  </si>
  <si>
    <t>Jl. Urip Sumoharjo - Sambang - Batang</t>
  </si>
  <si>
    <t>PT. Dan Liris</t>
  </si>
  <si>
    <t>Kel. Banaran Kec. Grogol - Sukoharjo</t>
  </si>
  <si>
    <t>PT. Sri Rejeki Isman (Sritex)</t>
  </si>
  <si>
    <t>Jl. KH Samanhudi no 88 Jetis - Sukoharjo</t>
  </si>
  <si>
    <t>PT. Tiga Pilar Sejahtera</t>
  </si>
  <si>
    <t xml:space="preserve">Jl. Solo - Sragen Km 16 Ds. Sepat - Masaran </t>
  </si>
  <si>
    <t>PT. Deltomed</t>
  </si>
  <si>
    <t>Ds. Nambangan RT 05 - Selogiri</t>
  </si>
  <si>
    <t>PT. Dua Kelinci</t>
  </si>
  <si>
    <t>Jl. Raya Pati - Kudus Km 6,3 Pati</t>
  </si>
  <si>
    <t>PT. Garudafood Putra Putri Jaya</t>
  </si>
  <si>
    <t>Jl. Raya Pati - Juwana Km 13 Pati</t>
  </si>
  <si>
    <t>PT. Pabrik Gula Trangkil</t>
  </si>
  <si>
    <t>Ds. Trangkil Kec. Trangkil</t>
  </si>
  <si>
    <t>PT. Pura Barutama</t>
  </si>
  <si>
    <t>Jl. AKBP Agil Kusumadya 203 Kudus</t>
  </si>
  <si>
    <t>PT. Djarum Kudus</t>
  </si>
  <si>
    <t>PT. Central Java Power</t>
  </si>
  <si>
    <t>Ds. Tubanan - Kec. Kembang - Jepara</t>
  </si>
  <si>
    <t>SC-WME Joint Operation</t>
  </si>
  <si>
    <t>PT. Angkasa Pura II</t>
  </si>
  <si>
    <t>Bandara A. Yani - Semarang</t>
  </si>
  <si>
    <t>PT. Anugerah Pharmindo Lestari (APL)</t>
  </si>
  <si>
    <t>Jl. Candi Raya Barat Blok 9 no 2 Kawasan Industri Candi - Ngaliyan</t>
  </si>
  <si>
    <t>PT. Yejun Beauty Ornament</t>
  </si>
  <si>
    <t>Jl. Raya Jetis - Toyareka Km 4 - Kemangkon</t>
  </si>
  <si>
    <t>PT. Du Dream</t>
  </si>
  <si>
    <t>Jl. Sukarno Hatta Km 2no. 100 Kalikabong - Kalimanah</t>
  </si>
  <si>
    <t>PT. Bangkit Makmur Abadi</t>
  </si>
  <si>
    <t>Ds. Kembangan - Bukateja</t>
  </si>
  <si>
    <t>Jl. Situmpur 1180 Purwokerto</t>
  </si>
  <si>
    <t>Rotary Club Purwokerto</t>
  </si>
  <si>
    <t>PT. Indonesia Power - Banjarnegara</t>
  </si>
  <si>
    <t xml:space="preserve">Jl. Raya Banjarnegara - Klampok </t>
  </si>
  <si>
    <t>PT. Pringsewu Group</t>
  </si>
  <si>
    <t>Jl. DI. Panjaitan - Purwokerto</t>
  </si>
  <si>
    <t>Jl. Raya Pemalang - Pkl Km 21</t>
  </si>
  <si>
    <t>PT. Candi Mekar</t>
  </si>
  <si>
    <t>Jl. Raya Pemalang - Pkl Km 21 Pemalang</t>
  </si>
  <si>
    <t>Ketua Forum CSR</t>
  </si>
  <si>
    <t>Semarang</t>
  </si>
  <si>
    <t xml:space="preserve"> </t>
  </si>
  <si>
    <t>sudah dipilih</t>
  </si>
  <si>
    <t>Pembelian Bibit  sudah dipilih)</t>
  </si>
  <si>
    <t>Jamban personal, Kloset, septi tang dan peresapan (sudah dipilih)</t>
  </si>
  <si>
    <t>Pembelian bibit (sudah dipilih)</t>
  </si>
  <si>
    <t xml:space="preserve">Pembelian Bibit  </t>
  </si>
  <si>
    <t xml:space="preserve">Jamban personal </t>
  </si>
  <si>
    <t xml:space="preserve">Pembelian bibit </t>
  </si>
  <si>
    <t>Jamban personal</t>
  </si>
  <si>
    <t xml:space="preserve">MELALUI PROGRAM CSR BANK JATENG </t>
  </si>
  <si>
    <t>JUMLAH USULAN</t>
  </si>
  <si>
    <t>REALISASI</t>
  </si>
  <si>
    <t>(5.523 unit) 90 unit</t>
  </si>
  <si>
    <t>sudah dipilih BRI</t>
  </si>
  <si>
    <t>LAPORAN CSR DUNIA USAHA TAHUN 2014</t>
  </si>
  <si>
    <t>PERUSAHAAN</t>
  </si>
  <si>
    <t>Papan Petunjuk RSUD</t>
  </si>
  <si>
    <t>Pengadaan Shelter PKL</t>
  </si>
  <si>
    <t>Pengadaan Papan Informasi Psr Trads</t>
  </si>
  <si>
    <t>RTLH</t>
  </si>
  <si>
    <t>Jalan Makadam dan Aspal Jalan</t>
  </si>
  <si>
    <t>Pelatihan Palet Ikan</t>
  </si>
  <si>
    <t>Pelatihan UKM</t>
  </si>
  <si>
    <t>Pembuatan Jembatan</t>
  </si>
  <si>
    <t>Jembatan Sungai Ranu</t>
  </si>
  <si>
    <t>Penghijauan</t>
  </si>
  <si>
    <t>Pembuatan Jembatan Dusun</t>
  </si>
  <si>
    <t>VOLUME</t>
  </si>
  <si>
    <t>-</t>
  </si>
  <si>
    <t>SATUAN</t>
  </si>
  <si>
    <t>BUAH</t>
  </si>
  <si>
    <t>UNIT</t>
  </si>
  <si>
    <t>500 X 1000 M</t>
  </si>
  <si>
    <t>ORG</t>
  </si>
  <si>
    <t>PAKET</t>
  </si>
  <si>
    <t>KELP</t>
  </si>
  <si>
    <t>M2</t>
  </si>
  <si>
    <t>BTNG</t>
  </si>
  <si>
    <t>3 X 4 X 3 M</t>
  </si>
  <si>
    <t>PT. Kawasan Industri Wijayakusuma</t>
  </si>
  <si>
    <t>Korban Bencana Alam</t>
  </si>
  <si>
    <t>Pelestarian Alam</t>
  </si>
  <si>
    <t>Pendidikan dan/atau Pelatihan</t>
  </si>
  <si>
    <t>PT. Bank BRI</t>
  </si>
  <si>
    <t>Penanaman Empon-empon</t>
  </si>
  <si>
    <t>Mekanisme Pengolahan Kopi</t>
  </si>
  <si>
    <t>Kospin Jasa Pekalongan</t>
  </si>
  <si>
    <t>Pembangunan Masjid</t>
  </si>
  <si>
    <t>Pembuatan Sumur Bor</t>
  </si>
  <si>
    <t>Pembangunan Pondok Pesantren</t>
  </si>
  <si>
    <t>PT. Bank Muamalat</t>
  </si>
  <si>
    <t>Kapal Wisata</t>
  </si>
  <si>
    <t>PT. Bank Mandiri</t>
  </si>
  <si>
    <t>RS. Muhamadiyah Sruweng</t>
  </si>
  <si>
    <t>Kegiatan Posyandu Lansia</t>
  </si>
  <si>
    <t>KGT</t>
  </si>
  <si>
    <t>Kegiatan Pengobatan Massal</t>
  </si>
  <si>
    <t>Kegiatan Donor Darah</t>
  </si>
  <si>
    <t>PT. Indonesia Power Banjarnegara</t>
  </si>
  <si>
    <t>Bantuan bibit ikan dan Penghijauan</t>
  </si>
  <si>
    <t>Ketrampilan Pengolahan Sampah</t>
  </si>
  <si>
    <t>Pengembangan Usaha</t>
  </si>
  <si>
    <t>Penghijauan Ecaliptus</t>
  </si>
  <si>
    <t>Pembuatan Pupuk Organik</t>
  </si>
  <si>
    <t>Bibit Kopi Arabica</t>
  </si>
  <si>
    <t>PT. Bank BNI 46</t>
  </si>
  <si>
    <t>Hutan Kota Manahan Solo</t>
  </si>
  <si>
    <t>Penghijauan Kandang Menjangan</t>
  </si>
  <si>
    <t>POHON</t>
  </si>
  <si>
    <t>Pembangunan  Ruang Kelas Baru</t>
  </si>
  <si>
    <t>SMA Negeri I</t>
  </si>
  <si>
    <t>Perbaikan Infrastruktur Kampung Batik</t>
  </si>
  <si>
    <t>Pembangunan Gapura Kampung</t>
  </si>
  <si>
    <t>Penghijauan Lereng G. Sumbing</t>
  </si>
  <si>
    <t>Pembangunan Mushola</t>
  </si>
  <si>
    <t>Pembangunan Masjid Jami'</t>
  </si>
  <si>
    <t xml:space="preserve">Pembangunan Madin </t>
  </si>
  <si>
    <t>Pembuatan Papan Baca</t>
  </si>
  <si>
    <t>Desa Wisata Borobudur</t>
  </si>
  <si>
    <t>KAB/KOTA</t>
  </si>
  <si>
    <t>Randublatung, Mantingan</t>
  </si>
  <si>
    <t>Cepu, Blora</t>
  </si>
  <si>
    <t>Tanaman Porang</t>
  </si>
  <si>
    <t>Diklat</t>
  </si>
  <si>
    <t>Peningkatan Kesehatan</t>
  </si>
  <si>
    <t>Sarana Ibadah</t>
  </si>
  <si>
    <t>Kendal/Semarang</t>
  </si>
  <si>
    <t>Kudus &amp; Jepara</t>
  </si>
  <si>
    <t>Kgt Produktif UMKM</t>
  </si>
  <si>
    <t>Kab. Pkl &amp; Batang</t>
  </si>
  <si>
    <t>Kab. Bms, Clcp, Pbr, Bnjr</t>
  </si>
  <si>
    <t>Kot Smg, Smg, Pwd, Dmk, Kdl</t>
  </si>
  <si>
    <t>Kot Ska, Byll, Srgn, Kltn</t>
  </si>
  <si>
    <t>Pati, Rembang</t>
  </si>
  <si>
    <t>PLTD Karimun</t>
  </si>
  <si>
    <t>Perusahaan Gas Negara (PGN)</t>
  </si>
  <si>
    <t>SKK Migas</t>
  </si>
  <si>
    <t>PT. Sarana Pembangunan Jateng</t>
  </si>
  <si>
    <t>PT. Bank Bukopin</t>
  </si>
  <si>
    <t>PT. Bank BTN</t>
  </si>
  <si>
    <t>PLTU Tanjung Jati B Jepara</t>
  </si>
  <si>
    <t>PT. Adaro Energy Tbk</t>
  </si>
  <si>
    <t>Rehab Sekolah Rusak</t>
  </si>
  <si>
    <t>unit</t>
  </si>
  <si>
    <t>Peralatan Laboratorium</t>
  </si>
  <si>
    <t>paket</t>
  </si>
  <si>
    <t>keterangan :</t>
  </si>
  <si>
    <t>export PDF  n Excel</t>
  </si>
  <si>
    <t>Login  admin</t>
  </si>
  <si>
    <t xml:space="preserve"> email : hafidzzakkyd@gmail.com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</si>
</sst>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93">
    <xf numFmtId="0" fontId="0" fillId="0" borderId="0" xfId="0"/>
    <xf numFmtId="0" fontId="5" fillId="0" borderId="0" xfId="0" applyFont="1"/>
    <xf numFmtId="0" fontId="5" fillId="0" borderId="1" xfId="0" applyFont="1" applyBorder="1"/>
    <xf numFmtId="41" fontId="5" fillId="0" borderId="1" xfId="1" applyFont="1" applyBorder="1"/>
    <xf numFmtId="41" fontId="5" fillId="0" borderId="0" xfId="1" applyFont="1"/>
    <xf numFmtId="0" fontId="6" fillId="0" borderId="1" xfId="0" applyFont="1" applyBorder="1" applyAlignment="1">
      <alignment horizontal="center"/>
    </xf>
    <xf numFmtId="41" fontId="6" fillId="0" borderId="1" xfId="1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/>
    <xf numFmtId="41" fontId="5" fillId="0" borderId="2" xfId="1" applyFont="1" applyBorder="1"/>
    <xf numFmtId="0" fontId="5" fillId="0" borderId="3" xfId="0" applyFont="1" applyBorder="1"/>
    <xf numFmtId="41" fontId="5" fillId="0" borderId="3" xfId="1" applyFont="1" applyBorder="1"/>
    <xf numFmtId="0" fontId="5" fillId="0" borderId="4" xfId="0" applyFont="1" applyBorder="1"/>
    <xf numFmtId="41" fontId="5" fillId="0" borderId="4" xfId="1" applyFont="1" applyBorder="1"/>
    <xf numFmtId="0" fontId="7" fillId="0" borderId="4" xfId="0" applyFont="1" applyBorder="1"/>
    <xf numFmtId="0" fontId="5" fillId="0" borderId="5" xfId="0" applyFont="1" applyBorder="1"/>
    <xf numFmtId="41" fontId="5" fillId="0" borderId="5" xfId="1" applyFont="1" applyBorder="1"/>
    <xf numFmtId="0" fontId="8" fillId="0" borderId="0" xfId="0" applyFont="1" applyAlignment="1">
      <alignment horizontal="center"/>
    </xf>
    <xf numFmtId="41" fontId="0" fillId="0" borderId="0" xfId="1" applyFont="1"/>
    <xf numFmtId="0" fontId="8" fillId="0" borderId="2" xfId="0" applyFont="1" applyBorder="1" applyAlignment="1">
      <alignment horizontal="center"/>
    </xf>
    <xf numFmtId="0" fontId="0" fillId="0" borderId="4" xfId="0" applyBorder="1"/>
    <xf numFmtId="41" fontId="0" fillId="0" borderId="4" xfId="1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0" fillId="0" borderId="1" xfId="0" applyBorder="1"/>
    <xf numFmtId="41" fontId="0" fillId="0" borderId="1" xfId="1" applyFont="1" applyBorder="1"/>
    <xf numFmtId="0" fontId="8" fillId="0" borderId="1" xfId="0" applyFont="1" applyBorder="1"/>
    <xf numFmtId="41" fontId="8" fillId="0" borderId="1" xfId="1" applyFont="1" applyBorder="1"/>
    <xf numFmtId="0" fontId="0" fillId="0" borderId="4" xfId="0" applyBorder="1" applyAlignment="1">
      <alignment vertical="top" wrapText="1"/>
    </xf>
    <xf numFmtId="41" fontId="0" fillId="0" borderId="4" xfId="1" applyFont="1" applyBorder="1" applyAlignment="1">
      <alignment vertical="top" wrapText="1"/>
    </xf>
    <xf numFmtId="41" fontId="0" fillId="0" borderId="4" xfId="1" applyFont="1" applyBorder="1" applyAlignment="1">
      <alignment vertical="center" wrapText="1"/>
    </xf>
    <xf numFmtId="41" fontId="0" fillId="0" borderId="4" xfId="1" applyFont="1" applyBorder="1" applyAlignment="1">
      <alignment vertical="center"/>
    </xf>
    <xf numFmtId="0" fontId="8" fillId="0" borderId="4" xfId="0" applyFont="1" applyBorder="1" applyAlignment="1">
      <alignment vertical="top" wrapText="1"/>
    </xf>
    <xf numFmtId="0" fontId="8" fillId="0" borderId="2" xfId="0" applyFont="1" applyBorder="1"/>
    <xf numFmtId="41" fontId="8" fillId="0" borderId="2" xfId="1" applyFont="1" applyBorder="1"/>
    <xf numFmtId="0" fontId="8" fillId="0" borderId="4" xfId="0" applyFont="1" applyBorder="1" applyAlignment="1">
      <alignment horizontal="center"/>
    </xf>
    <xf numFmtId="41" fontId="8" fillId="0" borderId="4" xfId="1" applyFont="1" applyBorder="1"/>
    <xf numFmtId="0" fontId="8" fillId="0" borderId="4" xfId="0" applyFont="1" applyBorder="1" applyAlignment="1">
      <alignment horizontal="left"/>
    </xf>
    <xf numFmtId="0" fontId="10" fillId="0" borderId="4" xfId="0" applyFont="1" applyBorder="1"/>
    <xf numFmtId="41" fontId="10" fillId="0" borderId="4" xfId="1" applyFont="1" applyBorder="1"/>
    <xf numFmtId="0" fontId="10" fillId="0" borderId="4" xfId="0" applyFont="1" applyBorder="1" applyAlignment="1">
      <alignment vertical="top" wrapText="1"/>
    </xf>
    <xf numFmtId="41" fontId="10" fillId="0" borderId="4" xfId="1" applyFont="1" applyBorder="1" applyAlignment="1">
      <alignment vertical="top" wrapText="1"/>
    </xf>
    <xf numFmtId="0" fontId="10" fillId="0" borderId="4" xfId="0" applyFont="1" applyBorder="1" applyAlignment="1">
      <alignment horizontal="center"/>
    </xf>
    <xf numFmtId="0" fontId="10" fillId="0" borderId="0" xfId="0" applyFont="1"/>
    <xf numFmtId="41" fontId="10" fillId="0" borderId="0" xfId="1" applyFont="1"/>
    <xf numFmtId="0" fontId="10" fillId="0" borderId="4" xfId="0" applyFont="1" applyBorder="1" applyAlignment="1">
      <alignment horizontal="left"/>
    </xf>
    <xf numFmtId="0" fontId="10" fillId="0" borderId="1" xfId="0" applyFont="1" applyBorder="1"/>
    <xf numFmtId="41" fontId="10" fillId="0" borderId="1" xfId="1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1" fontId="12" fillId="0" borderId="1" xfId="1" applyFont="1" applyBorder="1"/>
    <xf numFmtId="41" fontId="12" fillId="0" borderId="4" xfId="1" applyFont="1" applyBorder="1"/>
    <xf numFmtId="41" fontId="0" fillId="0" borderId="0" xfId="0" applyNumberFormat="1"/>
    <xf numFmtId="41" fontId="10" fillId="0" borderId="4" xfId="0" applyNumberFormat="1" applyFont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7" borderId="7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10" borderId="7" xfId="0" applyFill="1" applyBorder="1" applyAlignment="1">
      <alignment vertical="top" wrapText="1"/>
    </xf>
    <xf numFmtId="0" fontId="0" fillId="11" borderId="7" xfId="0" applyFill="1" applyBorder="1" applyAlignment="1">
      <alignment vertical="top" wrapText="1"/>
    </xf>
    <xf numFmtId="0" fontId="0" fillId="12" borderId="7" xfId="0" applyFill="1" applyBorder="1" applyAlignment="1">
      <alignment vertical="top" wrapText="1"/>
    </xf>
    <xf numFmtId="0" fontId="0" fillId="13" borderId="7" xfId="0" applyFill="1" applyBorder="1" applyAlignment="1">
      <alignment vertical="top" wrapText="1"/>
    </xf>
    <xf numFmtId="0" fontId="0" fillId="14" borderId="7" xfId="0" applyFill="1" applyBorder="1" applyAlignment="1">
      <alignment vertical="top" wrapText="1"/>
    </xf>
    <xf numFmtId="0" fontId="0" fillId="15" borderId="7" xfId="0" applyFill="1" applyBorder="1" applyAlignment="1">
      <alignment vertical="top" wrapText="1"/>
    </xf>
    <xf numFmtId="0" fontId="0" fillId="16" borderId="7" xfId="0" applyFill="1" applyBorder="1" applyAlignment="1">
      <alignment vertical="top" wrapText="1"/>
    </xf>
    <xf numFmtId="0" fontId="0" fillId="17" borderId="7" xfId="0" applyFill="1" applyBorder="1" applyAlignment="1">
      <alignment vertical="top" wrapText="1"/>
    </xf>
    <xf numFmtId="0" fontId="0" fillId="18" borderId="7" xfId="0" applyFill="1" applyBorder="1" applyAlignment="1">
      <alignment vertical="top" wrapText="1"/>
    </xf>
    <xf numFmtId="0" fontId="0" fillId="19" borderId="7" xfId="0" applyFill="1" applyBorder="1" applyAlignment="1">
      <alignment vertical="top" wrapText="1"/>
    </xf>
    <xf numFmtId="0" fontId="0" fillId="19" borderId="8" xfId="0" applyFill="1" applyBorder="1" applyAlignment="1">
      <alignment vertical="top" wrapText="1"/>
    </xf>
    <xf numFmtId="0" fontId="0" fillId="20" borderId="7" xfId="0" applyFill="1" applyBorder="1" applyAlignment="1">
      <alignment vertical="top" wrapText="1"/>
    </xf>
    <xf numFmtId="0" fontId="0" fillId="21" borderId="7" xfId="0" applyFill="1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0" borderId="8" xfId="0" applyFill="1" applyBorder="1" applyAlignment="1">
      <alignment vertical="top" wrapText="1"/>
    </xf>
    <xf numFmtId="0" fontId="8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1" xfId="0" applyFont="1" applyBorder="1" applyAlignment="1">
      <alignment vertical="center"/>
    </xf>
    <xf numFmtId="41" fontId="8" fillId="0" borderId="1" xfId="1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10" fillId="0" borderId="4" xfId="1" applyFont="1" applyBorder="1" applyAlignment="1">
      <alignment horizontal="center" vertical="center"/>
    </xf>
    <xf numFmtId="0" fontId="0" fillId="0" borderId="2" xfId="0" applyBorder="1"/>
    <xf numFmtId="41" fontId="0" fillId="0" borderId="2" xfId="1" applyFont="1" applyBorder="1"/>
    <xf numFmtId="41" fontId="12" fillId="0" borderId="2" xfId="1" applyFont="1" applyBorder="1"/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41" fontId="10" fillId="0" borderId="5" xfId="1" applyFont="1" applyBorder="1"/>
    <xf numFmtId="41" fontId="14" fillId="0" borderId="1" xfId="1" applyFont="1" applyBorder="1"/>
    <xf numFmtId="0" fontId="0" fillId="0" borderId="3" xfId="0" applyBorder="1"/>
    <xf numFmtId="0" fontId="10" fillId="0" borderId="3" xfId="0" applyFont="1" applyBorder="1"/>
    <xf numFmtId="0" fontId="10" fillId="0" borderId="3" xfId="0" applyFont="1" applyBorder="1" applyAlignment="1">
      <alignment horizontal="left"/>
    </xf>
    <xf numFmtId="41" fontId="10" fillId="0" borderId="3" xfId="1" applyFont="1" applyBorder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41" fontId="8" fillId="0" borderId="3" xfId="1" applyFont="1" applyBorder="1"/>
    <xf numFmtId="41" fontId="12" fillId="0" borderId="3" xfId="1" applyFont="1" applyBorder="1"/>
    <xf numFmtId="0" fontId="10" fillId="12" borderId="4" xfId="0" applyFont="1" applyFill="1" applyBorder="1"/>
    <xf numFmtId="41" fontId="10" fillId="12" borderId="4" xfId="1" applyFont="1" applyFill="1" applyBorder="1"/>
    <xf numFmtId="0" fontId="0" fillId="0" borderId="5" xfId="0" applyBorder="1"/>
    <xf numFmtId="41" fontId="0" fillId="0" borderId="5" xfId="1" applyFont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10" fillId="0" borderId="9" xfId="0" applyFont="1" applyBorder="1"/>
    <xf numFmtId="41" fontId="10" fillId="0" borderId="9" xfId="1" applyFont="1" applyBorder="1"/>
    <xf numFmtId="41" fontId="12" fillId="0" borderId="9" xfId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left"/>
    </xf>
    <xf numFmtId="41" fontId="10" fillId="0" borderId="10" xfId="1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vertical="top" wrapText="1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41" fontId="10" fillId="0" borderId="4" xfId="1" applyFont="1" applyBorder="1" applyAlignment="1">
      <alignment horizontal="center" vertical="center"/>
    </xf>
    <xf numFmtId="0" fontId="3" fillId="7" borderId="4" xfId="0" applyFont="1" applyFill="1" applyBorder="1"/>
    <xf numFmtId="41" fontId="3" fillId="7" borderId="4" xfId="1" applyFont="1" applyFill="1" applyBorder="1"/>
    <xf numFmtId="0" fontId="10" fillId="7" borderId="4" xfId="0" applyFont="1" applyFill="1" applyBorder="1" applyAlignment="1">
      <alignment vertical="top" wrapText="1"/>
    </xf>
    <xf numFmtId="41" fontId="10" fillId="7" borderId="4" xfId="1" applyFont="1" applyFill="1" applyBorder="1" applyAlignment="1">
      <alignment vertical="top" wrapText="1"/>
    </xf>
    <xf numFmtId="0" fontId="10" fillId="7" borderId="4" xfId="0" applyFont="1" applyFill="1" applyBorder="1"/>
    <xf numFmtId="41" fontId="10" fillId="7" borderId="4" xfId="1" applyFont="1" applyFill="1" applyBorder="1"/>
    <xf numFmtId="0" fontId="0" fillId="7" borderId="4" xfId="0" applyFill="1" applyBorder="1" applyAlignment="1">
      <alignment vertical="top" wrapText="1"/>
    </xf>
    <xf numFmtId="41" fontId="0" fillId="7" borderId="4" xfId="1" applyFont="1" applyFill="1" applyBorder="1" applyAlignment="1">
      <alignment vertical="top" wrapText="1"/>
    </xf>
    <xf numFmtId="41" fontId="0" fillId="7" borderId="4" xfId="1" applyFont="1" applyFill="1" applyBorder="1" applyAlignment="1">
      <alignment vertical="center" wrapText="1"/>
    </xf>
    <xf numFmtId="0" fontId="0" fillId="7" borderId="4" xfId="0" applyFill="1" applyBorder="1"/>
    <xf numFmtId="0" fontId="0" fillId="7" borderId="4" xfId="0" applyFill="1" applyBorder="1" applyAlignment="1">
      <alignment vertical="center"/>
    </xf>
    <xf numFmtId="41" fontId="0" fillId="7" borderId="4" xfId="1" applyFont="1" applyFill="1" applyBorder="1" applyAlignment="1">
      <alignment vertical="center"/>
    </xf>
    <xf numFmtId="41" fontId="0" fillId="7" borderId="4" xfId="1" applyFont="1" applyFill="1" applyBorder="1"/>
    <xf numFmtId="0" fontId="10" fillId="7" borderId="3" xfId="0" applyFont="1" applyFill="1" applyBorder="1"/>
    <xf numFmtId="41" fontId="10" fillId="7" borderId="3" xfId="1" applyFont="1" applyFill="1" applyBorder="1"/>
    <xf numFmtId="0" fontId="10" fillId="20" borderId="4" xfId="0" applyFont="1" applyFill="1" applyBorder="1"/>
    <xf numFmtId="0" fontId="3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vertical="top" wrapText="1"/>
    </xf>
    <xf numFmtId="0" fontId="2" fillId="0" borderId="3" xfId="0" applyFont="1" applyBorder="1"/>
    <xf numFmtId="0" fontId="8" fillId="0" borderId="4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8" fillId="0" borderId="3" xfId="0" applyFont="1" applyBorder="1" applyAlignment="1">
      <alignment horizontal="left"/>
    </xf>
    <xf numFmtId="0" fontId="1" fillId="0" borderId="4" xfId="0" applyFont="1" applyBorder="1"/>
    <xf numFmtId="0" fontId="0" fillId="20" borderId="4" xfId="0" applyFill="1" applyBorder="1" applyAlignment="1">
      <alignment vertical="top"/>
    </xf>
    <xf numFmtId="0" fontId="0" fillId="20" borderId="4" xfId="0" applyFill="1" applyBorder="1" applyAlignment="1">
      <alignment vertical="top" wrapText="1"/>
    </xf>
    <xf numFmtId="41" fontId="0" fillId="20" borderId="4" xfId="1" applyFont="1" applyFill="1" applyBorder="1" applyAlignment="1">
      <alignment vertical="top" wrapText="1"/>
    </xf>
    <xf numFmtId="41" fontId="0" fillId="20" borderId="4" xfId="1" applyFont="1" applyFill="1" applyBorder="1" applyAlignment="1">
      <alignment vertical="center" wrapText="1"/>
    </xf>
    <xf numFmtId="0" fontId="0" fillId="20" borderId="4" xfId="0" applyFill="1" applyBorder="1" applyAlignment="1">
      <alignment vertical="center"/>
    </xf>
    <xf numFmtId="41" fontId="0" fillId="20" borderId="4" xfId="1" applyFont="1" applyFill="1" applyBorder="1" applyAlignment="1">
      <alignment vertical="center"/>
    </xf>
    <xf numFmtId="0" fontId="0" fillId="20" borderId="4" xfId="0" applyFill="1" applyBorder="1"/>
    <xf numFmtId="41" fontId="0" fillId="20" borderId="4" xfId="1" applyFont="1" applyFill="1" applyBorder="1"/>
    <xf numFmtId="41" fontId="10" fillId="20" borderId="4" xfId="1" applyFont="1" applyFill="1" applyBorder="1"/>
    <xf numFmtId="0" fontId="10" fillId="20" borderId="4" xfId="0" applyFont="1" applyFill="1" applyBorder="1" applyAlignment="1">
      <alignment vertical="top" wrapText="1"/>
    </xf>
    <xf numFmtId="41" fontId="10" fillId="20" borderId="4" xfId="1" applyFont="1" applyFill="1" applyBorder="1" applyAlignment="1">
      <alignment vertical="top" wrapText="1"/>
    </xf>
    <xf numFmtId="0" fontId="0" fillId="20" borderId="0" xfId="0" applyFill="1"/>
    <xf numFmtId="0" fontId="10" fillId="20" borderId="11" xfId="0" applyFont="1" applyFill="1" applyBorder="1"/>
    <xf numFmtId="0" fontId="3" fillId="20" borderId="4" xfId="0" applyFont="1" applyFill="1" applyBorder="1"/>
    <xf numFmtId="41" fontId="3" fillId="20" borderId="4" xfId="1" applyFont="1" applyFill="1" applyBorder="1"/>
    <xf numFmtId="0" fontId="10" fillId="20" borderId="12" xfId="0" applyFont="1" applyFill="1" applyBorder="1"/>
    <xf numFmtId="0" fontId="10" fillId="20" borderId="3" xfId="0" applyFont="1" applyFill="1" applyBorder="1"/>
    <xf numFmtId="41" fontId="10" fillId="20" borderId="3" xfId="1" applyFont="1" applyFill="1" applyBorder="1"/>
    <xf numFmtId="164" fontId="0" fillId="0" borderId="4" xfId="2" applyNumberFormat="1" applyFont="1" applyBorder="1"/>
    <xf numFmtId="41" fontId="2" fillId="0" borderId="4" xfId="0" applyNumberFormat="1" applyFont="1" applyBorder="1"/>
    <xf numFmtId="0" fontId="1" fillId="20" borderId="4" xfId="0" applyFont="1" applyFill="1" applyBorder="1"/>
    <xf numFmtId="41" fontId="1" fillId="20" borderId="4" xfId="1" applyFont="1" applyFill="1" applyBorder="1"/>
    <xf numFmtId="41" fontId="12" fillId="0" borderId="1" xfId="0" applyNumberFormat="1" applyFont="1" applyBorder="1"/>
    <xf numFmtId="0" fontId="0" fillId="2" borderId="4" xfId="0" applyFill="1" applyBorder="1"/>
    <xf numFmtId="41" fontId="0" fillId="2" borderId="4" xfId="1" applyFont="1" applyFill="1" applyBorder="1"/>
    <xf numFmtId="0" fontId="10" fillId="2" borderId="4" xfId="0" applyFont="1" applyFill="1" applyBorder="1"/>
    <xf numFmtId="41" fontId="10" fillId="2" borderId="4" xfId="1" applyFont="1" applyFill="1" applyBorder="1"/>
    <xf numFmtId="0" fontId="0" fillId="0" borderId="4" xfId="0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0" xfId="1" applyFont="1" applyAlignment="1">
      <alignment horizontal="center"/>
    </xf>
    <xf numFmtId="41" fontId="15" fillId="0" borderId="4" xfId="1" applyFont="1" applyBorder="1"/>
    <xf numFmtId="41" fontId="1" fillId="0" borderId="4" xfId="1" applyFont="1" applyBorder="1"/>
    <xf numFmtId="0" fontId="1" fillId="0" borderId="0" xfId="0" applyFont="1"/>
    <xf numFmtId="41" fontId="16" fillId="0" borderId="4" xfId="1" applyFont="1" applyBorder="1"/>
    <xf numFmtId="41" fontId="8" fillId="0" borderId="1" xfId="1" applyFont="1" applyBorder="1" applyAlignment="1">
      <alignment horizontal="center"/>
    </xf>
    <xf numFmtId="41" fontId="1" fillId="0" borderId="4" xfId="1" applyFont="1" applyBorder="1" applyAlignment="1">
      <alignment horizontal="right"/>
    </xf>
    <xf numFmtId="41" fontId="0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41" fontId="1" fillId="0" borderId="5" xfId="1" applyFont="1" applyBorder="1"/>
    <xf numFmtId="41" fontId="1" fillId="0" borderId="0" xfId="1" applyFont="1"/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41" fontId="10" fillId="0" borderId="4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00FF00"/>
      <color rgb="FFCCCC00"/>
      <color rgb="FFFF00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9"/>
  <sheetViews>
    <sheetView workbookViewId="0">
      <selection activeCell="B2" sqref="B2:H103"/>
    </sheetView>
  </sheetViews>
  <sheetFormatPr defaultRowHeight="15" x14ac:dyDescent="0.25"/>
  <cols>
    <col min="2" max="2" width="4.7109375" customWidth="1"/>
    <col min="3" max="3" width="21.28515625" bestFit="1" customWidth="1"/>
    <col min="4" max="4" width="20.7109375" bestFit="1" customWidth="1"/>
    <col min="5" max="5" width="39.140625" bestFit="1" customWidth="1"/>
    <col min="6" max="6" width="16.42578125" bestFit="1" customWidth="1"/>
    <col min="7" max="7" width="18.85546875" bestFit="1" customWidth="1"/>
    <col min="8" max="8" width="39.140625" bestFit="1" customWidth="1"/>
  </cols>
  <sheetData>
    <row r="2" spans="2:24" ht="15.75" x14ac:dyDescent="0.25">
      <c r="B2" s="186" t="s">
        <v>5</v>
      </c>
      <c r="C2" s="186"/>
      <c r="D2" s="186"/>
      <c r="E2" s="186"/>
      <c r="F2" s="186"/>
      <c r="G2" s="186"/>
      <c r="H2" s="18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.75" x14ac:dyDescent="0.25">
      <c r="B3" s="186" t="s">
        <v>6</v>
      </c>
      <c r="C3" s="186"/>
      <c r="D3" s="186"/>
      <c r="E3" s="186"/>
      <c r="F3" s="186"/>
      <c r="G3" s="186"/>
      <c r="H3" s="18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.75" x14ac:dyDescent="0.25">
      <c r="B4" s="186" t="s">
        <v>0</v>
      </c>
      <c r="C4" s="186"/>
      <c r="D4" s="186"/>
      <c r="E4" s="186"/>
      <c r="F4" s="186"/>
      <c r="G4" s="186"/>
      <c r="H4" s="18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.7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29.25" customHeight="1" x14ac:dyDescent="0.25">
      <c r="B6" s="7" t="s">
        <v>1</v>
      </c>
      <c r="C6" s="7" t="s">
        <v>94</v>
      </c>
      <c r="D6" s="7" t="s">
        <v>7</v>
      </c>
      <c r="E6" s="7" t="s">
        <v>19</v>
      </c>
      <c r="F6" s="7" t="s">
        <v>11</v>
      </c>
      <c r="G6" s="7" t="s">
        <v>8</v>
      </c>
      <c r="H6" s="7" t="s">
        <v>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.75" x14ac:dyDescent="0.25">
      <c r="B7" s="8"/>
      <c r="C7" s="8"/>
      <c r="D7" s="8"/>
      <c r="E7" s="8"/>
      <c r="F7" s="8"/>
      <c r="G7" s="9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.75" x14ac:dyDescent="0.25">
      <c r="B8" s="14">
        <v>1</v>
      </c>
      <c r="C8" s="14" t="s">
        <v>9</v>
      </c>
      <c r="D8" s="12"/>
      <c r="E8" s="12"/>
      <c r="F8" s="12"/>
      <c r="G8" s="13"/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.75" x14ac:dyDescent="0.25">
      <c r="B9" s="12"/>
      <c r="C9" s="12" t="s">
        <v>10</v>
      </c>
      <c r="D9" s="12" t="s">
        <v>3</v>
      </c>
      <c r="E9" s="12" t="s">
        <v>20</v>
      </c>
      <c r="F9" s="13">
        <v>250</v>
      </c>
      <c r="G9" s="13">
        <v>437500000</v>
      </c>
      <c r="H9" s="12" t="s">
        <v>95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.75" x14ac:dyDescent="0.25">
      <c r="B10" s="12"/>
      <c r="C10" s="12" t="s">
        <v>12</v>
      </c>
      <c r="D10" s="12"/>
      <c r="E10" s="12" t="s">
        <v>20</v>
      </c>
      <c r="F10" s="13">
        <v>588</v>
      </c>
      <c r="G10" s="13">
        <v>941500000</v>
      </c>
      <c r="H10" s="12" t="s">
        <v>96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.75" x14ac:dyDescent="0.25">
      <c r="B11" s="12"/>
      <c r="C11" s="12" t="s">
        <v>13</v>
      </c>
      <c r="D11" s="12"/>
      <c r="E11" s="12" t="s">
        <v>20</v>
      </c>
      <c r="F11" s="13">
        <v>1152</v>
      </c>
      <c r="G11" s="13">
        <v>2016000000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.75" x14ac:dyDescent="0.25">
      <c r="B12" s="12"/>
      <c r="C12" s="12"/>
      <c r="D12" s="12"/>
      <c r="E12" s="12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.75" x14ac:dyDescent="0.25">
      <c r="B13" s="14">
        <v>2</v>
      </c>
      <c r="C13" s="14" t="s">
        <v>14</v>
      </c>
      <c r="D13" s="12"/>
      <c r="E13" s="12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.75" x14ac:dyDescent="0.25">
      <c r="B14" s="12"/>
      <c r="C14" s="12" t="s">
        <v>13</v>
      </c>
      <c r="D14" s="12" t="s">
        <v>15</v>
      </c>
      <c r="E14" s="12" t="s">
        <v>21</v>
      </c>
      <c r="F14" s="13">
        <v>200</v>
      </c>
      <c r="G14" s="13">
        <f>90000000*4</f>
        <v>360000000</v>
      </c>
      <c r="H14" s="12" t="s">
        <v>98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.75" x14ac:dyDescent="0.25">
      <c r="B15" s="12"/>
      <c r="C15" s="12" t="s">
        <v>16</v>
      </c>
      <c r="D15" s="12"/>
      <c r="E15" s="12" t="s">
        <v>21</v>
      </c>
      <c r="F15" s="13">
        <f>40+20+30+30</f>
        <v>120</v>
      </c>
      <c r="G15" s="13">
        <f>82400000+41200000+61800000+61800000</f>
        <v>247200000</v>
      </c>
      <c r="H15" s="12" t="s">
        <v>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.75" x14ac:dyDescent="0.25">
      <c r="B16" s="12"/>
      <c r="C16" s="12" t="s">
        <v>17</v>
      </c>
      <c r="D16" s="12"/>
      <c r="E16" s="12" t="s">
        <v>21</v>
      </c>
      <c r="F16" s="13">
        <f>22*50</f>
        <v>1100</v>
      </c>
      <c r="G16" s="13">
        <f>50000000*22</f>
        <v>1100000000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.75" x14ac:dyDescent="0.25">
      <c r="B17" s="12"/>
      <c r="C17" s="12"/>
      <c r="D17" s="12"/>
      <c r="E17" s="12"/>
      <c r="F17" s="13"/>
      <c r="G17" s="13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.75" x14ac:dyDescent="0.25">
      <c r="B18" s="12"/>
      <c r="C18" s="12" t="s">
        <v>18</v>
      </c>
      <c r="D18" s="12" t="s">
        <v>3</v>
      </c>
      <c r="E18" s="12" t="s">
        <v>22</v>
      </c>
      <c r="F18" s="13">
        <f>11*22</f>
        <v>242</v>
      </c>
      <c r="G18" s="13">
        <f>88000000*11</f>
        <v>968000000</v>
      </c>
      <c r="H18" s="12" t="s">
        <v>100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.75" x14ac:dyDescent="0.25">
      <c r="B19" s="12"/>
      <c r="C19" s="12" t="s">
        <v>17</v>
      </c>
      <c r="D19" s="12"/>
      <c r="E19" s="12" t="s">
        <v>23</v>
      </c>
      <c r="F19" s="13">
        <f>22*25</f>
        <v>550</v>
      </c>
      <c r="G19" s="13">
        <f>12500000*22</f>
        <v>275000000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.75" x14ac:dyDescent="0.25">
      <c r="B20" s="12"/>
      <c r="C20" s="12"/>
      <c r="D20" s="12"/>
      <c r="E20" s="12" t="s">
        <v>24</v>
      </c>
      <c r="F20" s="13">
        <f>8</f>
        <v>8</v>
      </c>
      <c r="G20" s="13">
        <f>8*25000000</f>
        <v>200000000</v>
      </c>
      <c r="H20" s="12" t="s">
        <v>100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.75" x14ac:dyDescent="0.25">
      <c r="B21" s="12"/>
      <c r="C21" s="12"/>
      <c r="D21" s="12"/>
      <c r="E21" s="12"/>
      <c r="F21" s="13"/>
      <c r="G21" s="13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.75" x14ac:dyDescent="0.25">
      <c r="B22" s="14">
        <v>3</v>
      </c>
      <c r="C22" s="14" t="s">
        <v>25</v>
      </c>
      <c r="D22" s="12"/>
      <c r="E22" s="12"/>
      <c r="F22" s="13"/>
      <c r="G22" s="13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.75" x14ac:dyDescent="0.25">
      <c r="B23" s="12"/>
      <c r="C23" s="12" t="s">
        <v>26</v>
      </c>
      <c r="D23" s="12" t="s">
        <v>3</v>
      </c>
      <c r="E23" s="12" t="s">
        <v>27</v>
      </c>
      <c r="F23" s="13">
        <v>45</v>
      </c>
      <c r="G23" s="13">
        <v>450000000</v>
      </c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.75" x14ac:dyDescent="0.25">
      <c r="B24" s="12"/>
      <c r="C24" s="12"/>
      <c r="D24" s="12"/>
      <c r="E24" s="12" t="s">
        <v>28</v>
      </c>
      <c r="F24" s="13">
        <v>1</v>
      </c>
      <c r="G24" s="13">
        <v>50000000</v>
      </c>
      <c r="H24" s="12" t="s">
        <v>100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ht="15.75" x14ac:dyDescent="0.25">
      <c r="B25" s="12"/>
      <c r="C25" s="12" t="s">
        <v>29</v>
      </c>
      <c r="D25" s="12"/>
      <c r="E25" s="12" t="s">
        <v>27</v>
      </c>
      <c r="F25" s="13">
        <v>2</v>
      </c>
      <c r="G25" s="13">
        <v>100000000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5.75" x14ac:dyDescent="0.25">
      <c r="B26" s="12"/>
      <c r="C26" s="12" t="s">
        <v>30</v>
      </c>
      <c r="D26" s="12"/>
      <c r="E26" s="12" t="s">
        <v>27</v>
      </c>
      <c r="F26" s="13">
        <v>20</v>
      </c>
      <c r="G26" s="13">
        <v>200000000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5.75" x14ac:dyDescent="0.25">
      <c r="B27" s="12"/>
      <c r="C27" s="12"/>
      <c r="D27" s="12"/>
      <c r="E27" s="12"/>
      <c r="F27" s="13"/>
      <c r="G27" s="13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5.75" x14ac:dyDescent="0.25">
      <c r="B28" s="12"/>
      <c r="C28" s="12"/>
      <c r="D28" s="12" t="s">
        <v>31</v>
      </c>
      <c r="E28" s="12" t="s">
        <v>32</v>
      </c>
      <c r="F28" s="13">
        <v>1</v>
      </c>
      <c r="G28" s="13">
        <v>5000000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ht="15.75" x14ac:dyDescent="0.25">
      <c r="B29" s="12"/>
      <c r="C29" s="12"/>
      <c r="D29" s="12"/>
      <c r="E29" s="12"/>
      <c r="F29" s="13"/>
      <c r="G29" s="13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5.75" x14ac:dyDescent="0.25">
      <c r="B30" s="14">
        <v>4</v>
      </c>
      <c r="C30" s="14" t="s">
        <v>33</v>
      </c>
      <c r="D30" s="12"/>
      <c r="E30" s="12"/>
      <c r="F30" s="13"/>
      <c r="G30" s="13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5.75" x14ac:dyDescent="0.25">
      <c r="B31" s="12"/>
      <c r="C31" s="12" t="s">
        <v>10</v>
      </c>
      <c r="D31" s="12" t="s">
        <v>34</v>
      </c>
      <c r="E31" s="12" t="s">
        <v>35</v>
      </c>
      <c r="F31" s="13">
        <v>4</v>
      </c>
      <c r="G31" s="13">
        <v>120000000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5.75" x14ac:dyDescent="0.25">
      <c r="B32" s="12"/>
      <c r="C32" s="12"/>
      <c r="D32" s="12"/>
      <c r="E32" s="12" t="s">
        <v>41</v>
      </c>
      <c r="F32" s="13">
        <v>1</v>
      </c>
      <c r="G32" s="13">
        <v>30000000</v>
      </c>
      <c r="H32" s="12" t="s">
        <v>97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5.75" x14ac:dyDescent="0.25">
      <c r="B33" s="12"/>
      <c r="C33" s="12" t="s">
        <v>30</v>
      </c>
      <c r="D33" s="12"/>
      <c r="E33" s="12" t="s">
        <v>36</v>
      </c>
      <c r="F33" s="13">
        <v>1</v>
      </c>
      <c r="G33" s="13">
        <v>20000000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ht="15.75" x14ac:dyDescent="0.25">
      <c r="B34" s="12"/>
      <c r="C34" s="12" t="s">
        <v>37</v>
      </c>
      <c r="D34" s="12"/>
      <c r="E34" s="12" t="s">
        <v>38</v>
      </c>
      <c r="F34" s="13">
        <v>1</v>
      </c>
      <c r="G34" s="13">
        <v>30000000</v>
      </c>
      <c r="H34" s="12" t="s">
        <v>97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ht="15.75" x14ac:dyDescent="0.25">
      <c r="B35" s="12"/>
      <c r="C35" s="12"/>
      <c r="D35" s="12"/>
      <c r="E35" s="12" t="s">
        <v>39</v>
      </c>
      <c r="F35" s="13">
        <v>1</v>
      </c>
      <c r="G35" s="13">
        <v>20000000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ht="16.5" thickBot="1" x14ac:dyDescent="0.3">
      <c r="B36" s="12"/>
      <c r="C36" s="12" t="s">
        <v>40</v>
      </c>
      <c r="D36" s="12"/>
      <c r="E36" s="12" t="s">
        <v>41</v>
      </c>
      <c r="F36" s="13">
        <v>1</v>
      </c>
      <c r="G36" s="13">
        <v>30000000</v>
      </c>
      <c r="H36" s="12" t="s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5.75" x14ac:dyDescent="0.25">
      <c r="B37" s="15"/>
      <c r="C37" s="15" t="s">
        <v>42</v>
      </c>
      <c r="D37" s="15"/>
      <c r="E37" s="15" t="s">
        <v>35</v>
      </c>
      <c r="F37" s="16">
        <v>1</v>
      </c>
      <c r="G37" s="16">
        <v>30000000</v>
      </c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5.75" x14ac:dyDescent="0.25">
      <c r="B38" s="12"/>
      <c r="C38" s="12" t="s">
        <v>18</v>
      </c>
      <c r="D38" s="12"/>
      <c r="E38" s="12" t="s">
        <v>43</v>
      </c>
      <c r="F38" s="13">
        <v>3</v>
      </c>
      <c r="G38" s="13">
        <v>90000000</v>
      </c>
      <c r="H38" s="12" t="s">
        <v>97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5.75" x14ac:dyDescent="0.25">
      <c r="B39" s="12"/>
      <c r="C39" s="12"/>
      <c r="D39" s="12"/>
      <c r="E39" s="12" t="s">
        <v>44</v>
      </c>
      <c r="F39" s="13">
        <v>1</v>
      </c>
      <c r="G39" s="13">
        <v>20000000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5.75" x14ac:dyDescent="0.25">
      <c r="B40" s="12"/>
      <c r="C40" s="12"/>
      <c r="D40" s="12"/>
      <c r="E40" s="12" t="s">
        <v>45</v>
      </c>
      <c r="F40" s="13">
        <v>1</v>
      </c>
      <c r="G40" s="13">
        <v>20000000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5.75" x14ac:dyDescent="0.25">
      <c r="B41" s="12"/>
      <c r="C41" s="12" t="s">
        <v>46</v>
      </c>
      <c r="D41" s="12"/>
      <c r="E41" s="12" t="s">
        <v>47</v>
      </c>
      <c r="F41" s="13">
        <v>1</v>
      </c>
      <c r="G41" s="13">
        <v>30000000</v>
      </c>
      <c r="H41" s="12" t="s">
        <v>101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5.75" x14ac:dyDescent="0.25">
      <c r="B42" s="12"/>
      <c r="C42" s="12" t="s">
        <v>50</v>
      </c>
      <c r="D42" s="12"/>
      <c r="E42" s="12" t="s">
        <v>47</v>
      </c>
      <c r="F42" s="13">
        <v>1</v>
      </c>
      <c r="G42" s="13">
        <v>30000000</v>
      </c>
      <c r="H42" s="12" t="s">
        <v>101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5.75" x14ac:dyDescent="0.25">
      <c r="B43" s="12"/>
      <c r="C43" s="12" t="s">
        <v>48</v>
      </c>
      <c r="D43" s="12"/>
      <c r="E43" s="12" t="s">
        <v>49</v>
      </c>
      <c r="F43" s="13">
        <v>1</v>
      </c>
      <c r="G43" s="13">
        <v>40000000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5.75" x14ac:dyDescent="0.25">
      <c r="B44" s="12"/>
      <c r="C44" s="12"/>
      <c r="D44" s="12"/>
      <c r="E44" s="12"/>
      <c r="F44" s="13"/>
      <c r="G44" s="13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5.75" x14ac:dyDescent="0.25">
      <c r="B45" s="14">
        <v>5</v>
      </c>
      <c r="C45" s="14" t="s">
        <v>51</v>
      </c>
      <c r="D45" s="12"/>
      <c r="E45" s="12"/>
      <c r="F45" s="13"/>
      <c r="G45" s="13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5.75" x14ac:dyDescent="0.25">
      <c r="B46" s="12"/>
      <c r="C46" s="12" t="s">
        <v>52</v>
      </c>
      <c r="D46" s="12" t="s">
        <v>3</v>
      </c>
      <c r="E46" s="12" t="s">
        <v>53</v>
      </c>
      <c r="F46" s="13">
        <v>1</v>
      </c>
      <c r="G46" s="13">
        <v>1703243000</v>
      </c>
      <c r="H46" s="12" t="s">
        <v>102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5.75" x14ac:dyDescent="0.25">
      <c r="B47" s="12"/>
      <c r="C47" s="12" t="s">
        <v>17</v>
      </c>
      <c r="D47" s="12"/>
      <c r="E47" s="12" t="s">
        <v>54</v>
      </c>
      <c r="F47" s="13">
        <v>1</v>
      </c>
      <c r="G47" s="13">
        <v>956254000</v>
      </c>
      <c r="H47" s="12" t="s">
        <v>102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5.75" x14ac:dyDescent="0.25">
      <c r="B48" s="12"/>
      <c r="C48" s="12" t="s">
        <v>18</v>
      </c>
      <c r="D48" s="12"/>
      <c r="E48" s="12" t="s">
        <v>55</v>
      </c>
      <c r="F48" s="13">
        <v>1</v>
      </c>
      <c r="G48" s="13">
        <v>1264120000</v>
      </c>
      <c r="H48" s="12" t="s">
        <v>102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x14ac:dyDescent="0.25">
      <c r="B49" s="12"/>
      <c r="C49" s="12" t="s">
        <v>30</v>
      </c>
      <c r="D49" s="12"/>
      <c r="E49" s="12" t="s">
        <v>56</v>
      </c>
      <c r="F49" s="13">
        <v>1</v>
      </c>
      <c r="G49" s="13">
        <v>1460300000</v>
      </c>
      <c r="H49" s="12" t="s">
        <v>102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x14ac:dyDescent="0.25">
      <c r="B50" s="12"/>
      <c r="C50" s="12" t="s">
        <v>57</v>
      </c>
      <c r="D50" s="12"/>
      <c r="E50" s="12" t="s">
        <v>58</v>
      </c>
      <c r="F50" s="13">
        <v>1</v>
      </c>
      <c r="G50" s="13">
        <v>2374110000</v>
      </c>
      <c r="H50" s="12" t="s">
        <v>102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x14ac:dyDescent="0.25">
      <c r="B51" s="12"/>
      <c r="C51" s="12"/>
      <c r="D51" s="12"/>
      <c r="E51" s="12"/>
      <c r="F51" s="13"/>
      <c r="G51" s="13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x14ac:dyDescent="0.25">
      <c r="B52" s="14">
        <v>6</v>
      </c>
      <c r="C52" s="14" t="s">
        <v>2</v>
      </c>
      <c r="D52" s="12"/>
      <c r="E52" s="12"/>
      <c r="F52" s="13"/>
      <c r="G52" s="13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x14ac:dyDescent="0.25">
      <c r="B53" s="12"/>
      <c r="C53" s="12" t="s">
        <v>4</v>
      </c>
      <c r="D53" s="12" t="s">
        <v>3</v>
      </c>
      <c r="E53" s="12" t="s">
        <v>59</v>
      </c>
      <c r="F53" s="13">
        <v>18</v>
      </c>
      <c r="G53" s="13">
        <v>4155000000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x14ac:dyDescent="0.25">
      <c r="B54" s="12"/>
      <c r="C54" s="12" t="s">
        <v>60</v>
      </c>
      <c r="D54" s="12"/>
      <c r="E54" s="12" t="s">
        <v>27</v>
      </c>
      <c r="F54" s="13">
        <v>50</v>
      </c>
      <c r="G54" s="13">
        <v>250000000</v>
      </c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x14ac:dyDescent="0.25">
      <c r="B55" s="12"/>
      <c r="C55" s="12"/>
      <c r="D55" s="12"/>
      <c r="E55" s="12" t="s">
        <v>61</v>
      </c>
      <c r="F55" s="13">
        <v>8</v>
      </c>
      <c r="G55" s="13">
        <f>1065000000-250000000</f>
        <v>815000000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x14ac:dyDescent="0.25">
      <c r="B56" s="12"/>
      <c r="C56" s="12" t="s">
        <v>10</v>
      </c>
      <c r="D56" s="12"/>
      <c r="E56" s="12" t="s">
        <v>62</v>
      </c>
      <c r="F56" s="13">
        <v>10</v>
      </c>
      <c r="G56" s="13">
        <v>3400000000</v>
      </c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x14ac:dyDescent="0.25">
      <c r="B57" s="12"/>
      <c r="C57" s="12" t="s">
        <v>40</v>
      </c>
      <c r="D57" s="12"/>
      <c r="E57" s="12" t="s">
        <v>63</v>
      </c>
      <c r="F57" s="13">
        <v>15</v>
      </c>
      <c r="G57" s="13">
        <v>3598157004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x14ac:dyDescent="0.25">
      <c r="B58" s="12"/>
      <c r="C58" s="12" t="s">
        <v>17</v>
      </c>
      <c r="D58" s="12"/>
      <c r="E58" s="12" t="s">
        <v>64</v>
      </c>
      <c r="F58" s="13">
        <v>10</v>
      </c>
      <c r="G58" s="13">
        <v>913160000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x14ac:dyDescent="0.25">
      <c r="B59" s="12"/>
      <c r="C59" s="12" t="s">
        <v>30</v>
      </c>
      <c r="D59" s="12"/>
      <c r="E59" s="12" t="s">
        <v>27</v>
      </c>
      <c r="F59" s="13">
        <v>35</v>
      </c>
      <c r="G59" s="13">
        <f>75000000+37500000+75000000+75000000</f>
        <v>262500000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x14ac:dyDescent="0.25">
      <c r="B60" s="12"/>
      <c r="C60" s="12"/>
      <c r="D60" s="12"/>
      <c r="E60" s="12" t="s">
        <v>64</v>
      </c>
      <c r="F60" s="13">
        <v>25</v>
      </c>
      <c r="G60" s="13">
        <f>6831750000-G59</f>
        <v>6569250000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x14ac:dyDescent="0.25">
      <c r="B61" s="12"/>
      <c r="C61" s="12" t="s">
        <v>48</v>
      </c>
      <c r="D61" s="12"/>
      <c r="E61" s="12" t="s">
        <v>27</v>
      </c>
      <c r="F61" s="13">
        <v>25</v>
      </c>
      <c r="G61" s="13">
        <v>187500000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x14ac:dyDescent="0.25">
      <c r="B62" s="12"/>
      <c r="C62" s="12"/>
      <c r="D62" s="12"/>
      <c r="E62" s="12" t="s">
        <v>64</v>
      </c>
      <c r="F62" s="13">
        <v>13</v>
      </c>
      <c r="G62" s="13">
        <f>1372500000-G61</f>
        <v>1185000000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x14ac:dyDescent="0.25">
      <c r="B63" s="12"/>
      <c r="C63" s="12" t="s">
        <v>57</v>
      </c>
      <c r="D63" s="12"/>
      <c r="E63" s="12" t="s">
        <v>27</v>
      </c>
      <c r="F63" s="13">
        <f>30+30+30+30+30+30+30+30+30</f>
        <v>270</v>
      </c>
      <c r="G63" s="13">
        <v>2700000000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x14ac:dyDescent="0.25">
      <c r="B64" s="12"/>
      <c r="C64" s="12"/>
      <c r="D64" s="12"/>
      <c r="E64" s="12" t="s">
        <v>65</v>
      </c>
      <c r="F64" s="13">
        <v>10</v>
      </c>
      <c r="G64" s="13">
        <v>510000000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x14ac:dyDescent="0.25">
      <c r="B65" s="12"/>
      <c r="C65" s="12" t="s">
        <v>66</v>
      </c>
      <c r="D65" s="12"/>
      <c r="E65" s="12" t="s">
        <v>67</v>
      </c>
      <c r="F65" s="13">
        <v>16</v>
      </c>
      <c r="G65" s="13">
        <v>7867375600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x14ac:dyDescent="0.25">
      <c r="B66" s="12"/>
      <c r="C66" s="12" t="s">
        <v>42</v>
      </c>
      <c r="D66" s="12"/>
      <c r="E66" s="12" t="s">
        <v>27</v>
      </c>
      <c r="F66" s="13">
        <f>60</f>
        <v>60</v>
      </c>
      <c r="G66" s="13">
        <v>900000000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x14ac:dyDescent="0.25">
      <c r="B67" s="12"/>
      <c r="C67" s="12"/>
      <c r="D67" s="12"/>
      <c r="E67" s="12" t="s">
        <v>67</v>
      </c>
      <c r="F67" s="13">
        <v>8</v>
      </c>
      <c r="G67" s="13">
        <f>10302650000-G66</f>
        <v>9402650000</v>
      </c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x14ac:dyDescent="0.25">
      <c r="B68" s="12"/>
      <c r="C68" s="12"/>
      <c r="D68" s="12"/>
      <c r="E68" s="12"/>
      <c r="F68" s="13"/>
      <c r="G68" s="13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x14ac:dyDescent="0.25">
      <c r="B69" s="14">
        <v>7</v>
      </c>
      <c r="C69" s="14" t="s">
        <v>69</v>
      </c>
      <c r="D69" s="12"/>
      <c r="E69" s="12"/>
      <c r="F69" s="13"/>
      <c r="G69" s="13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6.5" thickBot="1" x14ac:dyDescent="0.3">
      <c r="B70" s="12"/>
      <c r="C70" s="12" t="s">
        <v>70</v>
      </c>
      <c r="D70" s="12" t="s">
        <v>34</v>
      </c>
      <c r="E70" s="12" t="s">
        <v>71</v>
      </c>
      <c r="F70" s="13">
        <v>50</v>
      </c>
      <c r="G70" s="13">
        <f>98000000+98000000</f>
        <v>196000000</v>
      </c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x14ac:dyDescent="0.25">
      <c r="B71" s="15"/>
      <c r="C71" s="15"/>
      <c r="D71" s="15"/>
      <c r="E71" s="15" t="s">
        <v>87</v>
      </c>
      <c r="F71" s="16" t="s">
        <v>79</v>
      </c>
      <c r="G71" s="16">
        <v>158207600</v>
      </c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x14ac:dyDescent="0.25">
      <c r="B72" s="12"/>
      <c r="C72" s="12" t="s">
        <v>72</v>
      </c>
      <c r="D72" s="12"/>
      <c r="E72" s="12" t="s">
        <v>71</v>
      </c>
      <c r="F72" s="13">
        <v>25</v>
      </c>
      <c r="G72" s="13">
        <v>103750000</v>
      </c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x14ac:dyDescent="0.25">
      <c r="B73" s="12"/>
      <c r="C73" s="12" t="s">
        <v>73</v>
      </c>
      <c r="D73" s="12"/>
      <c r="E73" s="12" t="s">
        <v>71</v>
      </c>
      <c r="F73" s="13">
        <v>50</v>
      </c>
      <c r="G73" s="13">
        <f>106750000+106750000</f>
        <v>213500000</v>
      </c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x14ac:dyDescent="0.25">
      <c r="B74" s="12"/>
      <c r="C74" s="12" t="s">
        <v>66</v>
      </c>
      <c r="D74" s="12"/>
      <c r="E74" s="12" t="s">
        <v>71</v>
      </c>
      <c r="F74" s="13">
        <f>75+220</f>
        <v>295</v>
      </c>
      <c r="G74" s="13">
        <f>106800000*3+550000000</f>
        <v>870400000</v>
      </c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x14ac:dyDescent="0.25">
      <c r="B75" s="12"/>
      <c r="C75" s="12" t="s">
        <v>74</v>
      </c>
      <c r="D75" s="12"/>
      <c r="E75" s="12" t="s">
        <v>71</v>
      </c>
      <c r="F75" s="13">
        <v>25</v>
      </c>
      <c r="G75" s="13">
        <v>104000000</v>
      </c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x14ac:dyDescent="0.25">
      <c r="B76" s="12"/>
      <c r="C76" s="12"/>
      <c r="D76" s="12"/>
      <c r="E76" s="12" t="s">
        <v>77</v>
      </c>
      <c r="F76" s="13" t="s">
        <v>76</v>
      </c>
      <c r="G76" s="13">
        <f>125000000*5</f>
        <v>625000000</v>
      </c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x14ac:dyDescent="0.25">
      <c r="B77" s="12"/>
      <c r="C77" s="12"/>
      <c r="D77" s="12"/>
      <c r="E77" s="12" t="s">
        <v>78</v>
      </c>
      <c r="F77" s="13" t="s">
        <v>79</v>
      </c>
      <c r="G77" s="13">
        <v>122500000</v>
      </c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5.75" x14ac:dyDescent="0.25">
      <c r="B78" s="12"/>
      <c r="C78" s="12" t="s">
        <v>16</v>
      </c>
      <c r="D78" s="12"/>
      <c r="E78" s="12" t="s">
        <v>71</v>
      </c>
      <c r="F78" s="13">
        <v>25</v>
      </c>
      <c r="G78" s="13">
        <v>104000000</v>
      </c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5.75" x14ac:dyDescent="0.25">
      <c r="B79" s="12"/>
      <c r="C79" s="12"/>
      <c r="D79" s="12"/>
      <c r="E79" s="12" t="s">
        <v>78</v>
      </c>
      <c r="F79" s="13" t="s">
        <v>80</v>
      </c>
      <c r="G79" s="13">
        <f>122500000*2</f>
        <v>245000000</v>
      </c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5.75" x14ac:dyDescent="0.25">
      <c r="B80" s="12"/>
      <c r="C80" s="12" t="s">
        <v>18</v>
      </c>
      <c r="D80" s="12"/>
      <c r="E80" s="12" t="s">
        <v>71</v>
      </c>
      <c r="F80" s="13">
        <v>25</v>
      </c>
      <c r="G80" s="13">
        <v>98000000</v>
      </c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5.75" x14ac:dyDescent="0.25">
      <c r="B81" s="12"/>
      <c r="C81" s="12"/>
      <c r="D81" s="12"/>
      <c r="E81" s="12" t="s">
        <v>86</v>
      </c>
      <c r="F81" s="13" t="s">
        <v>79</v>
      </c>
      <c r="G81" s="13">
        <v>153103600</v>
      </c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5.75" x14ac:dyDescent="0.25">
      <c r="B82" s="12"/>
      <c r="C82" s="12" t="s">
        <v>52</v>
      </c>
      <c r="D82" s="12"/>
      <c r="E82" s="12" t="s">
        <v>71</v>
      </c>
      <c r="F82" s="13" t="s">
        <v>75</v>
      </c>
      <c r="G82" s="13">
        <f>50000000*9</f>
        <v>450000000</v>
      </c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5.75" x14ac:dyDescent="0.25">
      <c r="B83" s="12"/>
      <c r="C83" s="12" t="s">
        <v>13</v>
      </c>
      <c r="D83" s="12"/>
      <c r="E83" s="12" t="s">
        <v>78</v>
      </c>
      <c r="F83" s="13" t="s">
        <v>79</v>
      </c>
      <c r="G83" s="13">
        <v>122500000</v>
      </c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5.75" x14ac:dyDescent="0.25">
      <c r="B84" s="12"/>
      <c r="C84" s="12" t="s">
        <v>12</v>
      </c>
      <c r="D84" s="12"/>
      <c r="E84" s="12" t="s">
        <v>81</v>
      </c>
      <c r="F84" s="13" t="s">
        <v>79</v>
      </c>
      <c r="G84" s="13">
        <v>122500000</v>
      </c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5.75" x14ac:dyDescent="0.25">
      <c r="B85" s="12"/>
      <c r="C85" s="12"/>
      <c r="D85" s="12"/>
      <c r="E85" s="12" t="s">
        <v>82</v>
      </c>
      <c r="F85" s="13" t="s">
        <v>80</v>
      </c>
      <c r="G85" s="13">
        <f>122500000*2</f>
        <v>245000000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5.75" x14ac:dyDescent="0.25">
      <c r="B86" s="12"/>
      <c r="C86" s="12"/>
      <c r="D86" s="12"/>
      <c r="E86" s="12" t="s">
        <v>77</v>
      </c>
      <c r="F86" s="13" t="s">
        <v>79</v>
      </c>
      <c r="G86" s="13">
        <v>125000000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5.75" x14ac:dyDescent="0.25">
      <c r="B87" s="12"/>
      <c r="C87" s="12" t="s">
        <v>83</v>
      </c>
      <c r="D87" s="12"/>
      <c r="E87" s="12" t="s">
        <v>84</v>
      </c>
      <c r="F87" s="13" t="s">
        <v>79</v>
      </c>
      <c r="G87" s="13">
        <v>245815600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5.75" x14ac:dyDescent="0.25">
      <c r="B88" s="12"/>
      <c r="C88" s="12" t="s">
        <v>40</v>
      </c>
      <c r="D88" s="12"/>
      <c r="E88" s="12" t="s">
        <v>85</v>
      </c>
      <c r="F88" s="13" t="s">
        <v>79</v>
      </c>
      <c r="G88" s="13">
        <v>136017600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5.75" x14ac:dyDescent="0.25">
      <c r="B89" s="12"/>
      <c r="C89" s="12"/>
      <c r="D89" s="12"/>
      <c r="E89" s="12" t="s">
        <v>86</v>
      </c>
      <c r="F89" s="13" t="s">
        <v>79</v>
      </c>
      <c r="G89" s="13">
        <v>153103600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5.75" x14ac:dyDescent="0.25">
      <c r="B90" s="12"/>
      <c r="C90" s="12" t="s">
        <v>17</v>
      </c>
      <c r="D90" s="12"/>
      <c r="E90" s="12" t="s">
        <v>86</v>
      </c>
      <c r="F90" s="13" t="s">
        <v>79</v>
      </c>
      <c r="G90" s="13">
        <v>153103600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5.75" x14ac:dyDescent="0.25">
      <c r="B91" s="12"/>
      <c r="C91" s="12" t="s">
        <v>57</v>
      </c>
      <c r="D91" s="12"/>
      <c r="E91" s="12" t="s">
        <v>86</v>
      </c>
      <c r="F91" s="13" t="s">
        <v>79</v>
      </c>
      <c r="G91" s="13">
        <v>153103600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5.75" x14ac:dyDescent="0.25">
      <c r="B92" s="12"/>
      <c r="C92" s="12"/>
      <c r="D92" s="12"/>
      <c r="E92" s="12"/>
      <c r="F92" s="13"/>
      <c r="G92" s="13"/>
      <c r="H92" s="1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5.75" x14ac:dyDescent="0.25">
      <c r="B93" s="14">
        <v>8</v>
      </c>
      <c r="C93" s="14" t="s">
        <v>88</v>
      </c>
      <c r="D93" s="12"/>
      <c r="E93" s="12"/>
      <c r="F93" s="13"/>
      <c r="G93" s="13"/>
      <c r="H93" s="1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x14ac:dyDescent="0.25">
      <c r="B94" s="12"/>
      <c r="C94" s="12" t="s">
        <v>42</v>
      </c>
      <c r="D94" s="12" t="s">
        <v>34</v>
      </c>
      <c r="E94" s="12" t="s">
        <v>89</v>
      </c>
      <c r="F94" s="13" t="s">
        <v>90</v>
      </c>
      <c r="G94" s="13">
        <f>350000*15000</f>
        <v>5250000000</v>
      </c>
      <c r="H94" s="12" t="s">
        <v>97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x14ac:dyDescent="0.25">
      <c r="B95" s="12"/>
      <c r="C95" s="12" t="s">
        <v>91</v>
      </c>
      <c r="D95" s="12"/>
      <c r="E95" s="12" t="s">
        <v>89</v>
      </c>
      <c r="F95" s="13" t="s">
        <v>90</v>
      </c>
      <c r="G95" s="13">
        <f>350000*15000</f>
        <v>5250000000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x14ac:dyDescent="0.25">
      <c r="B96" s="12"/>
      <c r="C96" s="12" t="s">
        <v>92</v>
      </c>
      <c r="D96" s="12"/>
      <c r="E96" s="12" t="s">
        <v>89</v>
      </c>
      <c r="F96" s="13" t="s">
        <v>93</v>
      </c>
      <c r="G96" s="13">
        <f>300000*15000</f>
        <v>4500000000</v>
      </c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x14ac:dyDescent="0.25">
      <c r="B97" s="12"/>
      <c r="C97" s="12"/>
      <c r="D97" s="12"/>
      <c r="E97" s="12"/>
      <c r="F97" s="13"/>
      <c r="G97" s="13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x14ac:dyDescent="0.25">
      <c r="B98" s="14">
        <v>9</v>
      </c>
      <c r="C98" s="14" t="s">
        <v>103</v>
      </c>
      <c r="D98" s="12"/>
      <c r="E98" s="12"/>
      <c r="F98" s="13"/>
      <c r="G98" s="13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x14ac:dyDescent="0.25">
      <c r="B99" s="12"/>
      <c r="C99" s="12" t="s">
        <v>12</v>
      </c>
      <c r="D99" s="12" t="s">
        <v>15</v>
      </c>
      <c r="E99" s="12" t="s">
        <v>104</v>
      </c>
      <c r="F99" s="13" t="s">
        <v>105</v>
      </c>
      <c r="G99" s="13">
        <f>82500000+82500000+75000000+82500000</f>
        <v>322500000</v>
      </c>
      <c r="H99" s="12" t="s">
        <v>97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x14ac:dyDescent="0.25">
      <c r="B100" s="12"/>
      <c r="C100" s="12" t="s">
        <v>106</v>
      </c>
      <c r="D100" s="12"/>
      <c r="E100" s="12" t="s">
        <v>108</v>
      </c>
      <c r="F100" s="13" t="s">
        <v>107</v>
      </c>
      <c r="G100" s="13">
        <v>49500000</v>
      </c>
      <c r="H100" s="12" t="s">
        <v>97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x14ac:dyDescent="0.25">
      <c r="B101" s="10"/>
      <c r="C101" s="10"/>
      <c r="D101" s="10"/>
      <c r="E101" s="10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x14ac:dyDescent="0.25">
      <c r="B102" s="2"/>
      <c r="C102" s="2"/>
      <c r="D102" s="2"/>
      <c r="E102" s="5" t="s">
        <v>8</v>
      </c>
      <c r="F102" s="3"/>
      <c r="G102" s="6">
        <f>SUM(G8:G101)</f>
        <v>78605424804</v>
      </c>
      <c r="H102" s="2"/>
      <c r="I102" s="1"/>
    </row>
    <row r="103" spans="2:24" ht="15.75" x14ac:dyDescent="0.25">
      <c r="B103" s="1"/>
      <c r="C103" s="1"/>
      <c r="D103" s="1"/>
      <c r="E103" s="1"/>
      <c r="F103" s="4"/>
      <c r="G103" s="1"/>
      <c r="H103" s="1"/>
      <c r="I103" s="1"/>
    </row>
    <row r="104" spans="2:24" ht="15.75" x14ac:dyDescent="0.25">
      <c r="B104" s="1"/>
      <c r="C104" s="1"/>
      <c r="D104" s="1"/>
      <c r="E104" s="1"/>
      <c r="F104" s="4"/>
      <c r="G104" s="1"/>
      <c r="H104" s="1"/>
      <c r="I104" s="1"/>
    </row>
    <row r="105" spans="2:24" ht="15.75" x14ac:dyDescent="0.25">
      <c r="B105" s="1"/>
      <c r="C105" s="1"/>
      <c r="D105" s="1"/>
      <c r="E105" s="1"/>
      <c r="F105" s="4"/>
      <c r="G105" s="1"/>
      <c r="H105" s="1"/>
      <c r="I105" s="1"/>
    </row>
    <row r="106" spans="2:24" ht="15.75" x14ac:dyDescent="0.25">
      <c r="B106" s="1"/>
      <c r="C106" s="1"/>
      <c r="D106" s="1"/>
      <c r="E106" s="1"/>
      <c r="F106" s="4"/>
      <c r="G106" s="1"/>
      <c r="H106" s="1"/>
      <c r="I106" s="1"/>
    </row>
    <row r="107" spans="2:24" ht="15.75" x14ac:dyDescent="0.25">
      <c r="B107" s="1"/>
      <c r="C107" s="1"/>
      <c r="D107" s="1"/>
      <c r="E107" s="1"/>
      <c r="F107" s="1"/>
      <c r="G107" s="1"/>
      <c r="H107" s="1"/>
      <c r="I107" s="1"/>
    </row>
    <row r="108" spans="2:24" ht="15.75" x14ac:dyDescent="0.25">
      <c r="B108" s="1"/>
      <c r="C108" s="1"/>
      <c r="D108" s="1"/>
      <c r="E108" s="1"/>
      <c r="F108" s="1"/>
      <c r="G108" s="1"/>
      <c r="H108" s="1"/>
      <c r="I108" s="1"/>
    </row>
    <row r="109" spans="2:24" ht="15.75" x14ac:dyDescent="0.25">
      <c r="B109" s="1"/>
      <c r="C109" s="1"/>
      <c r="D109" s="1"/>
      <c r="E109" s="1"/>
      <c r="F109" s="1"/>
      <c r="G109" s="1"/>
      <c r="H109" s="1"/>
      <c r="I109" s="1"/>
    </row>
    <row r="110" spans="2:24" ht="15.75" x14ac:dyDescent="0.25">
      <c r="B110" s="1"/>
      <c r="C110" s="1"/>
      <c r="D110" s="1"/>
      <c r="E110" s="1"/>
      <c r="F110" s="1"/>
      <c r="G110" s="1"/>
      <c r="H110" s="1"/>
      <c r="I110" s="1"/>
    </row>
    <row r="111" spans="2:24" ht="15.75" x14ac:dyDescent="0.25">
      <c r="B111" s="1"/>
      <c r="C111" s="1"/>
      <c r="D111" s="1"/>
      <c r="E111" s="1"/>
      <c r="F111" s="1"/>
      <c r="G111" s="1"/>
      <c r="H111" s="1"/>
      <c r="I111" s="1"/>
    </row>
    <row r="112" spans="2:24" ht="15.75" x14ac:dyDescent="0.25">
      <c r="B112" s="1"/>
      <c r="C112" s="1"/>
      <c r="D112" s="1"/>
      <c r="E112" s="1"/>
      <c r="F112" s="1"/>
      <c r="G112" s="1"/>
      <c r="H112" s="1"/>
      <c r="I112" s="1"/>
    </row>
    <row r="113" spans="2:9" ht="15.75" x14ac:dyDescent="0.25">
      <c r="B113" s="1"/>
      <c r="C113" s="1"/>
      <c r="D113" s="1"/>
      <c r="E113" s="1"/>
      <c r="F113" s="1"/>
      <c r="G113" s="1"/>
      <c r="H113" s="1"/>
      <c r="I113" s="1"/>
    </row>
    <row r="114" spans="2:9" ht="15.75" x14ac:dyDescent="0.25">
      <c r="B114" s="1"/>
      <c r="C114" s="1"/>
      <c r="D114" s="1"/>
      <c r="E114" s="1"/>
      <c r="F114" s="1"/>
      <c r="G114" s="1"/>
      <c r="H114" s="1"/>
      <c r="I114" s="1"/>
    </row>
    <row r="115" spans="2:9" ht="15.75" x14ac:dyDescent="0.25">
      <c r="B115" s="1"/>
      <c r="C115" s="1"/>
      <c r="D115" s="1"/>
      <c r="E115" s="1"/>
      <c r="F115" s="1"/>
      <c r="G115" s="1"/>
      <c r="H115" s="1"/>
      <c r="I115" s="1"/>
    </row>
    <row r="116" spans="2:9" ht="15.75" x14ac:dyDescent="0.25">
      <c r="B116" s="1"/>
      <c r="C116" s="1"/>
      <c r="D116" s="1"/>
      <c r="E116" s="1"/>
      <c r="F116" s="1"/>
      <c r="G116" s="1"/>
      <c r="H116" s="1"/>
      <c r="I116" s="1"/>
    </row>
    <row r="117" spans="2:9" ht="15.75" x14ac:dyDescent="0.25">
      <c r="B117" s="1"/>
      <c r="C117" s="1"/>
      <c r="D117" s="1"/>
      <c r="E117" s="1"/>
      <c r="F117" s="1"/>
      <c r="G117" s="1"/>
      <c r="H117" s="1"/>
      <c r="I117" s="1"/>
    </row>
    <row r="118" spans="2:9" ht="15.75" x14ac:dyDescent="0.25">
      <c r="B118" s="1"/>
      <c r="C118" s="1"/>
      <c r="D118" s="1"/>
      <c r="E118" s="1"/>
      <c r="F118" s="1"/>
      <c r="G118" s="1"/>
      <c r="H118" s="1"/>
      <c r="I118" s="1"/>
    </row>
    <row r="119" spans="2:9" ht="15.75" x14ac:dyDescent="0.25">
      <c r="B119" s="1"/>
      <c r="C119" s="1"/>
      <c r="D119" s="1"/>
      <c r="E119" s="1"/>
      <c r="F119" s="1"/>
      <c r="G119" s="1"/>
      <c r="H119" s="1"/>
      <c r="I119" s="1"/>
    </row>
  </sheetData>
  <mergeCells count="3">
    <mergeCell ref="B2:H2"/>
    <mergeCell ref="B3:H3"/>
    <mergeCell ref="B4:H4"/>
  </mergeCells>
  <pageMargins left="1.2598425196850394" right="0.27559055118110237" top="0.47244094488188981" bottom="0.74803149606299213" header="0.31496062992125984" footer="0.31496062992125984"/>
  <pageSetup paperSize="5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2"/>
  <sheetViews>
    <sheetView tabSelected="1" topLeftCell="A700" workbookViewId="0">
      <selection activeCell="D721" sqref="D721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7.140625" bestFit="1" customWidth="1"/>
    <col min="5" max="5" width="18.42578125" bestFit="1" customWidth="1"/>
    <col min="6" max="6" width="18.28515625" bestFit="1" customWidth="1"/>
    <col min="7" max="7" width="42.140625" bestFit="1" customWidth="1"/>
    <col min="8" max="8" width="25.28515625" bestFit="1" customWidth="1"/>
    <col min="9" max="9" width="18.140625" bestFit="1" customWidth="1"/>
    <col min="10" max="10" width="35.42578125" bestFit="1" customWidth="1"/>
  </cols>
  <sheetData>
    <row r="2" spans="1:10" ht="18.75" x14ac:dyDescent="0.3">
      <c r="B2" s="188" t="s">
        <v>113</v>
      </c>
      <c r="C2" s="188"/>
      <c r="D2" s="188"/>
      <c r="E2" s="188"/>
      <c r="F2" s="188"/>
      <c r="G2" s="188"/>
      <c r="H2" s="188"/>
      <c r="I2" s="188"/>
      <c r="J2" s="188"/>
    </row>
    <row r="3" spans="1:10" ht="18.75" x14ac:dyDescent="0.3">
      <c r="B3" s="188" t="s">
        <v>109</v>
      </c>
      <c r="C3" s="188"/>
      <c r="D3" s="188"/>
      <c r="E3" s="188"/>
      <c r="F3" s="188"/>
      <c r="G3" s="188"/>
      <c r="H3" s="188"/>
      <c r="I3" s="188"/>
      <c r="J3" s="188"/>
    </row>
    <row r="4" spans="1:10" ht="18.75" x14ac:dyDescent="0.3">
      <c r="B4" s="188" t="s">
        <v>0</v>
      </c>
      <c r="C4" s="188"/>
      <c r="D4" s="188"/>
      <c r="E4" s="188"/>
      <c r="F4" s="188"/>
      <c r="G4" s="188"/>
      <c r="H4" s="188"/>
      <c r="I4" s="188"/>
      <c r="J4" s="188"/>
    </row>
    <row r="6" spans="1:10" x14ac:dyDescent="0.25">
      <c r="A6" s="17"/>
      <c r="B6" s="22" t="s">
        <v>1</v>
      </c>
      <c r="C6" s="22" t="s">
        <v>115</v>
      </c>
      <c r="D6" s="22" t="s">
        <v>114</v>
      </c>
      <c r="E6" s="22" t="s">
        <v>110</v>
      </c>
      <c r="F6" s="22" t="s">
        <v>111</v>
      </c>
      <c r="G6" s="22" t="s">
        <v>19</v>
      </c>
      <c r="H6" s="22" t="s">
        <v>137</v>
      </c>
      <c r="I6" s="22" t="s">
        <v>8</v>
      </c>
      <c r="J6" s="22" t="s">
        <v>112</v>
      </c>
    </row>
    <row r="7" spans="1:10" x14ac:dyDescent="0.25">
      <c r="B7" s="20"/>
      <c r="C7" s="20"/>
      <c r="D7" s="20"/>
      <c r="E7" s="20"/>
      <c r="F7" s="20"/>
      <c r="G7" s="20"/>
      <c r="H7" s="20"/>
      <c r="I7" s="20"/>
      <c r="J7" s="20"/>
    </row>
    <row r="8" spans="1:10" x14ac:dyDescent="0.25">
      <c r="B8" s="23">
        <v>1</v>
      </c>
      <c r="C8" s="23" t="s">
        <v>116</v>
      </c>
      <c r="D8" s="23" t="s">
        <v>167</v>
      </c>
      <c r="E8" s="20"/>
      <c r="F8" s="20"/>
      <c r="G8" s="20"/>
      <c r="H8" s="21"/>
      <c r="I8" s="21"/>
      <c r="J8" s="20"/>
    </row>
    <row r="9" spans="1:10" x14ac:dyDescent="0.25">
      <c r="B9" s="20"/>
      <c r="C9" s="20"/>
      <c r="D9" s="20"/>
      <c r="E9" s="20" t="s">
        <v>119</v>
      </c>
      <c r="F9" s="20" t="s">
        <v>120</v>
      </c>
      <c r="G9" s="20" t="s">
        <v>118</v>
      </c>
      <c r="H9" s="21" t="s">
        <v>581</v>
      </c>
      <c r="I9" s="21">
        <v>26250000</v>
      </c>
      <c r="J9" s="20" t="s">
        <v>117</v>
      </c>
    </row>
    <row r="10" spans="1:10" x14ac:dyDescent="0.25">
      <c r="B10" s="20"/>
      <c r="C10" s="20"/>
      <c r="D10" s="20"/>
      <c r="E10" s="20"/>
      <c r="F10" s="20" t="s">
        <v>121</v>
      </c>
      <c r="G10" s="20"/>
      <c r="H10" s="21" t="s">
        <v>599</v>
      </c>
      <c r="I10" s="21">
        <v>35000000</v>
      </c>
      <c r="J10" s="20"/>
    </row>
    <row r="11" spans="1:10" x14ac:dyDescent="0.25">
      <c r="B11" s="20"/>
      <c r="C11" s="20"/>
      <c r="D11" s="20"/>
      <c r="E11" s="20"/>
      <c r="F11" s="20" t="s">
        <v>119</v>
      </c>
      <c r="G11" s="20"/>
      <c r="H11" s="21" t="s">
        <v>599</v>
      </c>
      <c r="I11" s="21">
        <v>35000000</v>
      </c>
      <c r="J11" s="20"/>
    </row>
    <row r="12" spans="1:10" x14ac:dyDescent="0.25">
      <c r="B12" s="20"/>
      <c r="C12" s="20"/>
      <c r="D12" s="20"/>
      <c r="E12" s="20" t="s">
        <v>122</v>
      </c>
      <c r="F12" s="20" t="s">
        <v>123</v>
      </c>
      <c r="G12" s="20"/>
      <c r="H12" s="21" t="s">
        <v>599</v>
      </c>
      <c r="I12" s="21">
        <v>35000000</v>
      </c>
      <c r="J12" s="20"/>
    </row>
    <row r="13" spans="1:10" x14ac:dyDescent="0.25">
      <c r="B13" s="20"/>
      <c r="C13" s="20"/>
      <c r="D13" s="20"/>
      <c r="E13" s="20"/>
      <c r="F13" s="20" t="s">
        <v>124</v>
      </c>
      <c r="G13" s="20"/>
      <c r="H13" s="21" t="s">
        <v>431</v>
      </c>
      <c r="I13" s="21">
        <v>43750000</v>
      </c>
      <c r="J13" s="20"/>
    </row>
    <row r="14" spans="1:10" x14ac:dyDescent="0.25">
      <c r="B14" s="20"/>
      <c r="C14" s="20"/>
      <c r="D14" s="20"/>
      <c r="E14" s="20"/>
      <c r="F14" s="20" t="s">
        <v>125</v>
      </c>
      <c r="G14" s="20"/>
      <c r="H14" s="21" t="s">
        <v>599</v>
      </c>
      <c r="I14" s="21">
        <v>35000000</v>
      </c>
      <c r="J14" s="20"/>
    </row>
    <row r="15" spans="1:10" x14ac:dyDescent="0.25">
      <c r="B15" s="20"/>
      <c r="C15" s="20"/>
      <c r="D15" s="20"/>
      <c r="E15" s="20"/>
      <c r="F15" s="20" t="s">
        <v>126</v>
      </c>
      <c r="G15" s="20"/>
      <c r="H15" s="21" t="s">
        <v>599</v>
      </c>
      <c r="I15" s="21">
        <v>35000000</v>
      </c>
      <c r="J15" s="20"/>
    </row>
    <row r="16" spans="1:10" x14ac:dyDescent="0.25">
      <c r="B16" s="20"/>
      <c r="C16" s="20"/>
      <c r="D16" s="20"/>
      <c r="E16" s="20" t="s">
        <v>10</v>
      </c>
      <c r="F16" s="20" t="s">
        <v>127</v>
      </c>
      <c r="G16" s="20"/>
      <c r="H16" s="21" t="s">
        <v>599</v>
      </c>
      <c r="I16" s="21">
        <v>35000000</v>
      </c>
      <c r="J16" s="20"/>
    </row>
    <row r="17" spans="2:10" x14ac:dyDescent="0.25">
      <c r="B17" s="20"/>
      <c r="C17" s="20"/>
      <c r="D17" s="20"/>
      <c r="E17" s="20"/>
      <c r="F17" s="20" t="s">
        <v>16</v>
      </c>
      <c r="G17" s="20"/>
      <c r="H17" s="21" t="s">
        <v>431</v>
      </c>
      <c r="I17" s="21">
        <v>43750000</v>
      </c>
      <c r="J17" s="20"/>
    </row>
    <row r="18" spans="2:10" x14ac:dyDescent="0.25">
      <c r="B18" s="20"/>
      <c r="C18" s="20"/>
      <c r="D18" s="20"/>
      <c r="E18" s="20"/>
      <c r="F18" s="20" t="s">
        <v>128</v>
      </c>
      <c r="G18" s="20"/>
      <c r="H18" s="21" t="s">
        <v>599</v>
      </c>
      <c r="I18" s="21">
        <v>35000000</v>
      </c>
      <c r="J18" s="20"/>
    </row>
    <row r="19" spans="2:10" x14ac:dyDescent="0.25">
      <c r="B19" s="20"/>
      <c r="C19" s="20"/>
      <c r="D19" s="20"/>
      <c r="E19" s="20"/>
      <c r="F19" s="20" t="s">
        <v>129</v>
      </c>
      <c r="G19" s="20"/>
      <c r="H19" s="21" t="s">
        <v>599</v>
      </c>
      <c r="I19" s="21">
        <v>35000000</v>
      </c>
      <c r="J19" s="20"/>
    </row>
    <row r="20" spans="2:10" x14ac:dyDescent="0.25">
      <c r="B20" s="20"/>
      <c r="C20" s="20"/>
      <c r="D20" s="20"/>
      <c r="E20" s="20" t="s">
        <v>130</v>
      </c>
      <c r="F20" s="20" t="s">
        <v>131</v>
      </c>
      <c r="G20" s="20"/>
      <c r="H20" s="21" t="s">
        <v>431</v>
      </c>
      <c r="I20" s="21">
        <v>43750000</v>
      </c>
      <c r="J20" s="20"/>
    </row>
    <row r="21" spans="2:10" x14ac:dyDescent="0.25">
      <c r="B21" s="20"/>
      <c r="C21" s="24"/>
      <c r="D21" s="22" t="s">
        <v>8</v>
      </c>
      <c r="E21" s="24"/>
      <c r="F21" s="24"/>
      <c r="G21" s="24"/>
      <c r="H21" s="25">
        <f>SUM(H9:H20)</f>
        <v>0</v>
      </c>
      <c r="I21" s="50">
        <f>SUM(I9:I20)</f>
        <v>437500000</v>
      </c>
      <c r="J21" s="20"/>
    </row>
    <row r="22" spans="2:10" x14ac:dyDescent="0.25">
      <c r="B22" s="20"/>
      <c r="C22" s="20"/>
      <c r="D22" s="20"/>
      <c r="E22" s="20"/>
      <c r="F22" s="20"/>
      <c r="G22" s="20"/>
      <c r="H22" s="21"/>
      <c r="I22" s="21"/>
      <c r="J22" s="20"/>
    </row>
    <row r="23" spans="2:10" x14ac:dyDescent="0.25">
      <c r="B23" s="23">
        <v>2</v>
      </c>
      <c r="C23" s="23" t="s">
        <v>132</v>
      </c>
      <c r="D23" s="23" t="s">
        <v>167</v>
      </c>
      <c r="E23" s="20" t="s">
        <v>133</v>
      </c>
      <c r="F23" s="20" t="s">
        <v>134</v>
      </c>
      <c r="G23" s="20" t="s">
        <v>135</v>
      </c>
      <c r="H23" s="21" t="s">
        <v>136</v>
      </c>
      <c r="I23" s="21">
        <v>400000000</v>
      </c>
      <c r="J23" s="20"/>
    </row>
    <row r="24" spans="2:10" x14ac:dyDescent="0.25">
      <c r="B24" s="20"/>
      <c r="C24" s="20"/>
      <c r="D24" s="20"/>
      <c r="E24" s="20"/>
      <c r="F24" s="20" t="s">
        <v>138</v>
      </c>
      <c r="G24" s="20" t="s">
        <v>139</v>
      </c>
      <c r="H24" s="21" t="s">
        <v>140</v>
      </c>
      <c r="I24" s="21">
        <v>200000000</v>
      </c>
      <c r="J24" s="20"/>
    </row>
    <row r="25" spans="2:10" x14ac:dyDescent="0.25">
      <c r="B25" s="20"/>
      <c r="C25" s="20"/>
      <c r="D25" s="20"/>
      <c r="E25" s="20" t="s">
        <v>141</v>
      </c>
      <c r="F25" s="20" t="s">
        <v>142</v>
      </c>
      <c r="G25" s="20" t="s">
        <v>135</v>
      </c>
      <c r="H25" s="21" t="s">
        <v>143</v>
      </c>
      <c r="I25" s="21">
        <v>200000000</v>
      </c>
      <c r="J25" s="20"/>
    </row>
    <row r="26" spans="2:10" x14ac:dyDescent="0.25">
      <c r="B26" s="20"/>
      <c r="C26" s="20"/>
      <c r="D26" s="20"/>
      <c r="E26" s="20" t="s">
        <v>130</v>
      </c>
      <c r="F26" s="20" t="s">
        <v>144</v>
      </c>
      <c r="G26" s="20" t="s">
        <v>135</v>
      </c>
      <c r="H26" s="21" t="s">
        <v>143</v>
      </c>
      <c r="I26" s="21">
        <v>200000000</v>
      </c>
      <c r="J26" s="20"/>
    </row>
    <row r="27" spans="2:10" x14ac:dyDescent="0.25">
      <c r="B27" s="20"/>
      <c r="C27" s="20"/>
      <c r="D27" s="20"/>
      <c r="E27" s="20" t="s">
        <v>145</v>
      </c>
      <c r="F27" s="20" t="s">
        <v>146</v>
      </c>
      <c r="G27" s="20" t="s">
        <v>135</v>
      </c>
      <c r="H27" s="21" t="s">
        <v>136</v>
      </c>
      <c r="I27" s="21">
        <v>400000000</v>
      </c>
      <c r="J27" s="20"/>
    </row>
    <row r="28" spans="2:10" x14ac:dyDescent="0.25">
      <c r="B28" s="20"/>
      <c r="C28" s="20"/>
      <c r="D28" s="20"/>
      <c r="E28" s="20"/>
      <c r="F28" s="20" t="s">
        <v>147</v>
      </c>
      <c r="G28" s="20" t="s">
        <v>135</v>
      </c>
      <c r="H28" s="21" t="s">
        <v>136</v>
      </c>
      <c r="I28" s="21">
        <v>400000000</v>
      </c>
      <c r="J28" s="20"/>
    </row>
    <row r="29" spans="2:10" x14ac:dyDescent="0.25">
      <c r="B29" s="20"/>
      <c r="C29" s="20"/>
      <c r="D29" s="20"/>
      <c r="E29" s="20" t="s">
        <v>148</v>
      </c>
      <c r="F29" s="20" t="s">
        <v>149</v>
      </c>
      <c r="G29" s="20" t="s">
        <v>135</v>
      </c>
      <c r="H29" s="21" t="s">
        <v>150</v>
      </c>
      <c r="I29" s="21">
        <v>200000000</v>
      </c>
      <c r="J29" s="20"/>
    </row>
    <row r="30" spans="2:10" x14ac:dyDescent="0.25">
      <c r="B30" s="20"/>
      <c r="C30" s="20"/>
      <c r="D30" s="20"/>
      <c r="E30" s="20" t="s">
        <v>119</v>
      </c>
      <c r="F30" s="20" t="s">
        <v>151</v>
      </c>
      <c r="G30" s="20" t="s">
        <v>135</v>
      </c>
      <c r="H30" s="21" t="s">
        <v>136</v>
      </c>
      <c r="I30" s="21">
        <v>400000000</v>
      </c>
      <c r="J30" s="20"/>
    </row>
    <row r="31" spans="2:10" x14ac:dyDescent="0.25">
      <c r="B31" s="20"/>
      <c r="C31" s="20"/>
      <c r="D31" s="20"/>
      <c r="E31" s="20"/>
      <c r="F31" s="20" t="s">
        <v>152</v>
      </c>
      <c r="G31" s="20" t="s">
        <v>135</v>
      </c>
      <c r="H31" s="21" t="s">
        <v>136</v>
      </c>
      <c r="I31" s="21">
        <v>400000000</v>
      </c>
      <c r="J31" s="20"/>
    </row>
    <row r="32" spans="2:10" x14ac:dyDescent="0.25">
      <c r="B32" s="20"/>
      <c r="C32" s="20"/>
      <c r="D32" s="20"/>
      <c r="E32" s="20" t="s">
        <v>153</v>
      </c>
      <c r="F32" s="20" t="s">
        <v>154</v>
      </c>
      <c r="G32" s="20" t="s">
        <v>155</v>
      </c>
      <c r="H32" s="21" t="s">
        <v>156</v>
      </c>
      <c r="I32" s="21">
        <v>600000000</v>
      </c>
      <c r="J32" s="20"/>
    </row>
    <row r="33" spans="2:10" x14ac:dyDescent="0.25">
      <c r="B33" s="20"/>
      <c r="C33" s="24"/>
      <c r="D33" s="22" t="s">
        <v>8</v>
      </c>
      <c r="E33" s="24"/>
      <c r="F33" s="24"/>
      <c r="G33" s="24"/>
      <c r="H33" s="25"/>
      <c r="I33" s="50">
        <f>SUM(I23:I32)</f>
        <v>3400000000</v>
      </c>
      <c r="J33" s="20"/>
    </row>
    <row r="34" spans="2:10" x14ac:dyDescent="0.25">
      <c r="B34" s="20"/>
      <c r="C34" s="20"/>
      <c r="D34" s="35"/>
      <c r="E34" s="20"/>
      <c r="F34" s="20"/>
      <c r="G34" s="20"/>
      <c r="H34" s="21"/>
      <c r="I34" s="51"/>
      <c r="J34" s="20"/>
    </row>
    <row r="35" spans="2:10" x14ac:dyDescent="0.25">
      <c r="B35" s="23">
        <v>3</v>
      </c>
      <c r="C35" s="23" t="s">
        <v>157</v>
      </c>
      <c r="D35" s="23" t="s">
        <v>168</v>
      </c>
      <c r="E35" s="20" t="s">
        <v>158</v>
      </c>
      <c r="F35" s="20" t="s">
        <v>159</v>
      </c>
      <c r="G35" s="20" t="s">
        <v>35</v>
      </c>
      <c r="H35" s="21">
        <v>0</v>
      </c>
      <c r="I35" s="21">
        <v>30000000</v>
      </c>
      <c r="J35" s="20"/>
    </row>
    <row r="36" spans="2:10" x14ac:dyDescent="0.25">
      <c r="B36" s="20"/>
      <c r="C36" s="20"/>
      <c r="D36" s="20"/>
      <c r="E36" s="20"/>
      <c r="F36" s="20" t="s">
        <v>160</v>
      </c>
      <c r="G36" s="20" t="s">
        <v>35</v>
      </c>
      <c r="H36" s="21">
        <v>0</v>
      </c>
      <c r="I36" s="21">
        <v>30000000</v>
      </c>
      <c r="J36" s="20"/>
    </row>
    <row r="37" spans="2:10" x14ac:dyDescent="0.25">
      <c r="B37" s="20"/>
      <c r="C37" s="20"/>
      <c r="D37" s="20"/>
      <c r="E37" s="20"/>
      <c r="F37" s="20" t="s">
        <v>161</v>
      </c>
      <c r="G37" s="20" t="s">
        <v>35</v>
      </c>
      <c r="H37" s="21">
        <v>0</v>
      </c>
      <c r="I37" s="21">
        <v>30000000</v>
      </c>
      <c r="J37" s="20"/>
    </row>
    <row r="38" spans="2:10" x14ac:dyDescent="0.25">
      <c r="B38" s="20"/>
      <c r="C38" s="20"/>
      <c r="D38" s="20"/>
      <c r="E38" s="20" t="s">
        <v>162</v>
      </c>
      <c r="F38" s="20" t="s">
        <v>163</v>
      </c>
      <c r="G38" s="20" t="s">
        <v>35</v>
      </c>
      <c r="H38" s="21">
        <v>0</v>
      </c>
      <c r="I38" s="21">
        <v>30000000</v>
      </c>
      <c r="J38" s="20"/>
    </row>
    <row r="39" spans="2:10" x14ac:dyDescent="0.25">
      <c r="B39" s="20"/>
      <c r="C39" s="20"/>
      <c r="D39" s="20"/>
      <c r="E39" s="20" t="s">
        <v>164</v>
      </c>
      <c r="F39" s="20" t="s">
        <v>165</v>
      </c>
      <c r="G39" s="20" t="s">
        <v>166</v>
      </c>
      <c r="H39" s="21">
        <v>0</v>
      </c>
      <c r="I39" s="21">
        <v>30000000</v>
      </c>
      <c r="J39" s="20"/>
    </row>
    <row r="40" spans="2:10" x14ac:dyDescent="0.25">
      <c r="B40" s="20"/>
      <c r="C40" s="26"/>
      <c r="D40" s="22" t="s">
        <v>8</v>
      </c>
      <c r="E40" s="26"/>
      <c r="F40" s="26"/>
      <c r="G40" s="26"/>
      <c r="H40" s="27"/>
      <c r="I40" s="50">
        <f>SUM(I35:I39)</f>
        <v>150000000</v>
      </c>
      <c r="J40" s="20"/>
    </row>
    <row r="41" spans="2:10" x14ac:dyDescent="0.25">
      <c r="B41" s="20"/>
      <c r="C41" s="23"/>
      <c r="D41" s="35"/>
      <c r="E41" s="23"/>
      <c r="F41" s="23"/>
      <c r="G41" s="23"/>
      <c r="H41" s="36"/>
      <c r="I41" s="51"/>
      <c r="J41" s="20"/>
    </row>
    <row r="42" spans="2:10" x14ac:dyDescent="0.25">
      <c r="B42" s="23">
        <v>4</v>
      </c>
      <c r="C42" s="23" t="s">
        <v>132</v>
      </c>
      <c r="D42" s="23" t="s">
        <v>169</v>
      </c>
      <c r="E42" s="20" t="s">
        <v>170</v>
      </c>
      <c r="F42" s="20" t="s">
        <v>171</v>
      </c>
      <c r="G42" s="20" t="s">
        <v>135</v>
      </c>
      <c r="H42" s="21" t="s">
        <v>172</v>
      </c>
      <c r="I42" s="21">
        <v>550000000</v>
      </c>
      <c r="J42" s="20"/>
    </row>
    <row r="43" spans="2:10" x14ac:dyDescent="0.25">
      <c r="B43" s="20"/>
      <c r="C43" s="20"/>
      <c r="D43" s="20"/>
      <c r="E43" s="20"/>
      <c r="F43" s="20" t="s">
        <v>173</v>
      </c>
      <c r="G43" s="20" t="s">
        <v>135</v>
      </c>
      <c r="H43" s="21" t="s">
        <v>174</v>
      </c>
      <c r="I43" s="21">
        <v>250000000</v>
      </c>
      <c r="J43" s="20"/>
    </row>
    <row r="44" spans="2:10" x14ac:dyDescent="0.25">
      <c r="B44" s="20"/>
      <c r="C44" s="20"/>
      <c r="D44" s="20"/>
      <c r="E44" s="20" t="s">
        <v>175</v>
      </c>
      <c r="F44" s="20" t="s">
        <v>176</v>
      </c>
      <c r="G44" s="20" t="s">
        <v>179</v>
      </c>
      <c r="H44" s="21" t="s">
        <v>177</v>
      </c>
      <c r="I44" s="21">
        <v>250648000</v>
      </c>
      <c r="J44" s="20"/>
    </row>
    <row r="45" spans="2:10" x14ac:dyDescent="0.25">
      <c r="B45" s="20"/>
      <c r="C45" s="20"/>
      <c r="D45" s="20"/>
      <c r="E45" s="20"/>
      <c r="F45" s="20"/>
      <c r="G45" s="20" t="s">
        <v>178</v>
      </c>
      <c r="H45" s="21" t="s">
        <v>180</v>
      </c>
      <c r="I45" s="21">
        <v>259367000</v>
      </c>
      <c r="J45" s="20"/>
    </row>
    <row r="46" spans="2:10" x14ac:dyDescent="0.25">
      <c r="B46" s="20"/>
      <c r="C46" s="20"/>
      <c r="D46" s="20"/>
      <c r="E46" s="20"/>
      <c r="F46" s="20"/>
      <c r="G46" s="20" t="s">
        <v>181</v>
      </c>
      <c r="H46" s="21" t="s">
        <v>182</v>
      </c>
      <c r="I46" s="21">
        <v>202195000</v>
      </c>
      <c r="J46" s="20"/>
    </row>
    <row r="47" spans="2:10" x14ac:dyDescent="0.25">
      <c r="B47" s="20"/>
      <c r="C47" s="20"/>
      <c r="D47" s="20"/>
      <c r="E47" s="20" t="s">
        <v>183</v>
      </c>
      <c r="F47" s="20" t="s">
        <v>184</v>
      </c>
      <c r="G47" s="20" t="s">
        <v>185</v>
      </c>
      <c r="H47" s="21" t="s">
        <v>186</v>
      </c>
      <c r="I47" s="21">
        <v>175000000</v>
      </c>
      <c r="J47" s="20"/>
    </row>
    <row r="48" spans="2:10" x14ac:dyDescent="0.25">
      <c r="B48" s="20"/>
      <c r="C48" s="20"/>
      <c r="D48" s="20"/>
      <c r="E48" s="20"/>
      <c r="F48" s="20" t="s">
        <v>187</v>
      </c>
      <c r="G48" s="20" t="s">
        <v>185</v>
      </c>
      <c r="H48" s="21" t="s">
        <v>180</v>
      </c>
      <c r="I48" s="21">
        <v>120000000</v>
      </c>
      <c r="J48" s="20"/>
    </row>
    <row r="49" spans="2:10" x14ac:dyDescent="0.25">
      <c r="B49" s="20"/>
      <c r="C49" s="20"/>
      <c r="D49" s="20"/>
      <c r="E49" s="20"/>
      <c r="F49" s="20" t="s">
        <v>188</v>
      </c>
      <c r="G49" s="20" t="s">
        <v>189</v>
      </c>
      <c r="H49" s="21" t="s">
        <v>190</v>
      </c>
      <c r="I49" s="21">
        <v>100000000</v>
      </c>
      <c r="J49" s="20"/>
    </row>
    <row r="50" spans="2:10" x14ac:dyDescent="0.25">
      <c r="B50" s="20"/>
      <c r="C50" s="20"/>
      <c r="D50" s="20"/>
      <c r="E50" s="20"/>
      <c r="F50" s="20" t="s">
        <v>191</v>
      </c>
      <c r="G50" s="20" t="s">
        <v>135</v>
      </c>
      <c r="H50" s="21" t="s">
        <v>180</v>
      </c>
      <c r="I50" s="21">
        <v>175000000</v>
      </c>
      <c r="J50" s="20"/>
    </row>
    <row r="51" spans="2:10" ht="30" x14ac:dyDescent="0.25">
      <c r="B51" s="20"/>
      <c r="C51" s="20"/>
      <c r="D51" s="20"/>
      <c r="E51" s="28"/>
      <c r="F51" s="28" t="s">
        <v>192</v>
      </c>
      <c r="G51" s="28" t="s">
        <v>193</v>
      </c>
      <c r="H51" s="29" t="s">
        <v>197</v>
      </c>
      <c r="I51" s="30">
        <v>195000000</v>
      </c>
      <c r="J51" s="28"/>
    </row>
    <row r="52" spans="2:10" x14ac:dyDescent="0.25">
      <c r="B52" s="20"/>
      <c r="C52" s="20"/>
      <c r="D52" s="20"/>
      <c r="E52" s="20" t="s">
        <v>194</v>
      </c>
      <c r="F52" s="20" t="s">
        <v>195</v>
      </c>
      <c r="G52" s="20" t="s">
        <v>196</v>
      </c>
      <c r="H52" s="21" t="s">
        <v>198</v>
      </c>
      <c r="I52" s="190">
        <v>300000000</v>
      </c>
      <c r="J52" s="20"/>
    </row>
    <row r="53" spans="2:10" x14ac:dyDescent="0.25">
      <c r="B53" s="20"/>
      <c r="C53" s="20"/>
      <c r="D53" s="20"/>
      <c r="E53" s="20"/>
      <c r="F53" s="20"/>
      <c r="G53" s="20" t="s">
        <v>199</v>
      </c>
      <c r="H53" s="21" t="s">
        <v>200</v>
      </c>
      <c r="I53" s="190"/>
      <c r="J53" s="20"/>
    </row>
    <row r="54" spans="2:10" ht="15.75" thickBot="1" x14ac:dyDescent="0.3">
      <c r="B54" s="20"/>
      <c r="C54" s="20"/>
      <c r="D54" s="20"/>
      <c r="E54" s="20"/>
      <c r="F54" s="20"/>
      <c r="G54" s="20" t="s">
        <v>201</v>
      </c>
      <c r="H54" s="21" t="s">
        <v>202</v>
      </c>
      <c r="I54" s="31"/>
      <c r="J54" s="97"/>
    </row>
    <row r="55" spans="2:10" x14ac:dyDescent="0.25">
      <c r="B55" s="107"/>
      <c r="C55" s="107"/>
      <c r="D55" s="107"/>
      <c r="E55" s="107"/>
      <c r="F55" s="107" t="s">
        <v>162</v>
      </c>
      <c r="G55" s="107" t="s">
        <v>209</v>
      </c>
      <c r="H55" s="108" t="s">
        <v>203</v>
      </c>
      <c r="I55" s="108">
        <v>170000000</v>
      </c>
      <c r="J55" s="20"/>
    </row>
    <row r="56" spans="2:10" x14ac:dyDescent="0.25">
      <c r="B56" s="20"/>
      <c r="C56" s="20"/>
      <c r="D56" s="20"/>
      <c r="E56" s="20" t="s">
        <v>204</v>
      </c>
      <c r="F56" s="20" t="s">
        <v>205</v>
      </c>
      <c r="G56" s="20" t="s">
        <v>206</v>
      </c>
      <c r="H56" s="21" t="s">
        <v>190</v>
      </c>
      <c r="I56" s="31">
        <v>302336000</v>
      </c>
      <c r="J56" s="20"/>
    </row>
    <row r="57" spans="2:10" x14ac:dyDescent="0.25">
      <c r="B57" s="20"/>
      <c r="C57" s="20"/>
      <c r="D57" s="20"/>
      <c r="E57" s="20"/>
      <c r="F57" s="20"/>
      <c r="G57" s="20" t="s">
        <v>207</v>
      </c>
      <c r="H57" s="21" t="s">
        <v>208</v>
      </c>
      <c r="I57" s="31">
        <v>103611000</v>
      </c>
      <c r="J57" s="20"/>
    </row>
    <row r="58" spans="2:10" x14ac:dyDescent="0.25">
      <c r="B58" s="20"/>
      <c r="C58" s="20"/>
      <c r="D58" s="20"/>
      <c r="E58" s="20" t="s">
        <v>210</v>
      </c>
      <c r="F58" s="20" t="s">
        <v>211</v>
      </c>
      <c r="G58" s="20" t="s">
        <v>212</v>
      </c>
      <c r="H58" s="21" t="s">
        <v>213</v>
      </c>
      <c r="I58" s="21">
        <v>200000000</v>
      </c>
      <c r="J58" s="20"/>
    </row>
    <row r="59" spans="2:10" x14ac:dyDescent="0.25">
      <c r="B59" s="20"/>
      <c r="C59" s="20"/>
      <c r="D59" s="20"/>
      <c r="E59" s="20" t="s">
        <v>214</v>
      </c>
      <c r="F59" s="20" t="s">
        <v>214</v>
      </c>
      <c r="G59" s="20" t="s">
        <v>215</v>
      </c>
      <c r="H59" s="21" t="s">
        <v>216</v>
      </c>
      <c r="I59" s="21">
        <v>245000000</v>
      </c>
      <c r="J59" s="20"/>
    </row>
    <row r="60" spans="2:10" x14ac:dyDescent="0.25">
      <c r="B60" s="20"/>
      <c r="C60" s="26"/>
      <c r="D60" s="22" t="s">
        <v>8</v>
      </c>
      <c r="E60" s="26"/>
      <c r="F60" s="26"/>
      <c r="G60" s="26"/>
      <c r="H60" s="27"/>
      <c r="I60" s="50">
        <f>SUM(I42:I59)</f>
        <v>3598157000</v>
      </c>
      <c r="J60" s="20"/>
    </row>
    <row r="61" spans="2:10" x14ac:dyDescent="0.25">
      <c r="B61" s="20"/>
      <c r="C61" s="23"/>
      <c r="D61" s="35"/>
      <c r="E61" s="23"/>
      <c r="F61" s="23"/>
      <c r="G61" s="23"/>
      <c r="H61" s="36"/>
      <c r="I61" s="51"/>
      <c r="J61" s="20"/>
    </row>
    <row r="62" spans="2:10" x14ac:dyDescent="0.25">
      <c r="B62" s="23">
        <v>5</v>
      </c>
      <c r="C62" s="23" t="s">
        <v>157</v>
      </c>
      <c r="D62" s="23" t="s">
        <v>221</v>
      </c>
      <c r="E62" s="20" t="s">
        <v>217</v>
      </c>
      <c r="F62" s="20" t="s">
        <v>218</v>
      </c>
      <c r="G62" s="20" t="s">
        <v>219</v>
      </c>
      <c r="H62" s="21">
        <v>0</v>
      </c>
      <c r="I62" s="21">
        <v>30000000</v>
      </c>
      <c r="J62" s="20"/>
    </row>
    <row r="63" spans="2:10" x14ac:dyDescent="0.25">
      <c r="B63" s="20"/>
      <c r="C63" s="26"/>
      <c r="D63" s="22" t="s">
        <v>220</v>
      </c>
      <c r="E63" s="26"/>
      <c r="F63" s="26"/>
      <c r="G63" s="26"/>
      <c r="H63" s="27"/>
      <c r="I63" s="50">
        <v>30000000</v>
      </c>
      <c r="J63" s="20"/>
    </row>
    <row r="64" spans="2:10" x14ac:dyDescent="0.25">
      <c r="B64" s="20"/>
      <c r="C64" s="23"/>
      <c r="D64" s="35"/>
      <c r="E64" s="23"/>
      <c r="F64" s="23"/>
      <c r="G64" s="23"/>
      <c r="H64" s="36"/>
      <c r="I64" s="51"/>
      <c r="J64" s="20"/>
    </row>
    <row r="65" spans="2:10" x14ac:dyDescent="0.25">
      <c r="B65" s="84">
        <v>6</v>
      </c>
      <c r="C65" s="84" t="s">
        <v>235</v>
      </c>
      <c r="D65" s="84" t="s">
        <v>221</v>
      </c>
      <c r="E65" s="85" t="s">
        <v>214</v>
      </c>
      <c r="F65" s="85" t="s">
        <v>175</v>
      </c>
      <c r="G65" s="85" t="s">
        <v>85</v>
      </c>
      <c r="H65" s="31" t="s">
        <v>223</v>
      </c>
      <c r="I65" s="31">
        <v>136017600</v>
      </c>
      <c r="J65" s="85"/>
    </row>
    <row r="66" spans="2:10" x14ac:dyDescent="0.25">
      <c r="B66" s="85"/>
      <c r="C66" s="85"/>
      <c r="D66" s="85"/>
      <c r="E66" s="85" t="s">
        <v>170</v>
      </c>
      <c r="F66" s="85" t="s">
        <v>224</v>
      </c>
      <c r="G66" s="85" t="s">
        <v>86</v>
      </c>
      <c r="H66" s="31" t="s">
        <v>223</v>
      </c>
      <c r="I66" s="31">
        <v>153103600</v>
      </c>
      <c r="J66" s="85"/>
    </row>
    <row r="67" spans="2:10" x14ac:dyDescent="0.25">
      <c r="B67" s="85"/>
      <c r="C67" s="86"/>
      <c r="D67" s="49" t="s">
        <v>8</v>
      </c>
      <c r="E67" s="86"/>
      <c r="F67" s="86"/>
      <c r="G67" s="86"/>
      <c r="H67" s="87"/>
      <c r="I67" s="88">
        <f>I66+I65</f>
        <v>289121200</v>
      </c>
      <c r="J67" s="85"/>
    </row>
    <row r="68" spans="2:10" x14ac:dyDescent="0.25">
      <c r="B68" s="20"/>
      <c r="C68" s="20"/>
      <c r="D68" s="20"/>
      <c r="E68" s="20"/>
      <c r="F68" s="20"/>
      <c r="G68" s="20"/>
      <c r="H68" s="21"/>
      <c r="I68" s="21"/>
      <c r="J68" s="20"/>
    </row>
    <row r="69" spans="2:10" x14ac:dyDescent="0.25">
      <c r="B69" s="23">
        <v>7</v>
      </c>
      <c r="C69" s="23" t="s">
        <v>157</v>
      </c>
      <c r="D69" s="23" t="s">
        <v>227</v>
      </c>
      <c r="E69" s="20" t="s">
        <v>225</v>
      </c>
      <c r="F69" s="20" t="s">
        <v>226</v>
      </c>
      <c r="G69" s="20" t="s">
        <v>36</v>
      </c>
      <c r="H69" s="21">
        <v>0</v>
      </c>
      <c r="I69" s="21">
        <v>20000000</v>
      </c>
      <c r="J69" s="20"/>
    </row>
    <row r="70" spans="2:10" x14ac:dyDescent="0.25">
      <c r="B70" s="20"/>
      <c r="C70" s="26"/>
      <c r="D70" s="22" t="s">
        <v>8</v>
      </c>
      <c r="E70" s="26"/>
      <c r="F70" s="26"/>
      <c r="G70" s="26"/>
      <c r="H70" s="27"/>
      <c r="I70" s="50">
        <v>20000000</v>
      </c>
      <c r="J70" s="20"/>
    </row>
    <row r="71" spans="2:10" x14ac:dyDescent="0.25">
      <c r="B71" s="20"/>
      <c r="C71" s="20"/>
      <c r="D71" s="20"/>
      <c r="E71" s="20"/>
      <c r="F71" s="20"/>
      <c r="G71" s="20"/>
      <c r="H71" s="21"/>
      <c r="I71" s="21"/>
      <c r="J71" s="20"/>
    </row>
    <row r="72" spans="2:10" ht="75" x14ac:dyDescent="0.25">
      <c r="B72" s="32">
        <v>8</v>
      </c>
      <c r="C72" s="32" t="s">
        <v>236</v>
      </c>
      <c r="D72" s="32" t="s">
        <v>228</v>
      </c>
      <c r="E72" s="28" t="s">
        <v>229</v>
      </c>
      <c r="F72" s="28" t="s">
        <v>230</v>
      </c>
      <c r="G72" s="28" t="s">
        <v>56</v>
      </c>
      <c r="H72" s="29" t="s">
        <v>231</v>
      </c>
      <c r="I72" s="29">
        <v>1460300000</v>
      </c>
      <c r="J72" s="20"/>
    </row>
    <row r="73" spans="2:10" x14ac:dyDescent="0.25">
      <c r="B73" s="20"/>
      <c r="C73" s="26"/>
      <c r="D73" s="22" t="s">
        <v>8</v>
      </c>
      <c r="E73" s="26"/>
      <c r="F73" s="26"/>
      <c r="G73" s="26"/>
      <c r="H73" s="27"/>
      <c r="I73" s="50">
        <f>I72</f>
        <v>1460300000</v>
      </c>
      <c r="J73" s="20"/>
    </row>
    <row r="74" spans="2:10" x14ac:dyDescent="0.25">
      <c r="B74" s="20"/>
      <c r="C74" s="20"/>
      <c r="D74" s="20"/>
      <c r="E74" s="20"/>
      <c r="F74" s="20"/>
      <c r="G74" s="20"/>
      <c r="H74" s="21"/>
      <c r="I74" s="21"/>
      <c r="J74" s="20"/>
    </row>
    <row r="75" spans="2:10" x14ac:dyDescent="0.25">
      <c r="B75" s="23">
        <v>9</v>
      </c>
      <c r="C75" s="23" t="s">
        <v>237</v>
      </c>
      <c r="D75" s="23" t="s">
        <v>228</v>
      </c>
      <c r="E75" s="20" t="s">
        <v>30</v>
      </c>
      <c r="F75" s="20" t="s">
        <v>232</v>
      </c>
      <c r="G75" s="20" t="s">
        <v>233</v>
      </c>
      <c r="H75" s="21" t="s">
        <v>234</v>
      </c>
      <c r="I75" s="21">
        <v>200000000</v>
      </c>
      <c r="J75" s="20"/>
    </row>
    <row r="76" spans="2:10" x14ac:dyDescent="0.25">
      <c r="B76" s="20"/>
      <c r="C76" s="24"/>
      <c r="D76" s="22" t="s">
        <v>8</v>
      </c>
      <c r="E76" s="24"/>
      <c r="F76" s="24"/>
      <c r="G76" s="24"/>
      <c r="H76" s="25"/>
      <c r="I76" s="50">
        <f>I75</f>
        <v>200000000</v>
      </c>
      <c r="J76" s="20"/>
    </row>
    <row r="77" spans="2:10" x14ac:dyDescent="0.25">
      <c r="B77" s="20"/>
      <c r="C77" s="20"/>
      <c r="D77" s="20"/>
      <c r="E77" s="20"/>
      <c r="F77" s="20"/>
      <c r="G77" s="20"/>
      <c r="H77" s="21"/>
      <c r="I77" s="21"/>
      <c r="J77" s="20"/>
    </row>
    <row r="78" spans="2:10" x14ac:dyDescent="0.25">
      <c r="B78" s="23">
        <v>10</v>
      </c>
      <c r="C78" s="23" t="s">
        <v>132</v>
      </c>
      <c r="D78" s="23" t="s">
        <v>228</v>
      </c>
      <c r="E78" s="20" t="s">
        <v>238</v>
      </c>
      <c r="F78" s="20" t="s">
        <v>239</v>
      </c>
      <c r="G78" s="20" t="s">
        <v>240</v>
      </c>
      <c r="H78" s="21" t="s">
        <v>241</v>
      </c>
      <c r="I78" s="21">
        <v>225000000</v>
      </c>
      <c r="J78" s="20"/>
    </row>
    <row r="79" spans="2:10" x14ac:dyDescent="0.25">
      <c r="B79" s="20"/>
      <c r="C79" s="20"/>
      <c r="D79" s="20"/>
      <c r="E79" s="20"/>
      <c r="F79" s="20"/>
      <c r="G79" s="20" t="s">
        <v>242</v>
      </c>
      <c r="H79" s="21" t="s">
        <v>243</v>
      </c>
      <c r="I79" s="21">
        <v>152000000</v>
      </c>
      <c r="J79" s="20"/>
    </row>
    <row r="80" spans="2:10" x14ac:dyDescent="0.25">
      <c r="B80" s="20"/>
      <c r="C80" s="20"/>
      <c r="D80" s="20"/>
      <c r="E80" s="20"/>
      <c r="F80" s="20"/>
      <c r="G80" s="20" t="s">
        <v>244</v>
      </c>
      <c r="H80" s="21" t="s">
        <v>245</v>
      </c>
      <c r="I80" s="21">
        <v>40000000</v>
      </c>
      <c r="J80" s="20"/>
    </row>
    <row r="81" spans="2:10" x14ac:dyDescent="0.25">
      <c r="B81" s="20"/>
      <c r="C81" s="20"/>
      <c r="D81" s="20"/>
      <c r="E81" s="20"/>
      <c r="F81" s="20" t="s">
        <v>246</v>
      </c>
      <c r="G81" s="20" t="s">
        <v>247</v>
      </c>
      <c r="H81" s="21" t="s">
        <v>241</v>
      </c>
      <c r="I81" s="21">
        <v>225000000</v>
      </c>
      <c r="J81" s="20"/>
    </row>
    <row r="82" spans="2:10" x14ac:dyDescent="0.25">
      <c r="B82" s="20"/>
      <c r="C82" s="20"/>
      <c r="D82" s="20"/>
      <c r="E82" s="20"/>
      <c r="F82" s="20"/>
      <c r="G82" s="20" t="s">
        <v>248</v>
      </c>
      <c r="H82" s="21" t="s">
        <v>249</v>
      </c>
      <c r="I82" s="21">
        <v>50000000</v>
      </c>
      <c r="J82" s="20"/>
    </row>
    <row r="83" spans="2:10" x14ac:dyDescent="0.25">
      <c r="B83" s="20"/>
      <c r="C83" s="20"/>
      <c r="D83" s="20"/>
      <c r="E83" s="20"/>
      <c r="F83" s="20"/>
      <c r="G83" s="20" t="s">
        <v>250</v>
      </c>
      <c r="H83" s="21" t="s">
        <v>251</v>
      </c>
      <c r="I83" s="21">
        <v>120000000</v>
      </c>
      <c r="J83" s="20"/>
    </row>
    <row r="84" spans="2:10" x14ac:dyDescent="0.25">
      <c r="B84" s="20"/>
      <c r="C84" s="20"/>
      <c r="D84" s="20"/>
      <c r="E84" s="20"/>
      <c r="F84" s="20" t="s">
        <v>238</v>
      </c>
      <c r="G84" s="20" t="s">
        <v>233</v>
      </c>
      <c r="H84" s="21" t="s">
        <v>252</v>
      </c>
      <c r="I84" s="21">
        <v>75000000</v>
      </c>
      <c r="J84" s="20"/>
    </row>
    <row r="85" spans="2:10" x14ac:dyDescent="0.25">
      <c r="B85" s="20"/>
      <c r="C85" s="20"/>
      <c r="D85" s="20"/>
      <c r="E85" s="20"/>
      <c r="F85" s="20"/>
      <c r="G85" s="20" t="s">
        <v>253</v>
      </c>
      <c r="H85" s="21" t="s">
        <v>254</v>
      </c>
      <c r="I85" s="21">
        <v>360000000</v>
      </c>
      <c r="J85" s="20"/>
    </row>
    <row r="86" spans="2:10" x14ac:dyDescent="0.25">
      <c r="B86" s="20"/>
      <c r="C86" s="20"/>
      <c r="D86" s="20"/>
      <c r="E86" s="20"/>
      <c r="F86" s="20"/>
      <c r="G86" s="20" t="s">
        <v>250</v>
      </c>
      <c r="H86" s="21" t="s">
        <v>255</v>
      </c>
      <c r="I86" s="21">
        <v>60000000</v>
      </c>
      <c r="J86" s="20"/>
    </row>
    <row r="87" spans="2:10" x14ac:dyDescent="0.25">
      <c r="B87" s="20"/>
      <c r="C87" s="20"/>
      <c r="D87" s="20"/>
      <c r="E87" s="20"/>
      <c r="F87" s="20" t="s">
        <v>256</v>
      </c>
      <c r="G87" s="20" t="s">
        <v>257</v>
      </c>
      <c r="H87" s="21" t="s">
        <v>258</v>
      </c>
      <c r="I87" s="21">
        <v>180000000</v>
      </c>
      <c r="J87" s="20"/>
    </row>
    <row r="88" spans="2:10" x14ac:dyDescent="0.25">
      <c r="B88" s="20"/>
      <c r="C88" s="20"/>
      <c r="D88" s="20"/>
      <c r="E88" s="20" t="s">
        <v>259</v>
      </c>
      <c r="F88" s="20" t="s">
        <v>260</v>
      </c>
      <c r="G88" s="20" t="s">
        <v>242</v>
      </c>
      <c r="H88" s="21" t="s">
        <v>261</v>
      </c>
      <c r="I88" s="21">
        <v>180000000</v>
      </c>
      <c r="J88" s="20"/>
    </row>
    <row r="89" spans="2:10" x14ac:dyDescent="0.25">
      <c r="B89" s="20"/>
      <c r="C89" s="20"/>
      <c r="D89" s="20"/>
      <c r="E89" s="20"/>
      <c r="F89" s="20"/>
      <c r="G89" s="20" t="s">
        <v>233</v>
      </c>
      <c r="H89" s="21" t="s">
        <v>208</v>
      </c>
      <c r="I89" s="21">
        <v>37500000</v>
      </c>
      <c r="J89" s="20"/>
    </row>
    <row r="90" spans="2:10" x14ac:dyDescent="0.25">
      <c r="B90" s="20"/>
      <c r="C90" s="20"/>
      <c r="D90" s="20"/>
      <c r="E90" s="20"/>
      <c r="F90" s="20" t="s">
        <v>262</v>
      </c>
      <c r="G90" s="20" t="s">
        <v>263</v>
      </c>
      <c r="H90" s="21" t="s">
        <v>264</v>
      </c>
      <c r="I90" s="21">
        <v>180000000</v>
      </c>
      <c r="J90" s="20"/>
    </row>
    <row r="91" spans="2:10" x14ac:dyDescent="0.25">
      <c r="B91" s="20"/>
      <c r="C91" s="20"/>
      <c r="D91" s="20"/>
      <c r="E91" s="20"/>
      <c r="F91" s="20"/>
      <c r="G91" s="20" t="s">
        <v>135</v>
      </c>
      <c r="H91" s="21" t="s">
        <v>265</v>
      </c>
      <c r="I91" s="21">
        <v>560000000</v>
      </c>
      <c r="J91" s="20"/>
    </row>
    <row r="92" spans="2:10" x14ac:dyDescent="0.25">
      <c r="B92" s="20"/>
      <c r="C92" s="20"/>
      <c r="D92" s="20"/>
      <c r="E92" s="20"/>
      <c r="F92" s="20" t="s">
        <v>266</v>
      </c>
      <c r="G92" s="20" t="s">
        <v>267</v>
      </c>
      <c r="H92" s="21" t="s">
        <v>268</v>
      </c>
      <c r="I92" s="21">
        <v>281250000</v>
      </c>
      <c r="J92" s="20"/>
    </row>
    <row r="93" spans="2:10" x14ac:dyDescent="0.25">
      <c r="B93" s="20"/>
      <c r="C93" s="20"/>
      <c r="D93" s="20"/>
      <c r="E93" s="20"/>
      <c r="F93" s="20"/>
      <c r="G93" s="20" t="s">
        <v>233</v>
      </c>
      <c r="H93" s="21" t="s">
        <v>252</v>
      </c>
      <c r="I93" s="21">
        <v>75000000</v>
      </c>
      <c r="J93" s="20"/>
    </row>
    <row r="94" spans="2:10" x14ac:dyDescent="0.25">
      <c r="B94" s="20"/>
      <c r="C94" s="20"/>
      <c r="D94" s="20"/>
      <c r="E94" s="20"/>
      <c r="F94" s="20" t="s">
        <v>269</v>
      </c>
      <c r="G94" s="20" t="s">
        <v>242</v>
      </c>
      <c r="H94" s="21" t="s">
        <v>270</v>
      </c>
      <c r="I94" s="21">
        <v>480000000</v>
      </c>
      <c r="J94" s="20"/>
    </row>
    <row r="95" spans="2:10" x14ac:dyDescent="0.25">
      <c r="B95" s="20"/>
      <c r="C95" s="20"/>
      <c r="D95" s="20"/>
      <c r="E95" s="20"/>
      <c r="F95" s="20" t="s">
        <v>259</v>
      </c>
      <c r="G95" s="20" t="s">
        <v>185</v>
      </c>
      <c r="H95" s="21" t="s">
        <v>271</v>
      </c>
      <c r="I95" s="21">
        <v>420000000</v>
      </c>
      <c r="J95" s="20"/>
    </row>
    <row r="96" spans="2:10" x14ac:dyDescent="0.25">
      <c r="B96" s="20"/>
      <c r="C96" s="20"/>
      <c r="D96" s="20"/>
      <c r="E96" s="20"/>
      <c r="F96" s="20" t="s">
        <v>272</v>
      </c>
      <c r="G96" s="20" t="s">
        <v>242</v>
      </c>
      <c r="H96" s="21" t="s">
        <v>270</v>
      </c>
      <c r="I96" s="21">
        <v>480000000</v>
      </c>
      <c r="J96" s="20"/>
    </row>
    <row r="97" spans="2:10" x14ac:dyDescent="0.25">
      <c r="B97" s="20"/>
      <c r="C97" s="20"/>
      <c r="D97" s="20"/>
      <c r="E97" s="20"/>
      <c r="F97" s="20"/>
      <c r="G97" s="20" t="s">
        <v>273</v>
      </c>
      <c r="H97" s="21" t="s">
        <v>274</v>
      </c>
      <c r="I97" s="21">
        <v>560000000</v>
      </c>
      <c r="J97" s="20"/>
    </row>
    <row r="98" spans="2:10" x14ac:dyDescent="0.25">
      <c r="B98" s="20"/>
      <c r="C98" s="20"/>
      <c r="D98" s="20"/>
      <c r="E98" s="20" t="s">
        <v>275</v>
      </c>
      <c r="F98" s="20" t="s">
        <v>276</v>
      </c>
      <c r="G98" s="20" t="s">
        <v>277</v>
      </c>
      <c r="H98" s="21" t="s">
        <v>264</v>
      </c>
      <c r="I98" s="21">
        <v>180000000</v>
      </c>
      <c r="J98" s="20"/>
    </row>
    <row r="99" spans="2:10" x14ac:dyDescent="0.25">
      <c r="B99" s="20"/>
      <c r="C99" s="20"/>
      <c r="D99" s="20"/>
      <c r="E99" s="20"/>
      <c r="F99" s="20"/>
      <c r="G99" s="20" t="s">
        <v>135</v>
      </c>
      <c r="H99" s="21" t="s">
        <v>278</v>
      </c>
      <c r="I99" s="21">
        <v>90000000</v>
      </c>
      <c r="J99" s="20"/>
    </row>
    <row r="100" spans="2:10" x14ac:dyDescent="0.25">
      <c r="B100" s="20"/>
      <c r="C100" s="20"/>
      <c r="D100" s="20"/>
      <c r="E100" s="20"/>
      <c r="F100" s="20" t="s">
        <v>279</v>
      </c>
      <c r="G100" s="20" t="s">
        <v>277</v>
      </c>
      <c r="H100" s="21" t="s">
        <v>280</v>
      </c>
      <c r="I100" s="21">
        <v>240000000</v>
      </c>
      <c r="J100" s="20"/>
    </row>
    <row r="101" spans="2:10" x14ac:dyDescent="0.25">
      <c r="B101" s="20"/>
      <c r="C101" s="20"/>
      <c r="D101" s="20"/>
      <c r="E101" s="20"/>
      <c r="F101" s="20"/>
      <c r="G101" s="20" t="s">
        <v>185</v>
      </c>
      <c r="H101" s="21" t="s">
        <v>281</v>
      </c>
      <c r="I101" s="21">
        <v>350000000</v>
      </c>
      <c r="J101" s="20"/>
    </row>
    <row r="102" spans="2:10" x14ac:dyDescent="0.25">
      <c r="B102" s="20"/>
      <c r="C102" s="20"/>
      <c r="D102" s="20"/>
      <c r="E102" s="20" t="s">
        <v>225</v>
      </c>
      <c r="F102" s="20" t="s">
        <v>282</v>
      </c>
      <c r="G102" s="20" t="s">
        <v>185</v>
      </c>
      <c r="H102" s="21" t="s">
        <v>271</v>
      </c>
      <c r="I102" s="21">
        <v>420000000</v>
      </c>
      <c r="J102" s="20"/>
    </row>
    <row r="103" spans="2:10" x14ac:dyDescent="0.25">
      <c r="B103" s="20"/>
      <c r="C103" s="20"/>
      <c r="D103" s="20"/>
      <c r="E103" s="20"/>
      <c r="F103" s="20" t="s">
        <v>283</v>
      </c>
      <c r="G103" s="20" t="s">
        <v>284</v>
      </c>
      <c r="H103" s="21" t="s">
        <v>285</v>
      </c>
      <c r="I103" s="21">
        <v>250000000</v>
      </c>
      <c r="J103" s="20"/>
    </row>
    <row r="104" spans="2:10" ht="15.75" thickBot="1" x14ac:dyDescent="0.3">
      <c r="B104" s="20"/>
      <c r="C104" s="20"/>
      <c r="D104" s="20"/>
      <c r="E104" s="20" t="s">
        <v>283</v>
      </c>
      <c r="F104" s="20" t="s">
        <v>286</v>
      </c>
      <c r="G104" s="20" t="s">
        <v>287</v>
      </c>
      <c r="H104" s="21" t="s">
        <v>288</v>
      </c>
      <c r="I104" s="21">
        <v>480000000</v>
      </c>
      <c r="J104" s="20"/>
    </row>
    <row r="105" spans="2:10" x14ac:dyDescent="0.25">
      <c r="B105" s="107"/>
      <c r="C105" s="107"/>
      <c r="D105" s="107"/>
      <c r="E105" s="107"/>
      <c r="F105" s="107"/>
      <c r="G105" s="107" t="s">
        <v>233</v>
      </c>
      <c r="H105" s="108" t="s">
        <v>252</v>
      </c>
      <c r="I105" s="108">
        <v>75000000</v>
      </c>
      <c r="J105" s="20"/>
    </row>
    <row r="106" spans="2:10" x14ac:dyDescent="0.25">
      <c r="B106" s="20"/>
      <c r="C106" s="20"/>
      <c r="D106" s="20"/>
      <c r="E106" s="20"/>
      <c r="F106" s="20"/>
      <c r="G106" s="20" t="s">
        <v>250</v>
      </c>
      <c r="H106" s="21" t="s">
        <v>289</v>
      </c>
      <c r="I106" s="21">
        <v>6000000</v>
      </c>
      <c r="J106" s="20"/>
    </row>
    <row r="107" spans="2:10" x14ac:dyDescent="0.25">
      <c r="B107" s="20"/>
      <c r="C107" s="33"/>
      <c r="D107" s="19" t="s">
        <v>8</v>
      </c>
      <c r="E107" s="33"/>
      <c r="F107" s="33"/>
      <c r="G107" s="33"/>
      <c r="H107" s="34"/>
      <c r="I107" s="92">
        <f>SUM(I78:I106)</f>
        <v>6831750000</v>
      </c>
      <c r="J107" s="20"/>
    </row>
    <row r="108" spans="2:10" x14ac:dyDescent="0.25">
      <c r="B108" s="20"/>
      <c r="C108" s="90"/>
      <c r="D108" s="90"/>
      <c r="E108" s="90"/>
      <c r="F108" s="90"/>
      <c r="G108" s="90"/>
      <c r="H108" s="91"/>
      <c r="I108" s="91"/>
      <c r="J108" s="90"/>
    </row>
    <row r="109" spans="2:10" x14ac:dyDescent="0.25">
      <c r="B109" s="23">
        <v>11</v>
      </c>
      <c r="C109" s="23" t="s">
        <v>157</v>
      </c>
      <c r="D109" s="23" t="s">
        <v>290</v>
      </c>
      <c r="E109" s="20" t="s">
        <v>291</v>
      </c>
      <c r="F109" s="20" t="s">
        <v>292</v>
      </c>
      <c r="G109" s="20" t="s">
        <v>47</v>
      </c>
      <c r="H109" s="21" t="s">
        <v>222</v>
      </c>
      <c r="I109" s="21">
        <v>30000000</v>
      </c>
      <c r="J109" s="20"/>
    </row>
    <row r="110" spans="2:10" x14ac:dyDescent="0.25">
      <c r="B110" s="20"/>
      <c r="C110" s="26"/>
      <c r="D110" s="22" t="s">
        <v>8</v>
      </c>
      <c r="E110" s="26"/>
      <c r="F110" s="26"/>
      <c r="G110" s="26"/>
      <c r="H110" s="27"/>
      <c r="I110" s="50">
        <f>I109</f>
        <v>30000000</v>
      </c>
      <c r="J110" s="20"/>
    </row>
    <row r="111" spans="2:10" x14ac:dyDescent="0.25">
      <c r="B111" s="20"/>
      <c r="C111" s="20"/>
      <c r="D111" s="20"/>
      <c r="E111" s="20"/>
      <c r="F111" s="20"/>
      <c r="G111" s="20"/>
      <c r="H111" s="21"/>
      <c r="I111" s="21"/>
      <c r="J111" s="20"/>
    </row>
    <row r="112" spans="2:10" x14ac:dyDescent="0.25">
      <c r="B112" s="23">
        <v>12</v>
      </c>
      <c r="C112" s="23" t="s">
        <v>103</v>
      </c>
      <c r="D112" s="23" t="s">
        <v>293</v>
      </c>
      <c r="E112" s="20" t="s">
        <v>294</v>
      </c>
      <c r="F112" s="20" t="s">
        <v>295</v>
      </c>
      <c r="G112" s="20" t="s">
        <v>296</v>
      </c>
      <c r="H112" s="21" t="s">
        <v>79</v>
      </c>
      <c r="I112" s="21">
        <v>150000000</v>
      </c>
      <c r="J112" s="20"/>
    </row>
    <row r="113" spans="2:10" x14ac:dyDescent="0.25">
      <c r="B113" s="20"/>
      <c r="C113" s="26"/>
      <c r="D113" s="22" t="s">
        <v>8</v>
      </c>
      <c r="E113" s="26"/>
      <c r="F113" s="26"/>
      <c r="G113" s="26"/>
      <c r="H113" s="27"/>
      <c r="I113" s="50">
        <f>I112</f>
        <v>150000000</v>
      </c>
      <c r="J113" s="20"/>
    </row>
    <row r="114" spans="2:10" x14ac:dyDescent="0.25">
      <c r="B114" s="20"/>
      <c r="C114" s="20"/>
      <c r="D114" s="20"/>
      <c r="E114" s="20"/>
      <c r="F114" s="20"/>
      <c r="G114" s="20"/>
      <c r="H114" s="21"/>
      <c r="I114" s="21"/>
      <c r="J114" s="20"/>
    </row>
    <row r="115" spans="2:10" x14ac:dyDescent="0.25">
      <c r="B115" s="23">
        <v>13</v>
      </c>
      <c r="C115" s="23" t="s">
        <v>157</v>
      </c>
      <c r="D115" s="23" t="s">
        <v>299</v>
      </c>
      <c r="E115" s="20" t="s">
        <v>297</v>
      </c>
      <c r="F115" s="20" t="s">
        <v>298</v>
      </c>
      <c r="G115" s="20" t="s">
        <v>47</v>
      </c>
      <c r="H115" s="21" t="s">
        <v>79</v>
      </c>
      <c r="I115" s="21">
        <v>30000000</v>
      </c>
      <c r="J115" s="20"/>
    </row>
    <row r="116" spans="2:10" x14ac:dyDescent="0.25">
      <c r="B116" s="20"/>
      <c r="C116" s="26"/>
      <c r="D116" s="22" t="s">
        <v>8</v>
      </c>
      <c r="E116" s="26"/>
      <c r="F116" s="26"/>
      <c r="G116" s="26"/>
      <c r="H116" s="27"/>
      <c r="I116" s="50">
        <f>I115</f>
        <v>30000000</v>
      </c>
      <c r="J116" s="20"/>
    </row>
    <row r="117" spans="2:10" x14ac:dyDescent="0.25">
      <c r="B117" s="20"/>
      <c r="C117" s="20"/>
      <c r="D117" s="20"/>
      <c r="E117" s="20"/>
      <c r="F117" s="20"/>
      <c r="G117" s="20"/>
      <c r="H117" s="21"/>
      <c r="I117" s="21"/>
      <c r="J117" s="20"/>
    </row>
    <row r="118" spans="2:10" x14ac:dyDescent="0.25">
      <c r="B118" s="23">
        <v>14</v>
      </c>
      <c r="C118" s="23" t="s">
        <v>235</v>
      </c>
      <c r="D118" s="23" t="s">
        <v>300</v>
      </c>
      <c r="E118" s="20" t="s">
        <v>301</v>
      </c>
      <c r="F118" s="20" t="s">
        <v>302</v>
      </c>
      <c r="G118" s="20" t="s">
        <v>87</v>
      </c>
      <c r="H118" s="21" t="s">
        <v>303</v>
      </c>
      <c r="I118" s="21">
        <v>158207600</v>
      </c>
      <c r="J118" s="20"/>
    </row>
    <row r="119" spans="2:10" x14ac:dyDescent="0.25">
      <c r="B119" s="20"/>
      <c r="C119" s="20"/>
      <c r="D119" s="20"/>
      <c r="E119" s="20" t="s">
        <v>304</v>
      </c>
      <c r="F119" s="20" t="s">
        <v>305</v>
      </c>
      <c r="G119" s="20" t="s">
        <v>71</v>
      </c>
      <c r="H119" s="21" t="s">
        <v>306</v>
      </c>
      <c r="I119" s="21">
        <v>98000000</v>
      </c>
      <c r="J119" s="20"/>
    </row>
    <row r="120" spans="2:10" x14ac:dyDescent="0.25">
      <c r="B120" s="20"/>
      <c r="C120" s="20"/>
      <c r="D120" s="20"/>
      <c r="E120" s="20" t="s">
        <v>307</v>
      </c>
      <c r="F120" s="20" t="s">
        <v>308</v>
      </c>
      <c r="G120" s="20" t="s">
        <v>71</v>
      </c>
      <c r="H120" s="21" t="s">
        <v>306</v>
      </c>
      <c r="I120" s="21">
        <v>98000000</v>
      </c>
      <c r="J120" s="20"/>
    </row>
    <row r="121" spans="2:10" x14ac:dyDescent="0.25">
      <c r="B121" s="20"/>
      <c r="C121" s="26"/>
      <c r="D121" s="22" t="s">
        <v>8</v>
      </c>
      <c r="E121" s="26"/>
      <c r="F121" s="26"/>
      <c r="G121" s="26"/>
      <c r="H121" s="27"/>
      <c r="I121" s="50">
        <f>SUM(I118:I120)</f>
        <v>354207600</v>
      </c>
      <c r="J121" s="20"/>
    </row>
    <row r="122" spans="2:10" x14ac:dyDescent="0.25">
      <c r="B122" s="20"/>
      <c r="C122" s="20"/>
      <c r="D122" s="20"/>
      <c r="E122" s="20"/>
      <c r="F122" s="20"/>
      <c r="G122" s="20"/>
      <c r="H122" s="21"/>
      <c r="I122" s="21"/>
      <c r="J122" s="20"/>
    </row>
    <row r="123" spans="2:10" x14ac:dyDescent="0.25">
      <c r="B123" s="23">
        <v>15</v>
      </c>
      <c r="C123" s="23" t="s">
        <v>309</v>
      </c>
      <c r="D123" s="23" t="s">
        <v>310</v>
      </c>
      <c r="E123" s="20" t="s">
        <v>311</v>
      </c>
      <c r="F123" s="20" t="s">
        <v>312</v>
      </c>
      <c r="G123" s="20" t="s">
        <v>313</v>
      </c>
      <c r="H123" s="21" t="s">
        <v>314</v>
      </c>
      <c r="I123" s="21">
        <v>88000000</v>
      </c>
      <c r="J123" s="20"/>
    </row>
    <row r="124" spans="2:10" x14ac:dyDescent="0.25">
      <c r="B124" s="20"/>
      <c r="C124" s="20"/>
      <c r="D124" s="20"/>
      <c r="E124" s="20" t="s">
        <v>315</v>
      </c>
      <c r="F124" s="20" t="s">
        <v>316</v>
      </c>
      <c r="G124" s="20" t="s">
        <v>313</v>
      </c>
      <c r="H124" s="21" t="s">
        <v>314</v>
      </c>
      <c r="I124" s="21">
        <v>88000000</v>
      </c>
      <c r="J124" s="20"/>
    </row>
    <row r="125" spans="2:10" x14ac:dyDescent="0.25">
      <c r="B125" s="20"/>
      <c r="C125" s="20"/>
      <c r="D125" s="20"/>
      <c r="E125" s="20" t="s">
        <v>317</v>
      </c>
      <c r="F125" s="20" t="s">
        <v>318</v>
      </c>
      <c r="G125" s="20" t="s">
        <v>313</v>
      </c>
      <c r="H125" s="21" t="s">
        <v>314</v>
      </c>
      <c r="I125" s="21">
        <v>88000000</v>
      </c>
      <c r="J125" s="20"/>
    </row>
    <row r="126" spans="2:10" x14ac:dyDescent="0.25">
      <c r="B126" s="20"/>
      <c r="C126" s="20"/>
      <c r="D126" s="20"/>
      <c r="E126" s="20" t="s">
        <v>18</v>
      </c>
      <c r="F126" s="20" t="s">
        <v>319</v>
      </c>
      <c r="G126" s="20" t="s">
        <v>313</v>
      </c>
      <c r="H126" s="21" t="s">
        <v>314</v>
      </c>
      <c r="I126" s="21">
        <v>88000000</v>
      </c>
      <c r="J126" s="20"/>
    </row>
    <row r="127" spans="2:10" x14ac:dyDescent="0.25">
      <c r="B127" s="20"/>
      <c r="C127" s="20"/>
      <c r="D127" s="20"/>
      <c r="E127" s="20" t="s">
        <v>320</v>
      </c>
      <c r="F127" s="20" t="s">
        <v>321</v>
      </c>
      <c r="G127" s="20" t="s">
        <v>313</v>
      </c>
      <c r="H127" s="21" t="s">
        <v>314</v>
      </c>
      <c r="I127" s="21">
        <v>88000000</v>
      </c>
      <c r="J127" s="20"/>
    </row>
    <row r="128" spans="2:10" x14ac:dyDescent="0.25">
      <c r="B128" s="20"/>
      <c r="C128" s="20"/>
      <c r="D128" s="20"/>
      <c r="E128" s="20" t="s">
        <v>322</v>
      </c>
      <c r="F128" s="20" t="s">
        <v>323</v>
      </c>
      <c r="G128" s="20" t="s">
        <v>313</v>
      </c>
      <c r="H128" s="21" t="s">
        <v>314</v>
      </c>
      <c r="I128" s="21">
        <v>88000000</v>
      </c>
      <c r="J128" s="20"/>
    </row>
    <row r="129" spans="2:10" x14ac:dyDescent="0.25">
      <c r="B129" s="20"/>
      <c r="C129" s="20"/>
      <c r="D129" s="20"/>
      <c r="E129" s="20" t="s">
        <v>324</v>
      </c>
      <c r="F129" s="20" t="s">
        <v>325</v>
      </c>
      <c r="G129" s="20" t="s">
        <v>313</v>
      </c>
      <c r="H129" s="21" t="s">
        <v>314</v>
      </c>
      <c r="I129" s="21">
        <v>88000000</v>
      </c>
      <c r="J129" s="20"/>
    </row>
    <row r="130" spans="2:10" x14ac:dyDescent="0.25">
      <c r="B130" s="20"/>
      <c r="C130" s="20"/>
      <c r="D130" s="20"/>
      <c r="E130" s="20" t="s">
        <v>141</v>
      </c>
      <c r="F130" s="20" t="s">
        <v>326</v>
      </c>
      <c r="G130" s="20" t="s">
        <v>313</v>
      </c>
      <c r="H130" s="21" t="s">
        <v>314</v>
      </c>
      <c r="I130" s="21">
        <v>88000000</v>
      </c>
      <c r="J130" s="20"/>
    </row>
    <row r="131" spans="2:10" x14ac:dyDescent="0.25">
      <c r="B131" s="20"/>
      <c r="C131" s="20"/>
      <c r="D131" s="20"/>
      <c r="E131" s="20" t="s">
        <v>327</v>
      </c>
      <c r="F131" s="20" t="s">
        <v>328</v>
      </c>
      <c r="G131" s="20" t="s">
        <v>313</v>
      </c>
      <c r="H131" s="21" t="s">
        <v>314</v>
      </c>
      <c r="I131" s="21">
        <v>88000000</v>
      </c>
      <c r="J131" s="20"/>
    </row>
    <row r="132" spans="2:10" x14ac:dyDescent="0.25">
      <c r="B132" s="20"/>
      <c r="C132" s="20"/>
      <c r="D132" s="20"/>
      <c r="E132" s="20" t="s">
        <v>329</v>
      </c>
      <c r="F132" s="20" t="s">
        <v>330</v>
      </c>
      <c r="G132" s="20" t="s">
        <v>313</v>
      </c>
      <c r="H132" s="21" t="s">
        <v>314</v>
      </c>
      <c r="I132" s="21">
        <v>88000000</v>
      </c>
      <c r="J132" s="20"/>
    </row>
    <row r="133" spans="2:10" x14ac:dyDescent="0.25">
      <c r="B133" s="20"/>
      <c r="C133" s="20"/>
      <c r="D133" s="20"/>
      <c r="E133" s="20" t="s">
        <v>331</v>
      </c>
      <c r="F133" s="20" t="s">
        <v>332</v>
      </c>
      <c r="G133" s="20" t="s">
        <v>313</v>
      </c>
      <c r="H133" s="21" t="s">
        <v>314</v>
      </c>
      <c r="I133" s="21">
        <v>88000000</v>
      </c>
      <c r="J133" s="20"/>
    </row>
    <row r="134" spans="2:10" x14ac:dyDescent="0.25">
      <c r="B134" s="20"/>
      <c r="C134" s="26"/>
      <c r="D134" s="22" t="s">
        <v>8</v>
      </c>
      <c r="E134" s="26"/>
      <c r="F134" s="26"/>
      <c r="G134" s="26"/>
      <c r="H134" s="27"/>
      <c r="I134" s="50">
        <f>SUM(I123:I133)</f>
        <v>968000000</v>
      </c>
      <c r="J134" s="20"/>
    </row>
    <row r="135" spans="2:10" x14ac:dyDescent="0.25">
      <c r="B135" s="20"/>
      <c r="C135" s="20"/>
      <c r="D135" s="20"/>
      <c r="E135" s="20"/>
      <c r="F135" s="20"/>
      <c r="G135" s="20"/>
      <c r="H135" s="21"/>
      <c r="I135" s="21"/>
      <c r="J135" s="20"/>
    </row>
    <row r="136" spans="2:10" x14ac:dyDescent="0.25">
      <c r="B136" s="23">
        <v>16</v>
      </c>
      <c r="C136" s="23" t="s">
        <v>157</v>
      </c>
      <c r="D136" s="23" t="s">
        <v>333</v>
      </c>
      <c r="E136" s="20" t="s">
        <v>331</v>
      </c>
      <c r="F136" s="20" t="s">
        <v>334</v>
      </c>
      <c r="G136" s="20" t="s">
        <v>335</v>
      </c>
      <c r="H136" s="21">
        <v>0</v>
      </c>
      <c r="I136" s="21">
        <v>30000000</v>
      </c>
      <c r="J136" s="20"/>
    </row>
    <row r="137" spans="2:10" x14ac:dyDescent="0.25">
      <c r="B137" s="20"/>
      <c r="C137" s="20"/>
      <c r="D137" s="20"/>
      <c r="E137" s="20"/>
      <c r="F137" s="20" t="s">
        <v>332</v>
      </c>
      <c r="G137" s="20" t="s">
        <v>335</v>
      </c>
      <c r="H137" s="21">
        <v>0</v>
      </c>
      <c r="I137" s="21">
        <v>30000000</v>
      </c>
      <c r="J137" s="20"/>
    </row>
    <row r="138" spans="2:10" x14ac:dyDescent="0.25">
      <c r="B138" s="20"/>
      <c r="C138" s="20"/>
      <c r="D138" s="20"/>
      <c r="E138" s="20"/>
      <c r="F138" s="20" t="s">
        <v>336</v>
      </c>
      <c r="G138" s="20" t="s">
        <v>335</v>
      </c>
      <c r="H138" s="21">
        <v>0</v>
      </c>
      <c r="I138" s="21">
        <v>30000000</v>
      </c>
      <c r="J138" s="20"/>
    </row>
    <row r="139" spans="2:10" x14ac:dyDescent="0.25">
      <c r="B139" s="20"/>
      <c r="C139" s="20"/>
      <c r="D139" s="20"/>
      <c r="E139" s="20" t="s">
        <v>327</v>
      </c>
      <c r="F139" s="20" t="s">
        <v>337</v>
      </c>
      <c r="G139" s="20" t="s">
        <v>338</v>
      </c>
      <c r="H139" s="21">
        <v>0</v>
      </c>
      <c r="I139" s="21">
        <v>20000000</v>
      </c>
      <c r="J139" s="20"/>
    </row>
    <row r="140" spans="2:10" x14ac:dyDescent="0.25">
      <c r="B140" s="20"/>
      <c r="C140" s="20"/>
      <c r="D140" s="20"/>
      <c r="E140" s="20" t="s">
        <v>339</v>
      </c>
      <c r="F140" s="20" t="s">
        <v>340</v>
      </c>
      <c r="G140" s="20" t="s">
        <v>45</v>
      </c>
      <c r="H140" s="21">
        <v>0</v>
      </c>
      <c r="I140" s="21">
        <v>20000000</v>
      </c>
      <c r="J140" s="20"/>
    </row>
    <row r="141" spans="2:10" x14ac:dyDescent="0.25">
      <c r="B141" s="20"/>
      <c r="C141" s="26"/>
      <c r="D141" s="22" t="s">
        <v>8</v>
      </c>
      <c r="E141" s="26"/>
      <c r="F141" s="26"/>
      <c r="G141" s="26"/>
      <c r="H141" s="27"/>
      <c r="I141" s="50">
        <f>SUM(I136:I140)</f>
        <v>130000000</v>
      </c>
      <c r="J141" s="20"/>
    </row>
    <row r="142" spans="2:10" x14ac:dyDescent="0.25">
      <c r="B142" s="20"/>
      <c r="C142" s="20"/>
      <c r="D142" s="20"/>
      <c r="E142" s="20"/>
      <c r="F142" s="20"/>
      <c r="G142" s="20"/>
      <c r="H142" s="21"/>
      <c r="I142" s="21"/>
      <c r="J142" s="20"/>
    </row>
    <row r="143" spans="2:10" x14ac:dyDescent="0.25">
      <c r="B143" s="23">
        <v>17</v>
      </c>
      <c r="C143" s="23" t="s">
        <v>235</v>
      </c>
      <c r="D143" s="23" t="s">
        <v>333</v>
      </c>
      <c r="E143" s="20" t="s">
        <v>341</v>
      </c>
      <c r="F143" s="20" t="s">
        <v>342</v>
      </c>
      <c r="G143" s="20" t="s">
        <v>86</v>
      </c>
      <c r="H143" s="21" t="s">
        <v>303</v>
      </c>
      <c r="I143" s="21">
        <v>153103600</v>
      </c>
      <c r="J143" s="20"/>
    </row>
    <row r="144" spans="2:10" x14ac:dyDescent="0.25">
      <c r="B144" s="23"/>
      <c r="C144" s="23"/>
      <c r="D144" s="23"/>
      <c r="E144" s="20" t="s">
        <v>320</v>
      </c>
      <c r="F144" s="20" t="s">
        <v>343</v>
      </c>
      <c r="G144" s="20" t="s">
        <v>71</v>
      </c>
      <c r="H144" s="21" t="s">
        <v>344</v>
      </c>
      <c r="I144" s="21">
        <v>98000000</v>
      </c>
      <c r="J144" s="20"/>
    </row>
    <row r="145" spans="2:10" x14ac:dyDescent="0.25">
      <c r="B145" s="20"/>
      <c r="C145" s="26"/>
      <c r="D145" s="22" t="s">
        <v>8</v>
      </c>
      <c r="E145" s="26"/>
      <c r="F145" s="26"/>
      <c r="G145" s="26"/>
      <c r="H145" s="27"/>
      <c r="I145" s="50">
        <f>I144+I143</f>
        <v>251103600</v>
      </c>
      <c r="J145" s="20"/>
    </row>
    <row r="146" spans="2:10" x14ac:dyDescent="0.25">
      <c r="B146" s="20"/>
      <c r="C146" s="33"/>
      <c r="D146" s="19"/>
      <c r="E146" s="33"/>
      <c r="F146" s="33"/>
      <c r="G146" s="33"/>
      <c r="H146" s="34"/>
      <c r="I146" s="34"/>
      <c r="J146" s="20"/>
    </row>
    <row r="147" spans="2:10" ht="90" x14ac:dyDescent="0.25">
      <c r="B147" s="32">
        <v>18</v>
      </c>
      <c r="C147" s="32" t="s">
        <v>236</v>
      </c>
      <c r="D147" s="32" t="s">
        <v>345</v>
      </c>
      <c r="E147" s="40" t="s">
        <v>346</v>
      </c>
      <c r="F147" s="40" t="s">
        <v>347</v>
      </c>
      <c r="G147" s="40" t="s">
        <v>348</v>
      </c>
      <c r="H147" s="41" t="s">
        <v>349</v>
      </c>
      <c r="I147" s="41">
        <v>1264120000</v>
      </c>
      <c r="J147" s="20"/>
    </row>
    <row r="148" spans="2:10" x14ac:dyDescent="0.25">
      <c r="B148" s="20"/>
      <c r="C148" s="26"/>
      <c r="D148" s="22" t="s">
        <v>8</v>
      </c>
      <c r="E148" s="26"/>
      <c r="F148" s="26"/>
      <c r="G148" s="26"/>
      <c r="H148" s="27"/>
      <c r="I148" s="50">
        <f>I147</f>
        <v>1264120000</v>
      </c>
      <c r="J148" s="20"/>
    </row>
    <row r="149" spans="2:10" x14ac:dyDescent="0.25">
      <c r="B149" s="38"/>
      <c r="C149" s="38"/>
      <c r="D149" s="42"/>
      <c r="E149" s="38"/>
      <c r="F149" s="38"/>
      <c r="G149" s="38"/>
      <c r="H149" s="39"/>
      <c r="I149" s="39"/>
      <c r="J149" s="38"/>
    </row>
    <row r="150" spans="2:10" x14ac:dyDescent="0.25">
      <c r="B150" s="23">
        <v>19</v>
      </c>
      <c r="C150" s="23" t="s">
        <v>103</v>
      </c>
      <c r="D150" s="37" t="s">
        <v>350</v>
      </c>
      <c r="E150" s="38" t="s">
        <v>351</v>
      </c>
      <c r="F150" s="38" t="s">
        <v>123</v>
      </c>
      <c r="G150" s="38" t="s">
        <v>352</v>
      </c>
      <c r="H150" s="39" t="s">
        <v>353</v>
      </c>
      <c r="I150" s="39">
        <v>89000000</v>
      </c>
      <c r="J150" s="38"/>
    </row>
    <row r="151" spans="2:10" x14ac:dyDescent="0.25">
      <c r="B151" s="38"/>
      <c r="C151" s="33"/>
      <c r="D151" s="19" t="s">
        <v>8</v>
      </c>
      <c r="E151" s="33"/>
      <c r="F151" s="33"/>
      <c r="G151" s="33"/>
      <c r="H151" s="34"/>
      <c r="I151" s="92">
        <f>I150</f>
        <v>89000000</v>
      </c>
      <c r="J151" s="38"/>
    </row>
    <row r="152" spans="2:10" x14ac:dyDescent="0.25">
      <c r="B152" s="38"/>
      <c r="C152" s="23"/>
      <c r="D152" s="35"/>
      <c r="E152" s="23"/>
      <c r="F152" s="23"/>
      <c r="G152" s="23"/>
      <c r="H152" s="36"/>
      <c r="I152" s="36"/>
      <c r="J152" s="38"/>
    </row>
    <row r="153" spans="2:10" ht="15.75" thickBot="1" x14ac:dyDescent="0.3">
      <c r="B153" s="23">
        <v>20</v>
      </c>
      <c r="C153" s="23" t="s">
        <v>388</v>
      </c>
      <c r="D153" s="37" t="s">
        <v>350</v>
      </c>
      <c r="E153" s="23"/>
      <c r="F153" s="23"/>
      <c r="G153" s="38" t="s">
        <v>89</v>
      </c>
      <c r="H153" s="39" t="s">
        <v>390</v>
      </c>
      <c r="I153" s="39">
        <v>4500000000</v>
      </c>
      <c r="J153" s="38" t="s">
        <v>391</v>
      </c>
    </row>
    <row r="154" spans="2:10" x14ac:dyDescent="0.25">
      <c r="B154" s="93"/>
      <c r="C154" s="109"/>
      <c r="D154" s="110" t="s">
        <v>8</v>
      </c>
      <c r="E154" s="109"/>
      <c r="F154" s="109"/>
      <c r="G154" s="111"/>
      <c r="H154" s="112"/>
      <c r="I154" s="113">
        <f>I153</f>
        <v>4500000000</v>
      </c>
      <c r="J154" s="38"/>
    </row>
    <row r="155" spans="2:10" x14ac:dyDescent="0.25">
      <c r="B155" s="38"/>
      <c r="C155" s="38"/>
      <c r="D155" s="45"/>
      <c r="E155" s="38"/>
      <c r="F155" s="38"/>
      <c r="G155" s="38"/>
      <c r="H155" s="39"/>
      <c r="I155" s="39"/>
      <c r="J155" s="38"/>
    </row>
    <row r="156" spans="2:10" x14ac:dyDescent="0.25">
      <c r="B156" s="23">
        <v>21</v>
      </c>
      <c r="C156" s="23" t="s">
        <v>103</v>
      </c>
      <c r="D156" s="37" t="s">
        <v>354</v>
      </c>
      <c r="E156" s="38" t="s">
        <v>355</v>
      </c>
      <c r="F156" s="38" t="s">
        <v>355</v>
      </c>
      <c r="G156" s="38" t="s">
        <v>356</v>
      </c>
      <c r="H156" s="39" t="s">
        <v>357</v>
      </c>
      <c r="I156" s="39">
        <v>9000000</v>
      </c>
      <c r="J156" s="38" t="s">
        <v>365</v>
      </c>
    </row>
    <row r="157" spans="2:10" x14ac:dyDescent="0.25">
      <c r="B157" s="38"/>
      <c r="C157" s="38"/>
      <c r="D157" s="45"/>
      <c r="E157" s="38"/>
      <c r="F157" s="38" t="s">
        <v>358</v>
      </c>
      <c r="G157" s="38" t="s">
        <v>359</v>
      </c>
      <c r="H157" s="39" t="s">
        <v>360</v>
      </c>
      <c r="I157" s="39">
        <v>4500000</v>
      </c>
      <c r="J157" s="38"/>
    </row>
    <row r="158" spans="2:10" x14ac:dyDescent="0.25">
      <c r="B158" s="38"/>
      <c r="C158" s="38"/>
      <c r="D158" s="45"/>
      <c r="E158" s="38"/>
      <c r="F158" s="38" t="s">
        <v>358</v>
      </c>
      <c r="G158" s="38" t="s">
        <v>363</v>
      </c>
      <c r="H158" s="39" t="s">
        <v>357</v>
      </c>
      <c r="I158" s="39">
        <v>9000000</v>
      </c>
      <c r="J158" s="38"/>
    </row>
    <row r="159" spans="2:10" x14ac:dyDescent="0.25">
      <c r="B159" s="38"/>
      <c r="C159" s="38"/>
      <c r="D159" s="45"/>
      <c r="E159" s="38"/>
      <c r="F159" s="38" t="s">
        <v>361</v>
      </c>
      <c r="G159" s="38" t="s">
        <v>369</v>
      </c>
      <c r="H159" s="39" t="s">
        <v>360</v>
      </c>
      <c r="I159" s="39">
        <v>4500000</v>
      </c>
      <c r="J159" s="38"/>
    </row>
    <row r="160" spans="2:10" x14ac:dyDescent="0.25">
      <c r="B160" s="38"/>
      <c r="C160" s="38"/>
      <c r="D160" s="45"/>
      <c r="E160" s="38"/>
      <c r="F160" s="38"/>
      <c r="G160" s="38" t="s">
        <v>368</v>
      </c>
      <c r="H160" s="39" t="s">
        <v>360</v>
      </c>
      <c r="I160" s="39">
        <v>9000000</v>
      </c>
      <c r="J160" s="38"/>
    </row>
    <row r="161" spans="2:10" x14ac:dyDescent="0.25">
      <c r="B161" s="38"/>
      <c r="C161" s="38"/>
      <c r="D161" s="45"/>
      <c r="E161" s="38"/>
      <c r="F161" s="105" t="s">
        <v>73</v>
      </c>
      <c r="G161" s="105" t="s">
        <v>359</v>
      </c>
      <c r="H161" s="106" t="s">
        <v>360</v>
      </c>
      <c r="I161" s="106">
        <v>4500000</v>
      </c>
      <c r="J161" s="38"/>
    </row>
    <row r="162" spans="2:10" x14ac:dyDescent="0.25">
      <c r="B162" s="38"/>
      <c r="C162" s="38"/>
      <c r="D162" s="45"/>
      <c r="E162" s="38"/>
      <c r="F162" s="38" t="s">
        <v>362</v>
      </c>
      <c r="G162" s="38" t="s">
        <v>363</v>
      </c>
      <c r="H162" s="39" t="s">
        <v>357</v>
      </c>
      <c r="I162" s="39">
        <v>9000000</v>
      </c>
      <c r="J162" s="38"/>
    </row>
    <row r="163" spans="2:10" x14ac:dyDescent="0.25">
      <c r="B163" s="38"/>
      <c r="C163" s="38"/>
      <c r="D163" s="45"/>
      <c r="E163" s="38"/>
      <c r="F163" s="38" t="s">
        <v>364</v>
      </c>
      <c r="G163" s="38" t="s">
        <v>363</v>
      </c>
      <c r="H163" s="39" t="s">
        <v>357</v>
      </c>
      <c r="I163" s="39">
        <v>9000000</v>
      </c>
      <c r="J163" s="38"/>
    </row>
    <row r="164" spans="2:10" x14ac:dyDescent="0.25">
      <c r="B164" s="38"/>
      <c r="C164" s="38"/>
      <c r="D164" s="45"/>
      <c r="E164" s="38"/>
      <c r="F164" s="38" t="s">
        <v>366</v>
      </c>
      <c r="G164" s="38" t="s">
        <v>367</v>
      </c>
      <c r="H164" s="39" t="s">
        <v>357</v>
      </c>
      <c r="I164" s="39">
        <v>9000000</v>
      </c>
      <c r="J164" s="38"/>
    </row>
    <row r="165" spans="2:10" x14ac:dyDescent="0.25">
      <c r="B165" s="38"/>
      <c r="C165" s="38"/>
      <c r="D165" s="45"/>
      <c r="E165" s="38" t="s">
        <v>370</v>
      </c>
      <c r="F165" s="38" t="s">
        <v>371</v>
      </c>
      <c r="G165" s="38" t="s">
        <v>372</v>
      </c>
      <c r="H165" s="39" t="s">
        <v>357</v>
      </c>
      <c r="I165" s="39">
        <v>9000000</v>
      </c>
      <c r="J165" s="38"/>
    </row>
    <row r="166" spans="2:10" x14ac:dyDescent="0.25">
      <c r="B166" s="38"/>
      <c r="C166" s="38"/>
      <c r="D166" s="45"/>
      <c r="E166" s="38"/>
      <c r="F166" s="38" t="s">
        <v>373</v>
      </c>
      <c r="G166" s="38" t="s">
        <v>374</v>
      </c>
      <c r="H166" s="39" t="s">
        <v>357</v>
      </c>
      <c r="I166" s="39">
        <v>9000000</v>
      </c>
      <c r="J166" s="38"/>
    </row>
    <row r="167" spans="2:10" x14ac:dyDescent="0.25">
      <c r="B167" s="38"/>
      <c r="C167" s="38"/>
      <c r="D167" s="45"/>
      <c r="E167" s="38"/>
      <c r="F167" s="38"/>
      <c r="G167" s="38" t="s">
        <v>375</v>
      </c>
      <c r="H167" s="39" t="s">
        <v>357</v>
      </c>
      <c r="I167" s="39">
        <v>9000000</v>
      </c>
      <c r="J167" s="38"/>
    </row>
    <row r="168" spans="2:10" x14ac:dyDescent="0.25">
      <c r="B168" s="38"/>
      <c r="C168" s="38"/>
      <c r="D168" s="45"/>
      <c r="E168" s="38"/>
      <c r="F168" s="38"/>
      <c r="G168" s="38" t="s">
        <v>376</v>
      </c>
      <c r="H168" s="39" t="s">
        <v>357</v>
      </c>
      <c r="I168" s="39">
        <v>9000000</v>
      </c>
      <c r="J168" s="38"/>
    </row>
    <row r="169" spans="2:10" x14ac:dyDescent="0.25">
      <c r="B169" s="38"/>
      <c r="C169" s="38"/>
      <c r="D169" s="45"/>
      <c r="E169" s="38"/>
      <c r="F169" s="38" t="s">
        <v>377</v>
      </c>
      <c r="G169" s="38" t="s">
        <v>372</v>
      </c>
      <c r="H169" s="39" t="s">
        <v>357</v>
      </c>
      <c r="I169" s="39">
        <v>9000000</v>
      </c>
      <c r="J169" s="38"/>
    </row>
    <row r="170" spans="2:10" x14ac:dyDescent="0.25">
      <c r="B170" s="38"/>
      <c r="C170" s="38"/>
      <c r="D170" s="45"/>
      <c r="E170" s="38"/>
      <c r="F170" s="38" t="s">
        <v>378</v>
      </c>
      <c r="G170" s="38" t="s">
        <v>372</v>
      </c>
      <c r="H170" s="39" t="s">
        <v>357</v>
      </c>
      <c r="I170" s="39">
        <v>9000000</v>
      </c>
      <c r="J170" s="38"/>
    </row>
    <row r="171" spans="2:10" x14ac:dyDescent="0.25">
      <c r="B171" s="38"/>
      <c r="C171" s="38"/>
      <c r="D171" s="45"/>
      <c r="E171" s="38"/>
      <c r="F171" s="38" t="s">
        <v>370</v>
      </c>
      <c r="G171" s="38" t="s">
        <v>372</v>
      </c>
      <c r="H171" s="39" t="s">
        <v>357</v>
      </c>
      <c r="I171" s="39">
        <v>9000000</v>
      </c>
      <c r="J171" s="38"/>
    </row>
    <row r="172" spans="2:10" x14ac:dyDescent="0.25">
      <c r="B172" s="38"/>
      <c r="C172" s="38"/>
      <c r="D172" s="45"/>
      <c r="E172" s="38"/>
      <c r="F172" s="38" t="s">
        <v>379</v>
      </c>
      <c r="G172" s="38" t="s">
        <v>380</v>
      </c>
      <c r="H172" s="39" t="s">
        <v>357</v>
      </c>
      <c r="I172" s="39">
        <v>9000000</v>
      </c>
      <c r="J172" s="38"/>
    </row>
    <row r="173" spans="2:10" x14ac:dyDescent="0.25">
      <c r="B173" s="38"/>
      <c r="C173" s="38"/>
      <c r="D173" s="45"/>
      <c r="E173" s="38"/>
      <c r="F173" s="38"/>
      <c r="G173" s="38" t="s">
        <v>381</v>
      </c>
      <c r="H173" s="39" t="s">
        <v>357</v>
      </c>
      <c r="I173" s="39">
        <v>9000000</v>
      </c>
      <c r="J173" s="38"/>
    </row>
    <row r="174" spans="2:10" x14ac:dyDescent="0.25">
      <c r="B174" s="38"/>
      <c r="C174" s="38"/>
      <c r="D174" s="45"/>
      <c r="E174" s="38" t="s">
        <v>382</v>
      </c>
      <c r="F174" s="38" t="s">
        <v>385</v>
      </c>
      <c r="G174" s="38" t="s">
        <v>384</v>
      </c>
      <c r="H174" s="39" t="s">
        <v>357</v>
      </c>
      <c r="I174" s="39">
        <v>9000000</v>
      </c>
      <c r="J174" s="38"/>
    </row>
    <row r="175" spans="2:10" x14ac:dyDescent="0.25">
      <c r="B175" s="38"/>
      <c r="C175" s="38"/>
      <c r="D175" s="45"/>
      <c r="E175" s="38"/>
      <c r="F175" s="38" t="s">
        <v>383</v>
      </c>
      <c r="G175" s="38" t="s">
        <v>386</v>
      </c>
      <c r="H175" s="39" t="s">
        <v>357</v>
      </c>
      <c r="I175" s="39">
        <v>9000000</v>
      </c>
      <c r="J175" s="38"/>
    </row>
    <row r="176" spans="2:10" x14ac:dyDescent="0.25">
      <c r="B176" s="38"/>
      <c r="C176" s="38"/>
      <c r="D176" s="45"/>
      <c r="E176" s="38"/>
      <c r="F176" s="38" t="s">
        <v>387</v>
      </c>
      <c r="G176" s="38" t="s">
        <v>386</v>
      </c>
      <c r="H176" s="39" t="s">
        <v>357</v>
      </c>
      <c r="I176" s="39">
        <v>9000000</v>
      </c>
      <c r="J176" s="38"/>
    </row>
    <row r="177" spans="2:10" x14ac:dyDescent="0.25">
      <c r="B177" s="38"/>
      <c r="C177" s="38"/>
      <c r="D177" s="45"/>
      <c r="E177" s="38"/>
      <c r="F177" s="38" t="s">
        <v>382</v>
      </c>
      <c r="G177" s="38" t="s">
        <v>386</v>
      </c>
      <c r="H177" s="39" t="s">
        <v>357</v>
      </c>
      <c r="I177" s="39">
        <v>9000000</v>
      </c>
      <c r="J177" s="38"/>
    </row>
    <row r="178" spans="2:10" x14ac:dyDescent="0.25">
      <c r="B178" s="38"/>
      <c r="C178" s="26"/>
      <c r="D178" s="22" t="s">
        <v>8</v>
      </c>
      <c r="E178" s="26"/>
      <c r="F178" s="26"/>
      <c r="G178" s="26"/>
      <c r="H178" s="27"/>
      <c r="I178" s="50">
        <f>SUM(I156:I177)</f>
        <v>184500000</v>
      </c>
      <c r="J178" s="38"/>
    </row>
    <row r="179" spans="2:10" x14ac:dyDescent="0.25">
      <c r="B179" s="38"/>
      <c r="C179" s="38"/>
      <c r="D179" s="45"/>
      <c r="E179" s="38"/>
      <c r="F179" s="38"/>
      <c r="G179" s="38"/>
      <c r="H179" s="39"/>
      <c r="I179" s="39"/>
      <c r="J179" s="38"/>
    </row>
    <row r="180" spans="2:10" x14ac:dyDescent="0.25">
      <c r="B180" s="23">
        <v>22</v>
      </c>
      <c r="C180" s="23" t="s">
        <v>235</v>
      </c>
      <c r="D180" s="37" t="s">
        <v>392</v>
      </c>
      <c r="E180" s="38" t="s">
        <v>393</v>
      </c>
      <c r="F180" s="38" t="s">
        <v>394</v>
      </c>
      <c r="G180" s="38" t="s">
        <v>86</v>
      </c>
      <c r="H180" s="39" t="s">
        <v>303</v>
      </c>
      <c r="I180" s="39">
        <v>153103600</v>
      </c>
      <c r="J180" s="38"/>
    </row>
    <row r="181" spans="2:10" x14ac:dyDescent="0.25">
      <c r="B181" s="38"/>
      <c r="C181" s="46"/>
      <c r="D181" s="48" t="s">
        <v>8</v>
      </c>
      <c r="E181" s="46"/>
      <c r="F181" s="46"/>
      <c r="G181" s="46"/>
      <c r="H181" s="47"/>
      <c r="I181" s="50">
        <f>I180</f>
        <v>153103600</v>
      </c>
      <c r="J181" s="38"/>
    </row>
    <row r="182" spans="2:10" x14ac:dyDescent="0.25">
      <c r="B182" s="38"/>
      <c r="C182" s="38"/>
      <c r="D182" s="45"/>
      <c r="E182" s="38"/>
      <c r="F182" s="38"/>
      <c r="G182" s="38"/>
      <c r="H182" s="39"/>
      <c r="I182" s="39"/>
      <c r="J182" s="38"/>
    </row>
    <row r="183" spans="2:10" ht="75" x14ac:dyDescent="0.25">
      <c r="B183" s="32">
        <v>23</v>
      </c>
      <c r="C183" s="32" t="s">
        <v>236</v>
      </c>
      <c r="D183" s="32" t="s">
        <v>395</v>
      </c>
      <c r="E183" s="40" t="s">
        <v>396</v>
      </c>
      <c r="F183" s="40" t="s">
        <v>397</v>
      </c>
      <c r="G183" s="40" t="s">
        <v>398</v>
      </c>
      <c r="H183" s="41" t="s">
        <v>399</v>
      </c>
      <c r="I183" s="41">
        <v>956254000</v>
      </c>
      <c r="J183" s="40"/>
    </row>
    <row r="184" spans="2:10" x14ac:dyDescent="0.25">
      <c r="B184" s="38"/>
      <c r="C184" s="26"/>
      <c r="D184" s="22" t="s">
        <v>8</v>
      </c>
      <c r="E184" s="26"/>
      <c r="F184" s="26"/>
      <c r="G184" s="26"/>
      <c r="H184" s="27"/>
      <c r="I184" s="50">
        <f>I183</f>
        <v>956254000</v>
      </c>
      <c r="J184" s="38"/>
    </row>
    <row r="185" spans="2:10" x14ac:dyDescent="0.25">
      <c r="B185" s="38"/>
      <c r="C185" s="38"/>
      <c r="D185" s="45"/>
      <c r="E185" s="38"/>
      <c r="F185" s="38"/>
      <c r="G185" s="38"/>
      <c r="H185" s="39"/>
      <c r="I185" s="39"/>
      <c r="J185" s="38"/>
    </row>
    <row r="186" spans="2:10" ht="32.25" customHeight="1" x14ac:dyDescent="0.25">
      <c r="B186" s="32">
        <v>24</v>
      </c>
      <c r="C186" s="32" t="s">
        <v>309</v>
      </c>
      <c r="D186" s="32" t="s">
        <v>400</v>
      </c>
      <c r="E186" s="40" t="s">
        <v>396</v>
      </c>
      <c r="F186" s="40" t="s">
        <v>401</v>
      </c>
      <c r="G186" s="40" t="s">
        <v>402</v>
      </c>
      <c r="H186" s="41" t="s">
        <v>403</v>
      </c>
      <c r="I186" s="41">
        <v>50000000</v>
      </c>
      <c r="J186" s="40" t="s">
        <v>404</v>
      </c>
    </row>
    <row r="187" spans="2:10" x14ac:dyDescent="0.25">
      <c r="B187" s="38"/>
      <c r="C187" s="38"/>
      <c r="D187" s="45"/>
      <c r="E187" s="38"/>
      <c r="F187" s="38"/>
      <c r="G187" s="38" t="s">
        <v>430</v>
      </c>
      <c r="H187" s="39" t="s">
        <v>431</v>
      </c>
      <c r="I187" s="39">
        <v>12500000</v>
      </c>
      <c r="J187" s="38"/>
    </row>
    <row r="188" spans="2:10" x14ac:dyDescent="0.25">
      <c r="B188" s="38"/>
      <c r="C188" s="38"/>
      <c r="D188" s="45"/>
      <c r="E188" s="38"/>
      <c r="F188" s="38"/>
      <c r="G188" s="38" t="s">
        <v>432</v>
      </c>
      <c r="H188" s="39" t="s">
        <v>216</v>
      </c>
      <c r="I188" s="39">
        <v>25000000</v>
      </c>
      <c r="J188" s="38"/>
    </row>
    <row r="189" spans="2:10" x14ac:dyDescent="0.25">
      <c r="B189" s="38"/>
      <c r="C189" s="38"/>
      <c r="D189" s="45"/>
      <c r="E189" s="38"/>
      <c r="F189" s="38" t="s">
        <v>405</v>
      </c>
      <c r="G189" s="38" t="s">
        <v>402</v>
      </c>
      <c r="H189" s="39" t="s">
        <v>403</v>
      </c>
      <c r="I189" s="39">
        <v>50000000</v>
      </c>
      <c r="J189" s="38"/>
    </row>
    <row r="190" spans="2:10" x14ac:dyDescent="0.25">
      <c r="B190" s="38"/>
      <c r="C190" s="38"/>
      <c r="D190" s="45"/>
      <c r="E190" s="38"/>
      <c r="F190" s="38"/>
      <c r="G190" s="38" t="s">
        <v>430</v>
      </c>
      <c r="H190" s="39" t="s">
        <v>431</v>
      </c>
      <c r="I190" s="39">
        <v>12500000</v>
      </c>
      <c r="J190" s="38"/>
    </row>
    <row r="191" spans="2:10" x14ac:dyDescent="0.25">
      <c r="B191" s="38"/>
      <c r="C191" s="38"/>
      <c r="D191" s="45"/>
      <c r="E191" s="38"/>
      <c r="F191" s="38" t="s">
        <v>406</v>
      </c>
      <c r="G191" s="38" t="s">
        <v>402</v>
      </c>
      <c r="H191" s="39" t="s">
        <v>403</v>
      </c>
      <c r="I191" s="39">
        <v>50000000</v>
      </c>
      <c r="J191" s="38"/>
    </row>
    <row r="192" spans="2:10" x14ac:dyDescent="0.25">
      <c r="B192" s="38"/>
      <c r="C192" s="38"/>
      <c r="D192" s="45"/>
      <c r="E192" s="38"/>
      <c r="F192" s="38"/>
      <c r="G192" s="38" t="s">
        <v>430</v>
      </c>
      <c r="H192" s="39" t="s">
        <v>431</v>
      </c>
      <c r="I192" s="39">
        <v>12500000</v>
      </c>
      <c r="J192" s="38"/>
    </row>
    <row r="193" spans="2:10" x14ac:dyDescent="0.25">
      <c r="B193" s="38"/>
      <c r="C193" s="38"/>
      <c r="D193" s="45"/>
      <c r="E193" s="38"/>
      <c r="F193" s="38"/>
      <c r="G193" s="38" t="s">
        <v>432</v>
      </c>
      <c r="H193" s="39" t="s">
        <v>216</v>
      </c>
      <c r="I193" s="39">
        <v>25000000</v>
      </c>
      <c r="J193" s="38"/>
    </row>
    <row r="194" spans="2:10" x14ac:dyDescent="0.25">
      <c r="B194" s="38"/>
      <c r="C194" s="38"/>
      <c r="D194" s="45"/>
      <c r="E194" s="38"/>
      <c r="F194" s="38" t="s">
        <v>407</v>
      </c>
      <c r="G194" s="38" t="s">
        <v>402</v>
      </c>
      <c r="H194" s="39" t="s">
        <v>403</v>
      </c>
      <c r="I194" s="39">
        <v>50000000</v>
      </c>
      <c r="J194" s="38"/>
    </row>
    <row r="195" spans="2:10" x14ac:dyDescent="0.25">
      <c r="B195" s="38"/>
      <c r="C195" s="38"/>
      <c r="D195" s="45"/>
      <c r="E195" s="38"/>
      <c r="F195" s="38"/>
      <c r="G195" s="38" t="s">
        <v>430</v>
      </c>
      <c r="H195" s="39" t="s">
        <v>431</v>
      </c>
      <c r="I195" s="39">
        <v>12500000</v>
      </c>
      <c r="J195" s="38"/>
    </row>
    <row r="196" spans="2:10" x14ac:dyDescent="0.25">
      <c r="B196" s="38"/>
      <c r="C196" s="38"/>
      <c r="D196" s="45"/>
      <c r="E196" s="38"/>
      <c r="F196" s="38"/>
      <c r="G196" s="38" t="s">
        <v>432</v>
      </c>
      <c r="H196" s="39" t="s">
        <v>216</v>
      </c>
      <c r="I196" s="39">
        <v>25000000</v>
      </c>
      <c r="J196" s="38"/>
    </row>
    <row r="197" spans="2:10" x14ac:dyDescent="0.25">
      <c r="B197" s="38"/>
      <c r="C197" s="38"/>
      <c r="D197" s="45"/>
      <c r="E197" s="38"/>
      <c r="F197" s="38" t="s">
        <v>408</v>
      </c>
      <c r="G197" s="38" t="s">
        <v>402</v>
      </c>
      <c r="H197" s="39" t="s">
        <v>403</v>
      </c>
      <c r="I197" s="39">
        <v>50000000</v>
      </c>
      <c r="J197" s="38"/>
    </row>
    <row r="198" spans="2:10" x14ac:dyDescent="0.25">
      <c r="B198" s="38"/>
      <c r="C198" s="38"/>
      <c r="D198" s="45"/>
      <c r="E198" s="38"/>
      <c r="F198" s="38"/>
      <c r="G198" s="38" t="s">
        <v>430</v>
      </c>
      <c r="H198" s="39" t="s">
        <v>431</v>
      </c>
      <c r="I198" s="39">
        <v>12500000</v>
      </c>
      <c r="J198" s="38"/>
    </row>
    <row r="199" spans="2:10" x14ac:dyDescent="0.25">
      <c r="B199" s="38"/>
      <c r="C199" s="38"/>
      <c r="D199" s="45"/>
      <c r="E199" s="38"/>
      <c r="F199" s="38" t="s">
        <v>409</v>
      </c>
      <c r="G199" s="38" t="s">
        <v>402</v>
      </c>
      <c r="H199" s="39" t="s">
        <v>403</v>
      </c>
      <c r="I199" s="39">
        <v>50000000</v>
      </c>
      <c r="J199" s="38"/>
    </row>
    <row r="200" spans="2:10" x14ac:dyDescent="0.25">
      <c r="B200" s="38"/>
      <c r="C200" s="38"/>
      <c r="D200" s="45"/>
      <c r="E200" s="38"/>
      <c r="F200" s="38"/>
      <c r="G200" s="38" t="s">
        <v>430</v>
      </c>
      <c r="H200" s="39" t="s">
        <v>431</v>
      </c>
      <c r="I200" s="39">
        <v>12500000</v>
      </c>
      <c r="J200" s="38"/>
    </row>
    <row r="201" spans="2:10" x14ac:dyDescent="0.25">
      <c r="B201" s="38"/>
      <c r="C201" s="38"/>
      <c r="D201" s="45"/>
      <c r="E201" s="38" t="s">
        <v>393</v>
      </c>
      <c r="F201" s="38" t="s">
        <v>410</v>
      </c>
      <c r="G201" s="38" t="s">
        <v>402</v>
      </c>
      <c r="H201" s="39" t="s">
        <v>403</v>
      </c>
      <c r="I201" s="39">
        <v>50000000</v>
      </c>
      <c r="J201" s="38"/>
    </row>
    <row r="202" spans="2:10" ht="15.75" thickBot="1" x14ac:dyDescent="0.3">
      <c r="B202" s="114"/>
      <c r="C202" s="114"/>
      <c r="D202" s="115"/>
      <c r="E202" s="114"/>
      <c r="F202" s="114"/>
      <c r="G202" s="114" t="s">
        <v>430</v>
      </c>
      <c r="H202" s="116" t="s">
        <v>431</v>
      </c>
      <c r="I202" s="116">
        <v>12500000</v>
      </c>
      <c r="J202" s="114"/>
    </row>
    <row r="203" spans="2:10" x14ac:dyDescent="0.25">
      <c r="B203" s="38"/>
      <c r="C203" s="38"/>
      <c r="D203" s="45"/>
      <c r="E203" s="38"/>
      <c r="F203" s="38"/>
      <c r="G203" s="38" t="s">
        <v>432</v>
      </c>
      <c r="H203" s="39" t="s">
        <v>216</v>
      </c>
      <c r="I203" s="39">
        <v>25000000</v>
      </c>
      <c r="J203" s="38"/>
    </row>
    <row r="204" spans="2:10" x14ac:dyDescent="0.25">
      <c r="B204" s="38"/>
      <c r="C204" s="38"/>
      <c r="D204" s="45"/>
      <c r="E204" s="38"/>
      <c r="F204" s="38" t="s">
        <v>411</v>
      </c>
      <c r="G204" s="38" t="s">
        <v>402</v>
      </c>
      <c r="H204" s="39" t="s">
        <v>403</v>
      </c>
      <c r="I204" s="39">
        <v>50000000</v>
      </c>
      <c r="J204" s="38"/>
    </row>
    <row r="205" spans="2:10" x14ac:dyDescent="0.25">
      <c r="B205" s="38"/>
      <c r="C205" s="38"/>
      <c r="D205" s="45"/>
      <c r="E205" s="38"/>
      <c r="F205" s="38"/>
      <c r="G205" s="38" t="s">
        <v>430</v>
      </c>
      <c r="H205" s="39" t="s">
        <v>431</v>
      </c>
      <c r="I205" s="39">
        <v>12500000</v>
      </c>
      <c r="J205" s="38"/>
    </row>
    <row r="206" spans="2:10" x14ac:dyDescent="0.25">
      <c r="B206" s="38"/>
      <c r="C206" s="38"/>
      <c r="D206" s="45"/>
      <c r="E206" s="38"/>
      <c r="F206" s="38" t="s">
        <v>412</v>
      </c>
      <c r="G206" s="38" t="s">
        <v>402</v>
      </c>
      <c r="H206" s="39" t="s">
        <v>403</v>
      </c>
      <c r="I206" s="39">
        <v>50000000</v>
      </c>
      <c r="J206" s="38"/>
    </row>
    <row r="207" spans="2:10" x14ac:dyDescent="0.25">
      <c r="B207" s="38"/>
      <c r="C207" s="38"/>
      <c r="D207" s="45"/>
      <c r="E207" s="38"/>
      <c r="F207" s="38"/>
      <c r="G207" s="38" t="s">
        <v>430</v>
      </c>
      <c r="H207" s="39" t="s">
        <v>431</v>
      </c>
      <c r="I207" s="39">
        <v>12500000</v>
      </c>
      <c r="J207" s="38"/>
    </row>
    <row r="208" spans="2:10" x14ac:dyDescent="0.25">
      <c r="B208" s="38"/>
      <c r="C208" s="38"/>
      <c r="D208" s="45"/>
      <c r="E208" s="38"/>
      <c r="F208" s="38"/>
      <c r="G208" s="38" t="s">
        <v>432</v>
      </c>
      <c r="H208" s="39" t="s">
        <v>216</v>
      </c>
      <c r="I208" s="39">
        <v>25000000</v>
      </c>
      <c r="J208" s="38"/>
    </row>
    <row r="209" spans="2:10" x14ac:dyDescent="0.25">
      <c r="B209" s="38"/>
      <c r="C209" s="38"/>
      <c r="D209" s="45"/>
      <c r="E209" s="38" t="s">
        <v>413</v>
      </c>
      <c r="F209" s="38" t="s">
        <v>414</v>
      </c>
      <c r="G209" s="38" t="s">
        <v>402</v>
      </c>
      <c r="H209" s="39" t="s">
        <v>403</v>
      </c>
      <c r="I209" s="39">
        <v>50000000</v>
      </c>
      <c r="J209" s="38"/>
    </row>
    <row r="210" spans="2:10" x14ac:dyDescent="0.25">
      <c r="B210" s="38"/>
      <c r="C210" s="38"/>
      <c r="D210" s="45"/>
      <c r="E210" s="38"/>
      <c r="F210" s="38"/>
      <c r="G210" s="38" t="s">
        <v>430</v>
      </c>
      <c r="H210" s="39" t="s">
        <v>431</v>
      </c>
      <c r="I210" s="39">
        <v>12500000</v>
      </c>
      <c r="J210" s="38"/>
    </row>
    <row r="211" spans="2:10" x14ac:dyDescent="0.25">
      <c r="B211" s="38"/>
      <c r="C211" s="38"/>
      <c r="D211" s="45"/>
      <c r="E211" s="38"/>
      <c r="F211" s="38" t="s">
        <v>415</v>
      </c>
      <c r="G211" s="38" t="s">
        <v>402</v>
      </c>
      <c r="H211" s="39" t="s">
        <v>403</v>
      </c>
      <c r="I211" s="39">
        <v>50000000</v>
      </c>
      <c r="J211" s="38"/>
    </row>
    <row r="212" spans="2:10" x14ac:dyDescent="0.25">
      <c r="B212" s="38"/>
      <c r="C212" s="38"/>
      <c r="D212" s="45"/>
      <c r="E212" s="38"/>
      <c r="F212" s="38"/>
      <c r="G212" s="38" t="s">
        <v>430</v>
      </c>
      <c r="H212" s="39" t="s">
        <v>431</v>
      </c>
      <c r="I212" s="39">
        <v>12500000</v>
      </c>
      <c r="J212" s="38"/>
    </row>
    <row r="213" spans="2:10" x14ac:dyDescent="0.25">
      <c r="B213" s="38"/>
      <c r="C213" s="38"/>
      <c r="D213" s="45"/>
      <c r="E213" s="38"/>
      <c r="F213" s="38" t="s">
        <v>416</v>
      </c>
      <c r="G213" s="38" t="s">
        <v>402</v>
      </c>
      <c r="H213" s="39" t="s">
        <v>403</v>
      </c>
      <c r="I213" s="39">
        <v>50000000</v>
      </c>
      <c r="J213" s="38"/>
    </row>
    <row r="214" spans="2:10" x14ac:dyDescent="0.25">
      <c r="B214" s="38"/>
      <c r="C214" s="38"/>
      <c r="D214" s="45"/>
      <c r="E214" s="38"/>
      <c r="F214" s="38"/>
      <c r="G214" s="38" t="s">
        <v>430</v>
      </c>
      <c r="H214" s="39" t="s">
        <v>431</v>
      </c>
      <c r="I214" s="39">
        <v>12500000</v>
      </c>
      <c r="J214" s="38"/>
    </row>
    <row r="215" spans="2:10" x14ac:dyDescent="0.25">
      <c r="B215" s="38"/>
      <c r="C215" s="38"/>
      <c r="D215" s="45"/>
      <c r="E215" s="38" t="s">
        <v>417</v>
      </c>
      <c r="F215" s="38" t="s">
        <v>418</v>
      </c>
      <c r="G215" s="38" t="s">
        <v>402</v>
      </c>
      <c r="H215" s="39" t="s">
        <v>403</v>
      </c>
      <c r="I215" s="39">
        <v>50000000</v>
      </c>
      <c r="J215" s="38"/>
    </row>
    <row r="216" spans="2:10" x14ac:dyDescent="0.25">
      <c r="B216" s="38"/>
      <c r="C216" s="38"/>
      <c r="D216" s="45"/>
      <c r="E216" s="38"/>
      <c r="F216" s="38"/>
      <c r="G216" s="38" t="s">
        <v>430</v>
      </c>
      <c r="H216" s="39" t="s">
        <v>431</v>
      </c>
      <c r="I216" s="39">
        <v>12500000</v>
      </c>
      <c r="J216" s="38"/>
    </row>
    <row r="217" spans="2:10" x14ac:dyDescent="0.25">
      <c r="B217" s="38"/>
      <c r="C217" s="38"/>
      <c r="D217" s="45"/>
      <c r="E217" s="38"/>
      <c r="F217" s="38"/>
      <c r="G217" s="38" t="s">
        <v>432</v>
      </c>
      <c r="H217" s="39" t="s">
        <v>216</v>
      </c>
      <c r="I217" s="39">
        <v>25000000</v>
      </c>
      <c r="J217" s="38"/>
    </row>
    <row r="218" spans="2:10" x14ac:dyDescent="0.25">
      <c r="B218" s="38"/>
      <c r="C218" s="38"/>
      <c r="D218" s="45"/>
      <c r="E218" s="38"/>
      <c r="F218" s="38" t="s">
        <v>419</v>
      </c>
      <c r="G218" s="38" t="s">
        <v>402</v>
      </c>
      <c r="H218" s="39" t="s">
        <v>403</v>
      </c>
      <c r="I218" s="39">
        <v>50000000</v>
      </c>
      <c r="J218" s="38"/>
    </row>
    <row r="219" spans="2:10" x14ac:dyDescent="0.25">
      <c r="B219" s="38"/>
      <c r="C219" s="38"/>
      <c r="D219" s="45"/>
      <c r="E219" s="38"/>
      <c r="F219" s="38"/>
      <c r="G219" s="38" t="s">
        <v>430</v>
      </c>
      <c r="H219" s="39" t="s">
        <v>431</v>
      </c>
      <c r="I219" s="39">
        <v>12500000</v>
      </c>
      <c r="J219" s="38"/>
    </row>
    <row r="220" spans="2:10" x14ac:dyDescent="0.25">
      <c r="B220" s="38"/>
      <c r="C220" s="38"/>
      <c r="D220" s="45"/>
      <c r="E220" s="38"/>
      <c r="F220" s="38"/>
      <c r="G220" s="38" t="s">
        <v>432</v>
      </c>
      <c r="H220" s="39" t="s">
        <v>216</v>
      </c>
      <c r="I220" s="39">
        <v>25000000</v>
      </c>
      <c r="J220" s="38"/>
    </row>
    <row r="221" spans="2:10" x14ac:dyDescent="0.25">
      <c r="B221" s="38"/>
      <c r="C221" s="38"/>
      <c r="D221" s="45"/>
      <c r="E221" s="38"/>
      <c r="F221" s="38" t="s">
        <v>420</v>
      </c>
      <c r="G221" s="38" t="s">
        <v>402</v>
      </c>
      <c r="H221" s="39" t="s">
        <v>403</v>
      </c>
      <c r="I221" s="39">
        <v>50000000</v>
      </c>
      <c r="J221" s="38"/>
    </row>
    <row r="222" spans="2:10" x14ac:dyDescent="0.25">
      <c r="B222" s="38"/>
      <c r="C222" s="38"/>
      <c r="D222" s="45"/>
      <c r="E222" s="38"/>
      <c r="F222" s="38"/>
      <c r="G222" s="38" t="s">
        <v>430</v>
      </c>
      <c r="H222" s="39" t="s">
        <v>431</v>
      </c>
      <c r="I222" s="39">
        <v>12500000</v>
      </c>
      <c r="J222" s="38"/>
    </row>
    <row r="223" spans="2:10" x14ac:dyDescent="0.25">
      <c r="B223" s="38"/>
      <c r="C223" s="38"/>
      <c r="D223" s="45"/>
      <c r="E223" s="38"/>
      <c r="F223" s="38" t="s">
        <v>421</v>
      </c>
      <c r="G223" s="38" t="s">
        <v>402</v>
      </c>
      <c r="H223" s="39" t="s">
        <v>403</v>
      </c>
      <c r="I223" s="39">
        <v>50000000</v>
      </c>
      <c r="J223" s="38"/>
    </row>
    <row r="224" spans="2:10" x14ac:dyDescent="0.25">
      <c r="B224" s="38"/>
      <c r="C224" s="38"/>
      <c r="D224" s="45"/>
      <c r="E224" s="38"/>
      <c r="F224" s="38"/>
      <c r="G224" s="38" t="s">
        <v>432</v>
      </c>
      <c r="H224" s="39" t="s">
        <v>216</v>
      </c>
      <c r="I224" s="39">
        <v>25000000</v>
      </c>
      <c r="J224" s="38"/>
    </row>
    <row r="225" spans="2:10" x14ac:dyDescent="0.25">
      <c r="B225" s="38"/>
      <c r="C225" s="38"/>
      <c r="D225" s="45"/>
      <c r="E225" s="38"/>
      <c r="F225" s="38"/>
      <c r="G225" s="38" t="s">
        <v>432</v>
      </c>
      <c r="H225" s="39" t="s">
        <v>216</v>
      </c>
      <c r="I225" s="39">
        <v>25000000</v>
      </c>
      <c r="J225" s="38"/>
    </row>
    <row r="226" spans="2:10" x14ac:dyDescent="0.25">
      <c r="B226" s="38"/>
      <c r="C226" s="38"/>
      <c r="D226" s="45"/>
      <c r="E226" s="38"/>
      <c r="F226" s="38" t="s">
        <v>422</v>
      </c>
      <c r="G226" s="38" t="s">
        <v>402</v>
      </c>
      <c r="H226" s="39" t="s">
        <v>403</v>
      </c>
      <c r="I226" s="39">
        <v>50000000</v>
      </c>
      <c r="J226" s="38"/>
    </row>
    <row r="227" spans="2:10" x14ac:dyDescent="0.25">
      <c r="B227" s="38"/>
      <c r="C227" s="38"/>
      <c r="D227" s="45"/>
      <c r="E227" s="38"/>
      <c r="F227" s="38"/>
      <c r="G227" s="38" t="s">
        <v>430</v>
      </c>
      <c r="H227" s="39" t="s">
        <v>431</v>
      </c>
      <c r="I227" s="39">
        <v>12500000</v>
      </c>
      <c r="J227" s="38"/>
    </row>
    <row r="228" spans="2:10" x14ac:dyDescent="0.25">
      <c r="B228" s="38"/>
      <c r="C228" s="38"/>
      <c r="D228" s="45"/>
      <c r="E228" s="38" t="s">
        <v>423</v>
      </c>
      <c r="F228" s="38" t="s">
        <v>424</v>
      </c>
      <c r="G228" s="38" t="s">
        <v>402</v>
      </c>
      <c r="H228" s="39" t="s">
        <v>403</v>
      </c>
      <c r="I228" s="39">
        <v>50000000</v>
      </c>
      <c r="J228" s="38"/>
    </row>
    <row r="229" spans="2:10" x14ac:dyDescent="0.25">
      <c r="B229" s="38"/>
      <c r="C229" s="38"/>
      <c r="D229" s="45"/>
      <c r="E229" s="38"/>
      <c r="F229" s="38"/>
      <c r="G229" s="38" t="s">
        <v>430</v>
      </c>
      <c r="H229" s="39" t="s">
        <v>431</v>
      </c>
      <c r="I229" s="39">
        <v>12500000</v>
      </c>
      <c r="J229" s="38"/>
    </row>
    <row r="230" spans="2:10" x14ac:dyDescent="0.25">
      <c r="B230" s="38"/>
      <c r="C230" s="38"/>
      <c r="D230" s="45"/>
      <c r="E230" s="38"/>
      <c r="F230" s="38" t="s">
        <v>425</v>
      </c>
      <c r="G230" s="38" t="s">
        <v>402</v>
      </c>
      <c r="H230" s="39" t="s">
        <v>403</v>
      </c>
      <c r="I230" s="39">
        <v>50000000</v>
      </c>
      <c r="J230" s="38"/>
    </row>
    <row r="231" spans="2:10" x14ac:dyDescent="0.25">
      <c r="B231" s="38"/>
      <c r="C231" s="38"/>
      <c r="D231" s="45"/>
      <c r="E231" s="38"/>
      <c r="F231" s="38"/>
      <c r="G231" s="38" t="s">
        <v>430</v>
      </c>
      <c r="H231" s="39" t="s">
        <v>431</v>
      </c>
      <c r="I231" s="39">
        <v>12500000</v>
      </c>
      <c r="J231" s="38"/>
    </row>
    <row r="232" spans="2:10" x14ac:dyDescent="0.25">
      <c r="B232" s="38"/>
      <c r="C232" s="38"/>
      <c r="D232" s="45"/>
      <c r="E232" s="38" t="s">
        <v>426</v>
      </c>
      <c r="F232" s="38" t="s">
        <v>427</v>
      </c>
      <c r="G232" s="38" t="s">
        <v>402</v>
      </c>
      <c r="H232" s="39" t="s">
        <v>403</v>
      </c>
      <c r="I232" s="39">
        <v>50000000</v>
      </c>
      <c r="J232" s="38"/>
    </row>
    <row r="233" spans="2:10" x14ac:dyDescent="0.25">
      <c r="B233" s="38"/>
      <c r="C233" s="38"/>
      <c r="D233" s="45"/>
      <c r="E233" s="38"/>
      <c r="F233" s="38"/>
      <c r="G233" s="38" t="s">
        <v>430</v>
      </c>
      <c r="H233" s="39" t="s">
        <v>431</v>
      </c>
      <c r="I233" s="39">
        <v>12500000</v>
      </c>
      <c r="J233" s="38"/>
    </row>
    <row r="234" spans="2:10" x14ac:dyDescent="0.25">
      <c r="B234" s="38"/>
      <c r="C234" s="38"/>
      <c r="D234" s="45"/>
      <c r="E234" s="38" t="s">
        <v>17</v>
      </c>
      <c r="F234" s="38" t="s">
        <v>428</v>
      </c>
      <c r="G234" s="38" t="s">
        <v>402</v>
      </c>
      <c r="H234" s="39" t="s">
        <v>403</v>
      </c>
      <c r="I234" s="39">
        <v>50000000</v>
      </c>
      <c r="J234" s="38"/>
    </row>
    <row r="235" spans="2:10" x14ac:dyDescent="0.25">
      <c r="B235" s="38"/>
      <c r="C235" s="38"/>
      <c r="D235" s="45"/>
      <c r="E235" s="38"/>
      <c r="F235" s="38"/>
      <c r="G235" s="38" t="s">
        <v>430</v>
      </c>
      <c r="H235" s="39" t="s">
        <v>431</v>
      </c>
      <c r="I235" s="39">
        <v>12500000</v>
      </c>
      <c r="J235" s="38"/>
    </row>
    <row r="236" spans="2:10" x14ac:dyDescent="0.25">
      <c r="B236" s="38"/>
      <c r="C236" s="38"/>
      <c r="D236" s="45"/>
      <c r="E236" s="38"/>
      <c r="F236" s="38" t="s">
        <v>429</v>
      </c>
      <c r="G236" s="38" t="s">
        <v>402</v>
      </c>
      <c r="H236" s="39" t="s">
        <v>403</v>
      </c>
      <c r="I236" s="39">
        <v>50000000</v>
      </c>
      <c r="J236" s="38"/>
    </row>
    <row r="237" spans="2:10" x14ac:dyDescent="0.25">
      <c r="B237" s="38"/>
      <c r="C237" s="38"/>
      <c r="D237" s="45"/>
      <c r="E237" s="38"/>
      <c r="F237" s="38"/>
      <c r="G237" s="38" t="s">
        <v>430</v>
      </c>
      <c r="H237" s="39" t="s">
        <v>431</v>
      </c>
      <c r="I237" s="39">
        <v>12500000</v>
      </c>
      <c r="J237" s="38"/>
    </row>
    <row r="238" spans="2:10" x14ac:dyDescent="0.25">
      <c r="B238" s="38"/>
      <c r="C238" s="26"/>
      <c r="D238" s="22" t="s">
        <v>8</v>
      </c>
      <c r="E238" s="26"/>
      <c r="F238" s="26"/>
      <c r="G238" s="26"/>
      <c r="H238" s="27"/>
      <c r="I238" s="50">
        <f>SUM(I186:I237)</f>
        <v>1587500000</v>
      </c>
      <c r="J238" s="38"/>
    </row>
    <row r="239" spans="2:10" x14ac:dyDescent="0.25">
      <c r="B239" s="38"/>
      <c r="C239" s="38"/>
      <c r="D239" s="45"/>
      <c r="E239" s="38"/>
      <c r="F239" s="38"/>
      <c r="G239" s="38"/>
      <c r="H239" s="39"/>
      <c r="I239" s="39"/>
      <c r="J239" s="38"/>
    </row>
    <row r="240" spans="2:10" x14ac:dyDescent="0.25">
      <c r="B240" s="23">
        <v>25</v>
      </c>
      <c r="C240" s="23" t="s">
        <v>132</v>
      </c>
      <c r="D240" s="37" t="s">
        <v>395</v>
      </c>
      <c r="E240" s="38" t="s">
        <v>393</v>
      </c>
      <c r="F240" s="38" t="s">
        <v>410</v>
      </c>
      <c r="G240" s="38" t="s">
        <v>433</v>
      </c>
      <c r="H240" s="39" t="s">
        <v>434</v>
      </c>
      <c r="I240" s="39">
        <v>60000000</v>
      </c>
      <c r="J240" s="38"/>
    </row>
    <row r="241" spans="2:10" x14ac:dyDescent="0.25">
      <c r="B241" s="38"/>
      <c r="C241" s="38"/>
      <c r="D241" s="45"/>
      <c r="E241" s="38"/>
      <c r="F241" s="38"/>
      <c r="G241" s="38" t="s">
        <v>435</v>
      </c>
      <c r="H241" s="39" t="s">
        <v>436</v>
      </c>
      <c r="I241" s="39">
        <v>50000000</v>
      </c>
      <c r="J241" s="38"/>
    </row>
    <row r="242" spans="2:10" x14ac:dyDescent="0.25">
      <c r="B242" s="38"/>
      <c r="C242" s="38"/>
      <c r="D242" s="45"/>
      <c r="E242" s="38"/>
      <c r="F242" s="38" t="s">
        <v>411</v>
      </c>
      <c r="G242" s="38" t="s">
        <v>437</v>
      </c>
      <c r="H242" s="39" t="s">
        <v>438</v>
      </c>
      <c r="I242" s="39">
        <v>105000000</v>
      </c>
      <c r="J242" s="38"/>
    </row>
    <row r="243" spans="2:10" x14ac:dyDescent="0.25">
      <c r="B243" s="38"/>
      <c r="C243" s="38"/>
      <c r="D243" s="45"/>
      <c r="E243" s="38"/>
      <c r="F243" s="38"/>
      <c r="G243" s="38" t="s">
        <v>439</v>
      </c>
      <c r="H243" s="39" t="s">
        <v>440</v>
      </c>
      <c r="I243" s="39">
        <v>76160000</v>
      </c>
      <c r="J243" s="38"/>
    </row>
    <row r="244" spans="2:10" x14ac:dyDescent="0.25">
      <c r="B244" s="38"/>
      <c r="C244" s="38"/>
      <c r="D244" s="45"/>
      <c r="E244" s="38"/>
      <c r="F244" s="38" t="s">
        <v>412</v>
      </c>
      <c r="G244" s="38" t="s">
        <v>441</v>
      </c>
      <c r="H244" s="39" t="s">
        <v>442</v>
      </c>
      <c r="I244" s="39">
        <v>175000000</v>
      </c>
      <c r="J244" s="38"/>
    </row>
    <row r="245" spans="2:10" x14ac:dyDescent="0.25">
      <c r="B245" s="38"/>
      <c r="C245" s="38"/>
      <c r="D245" s="45"/>
      <c r="E245" s="38" t="s">
        <v>413</v>
      </c>
      <c r="F245" s="38" t="s">
        <v>414</v>
      </c>
      <c r="G245" s="38" t="s">
        <v>185</v>
      </c>
      <c r="H245" s="39" t="s">
        <v>79</v>
      </c>
      <c r="I245" s="39">
        <v>160000000</v>
      </c>
      <c r="J245" s="38"/>
    </row>
    <row r="246" spans="2:10" x14ac:dyDescent="0.25">
      <c r="B246" s="38"/>
      <c r="C246" s="38"/>
      <c r="D246" s="45"/>
      <c r="E246" s="38"/>
      <c r="F246" s="38"/>
      <c r="G246" s="38" t="s">
        <v>233</v>
      </c>
      <c r="H246" s="39" t="s">
        <v>252</v>
      </c>
      <c r="I246" s="39">
        <v>70000000</v>
      </c>
      <c r="J246" s="38"/>
    </row>
    <row r="247" spans="2:10" x14ac:dyDescent="0.25">
      <c r="B247" s="38"/>
      <c r="C247" s="38"/>
      <c r="D247" s="45"/>
      <c r="E247" s="38"/>
      <c r="F247" s="38" t="s">
        <v>415</v>
      </c>
      <c r="G247" s="38" t="s">
        <v>443</v>
      </c>
      <c r="H247" s="39" t="s">
        <v>444</v>
      </c>
      <c r="I247" s="39">
        <v>75000000</v>
      </c>
      <c r="J247" s="38"/>
    </row>
    <row r="248" spans="2:10" x14ac:dyDescent="0.25">
      <c r="B248" s="38"/>
      <c r="C248" s="38"/>
      <c r="D248" s="45"/>
      <c r="E248" s="38"/>
      <c r="F248" s="38" t="s">
        <v>416</v>
      </c>
      <c r="G248" s="38" t="s">
        <v>135</v>
      </c>
      <c r="H248" s="39" t="s">
        <v>445</v>
      </c>
      <c r="I248" s="39">
        <v>110000000</v>
      </c>
      <c r="J248" s="38"/>
    </row>
    <row r="249" spans="2:10" x14ac:dyDescent="0.25">
      <c r="B249" s="38"/>
      <c r="C249" s="38"/>
      <c r="D249" s="45"/>
      <c r="E249" s="38"/>
      <c r="F249" s="38"/>
      <c r="G249" s="38" t="s">
        <v>446</v>
      </c>
      <c r="H249" s="39" t="s">
        <v>447</v>
      </c>
      <c r="I249" s="39">
        <v>32000000</v>
      </c>
      <c r="J249" s="38"/>
    </row>
    <row r="250" spans="2:10" x14ac:dyDescent="0.25">
      <c r="B250" s="38"/>
      <c r="C250" s="26"/>
      <c r="D250" s="22" t="s">
        <v>8</v>
      </c>
      <c r="E250" s="26"/>
      <c r="F250" s="26"/>
      <c r="G250" s="26"/>
      <c r="H250" s="27"/>
      <c r="I250" s="50">
        <f>SUM(I240:I249)</f>
        <v>913160000</v>
      </c>
      <c r="J250" s="38"/>
    </row>
    <row r="251" spans="2:10" x14ac:dyDescent="0.25">
      <c r="B251" s="38"/>
      <c r="C251" s="23"/>
      <c r="D251" s="35"/>
      <c r="E251" s="23"/>
      <c r="F251" s="23"/>
      <c r="G251" s="23"/>
      <c r="H251" s="36"/>
      <c r="I251" s="36"/>
      <c r="J251" s="38"/>
    </row>
    <row r="252" spans="2:10" x14ac:dyDescent="0.25">
      <c r="B252" s="23">
        <v>26</v>
      </c>
      <c r="C252" s="23" t="s">
        <v>388</v>
      </c>
      <c r="D252" s="37" t="s">
        <v>400</v>
      </c>
      <c r="E252" s="23"/>
      <c r="F252" s="23"/>
      <c r="G252" s="38" t="s">
        <v>89</v>
      </c>
      <c r="H252" s="39" t="s">
        <v>767</v>
      </c>
      <c r="I252" s="39">
        <v>5250000000</v>
      </c>
      <c r="J252" s="38" t="s">
        <v>391</v>
      </c>
    </row>
    <row r="253" spans="2:10" x14ac:dyDescent="0.25">
      <c r="B253" s="38"/>
      <c r="C253" s="26"/>
      <c r="D253" s="22" t="s">
        <v>8</v>
      </c>
      <c r="E253" s="26"/>
      <c r="F253" s="26"/>
      <c r="G253" s="46"/>
      <c r="H253" s="47"/>
      <c r="I253" s="50">
        <f>I252</f>
        <v>5250000000</v>
      </c>
      <c r="J253" s="38"/>
    </row>
    <row r="254" spans="2:10" x14ac:dyDescent="0.25">
      <c r="B254" s="38"/>
      <c r="C254" s="38"/>
      <c r="D254" s="45"/>
      <c r="E254" s="38"/>
      <c r="F254" s="38"/>
      <c r="G254" s="38"/>
      <c r="H254" s="39"/>
      <c r="I254" s="39"/>
      <c r="J254" s="38"/>
    </row>
    <row r="255" spans="2:10" x14ac:dyDescent="0.25">
      <c r="B255" s="23">
        <v>27</v>
      </c>
      <c r="C255" s="23" t="s">
        <v>103</v>
      </c>
      <c r="D255" s="37" t="s">
        <v>448</v>
      </c>
      <c r="E255" s="38" t="s">
        <v>449</v>
      </c>
      <c r="F255" s="38" t="s">
        <v>450</v>
      </c>
      <c r="G255" s="38" t="s">
        <v>352</v>
      </c>
      <c r="H255" s="39" t="s">
        <v>451</v>
      </c>
      <c r="I255" s="39">
        <v>89000000</v>
      </c>
      <c r="J255" s="38"/>
    </row>
    <row r="256" spans="2:10" ht="15.75" thickBot="1" x14ac:dyDescent="0.3">
      <c r="B256" s="38"/>
      <c r="C256" s="33"/>
      <c r="D256" s="19" t="s">
        <v>8</v>
      </c>
      <c r="E256" s="33"/>
      <c r="F256" s="33"/>
      <c r="G256" s="33"/>
      <c r="H256" s="34"/>
      <c r="I256" s="92">
        <f>I255</f>
        <v>89000000</v>
      </c>
      <c r="J256" s="38"/>
    </row>
    <row r="257" spans="2:10" x14ac:dyDescent="0.25">
      <c r="B257" s="93"/>
      <c r="C257" s="93"/>
      <c r="D257" s="94"/>
      <c r="E257" s="93"/>
      <c r="F257" s="93"/>
      <c r="G257" s="93"/>
      <c r="H257" s="95"/>
      <c r="I257" s="95"/>
      <c r="J257" s="38"/>
    </row>
    <row r="258" spans="2:10" x14ac:dyDescent="0.25">
      <c r="B258" s="23">
        <v>28</v>
      </c>
      <c r="C258" s="23" t="s">
        <v>452</v>
      </c>
      <c r="D258" s="37" t="s">
        <v>453</v>
      </c>
      <c r="E258" s="38" t="s">
        <v>454</v>
      </c>
      <c r="F258" s="38" t="s">
        <v>455</v>
      </c>
      <c r="G258" s="38" t="s">
        <v>460</v>
      </c>
      <c r="H258" s="39" t="s">
        <v>456</v>
      </c>
      <c r="I258" s="39">
        <v>50000000</v>
      </c>
      <c r="J258" s="38"/>
    </row>
    <row r="259" spans="2:10" x14ac:dyDescent="0.25">
      <c r="B259" s="38"/>
      <c r="C259" s="38"/>
      <c r="D259" s="45"/>
      <c r="E259" s="38"/>
      <c r="F259" s="38" t="s">
        <v>454</v>
      </c>
      <c r="G259" s="38" t="s">
        <v>457</v>
      </c>
      <c r="H259" s="39" t="s">
        <v>456</v>
      </c>
      <c r="I259" s="39">
        <v>50000000</v>
      </c>
      <c r="J259" s="38"/>
    </row>
    <row r="260" spans="2:10" x14ac:dyDescent="0.25">
      <c r="B260" s="38"/>
      <c r="C260" s="38"/>
      <c r="D260" s="45"/>
      <c r="E260" s="38"/>
      <c r="F260" s="38" t="s">
        <v>458</v>
      </c>
      <c r="G260" s="38" t="s">
        <v>459</v>
      </c>
      <c r="H260" s="39" t="s">
        <v>456</v>
      </c>
      <c r="I260" s="39">
        <v>50000000</v>
      </c>
      <c r="J260" s="38"/>
    </row>
    <row r="261" spans="2:10" x14ac:dyDescent="0.25">
      <c r="B261" s="38"/>
      <c r="C261" s="38"/>
      <c r="D261" s="45"/>
      <c r="E261" s="38" t="s">
        <v>461</v>
      </c>
      <c r="F261" s="38" t="s">
        <v>461</v>
      </c>
      <c r="G261" s="38" t="s">
        <v>472</v>
      </c>
      <c r="H261" s="39" t="s">
        <v>456</v>
      </c>
      <c r="I261" s="39">
        <v>50000000</v>
      </c>
      <c r="J261" s="38"/>
    </row>
    <row r="262" spans="2:10" x14ac:dyDescent="0.25">
      <c r="B262" s="38"/>
      <c r="C262" s="38"/>
      <c r="D262" s="45"/>
      <c r="E262" s="38"/>
      <c r="F262" s="38" t="s">
        <v>462</v>
      </c>
      <c r="G262" s="38" t="s">
        <v>471</v>
      </c>
      <c r="H262" s="39" t="s">
        <v>456</v>
      </c>
      <c r="I262" s="39">
        <v>50000000</v>
      </c>
      <c r="J262" s="38"/>
    </row>
    <row r="263" spans="2:10" x14ac:dyDescent="0.25">
      <c r="B263" s="38"/>
      <c r="C263" s="38"/>
      <c r="D263" s="45"/>
      <c r="E263" s="38" t="s">
        <v>463</v>
      </c>
      <c r="F263" s="38" t="s">
        <v>464</v>
      </c>
      <c r="G263" s="38" t="s">
        <v>465</v>
      </c>
      <c r="H263" s="39" t="s">
        <v>456</v>
      </c>
      <c r="I263" s="39">
        <v>50000000</v>
      </c>
      <c r="J263" s="38"/>
    </row>
    <row r="264" spans="2:10" x14ac:dyDescent="0.25">
      <c r="B264" s="38"/>
      <c r="C264" s="38"/>
      <c r="D264" s="45"/>
      <c r="E264" s="38"/>
      <c r="F264" s="38" t="s">
        <v>463</v>
      </c>
      <c r="G264" s="38" t="s">
        <v>470</v>
      </c>
      <c r="H264" s="39" t="s">
        <v>456</v>
      </c>
      <c r="I264" s="39">
        <v>50000000</v>
      </c>
      <c r="J264" s="38"/>
    </row>
    <row r="265" spans="2:10" x14ac:dyDescent="0.25">
      <c r="B265" s="38"/>
      <c r="C265" s="38"/>
      <c r="D265" s="45"/>
      <c r="E265" s="38" t="s">
        <v>466</v>
      </c>
      <c r="F265" s="38" t="s">
        <v>467</v>
      </c>
      <c r="G265" s="38" t="s">
        <v>469</v>
      </c>
      <c r="H265" s="39" t="s">
        <v>456</v>
      </c>
      <c r="I265" s="39">
        <v>50000000</v>
      </c>
      <c r="J265" s="38"/>
    </row>
    <row r="266" spans="2:10" x14ac:dyDescent="0.25">
      <c r="B266" s="38"/>
      <c r="C266" s="38"/>
      <c r="D266" s="45"/>
      <c r="E266" s="38"/>
      <c r="F266" s="38" t="s">
        <v>466</v>
      </c>
      <c r="G266" s="38" t="s">
        <v>468</v>
      </c>
      <c r="H266" s="39" t="s">
        <v>456</v>
      </c>
      <c r="I266" s="39">
        <v>50000000</v>
      </c>
      <c r="J266" s="38"/>
    </row>
    <row r="267" spans="2:10" x14ac:dyDescent="0.25">
      <c r="B267" s="38"/>
      <c r="C267" s="26"/>
      <c r="D267" s="22" t="s">
        <v>8</v>
      </c>
      <c r="E267" s="26"/>
      <c r="F267" s="26"/>
      <c r="G267" s="26"/>
      <c r="H267" s="27"/>
      <c r="I267" s="50">
        <f>SUM(I258:I266)</f>
        <v>450000000</v>
      </c>
      <c r="J267" s="38"/>
    </row>
    <row r="268" spans="2:10" x14ac:dyDescent="0.25">
      <c r="B268" s="38"/>
      <c r="C268" s="38"/>
      <c r="D268" s="45"/>
      <c r="E268" s="38"/>
      <c r="F268" s="38"/>
      <c r="G268" s="38"/>
      <c r="H268" s="39"/>
      <c r="I268" s="39"/>
      <c r="J268" s="38"/>
    </row>
    <row r="269" spans="2:10" ht="90" x14ac:dyDescent="0.25">
      <c r="B269" s="32">
        <v>29</v>
      </c>
      <c r="C269" s="32" t="s">
        <v>236</v>
      </c>
      <c r="D269" s="32" t="s">
        <v>487</v>
      </c>
      <c r="E269" s="40" t="s">
        <v>461</v>
      </c>
      <c r="F269" s="40" t="s">
        <v>461</v>
      </c>
      <c r="G269" s="40" t="s">
        <v>488</v>
      </c>
      <c r="H269" s="41" t="s">
        <v>489</v>
      </c>
      <c r="I269" s="41">
        <v>1703243000</v>
      </c>
      <c r="J269" s="38"/>
    </row>
    <row r="270" spans="2:10" x14ac:dyDescent="0.25">
      <c r="B270" s="38"/>
      <c r="C270" s="26"/>
      <c r="D270" s="22" t="s">
        <v>8</v>
      </c>
      <c r="E270" s="26"/>
      <c r="F270" s="26"/>
      <c r="G270" s="26"/>
      <c r="H270" s="27"/>
      <c r="I270" s="50">
        <f>I269</f>
        <v>1703243000</v>
      </c>
      <c r="J270" s="38"/>
    </row>
    <row r="271" spans="2:10" x14ac:dyDescent="0.25">
      <c r="B271" s="38"/>
      <c r="C271" s="38"/>
      <c r="D271" s="45"/>
      <c r="E271" s="38"/>
      <c r="F271" s="38"/>
      <c r="G271" s="38"/>
      <c r="H271" s="39"/>
      <c r="I271" s="39"/>
      <c r="J271" s="38"/>
    </row>
    <row r="272" spans="2:10" x14ac:dyDescent="0.25">
      <c r="B272" s="23">
        <v>30</v>
      </c>
      <c r="C272" s="23" t="s">
        <v>157</v>
      </c>
      <c r="D272" s="37" t="s">
        <v>490</v>
      </c>
      <c r="E272" s="38" t="s">
        <v>491</v>
      </c>
      <c r="F272" s="38" t="s">
        <v>492</v>
      </c>
      <c r="G272" s="38" t="s">
        <v>493</v>
      </c>
      <c r="H272" s="39">
        <v>0</v>
      </c>
      <c r="I272" s="39">
        <v>40000000</v>
      </c>
      <c r="J272" s="38"/>
    </row>
    <row r="273" spans="2:10" x14ac:dyDescent="0.25">
      <c r="B273" s="38"/>
      <c r="C273" s="26"/>
      <c r="D273" s="22" t="s">
        <v>8</v>
      </c>
      <c r="E273" s="26"/>
      <c r="F273" s="26"/>
      <c r="G273" s="26"/>
      <c r="H273" s="27"/>
      <c r="I273" s="50">
        <f>I272</f>
        <v>40000000</v>
      </c>
      <c r="J273" s="38"/>
    </row>
    <row r="274" spans="2:10" x14ac:dyDescent="0.25">
      <c r="B274" s="38"/>
      <c r="C274" s="38"/>
      <c r="D274" s="45"/>
      <c r="E274" s="38"/>
      <c r="F274" s="38"/>
      <c r="G274" s="38"/>
      <c r="H274" s="39"/>
      <c r="I274" s="39"/>
      <c r="J274" s="38"/>
    </row>
    <row r="275" spans="2:10" x14ac:dyDescent="0.25">
      <c r="B275" s="23">
        <v>31</v>
      </c>
      <c r="C275" s="23" t="s">
        <v>132</v>
      </c>
      <c r="D275" s="37" t="s">
        <v>495</v>
      </c>
      <c r="E275" s="38" t="s">
        <v>496</v>
      </c>
      <c r="F275" s="38" t="s">
        <v>497</v>
      </c>
      <c r="G275" s="38" t="s">
        <v>498</v>
      </c>
      <c r="H275" s="39" t="s">
        <v>499</v>
      </c>
      <c r="I275" s="39">
        <v>80000000</v>
      </c>
      <c r="J275" s="38"/>
    </row>
    <row r="276" spans="2:10" x14ac:dyDescent="0.25">
      <c r="B276" s="38"/>
      <c r="C276" s="38"/>
      <c r="D276" s="45"/>
      <c r="E276" s="38"/>
      <c r="F276" s="38" t="s">
        <v>500</v>
      </c>
      <c r="G276" s="38" t="s">
        <v>501</v>
      </c>
      <c r="H276" s="39" t="s">
        <v>502</v>
      </c>
      <c r="I276" s="39">
        <v>85000000</v>
      </c>
      <c r="J276" s="38"/>
    </row>
    <row r="277" spans="2:10" x14ac:dyDescent="0.25">
      <c r="B277" s="38"/>
      <c r="C277" s="38"/>
      <c r="D277" s="45"/>
      <c r="E277" s="38"/>
      <c r="F277" s="38" t="s">
        <v>503</v>
      </c>
      <c r="G277" s="38" t="s">
        <v>504</v>
      </c>
      <c r="H277" s="39" t="s">
        <v>505</v>
      </c>
      <c r="I277" s="39">
        <v>80000000</v>
      </c>
      <c r="J277" s="38"/>
    </row>
    <row r="278" spans="2:10" x14ac:dyDescent="0.25">
      <c r="B278" s="38"/>
      <c r="C278" s="38"/>
      <c r="D278" s="45"/>
      <c r="E278" s="38"/>
      <c r="F278" s="38" t="s">
        <v>506</v>
      </c>
      <c r="G278" s="38" t="s">
        <v>250</v>
      </c>
      <c r="H278" s="39" t="s">
        <v>507</v>
      </c>
      <c r="I278" s="39">
        <v>100000000</v>
      </c>
      <c r="J278" s="38"/>
    </row>
    <row r="279" spans="2:10" x14ac:dyDescent="0.25">
      <c r="B279" s="38"/>
      <c r="C279" s="38"/>
      <c r="D279" s="45"/>
      <c r="E279" s="38" t="s">
        <v>508</v>
      </c>
      <c r="F279" s="38" t="s">
        <v>509</v>
      </c>
      <c r="G279" s="38" t="s">
        <v>498</v>
      </c>
      <c r="H279" s="39" t="s">
        <v>510</v>
      </c>
      <c r="I279" s="39">
        <v>75000000</v>
      </c>
      <c r="J279" s="38"/>
    </row>
    <row r="280" spans="2:10" x14ac:dyDescent="0.25">
      <c r="B280" s="38"/>
      <c r="C280" s="38"/>
      <c r="D280" s="45"/>
      <c r="E280" s="38" t="s">
        <v>511</v>
      </c>
      <c r="F280" s="38" t="s">
        <v>512</v>
      </c>
      <c r="G280" s="38" t="s">
        <v>498</v>
      </c>
      <c r="H280" s="39" t="s">
        <v>513</v>
      </c>
      <c r="I280" s="39">
        <v>75000000</v>
      </c>
      <c r="J280" s="38"/>
    </row>
    <row r="281" spans="2:10" x14ac:dyDescent="0.25">
      <c r="B281" s="38"/>
      <c r="C281" s="38"/>
      <c r="D281" s="45"/>
      <c r="E281" s="38" t="s">
        <v>514</v>
      </c>
      <c r="F281" s="38" t="s">
        <v>424</v>
      </c>
      <c r="G281" s="38" t="s">
        <v>515</v>
      </c>
      <c r="H281" s="39" t="s">
        <v>516</v>
      </c>
      <c r="I281" s="39">
        <v>70000000</v>
      </c>
      <c r="J281" s="38"/>
    </row>
    <row r="282" spans="2:10" x14ac:dyDescent="0.25">
      <c r="B282" s="38"/>
      <c r="C282" s="38"/>
      <c r="D282" s="45"/>
      <c r="E282" s="38"/>
      <c r="F282" s="38" t="s">
        <v>517</v>
      </c>
      <c r="G282" s="38" t="s">
        <v>518</v>
      </c>
      <c r="H282" s="39" t="s">
        <v>519</v>
      </c>
      <c r="I282" s="39">
        <v>250000000</v>
      </c>
      <c r="J282" s="38"/>
    </row>
    <row r="283" spans="2:10" x14ac:dyDescent="0.25">
      <c r="B283" s="38"/>
      <c r="C283" s="38"/>
      <c r="D283" s="45"/>
      <c r="E283" s="38"/>
      <c r="F283" s="38" t="s">
        <v>520</v>
      </c>
      <c r="G283" s="38" t="s">
        <v>501</v>
      </c>
      <c r="H283" s="39" t="s">
        <v>521</v>
      </c>
      <c r="I283" s="39">
        <v>75000000</v>
      </c>
      <c r="J283" s="38"/>
    </row>
    <row r="284" spans="2:10" x14ac:dyDescent="0.25">
      <c r="B284" s="38"/>
      <c r="C284" s="38"/>
      <c r="D284" s="45"/>
      <c r="E284" s="38" t="s">
        <v>48</v>
      </c>
      <c r="F284" s="38" t="s">
        <v>522</v>
      </c>
      <c r="G284" s="38" t="s">
        <v>501</v>
      </c>
      <c r="H284" s="39" t="s">
        <v>523</v>
      </c>
      <c r="I284" s="39">
        <v>75000000</v>
      </c>
      <c r="J284" s="38"/>
    </row>
    <row r="285" spans="2:10" x14ac:dyDescent="0.25">
      <c r="B285" s="38"/>
      <c r="C285" s="38"/>
      <c r="D285" s="45"/>
      <c r="E285" s="38" t="s">
        <v>524</v>
      </c>
      <c r="F285" s="38" t="s">
        <v>525</v>
      </c>
      <c r="G285" s="38" t="s">
        <v>526</v>
      </c>
      <c r="H285" s="39" t="s">
        <v>527</v>
      </c>
      <c r="I285" s="39">
        <v>75000000</v>
      </c>
      <c r="J285" s="38"/>
    </row>
    <row r="286" spans="2:10" x14ac:dyDescent="0.25">
      <c r="B286" s="38"/>
      <c r="C286" s="38"/>
      <c r="D286" s="45"/>
      <c r="E286" s="38" t="s">
        <v>528</v>
      </c>
      <c r="F286" s="38" t="s">
        <v>528</v>
      </c>
      <c r="G286" s="38" t="s">
        <v>501</v>
      </c>
      <c r="H286" s="39" t="s">
        <v>529</v>
      </c>
      <c r="I286" s="39">
        <v>70000000</v>
      </c>
      <c r="J286" s="38"/>
    </row>
    <row r="287" spans="2:10" x14ac:dyDescent="0.25">
      <c r="B287" s="38"/>
      <c r="C287" s="38"/>
      <c r="D287" s="45"/>
      <c r="E287" s="38"/>
      <c r="F287" s="38" t="s">
        <v>530</v>
      </c>
      <c r="G287" s="38" t="s">
        <v>518</v>
      </c>
      <c r="H287" s="39" t="s">
        <v>531</v>
      </c>
      <c r="I287" s="39">
        <v>75000000</v>
      </c>
      <c r="J287" s="38"/>
    </row>
    <row r="288" spans="2:10" x14ac:dyDescent="0.25">
      <c r="B288" s="38"/>
      <c r="C288" s="38"/>
      <c r="D288" s="45"/>
      <c r="E288" s="38" t="s">
        <v>491</v>
      </c>
      <c r="F288" s="38" t="s">
        <v>532</v>
      </c>
      <c r="G288" s="38" t="s">
        <v>233</v>
      </c>
      <c r="H288" s="39" t="s">
        <v>431</v>
      </c>
      <c r="I288" s="39">
        <v>187500000</v>
      </c>
      <c r="J288" s="38"/>
    </row>
    <row r="289" spans="2:10" x14ac:dyDescent="0.25">
      <c r="B289" s="38"/>
      <c r="C289" s="26"/>
      <c r="D289" s="22" t="s">
        <v>8</v>
      </c>
      <c r="E289" s="26"/>
      <c r="F289" s="26"/>
      <c r="G289" s="26"/>
      <c r="H289" s="27"/>
      <c r="I289" s="50">
        <f>SUM(I275:I288)</f>
        <v>1372500000</v>
      </c>
      <c r="J289" s="38"/>
    </row>
    <row r="290" spans="2:10" x14ac:dyDescent="0.25">
      <c r="B290" s="38"/>
      <c r="C290" s="38"/>
      <c r="D290" s="45"/>
      <c r="E290" s="38"/>
      <c r="F290" s="38"/>
      <c r="G290" s="38"/>
      <c r="H290" s="39"/>
      <c r="I290" s="39"/>
      <c r="J290" s="38"/>
    </row>
    <row r="291" spans="2:10" x14ac:dyDescent="0.25">
      <c r="B291" s="23">
        <v>32</v>
      </c>
      <c r="C291" s="23" t="s">
        <v>132</v>
      </c>
      <c r="D291" s="37" t="s">
        <v>533</v>
      </c>
      <c r="E291" s="38" t="s">
        <v>534</v>
      </c>
      <c r="F291" s="38" t="s">
        <v>535</v>
      </c>
      <c r="G291" s="38" t="s">
        <v>498</v>
      </c>
      <c r="H291" s="39" t="s">
        <v>536</v>
      </c>
      <c r="I291" s="39">
        <v>110000000</v>
      </c>
      <c r="J291" s="53"/>
    </row>
    <row r="292" spans="2:10" x14ac:dyDescent="0.25">
      <c r="B292" s="38"/>
      <c r="C292" s="38"/>
      <c r="D292" s="45"/>
      <c r="E292" s="38"/>
      <c r="F292" s="38" t="s">
        <v>534</v>
      </c>
      <c r="G292" s="38" t="s">
        <v>537</v>
      </c>
      <c r="H292" s="39" t="s">
        <v>538</v>
      </c>
      <c r="I292" s="39">
        <v>70000000</v>
      </c>
      <c r="J292" s="38"/>
    </row>
    <row r="293" spans="2:10" x14ac:dyDescent="0.25">
      <c r="B293" s="38"/>
      <c r="C293" s="38"/>
      <c r="D293" s="45"/>
      <c r="E293" s="38"/>
      <c r="F293" s="38" t="s">
        <v>968</v>
      </c>
      <c r="G293" s="38" t="s">
        <v>498</v>
      </c>
      <c r="H293" s="39" t="s">
        <v>541</v>
      </c>
      <c r="I293" s="39">
        <v>150000000</v>
      </c>
      <c r="J293" s="38"/>
    </row>
    <row r="294" spans="2:10" x14ac:dyDescent="0.25">
      <c r="B294" s="38"/>
      <c r="C294" s="38"/>
      <c r="D294" s="45"/>
      <c r="E294" s="38"/>
      <c r="F294" s="38" t="s">
        <v>539</v>
      </c>
      <c r="G294" s="38" t="s">
        <v>250</v>
      </c>
      <c r="H294" s="39" t="s">
        <v>540</v>
      </c>
      <c r="I294" s="39">
        <v>85000000</v>
      </c>
      <c r="J294" s="38"/>
    </row>
    <row r="295" spans="2:10" x14ac:dyDescent="0.25">
      <c r="B295" s="38"/>
      <c r="C295" s="38"/>
      <c r="D295" s="45"/>
      <c r="E295" s="38"/>
      <c r="F295" s="38"/>
      <c r="G295" s="38" t="s">
        <v>498</v>
      </c>
      <c r="H295" s="39" t="s">
        <v>541</v>
      </c>
      <c r="I295" s="39">
        <v>150000000</v>
      </c>
      <c r="J295" s="38"/>
    </row>
    <row r="296" spans="2:10" x14ac:dyDescent="0.25">
      <c r="B296" s="38"/>
      <c r="C296" s="38"/>
      <c r="D296" s="45"/>
      <c r="E296" s="38"/>
      <c r="F296" s="38" t="s">
        <v>542</v>
      </c>
      <c r="G296" s="38" t="s">
        <v>498</v>
      </c>
      <c r="H296" s="39" t="s">
        <v>543</v>
      </c>
      <c r="I296" s="39">
        <v>55800000</v>
      </c>
      <c r="J296" s="38"/>
    </row>
    <row r="297" spans="2:10" x14ac:dyDescent="0.25">
      <c r="B297" s="38"/>
      <c r="C297" s="38"/>
      <c r="D297" s="45"/>
      <c r="E297" s="38" t="s">
        <v>544</v>
      </c>
      <c r="F297" s="38" t="s">
        <v>545</v>
      </c>
      <c r="G297" s="38" t="s">
        <v>546</v>
      </c>
      <c r="H297" s="39" t="s">
        <v>547</v>
      </c>
      <c r="I297" s="39">
        <v>125000000</v>
      </c>
      <c r="J297" s="38"/>
    </row>
    <row r="298" spans="2:10" x14ac:dyDescent="0.25">
      <c r="B298" s="38"/>
      <c r="C298" s="38"/>
      <c r="D298" s="45"/>
      <c r="E298" s="38"/>
      <c r="F298" s="38" t="s">
        <v>548</v>
      </c>
      <c r="G298" s="38" t="s">
        <v>498</v>
      </c>
      <c r="H298" s="39" t="s">
        <v>549</v>
      </c>
      <c r="I298" s="39">
        <v>200000000</v>
      </c>
      <c r="J298" s="38"/>
    </row>
    <row r="299" spans="2:10" x14ac:dyDescent="0.25">
      <c r="B299" s="38"/>
      <c r="C299" s="38"/>
      <c r="D299" s="45"/>
      <c r="E299" s="38"/>
      <c r="F299" s="38" t="s">
        <v>544</v>
      </c>
      <c r="G299" s="38" t="s">
        <v>498</v>
      </c>
      <c r="H299" s="39" t="s">
        <v>550</v>
      </c>
      <c r="I299" s="39">
        <v>75000000</v>
      </c>
      <c r="J299" s="38"/>
    </row>
    <row r="300" spans="2:10" x14ac:dyDescent="0.25">
      <c r="B300" s="98"/>
      <c r="C300" s="98"/>
      <c r="D300" s="99"/>
      <c r="E300" s="98" t="s">
        <v>551</v>
      </c>
      <c r="F300" s="98" t="s">
        <v>552</v>
      </c>
      <c r="G300" s="98" t="s">
        <v>233</v>
      </c>
      <c r="H300" s="100" t="s">
        <v>403</v>
      </c>
      <c r="I300" s="100">
        <v>250000000</v>
      </c>
      <c r="J300" s="98"/>
    </row>
    <row r="301" spans="2:10" x14ac:dyDescent="0.25">
      <c r="B301" s="38"/>
      <c r="C301" s="101"/>
      <c r="D301" s="102" t="s">
        <v>8</v>
      </c>
      <c r="E301" s="101"/>
      <c r="F301" s="101"/>
      <c r="G301" s="101"/>
      <c r="H301" s="103"/>
      <c r="I301" s="104">
        <f>SUM(I291:I300)</f>
        <v>1270800000</v>
      </c>
      <c r="J301" s="38"/>
    </row>
    <row r="302" spans="2:10" x14ac:dyDescent="0.25">
      <c r="B302" s="38"/>
      <c r="C302" s="38"/>
      <c r="D302" s="45"/>
      <c r="E302" s="38"/>
      <c r="F302" s="38"/>
      <c r="G302" s="38"/>
      <c r="H302" s="39"/>
      <c r="I302" s="39"/>
      <c r="J302" s="38"/>
    </row>
    <row r="303" spans="2:10" x14ac:dyDescent="0.25">
      <c r="B303" s="23">
        <v>33</v>
      </c>
      <c r="C303" s="23" t="s">
        <v>452</v>
      </c>
      <c r="D303" s="37" t="s">
        <v>553</v>
      </c>
      <c r="E303" s="38" t="s">
        <v>554</v>
      </c>
      <c r="F303" s="38" t="s">
        <v>524</v>
      </c>
      <c r="G303" s="38" t="s">
        <v>555</v>
      </c>
      <c r="H303" s="39" t="s">
        <v>556</v>
      </c>
      <c r="I303" s="39">
        <v>122500000</v>
      </c>
      <c r="J303" s="38"/>
    </row>
    <row r="304" spans="2:10" x14ac:dyDescent="0.25">
      <c r="B304" s="38"/>
      <c r="C304" s="38"/>
      <c r="D304" s="45"/>
      <c r="E304" s="38" t="s">
        <v>557</v>
      </c>
      <c r="F304" s="38" t="s">
        <v>558</v>
      </c>
      <c r="G304" s="38" t="s">
        <v>559</v>
      </c>
      <c r="H304" s="39" t="s">
        <v>556</v>
      </c>
      <c r="I304" s="39">
        <v>51080000</v>
      </c>
      <c r="J304" s="38"/>
    </row>
    <row r="305" spans="2:10" ht="15.75" thickBot="1" x14ac:dyDescent="0.3">
      <c r="B305" s="38"/>
      <c r="C305" s="38"/>
      <c r="D305" s="45"/>
      <c r="E305" s="38" t="s">
        <v>560</v>
      </c>
      <c r="F305" s="38" t="s">
        <v>561</v>
      </c>
      <c r="G305" s="38" t="s">
        <v>562</v>
      </c>
      <c r="H305" s="39" t="s">
        <v>556</v>
      </c>
      <c r="I305" s="39">
        <v>51080000</v>
      </c>
      <c r="J305" s="38"/>
    </row>
    <row r="306" spans="2:10" x14ac:dyDescent="0.25">
      <c r="B306" s="93"/>
      <c r="C306" s="93"/>
      <c r="D306" s="94"/>
      <c r="E306" s="93" t="s">
        <v>563</v>
      </c>
      <c r="F306" s="93"/>
      <c r="G306" s="93" t="s">
        <v>565</v>
      </c>
      <c r="H306" s="95" t="s">
        <v>556</v>
      </c>
      <c r="I306" s="95">
        <v>51080000</v>
      </c>
      <c r="J306" s="38"/>
    </row>
    <row r="307" spans="2:10" x14ac:dyDescent="0.25">
      <c r="B307" s="38"/>
      <c r="C307" s="38"/>
      <c r="D307" s="45"/>
      <c r="E307" s="38" t="s">
        <v>557</v>
      </c>
      <c r="F307" s="38" t="s">
        <v>564</v>
      </c>
      <c r="G307" s="38" t="s">
        <v>566</v>
      </c>
      <c r="H307" s="39" t="s">
        <v>556</v>
      </c>
      <c r="I307" s="39">
        <v>51080000</v>
      </c>
      <c r="J307" s="38"/>
    </row>
    <row r="308" spans="2:10" x14ac:dyDescent="0.25">
      <c r="B308" s="38"/>
      <c r="C308" s="38"/>
      <c r="D308" s="45"/>
      <c r="E308" s="38" t="s">
        <v>567</v>
      </c>
      <c r="F308" s="38" t="s">
        <v>568</v>
      </c>
      <c r="G308" s="38" t="s">
        <v>562</v>
      </c>
      <c r="H308" s="39" t="s">
        <v>556</v>
      </c>
      <c r="I308" s="39">
        <v>51080000</v>
      </c>
      <c r="J308" s="38"/>
    </row>
    <row r="309" spans="2:10" x14ac:dyDescent="0.25">
      <c r="B309" s="38"/>
      <c r="C309" s="38"/>
      <c r="D309" s="45"/>
      <c r="E309" s="38"/>
      <c r="F309" s="38" t="s">
        <v>567</v>
      </c>
      <c r="G309" s="38" t="s">
        <v>569</v>
      </c>
      <c r="H309" s="39" t="s">
        <v>556</v>
      </c>
      <c r="I309" s="39">
        <v>51080000</v>
      </c>
      <c r="J309" s="38"/>
    </row>
    <row r="310" spans="2:10" x14ac:dyDescent="0.25">
      <c r="B310" s="38"/>
      <c r="C310" s="26"/>
      <c r="D310" s="22" t="s">
        <v>8</v>
      </c>
      <c r="E310" s="26"/>
      <c r="F310" s="26"/>
      <c r="G310" s="26"/>
      <c r="H310" s="27"/>
      <c r="I310" s="50">
        <f>SUM(I303:I309)</f>
        <v>428980000</v>
      </c>
      <c r="J310" s="38"/>
    </row>
    <row r="311" spans="2:10" x14ac:dyDescent="0.25">
      <c r="B311" s="38"/>
      <c r="C311" s="38"/>
      <c r="D311" s="45"/>
      <c r="E311" s="38"/>
      <c r="F311" s="38"/>
      <c r="G311" s="38"/>
      <c r="H311" s="39"/>
      <c r="I311" s="39"/>
      <c r="J311" s="38"/>
    </row>
    <row r="312" spans="2:10" x14ac:dyDescent="0.25">
      <c r="B312" s="23">
        <v>34</v>
      </c>
      <c r="C312" s="23" t="s">
        <v>309</v>
      </c>
      <c r="D312" s="37" t="s">
        <v>570</v>
      </c>
      <c r="E312" s="38" t="s">
        <v>571</v>
      </c>
      <c r="F312" s="38" t="s">
        <v>572</v>
      </c>
      <c r="G312" s="38" t="s">
        <v>573</v>
      </c>
      <c r="H312" s="39" t="s">
        <v>403</v>
      </c>
      <c r="I312" s="39">
        <v>90000000</v>
      </c>
      <c r="J312" s="38" t="s">
        <v>574</v>
      </c>
    </row>
    <row r="313" spans="2:10" x14ac:dyDescent="0.25">
      <c r="B313" s="38"/>
      <c r="C313" s="38"/>
      <c r="D313" s="45"/>
      <c r="E313" s="38"/>
      <c r="F313" s="38" t="s">
        <v>575</v>
      </c>
      <c r="G313" s="38" t="s">
        <v>573</v>
      </c>
      <c r="H313" s="39" t="s">
        <v>403</v>
      </c>
      <c r="I313" s="39">
        <v>90000000</v>
      </c>
      <c r="J313" s="38"/>
    </row>
    <row r="314" spans="2:10" x14ac:dyDescent="0.25">
      <c r="B314" s="38"/>
      <c r="C314" s="38"/>
      <c r="D314" s="45"/>
      <c r="E314" s="38"/>
      <c r="F314" s="38" t="s">
        <v>576</v>
      </c>
      <c r="G314" s="38" t="s">
        <v>573</v>
      </c>
      <c r="H314" s="39" t="s">
        <v>403</v>
      </c>
      <c r="I314" s="39">
        <v>90000000</v>
      </c>
      <c r="J314" s="38"/>
    </row>
    <row r="315" spans="2:10" x14ac:dyDescent="0.25">
      <c r="B315" s="38"/>
      <c r="C315" s="38"/>
      <c r="D315" s="45"/>
      <c r="E315" s="38"/>
      <c r="F315" s="38" t="s">
        <v>577</v>
      </c>
      <c r="G315" s="38" t="s">
        <v>573</v>
      </c>
      <c r="H315" s="39" t="s">
        <v>403</v>
      </c>
      <c r="I315" s="39">
        <v>90000000</v>
      </c>
      <c r="J315" s="38"/>
    </row>
    <row r="316" spans="2:10" x14ac:dyDescent="0.25">
      <c r="B316" s="38"/>
      <c r="C316" s="26"/>
      <c r="D316" s="22" t="s">
        <v>8</v>
      </c>
      <c r="E316" s="26"/>
      <c r="F316" s="26"/>
      <c r="G316" s="26"/>
      <c r="H316" s="27"/>
      <c r="I316" s="50">
        <f>SUM(I312:I315)</f>
        <v>360000000</v>
      </c>
      <c r="J316" s="38"/>
    </row>
    <row r="317" spans="2:10" x14ac:dyDescent="0.25">
      <c r="B317" s="38"/>
      <c r="C317" s="38"/>
      <c r="D317" s="45"/>
      <c r="E317" s="38"/>
      <c r="F317" s="38"/>
      <c r="G317" s="38"/>
      <c r="H317" s="39"/>
      <c r="I317" s="39"/>
      <c r="J317" s="38"/>
    </row>
    <row r="318" spans="2:10" x14ac:dyDescent="0.25">
      <c r="B318" s="23">
        <v>35</v>
      </c>
      <c r="C318" s="23" t="s">
        <v>116</v>
      </c>
      <c r="D318" s="37" t="s">
        <v>578</v>
      </c>
      <c r="E318" s="38" t="s">
        <v>579</v>
      </c>
      <c r="F318" s="38" t="s">
        <v>580</v>
      </c>
      <c r="G318" s="38" t="s">
        <v>118</v>
      </c>
      <c r="H318" s="39" t="s">
        <v>581</v>
      </c>
      <c r="I318" s="39">
        <v>26250000</v>
      </c>
      <c r="J318" s="20" t="s">
        <v>117</v>
      </c>
    </row>
    <row r="319" spans="2:10" x14ac:dyDescent="0.25">
      <c r="B319" s="38"/>
      <c r="C319" s="38"/>
      <c r="D319" s="45"/>
      <c r="E319" s="38" t="s">
        <v>582</v>
      </c>
      <c r="F319" s="38" t="s">
        <v>583</v>
      </c>
      <c r="G319" s="38" t="s">
        <v>118</v>
      </c>
      <c r="H319" s="39" t="s">
        <v>252</v>
      </c>
      <c r="I319" s="39">
        <v>17500000</v>
      </c>
      <c r="J319" s="38"/>
    </row>
    <row r="320" spans="2:10" x14ac:dyDescent="0.25">
      <c r="B320" s="38"/>
      <c r="C320" s="38"/>
      <c r="D320" s="45"/>
      <c r="E320" s="38"/>
      <c r="F320" s="38" t="s">
        <v>584</v>
      </c>
      <c r="G320" s="38" t="s">
        <v>118</v>
      </c>
      <c r="H320" s="39" t="s">
        <v>585</v>
      </c>
      <c r="I320" s="39">
        <v>157500000</v>
      </c>
      <c r="J320" s="38"/>
    </row>
    <row r="321" spans="2:10" x14ac:dyDescent="0.25">
      <c r="B321" s="38"/>
      <c r="C321" s="38"/>
      <c r="D321" s="45"/>
      <c r="E321" s="38"/>
      <c r="F321" s="38" t="s">
        <v>586</v>
      </c>
      <c r="G321" s="38" t="s">
        <v>118</v>
      </c>
      <c r="H321" s="39" t="s">
        <v>403</v>
      </c>
      <c r="I321" s="39">
        <v>87500000</v>
      </c>
      <c r="J321" s="38"/>
    </row>
    <row r="322" spans="2:10" x14ac:dyDescent="0.25">
      <c r="B322" s="38"/>
      <c r="C322" s="38"/>
      <c r="D322" s="45"/>
      <c r="E322" s="38" t="s">
        <v>587</v>
      </c>
      <c r="F322" s="38" t="s">
        <v>588</v>
      </c>
      <c r="G322" s="38" t="s">
        <v>118</v>
      </c>
      <c r="H322" s="39" t="s">
        <v>431</v>
      </c>
      <c r="I322" s="39">
        <v>43750000</v>
      </c>
      <c r="J322" s="38"/>
    </row>
    <row r="323" spans="2:10" x14ac:dyDescent="0.25">
      <c r="B323" s="38"/>
      <c r="C323" s="38"/>
      <c r="D323" s="45"/>
      <c r="E323" s="38"/>
      <c r="F323" s="38" t="s">
        <v>589</v>
      </c>
      <c r="G323" s="38" t="s">
        <v>118</v>
      </c>
      <c r="H323" s="39" t="s">
        <v>403</v>
      </c>
      <c r="I323" s="39">
        <v>87500000</v>
      </c>
      <c r="J323" s="38"/>
    </row>
    <row r="324" spans="2:10" x14ac:dyDescent="0.25">
      <c r="B324" s="38"/>
      <c r="C324" s="38"/>
      <c r="D324" s="45"/>
      <c r="E324" s="38"/>
      <c r="F324" s="38" t="s">
        <v>590</v>
      </c>
      <c r="G324" s="38" t="s">
        <v>118</v>
      </c>
      <c r="H324" s="39" t="s">
        <v>591</v>
      </c>
      <c r="I324" s="39">
        <v>113750000</v>
      </c>
      <c r="J324" s="38"/>
    </row>
    <row r="325" spans="2:10" x14ac:dyDescent="0.25">
      <c r="B325" s="38"/>
      <c r="C325" s="38"/>
      <c r="D325" s="45"/>
      <c r="E325" s="38"/>
      <c r="F325" s="38" t="s">
        <v>592</v>
      </c>
      <c r="G325" s="38" t="s">
        <v>118</v>
      </c>
      <c r="H325" s="39" t="s">
        <v>591</v>
      </c>
      <c r="I325" s="39">
        <v>113750000</v>
      </c>
      <c r="J325" s="38"/>
    </row>
    <row r="326" spans="2:10" x14ac:dyDescent="0.25">
      <c r="B326" s="38"/>
      <c r="C326" s="38"/>
      <c r="D326" s="45"/>
      <c r="E326" s="38"/>
      <c r="F326" s="38" t="s">
        <v>593</v>
      </c>
      <c r="G326" s="38" t="s">
        <v>118</v>
      </c>
      <c r="H326" s="39" t="s">
        <v>594</v>
      </c>
      <c r="I326" s="39">
        <v>52500000</v>
      </c>
      <c r="J326" s="38"/>
    </row>
    <row r="327" spans="2:10" x14ac:dyDescent="0.25">
      <c r="B327" s="38"/>
      <c r="C327" s="38"/>
      <c r="D327" s="45"/>
      <c r="E327" s="38" t="s">
        <v>595</v>
      </c>
      <c r="F327" s="38" t="s">
        <v>596</v>
      </c>
      <c r="G327" s="38" t="s">
        <v>118</v>
      </c>
      <c r="H327" s="39" t="s">
        <v>597</v>
      </c>
      <c r="I327" s="39">
        <v>61250000</v>
      </c>
      <c r="J327" s="38"/>
    </row>
    <row r="328" spans="2:10" x14ac:dyDescent="0.25">
      <c r="B328" s="38"/>
      <c r="C328" s="38"/>
      <c r="D328" s="45"/>
      <c r="E328" s="38"/>
      <c r="F328" s="38" t="s">
        <v>598</v>
      </c>
      <c r="G328" s="38" t="s">
        <v>118</v>
      </c>
      <c r="H328" s="39" t="s">
        <v>599</v>
      </c>
      <c r="I328" s="39">
        <v>35000000</v>
      </c>
      <c r="J328" s="38"/>
    </row>
    <row r="329" spans="2:10" x14ac:dyDescent="0.25">
      <c r="B329" s="38"/>
      <c r="C329" s="38"/>
      <c r="D329" s="45"/>
      <c r="E329" s="38"/>
      <c r="F329" s="38" t="s">
        <v>600</v>
      </c>
      <c r="G329" s="38" t="s">
        <v>118</v>
      </c>
      <c r="H329" s="39" t="s">
        <v>601</v>
      </c>
      <c r="I329" s="39">
        <v>7000000</v>
      </c>
      <c r="J329" s="38"/>
    </row>
    <row r="330" spans="2:10" x14ac:dyDescent="0.25">
      <c r="B330" s="38"/>
      <c r="C330" s="38"/>
      <c r="D330" s="45"/>
      <c r="E330" s="38"/>
      <c r="F330" s="38" t="s">
        <v>602</v>
      </c>
      <c r="G330" s="38" t="s">
        <v>118</v>
      </c>
      <c r="H330" s="39" t="s">
        <v>603</v>
      </c>
      <c r="I330" s="39">
        <v>936250000</v>
      </c>
      <c r="J330" s="38"/>
    </row>
    <row r="331" spans="2:10" x14ac:dyDescent="0.25">
      <c r="B331" s="38"/>
      <c r="C331" s="38"/>
      <c r="D331" s="45"/>
      <c r="E331" s="38" t="s">
        <v>604</v>
      </c>
      <c r="F331" s="38" t="s">
        <v>605</v>
      </c>
      <c r="G331" s="38" t="s">
        <v>118</v>
      </c>
      <c r="H331" s="39" t="s">
        <v>606</v>
      </c>
      <c r="I331" s="39">
        <v>12250000</v>
      </c>
      <c r="J331" s="38"/>
    </row>
    <row r="332" spans="2:10" x14ac:dyDescent="0.25">
      <c r="B332" s="38"/>
      <c r="C332" s="38"/>
      <c r="D332" s="45"/>
      <c r="E332" s="38"/>
      <c r="F332" s="38" t="s">
        <v>607</v>
      </c>
      <c r="G332" s="38" t="s">
        <v>118</v>
      </c>
      <c r="H332" s="39" t="s">
        <v>403</v>
      </c>
      <c r="I332" s="39">
        <v>87500000</v>
      </c>
      <c r="J332" s="38"/>
    </row>
    <row r="333" spans="2:10" x14ac:dyDescent="0.25">
      <c r="B333" s="38"/>
      <c r="C333" s="38"/>
      <c r="D333" s="45"/>
      <c r="E333" s="38" t="s">
        <v>554</v>
      </c>
      <c r="F333" s="38" t="s">
        <v>554</v>
      </c>
      <c r="G333" s="38" t="s">
        <v>118</v>
      </c>
      <c r="H333" s="39" t="s">
        <v>403</v>
      </c>
      <c r="I333" s="39">
        <v>87500000</v>
      </c>
      <c r="J333" s="38"/>
    </row>
    <row r="334" spans="2:10" x14ac:dyDescent="0.25">
      <c r="B334" s="38"/>
      <c r="C334" s="38"/>
      <c r="D334" s="45"/>
      <c r="E334" s="38"/>
      <c r="F334" s="38" t="s">
        <v>608</v>
      </c>
      <c r="G334" s="38" t="s">
        <v>118</v>
      </c>
      <c r="H334" s="39" t="s">
        <v>609</v>
      </c>
      <c r="I334" s="39">
        <v>84000000</v>
      </c>
      <c r="J334" s="38"/>
    </row>
    <row r="335" spans="2:10" x14ac:dyDescent="0.25">
      <c r="B335" s="38"/>
      <c r="C335" s="38"/>
      <c r="D335" s="45"/>
      <c r="E335" s="38" t="s">
        <v>610</v>
      </c>
      <c r="F335" s="38" t="s">
        <v>611</v>
      </c>
      <c r="G335" s="38" t="s">
        <v>118</v>
      </c>
      <c r="H335" s="39" t="s">
        <v>612</v>
      </c>
      <c r="I335" s="39">
        <v>5250000</v>
      </c>
      <c r="J335" s="38"/>
    </row>
    <row r="336" spans="2:10" x14ac:dyDescent="0.25">
      <c r="B336" s="38"/>
      <c r="C336" s="26"/>
      <c r="D336" s="22" t="s">
        <v>8</v>
      </c>
      <c r="E336" s="26"/>
      <c r="F336" s="26"/>
      <c r="G336" s="26"/>
      <c r="H336" s="27"/>
      <c r="I336" s="50">
        <f>SUM(I318:I335)</f>
        <v>2016000000</v>
      </c>
      <c r="J336" s="38"/>
    </row>
    <row r="337" spans="2:10" x14ac:dyDescent="0.25">
      <c r="B337" s="38"/>
      <c r="C337" s="23"/>
      <c r="D337" s="35"/>
      <c r="E337" s="23"/>
      <c r="F337" s="23"/>
      <c r="G337" s="23"/>
      <c r="H337" s="36"/>
      <c r="I337" s="51"/>
      <c r="J337" s="38"/>
    </row>
    <row r="338" spans="2:10" x14ac:dyDescent="0.25">
      <c r="B338" s="23">
        <v>36</v>
      </c>
      <c r="C338" s="23" t="s">
        <v>132</v>
      </c>
      <c r="D338" s="37" t="s">
        <v>578</v>
      </c>
      <c r="E338" s="38" t="s">
        <v>571</v>
      </c>
      <c r="F338" s="38" t="s">
        <v>572</v>
      </c>
      <c r="G338" s="38" t="s">
        <v>969</v>
      </c>
      <c r="H338" s="39" t="s">
        <v>970</v>
      </c>
      <c r="I338" s="39">
        <v>750000000</v>
      </c>
      <c r="J338" s="38"/>
    </row>
    <row r="339" spans="2:10" x14ac:dyDescent="0.25">
      <c r="B339" s="38"/>
      <c r="C339" s="38"/>
      <c r="D339" s="42"/>
      <c r="E339" s="38"/>
      <c r="F339" s="38"/>
      <c r="G339" s="38" t="s">
        <v>971</v>
      </c>
      <c r="H339" s="39" t="s">
        <v>79</v>
      </c>
      <c r="I339" s="39">
        <v>50000000</v>
      </c>
      <c r="J339" s="38"/>
    </row>
    <row r="340" spans="2:10" x14ac:dyDescent="0.25">
      <c r="B340" s="38"/>
      <c r="C340" s="38"/>
      <c r="D340" s="42"/>
      <c r="E340" s="38"/>
      <c r="F340" s="38" t="s">
        <v>576</v>
      </c>
      <c r="G340" s="38" t="s">
        <v>972</v>
      </c>
      <c r="H340" s="39" t="s">
        <v>973</v>
      </c>
      <c r="I340" s="39">
        <v>70000000</v>
      </c>
      <c r="J340" s="38"/>
    </row>
    <row r="341" spans="2:10" x14ac:dyDescent="0.25">
      <c r="B341" s="38"/>
      <c r="C341" s="38"/>
      <c r="D341" s="42"/>
      <c r="E341" s="38"/>
      <c r="F341" s="38"/>
      <c r="G341" s="38" t="s">
        <v>974</v>
      </c>
      <c r="H341" s="39" t="s">
        <v>973</v>
      </c>
      <c r="I341" s="39">
        <v>100000000</v>
      </c>
      <c r="J341" s="38"/>
    </row>
    <row r="342" spans="2:10" x14ac:dyDescent="0.25">
      <c r="B342" s="38"/>
      <c r="C342" s="38"/>
      <c r="D342" s="42"/>
      <c r="E342" s="38"/>
      <c r="F342" s="38"/>
      <c r="G342" s="38" t="s">
        <v>655</v>
      </c>
      <c r="H342" s="39" t="s">
        <v>975</v>
      </c>
      <c r="I342" s="39">
        <v>190000000</v>
      </c>
      <c r="J342" s="38"/>
    </row>
    <row r="343" spans="2:10" x14ac:dyDescent="0.25">
      <c r="B343" s="38"/>
      <c r="C343" s="38"/>
      <c r="D343" s="42"/>
      <c r="E343" s="38"/>
      <c r="F343" s="38"/>
      <c r="G343" s="38" t="s">
        <v>537</v>
      </c>
      <c r="H343" s="39" t="s">
        <v>976</v>
      </c>
      <c r="I343" s="39">
        <v>50000000</v>
      </c>
      <c r="J343" s="38"/>
    </row>
    <row r="344" spans="2:10" x14ac:dyDescent="0.25">
      <c r="B344" s="38"/>
      <c r="C344" s="38"/>
      <c r="D344" s="42"/>
      <c r="E344" s="38" t="s">
        <v>977</v>
      </c>
      <c r="F344" s="38" t="s">
        <v>751</v>
      </c>
      <c r="G344" s="38" t="s">
        <v>250</v>
      </c>
      <c r="H344" s="39" t="s">
        <v>978</v>
      </c>
      <c r="I344" s="39">
        <v>675000000</v>
      </c>
      <c r="J344" s="38"/>
    </row>
    <row r="345" spans="2:10" x14ac:dyDescent="0.25">
      <c r="B345" s="38"/>
      <c r="C345" s="38"/>
      <c r="D345" s="42"/>
      <c r="E345" s="38"/>
      <c r="F345" s="38"/>
      <c r="G345" s="38" t="s">
        <v>655</v>
      </c>
      <c r="H345" s="39" t="s">
        <v>979</v>
      </c>
      <c r="I345" s="39">
        <v>100000000</v>
      </c>
      <c r="J345" s="38"/>
    </row>
    <row r="346" spans="2:10" x14ac:dyDescent="0.25">
      <c r="B346" s="38"/>
      <c r="C346" s="38"/>
      <c r="D346" s="42"/>
      <c r="E346" s="38"/>
      <c r="F346" s="38"/>
      <c r="G346" s="38" t="s">
        <v>980</v>
      </c>
      <c r="H346" s="39" t="s">
        <v>538</v>
      </c>
      <c r="I346" s="39">
        <v>75000000</v>
      </c>
      <c r="J346" s="38"/>
    </row>
    <row r="347" spans="2:10" x14ac:dyDescent="0.25">
      <c r="B347" s="38"/>
      <c r="C347" s="38"/>
      <c r="D347" s="42"/>
      <c r="E347" s="38"/>
      <c r="F347" s="38"/>
      <c r="G347" s="38" t="s">
        <v>971</v>
      </c>
      <c r="H347" s="39" t="s">
        <v>79</v>
      </c>
      <c r="I347" s="39">
        <v>50000000</v>
      </c>
      <c r="J347" s="38"/>
    </row>
    <row r="348" spans="2:10" x14ac:dyDescent="0.25">
      <c r="B348" s="38"/>
      <c r="C348" s="26"/>
      <c r="D348" s="22" t="s">
        <v>8</v>
      </c>
      <c r="E348" s="26"/>
      <c r="F348" s="26"/>
      <c r="G348" s="26"/>
      <c r="H348" s="27"/>
      <c r="I348" s="50">
        <f>SUM(I338:I347)</f>
        <v>2110000000</v>
      </c>
      <c r="J348" s="38"/>
    </row>
    <row r="349" spans="2:10" x14ac:dyDescent="0.25">
      <c r="B349" s="38"/>
      <c r="C349" s="38"/>
      <c r="D349" s="45"/>
      <c r="E349" s="38"/>
      <c r="F349" s="38"/>
      <c r="G349" s="38"/>
      <c r="H349" s="39"/>
      <c r="I349" s="39"/>
      <c r="J349" s="38"/>
    </row>
    <row r="350" spans="2:10" x14ac:dyDescent="0.25">
      <c r="B350" s="23">
        <v>37</v>
      </c>
      <c r="C350" s="23" t="s">
        <v>452</v>
      </c>
      <c r="D350" s="37" t="s">
        <v>613</v>
      </c>
      <c r="E350" s="38" t="s">
        <v>473</v>
      </c>
      <c r="F350" s="38" t="s">
        <v>474</v>
      </c>
      <c r="G350" s="38" t="s">
        <v>475</v>
      </c>
      <c r="H350" s="39" t="s">
        <v>456</v>
      </c>
      <c r="I350" s="39">
        <v>50000000</v>
      </c>
      <c r="J350" s="38"/>
    </row>
    <row r="351" spans="2:10" x14ac:dyDescent="0.25">
      <c r="B351" s="38"/>
      <c r="C351" s="38"/>
      <c r="D351" s="45"/>
      <c r="E351" s="38" t="s">
        <v>42</v>
      </c>
      <c r="F351" s="38" t="s">
        <v>476</v>
      </c>
      <c r="G351" s="38" t="s">
        <v>477</v>
      </c>
      <c r="H351" s="39" t="s">
        <v>456</v>
      </c>
      <c r="I351" s="39">
        <v>50000000</v>
      </c>
      <c r="J351" s="38"/>
    </row>
    <row r="352" spans="2:10" x14ac:dyDescent="0.25">
      <c r="B352" s="38"/>
      <c r="C352" s="38"/>
      <c r="D352" s="45"/>
      <c r="E352" s="38"/>
      <c r="F352" s="38" t="s">
        <v>629</v>
      </c>
      <c r="G352" s="38" t="s">
        <v>559</v>
      </c>
      <c r="H352" s="39" t="s">
        <v>79</v>
      </c>
      <c r="I352" s="39">
        <v>51080000</v>
      </c>
      <c r="J352" s="38"/>
    </row>
    <row r="353" spans="2:10" x14ac:dyDescent="0.25">
      <c r="B353" s="98"/>
      <c r="C353" s="98"/>
      <c r="D353" s="99"/>
      <c r="E353" s="98" t="s">
        <v>478</v>
      </c>
      <c r="F353" s="98" t="s">
        <v>479</v>
      </c>
      <c r="G353" s="98" t="s">
        <v>480</v>
      </c>
      <c r="H353" s="100" t="s">
        <v>456</v>
      </c>
      <c r="I353" s="100">
        <v>50000000</v>
      </c>
      <c r="J353" s="98"/>
    </row>
    <row r="354" spans="2:10" x14ac:dyDescent="0.25">
      <c r="B354" s="38"/>
      <c r="C354" s="38"/>
      <c r="D354" s="45"/>
      <c r="E354" s="38"/>
      <c r="F354" s="38" t="s">
        <v>626</v>
      </c>
      <c r="G354" s="38" t="s">
        <v>625</v>
      </c>
      <c r="H354" s="39" t="s">
        <v>306</v>
      </c>
      <c r="I354" s="39">
        <v>106800000</v>
      </c>
      <c r="J354" s="38"/>
    </row>
    <row r="355" spans="2:10" x14ac:dyDescent="0.25">
      <c r="B355" s="38"/>
      <c r="C355" s="38"/>
      <c r="D355" s="45"/>
      <c r="E355" s="38"/>
      <c r="F355" s="38"/>
      <c r="G355" s="38" t="s">
        <v>562</v>
      </c>
      <c r="H355" s="39" t="s">
        <v>79</v>
      </c>
      <c r="I355" s="39">
        <v>51080000</v>
      </c>
      <c r="J355" s="38"/>
    </row>
    <row r="356" spans="2:10" x14ac:dyDescent="0.25">
      <c r="B356" s="38"/>
      <c r="C356" s="38"/>
      <c r="D356" s="45"/>
      <c r="E356" s="38" t="s">
        <v>481</v>
      </c>
      <c r="F356" s="38" t="s">
        <v>482</v>
      </c>
      <c r="G356" s="38" t="s">
        <v>483</v>
      </c>
      <c r="H356" s="39" t="s">
        <v>456</v>
      </c>
      <c r="I356" s="39">
        <v>50000000</v>
      </c>
      <c r="J356" s="38"/>
    </row>
    <row r="357" spans="2:10" x14ac:dyDescent="0.25">
      <c r="B357" s="38"/>
      <c r="C357" s="38"/>
      <c r="D357" s="45"/>
      <c r="E357" s="38" t="s">
        <v>484</v>
      </c>
      <c r="F357" s="38" t="s">
        <v>485</v>
      </c>
      <c r="G357" s="38" t="s">
        <v>486</v>
      </c>
      <c r="H357" s="39" t="s">
        <v>456</v>
      </c>
      <c r="I357" s="39">
        <v>50000000</v>
      </c>
      <c r="J357" s="38"/>
    </row>
    <row r="358" spans="2:10" x14ac:dyDescent="0.25">
      <c r="B358" s="38"/>
      <c r="C358" s="38"/>
      <c r="D358" s="45"/>
      <c r="E358" s="38"/>
      <c r="F358" s="38" t="s">
        <v>621</v>
      </c>
      <c r="G358" s="38" t="s">
        <v>622</v>
      </c>
      <c r="H358" s="39" t="s">
        <v>456</v>
      </c>
      <c r="I358" s="39">
        <v>50000000</v>
      </c>
      <c r="J358" s="38"/>
    </row>
    <row r="359" spans="2:10" ht="15.75" thickBot="1" x14ac:dyDescent="0.3">
      <c r="B359" s="38"/>
      <c r="C359" s="38"/>
      <c r="D359" s="45"/>
      <c r="E359" s="38"/>
      <c r="F359" s="38" t="s">
        <v>623</v>
      </c>
      <c r="G359" s="38" t="s">
        <v>477</v>
      </c>
      <c r="H359" s="39" t="s">
        <v>456</v>
      </c>
      <c r="I359" s="39">
        <v>50000000</v>
      </c>
      <c r="J359" s="38"/>
    </row>
    <row r="360" spans="2:10" x14ac:dyDescent="0.25">
      <c r="B360" s="93"/>
      <c r="C360" s="93"/>
      <c r="D360" s="94"/>
      <c r="E360" s="93"/>
      <c r="F360" s="93"/>
      <c r="G360" s="93" t="s">
        <v>559</v>
      </c>
      <c r="H360" s="95" t="s">
        <v>79</v>
      </c>
      <c r="I360" s="95">
        <v>51080000</v>
      </c>
      <c r="J360" s="38"/>
    </row>
    <row r="361" spans="2:10" x14ac:dyDescent="0.25">
      <c r="B361" s="38"/>
      <c r="C361" s="38"/>
      <c r="D361" s="45"/>
      <c r="E361" s="38"/>
      <c r="F361" s="38" t="s">
        <v>484</v>
      </c>
      <c r="G361" s="38" t="s">
        <v>625</v>
      </c>
      <c r="H361" s="39" t="s">
        <v>306</v>
      </c>
      <c r="I361" s="39">
        <v>106800000</v>
      </c>
      <c r="J361" s="38"/>
    </row>
    <row r="362" spans="2:10" x14ac:dyDescent="0.25">
      <c r="B362" s="38"/>
      <c r="C362" s="38"/>
      <c r="D362" s="45"/>
      <c r="E362" s="38" t="s">
        <v>614</v>
      </c>
      <c r="F362" s="38" t="s">
        <v>615</v>
      </c>
      <c r="G362" s="38" t="s">
        <v>616</v>
      </c>
      <c r="H362" s="39" t="s">
        <v>456</v>
      </c>
      <c r="I362" s="39">
        <v>50000000</v>
      </c>
      <c r="J362" s="38"/>
    </row>
    <row r="363" spans="2:10" x14ac:dyDescent="0.25">
      <c r="B363" s="38"/>
      <c r="C363" s="38"/>
      <c r="D363" s="45"/>
      <c r="E363" s="38"/>
      <c r="F363" s="38" t="s">
        <v>624</v>
      </c>
      <c r="G363" s="38" t="s">
        <v>480</v>
      </c>
      <c r="H363" s="39" t="s">
        <v>456</v>
      </c>
      <c r="I363" s="39">
        <v>50000000</v>
      </c>
      <c r="J363" s="38"/>
    </row>
    <row r="364" spans="2:10" x14ac:dyDescent="0.25">
      <c r="B364" s="38"/>
      <c r="C364" s="38"/>
      <c r="D364" s="45"/>
      <c r="E364" s="38"/>
      <c r="F364" s="38"/>
      <c r="G364" s="38" t="s">
        <v>625</v>
      </c>
      <c r="H364" s="39" t="s">
        <v>306</v>
      </c>
      <c r="I364" s="39">
        <v>106800000</v>
      </c>
      <c r="J364" s="38"/>
    </row>
    <row r="365" spans="2:10" x14ac:dyDescent="0.25">
      <c r="B365" s="38"/>
      <c r="C365" s="38"/>
      <c r="D365" s="45"/>
      <c r="E365" s="38" t="s">
        <v>481</v>
      </c>
      <c r="F365" s="38" t="s">
        <v>617</v>
      </c>
      <c r="G365" s="38" t="s">
        <v>618</v>
      </c>
      <c r="H365" s="39" t="s">
        <v>456</v>
      </c>
      <c r="I365" s="39">
        <v>50000000</v>
      </c>
      <c r="J365" s="38"/>
    </row>
    <row r="366" spans="2:10" x14ac:dyDescent="0.25">
      <c r="B366" s="38"/>
      <c r="C366" s="38"/>
      <c r="D366" s="45"/>
      <c r="E366" s="38" t="s">
        <v>619</v>
      </c>
      <c r="F366" s="38" t="s">
        <v>484</v>
      </c>
      <c r="G366" s="38" t="s">
        <v>620</v>
      </c>
      <c r="H366" s="39" t="s">
        <v>456</v>
      </c>
      <c r="I366" s="39">
        <v>50000000</v>
      </c>
      <c r="J366" s="38"/>
    </row>
    <row r="367" spans="2:10" x14ac:dyDescent="0.25">
      <c r="B367" s="38"/>
      <c r="C367" s="38"/>
      <c r="D367" s="45"/>
      <c r="E367" s="38" t="s">
        <v>627</v>
      </c>
      <c r="F367" s="38" t="s">
        <v>628</v>
      </c>
      <c r="G367" s="38" t="s">
        <v>559</v>
      </c>
      <c r="H367" s="39" t="s">
        <v>79</v>
      </c>
      <c r="I367" s="39">
        <v>51080000</v>
      </c>
      <c r="J367" s="38"/>
    </row>
    <row r="368" spans="2:10" x14ac:dyDescent="0.25">
      <c r="B368" s="38"/>
      <c r="C368" s="38"/>
      <c r="D368" s="45"/>
      <c r="E368" s="38" t="s">
        <v>630</v>
      </c>
      <c r="F368" s="38" t="s">
        <v>631</v>
      </c>
      <c r="G368" s="38" t="s">
        <v>559</v>
      </c>
      <c r="H368" s="39" t="s">
        <v>79</v>
      </c>
      <c r="I368" s="39">
        <v>51080000</v>
      </c>
      <c r="J368" s="38"/>
    </row>
    <row r="369" spans="2:10" x14ac:dyDescent="0.25">
      <c r="B369" s="38"/>
      <c r="C369" s="38"/>
      <c r="D369" s="45"/>
      <c r="E369" s="38" t="s">
        <v>632</v>
      </c>
      <c r="F369" s="38" t="s">
        <v>633</v>
      </c>
      <c r="G369" s="38" t="s">
        <v>634</v>
      </c>
      <c r="H369" s="39" t="s">
        <v>79</v>
      </c>
      <c r="I369" s="39">
        <v>51080000</v>
      </c>
      <c r="J369" s="38"/>
    </row>
    <row r="370" spans="2:10" x14ac:dyDescent="0.25">
      <c r="B370" s="38"/>
      <c r="C370" s="38"/>
      <c r="D370" s="45"/>
      <c r="E370" s="38" t="s">
        <v>635</v>
      </c>
      <c r="F370" s="38" t="s">
        <v>635</v>
      </c>
      <c r="G370" s="38" t="s">
        <v>562</v>
      </c>
      <c r="H370" s="39" t="s">
        <v>79</v>
      </c>
      <c r="I370" s="39">
        <v>51080000</v>
      </c>
      <c r="J370" s="38"/>
    </row>
    <row r="371" spans="2:10" x14ac:dyDescent="0.25">
      <c r="B371" s="38"/>
      <c r="C371" s="26"/>
      <c r="D371" s="22" t="s">
        <v>8</v>
      </c>
      <c r="E371" s="26"/>
      <c r="F371" s="26"/>
      <c r="G371" s="26"/>
      <c r="H371" s="27"/>
      <c r="I371" s="50">
        <f>SUM(I350:I370)</f>
        <v>1227960000</v>
      </c>
      <c r="J371" s="38"/>
    </row>
    <row r="372" spans="2:10" x14ac:dyDescent="0.25">
      <c r="B372" s="38"/>
      <c r="C372" s="38"/>
      <c r="D372" s="45"/>
      <c r="E372" s="38"/>
      <c r="F372" s="38"/>
      <c r="G372" s="38"/>
      <c r="H372" s="39"/>
      <c r="I372" s="39"/>
      <c r="J372" s="38"/>
    </row>
    <row r="373" spans="2:10" x14ac:dyDescent="0.25">
      <c r="B373" s="23">
        <v>37</v>
      </c>
      <c r="C373" s="23" t="s">
        <v>132</v>
      </c>
      <c r="D373" s="37" t="s">
        <v>636</v>
      </c>
      <c r="E373" s="38" t="s">
        <v>614</v>
      </c>
      <c r="F373" s="38" t="s">
        <v>637</v>
      </c>
      <c r="G373" s="38" t="s">
        <v>498</v>
      </c>
      <c r="H373" s="39" t="s">
        <v>640</v>
      </c>
      <c r="I373" s="39">
        <v>64000000</v>
      </c>
      <c r="J373" s="38"/>
    </row>
    <row r="374" spans="2:10" x14ac:dyDescent="0.25">
      <c r="B374" s="38"/>
      <c r="C374" s="38"/>
      <c r="D374" s="45"/>
      <c r="E374" s="38"/>
      <c r="F374" s="38"/>
      <c r="G374" s="38" t="s">
        <v>250</v>
      </c>
      <c r="H374" s="39" t="s">
        <v>638</v>
      </c>
      <c r="I374" s="39">
        <v>26000000</v>
      </c>
      <c r="J374" s="38"/>
    </row>
    <row r="375" spans="2:10" x14ac:dyDescent="0.25">
      <c r="B375" s="38"/>
      <c r="C375" s="38"/>
      <c r="D375" s="45"/>
      <c r="E375" s="38"/>
      <c r="F375" s="38"/>
      <c r="G375" s="38" t="s">
        <v>498</v>
      </c>
      <c r="H375" s="39" t="s">
        <v>639</v>
      </c>
      <c r="I375" s="39">
        <v>34560000</v>
      </c>
      <c r="J375" s="38"/>
    </row>
    <row r="376" spans="2:10" x14ac:dyDescent="0.25">
      <c r="B376" s="38"/>
      <c r="C376" s="38"/>
      <c r="D376" s="45"/>
      <c r="E376" s="38"/>
      <c r="F376" s="38"/>
      <c r="G376" s="38" t="s">
        <v>250</v>
      </c>
      <c r="H376" s="39" t="s">
        <v>641</v>
      </c>
      <c r="I376" s="39">
        <v>31200000</v>
      </c>
      <c r="J376" s="38"/>
    </row>
    <row r="377" spans="2:10" x14ac:dyDescent="0.25">
      <c r="B377" s="38"/>
      <c r="C377" s="38"/>
      <c r="D377" s="45"/>
      <c r="E377" s="38"/>
      <c r="F377" s="38"/>
      <c r="G377" s="38" t="s">
        <v>498</v>
      </c>
      <c r="H377" s="39" t="s">
        <v>642</v>
      </c>
      <c r="I377" s="39">
        <v>210000000</v>
      </c>
      <c r="J377" s="38"/>
    </row>
    <row r="378" spans="2:10" x14ac:dyDescent="0.25">
      <c r="B378" s="38"/>
      <c r="C378" s="38"/>
      <c r="D378" s="45"/>
      <c r="E378" s="38"/>
      <c r="F378" s="38"/>
      <c r="G378" s="38" t="s">
        <v>643</v>
      </c>
      <c r="H378" s="39" t="s">
        <v>644</v>
      </c>
      <c r="I378" s="39">
        <v>125000000</v>
      </c>
      <c r="J378" s="38"/>
    </row>
    <row r="379" spans="2:10" x14ac:dyDescent="0.25">
      <c r="B379" s="38"/>
      <c r="C379" s="38"/>
      <c r="D379" s="45"/>
      <c r="E379" s="38" t="s">
        <v>478</v>
      </c>
      <c r="F379" s="38" t="s">
        <v>645</v>
      </c>
      <c r="G379" s="38" t="s">
        <v>646</v>
      </c>
      <c r="H379" s="39" t="s">
        <v>647</v>
      </c>
      <c r="I379" s="39">
        <v>121500000</v>
      </c>
      <c r="J379" s="38"/>
    </row>
    <row r="380" spans="2:10" x14ac:dyDescent="0.25">
      <c r="B380" s="38"/>
      <c r="C380" s="38"/>
      <c r="D380" s="45"/>
      <c r="E380" s="38"/>
      <c r="F380" s="38"/>
      <c r="G380" s="38" t="s">
        <v>648</v>
      </c>
      <c r="H380" s="39" t="s">
        <v>649</v>
      </c>
      <c r="I380" s="39">
        <v>250000000</v>
      </c>
      <c r="J380" s="38"/>
    </row>
    <row r="381" spans="2:10" x14ac:dyDescent="0.25">
      <c r="B381" s="38"/>
      <c r="C381" s="38"/>
      <c r="D381" s="45"/>
      <c r="E381" s="38"/>
      <c r="F381" s="38" t="s">
        <v>479</v>
      </c>
      <c r="G381" s="38" t="s">
        <v>498</v>
      </c>
      <c r="H381" s="39" t="s">
        <v>650</v>
      </c>
      <c r="I381" s="189">
        <v>280000000</v>
      </c>
      <c r="J381" s="38"/>
    </row>
    <row r="382" spans="2:10" x14ac:dyDescent="0.25">
      <c r="B382" s="38"/>
      <c r="C382" s="38"/>
      <c r="D382" s="45"/>
      <c r="E382" s="38"/>
      <c r="F382" s="38"/>
      <c r="G382" s="38" t="s">
        <v>651</v>
      </c>
      <c r="H382" s="39" t="s">
        <v>213</v>
      </c>
      <c r="I382" s="189"/>
      <c r="J382" s="38"/>
    </row>
    <row r="383" spans="2:10" x14ac:dyDescent="0.25">
      <c r="B383" s="38"/>
      <c r="C383" s="38"/>
      <c r="D383" s="45"/>
      <c r="E383" s="38"/>
      <c r="F383" s="38"/>
      <c r="G383" s="38" t="s">
        <v>707</v>
      </c>
      <c r="H383" s="39" t="s">
        <v>708</v>
      </c>
      <c r="I383" s="89">
        <v>150000000</v>
      </c>
      <c r="J383" s="38"/>
    </row>
    <row r="384" spans="2:10" x14ac:dyDescent="0.25">
      <c r="B384" s="38"/>
      <c r="C384" s="38"/>
      <c r="D384" s="45"/>
      <c r="E384" s="38"/>
      <c r="F384" s="38" t="s">
        <v>652</v>
      </c>
      <c r="G384" s="38" t="s">
        <v>653</v>
      </c>
      <c r="H384" s="39" t="s">
        <v>654</v>
      </c>
      <c r="I384" s="39">
        <v>250000000</v>
      </c>
      <c r="J384" s="38"/>
    </row>
    <row r="385" spans="2:10" x14ac:dyDescent="0.25">
      <c r="B385" s="38"/>
      <c r="C385" s="38"/>
      <c r="D385" s="45"/>
      <c r="E385" s="38" t="s">
        <v>481</v>
      </c>
      <c r="F385" s="38" t="s">
        <v>482</v>
      </c>
      <c r="G385" s="38" t="s">
        <v>655</v>
      </c>
      <c r="H385" s="39" t="s">
        <v>656</v>
      </c>
      <c r="I385" s="39">
        <v>56200000</v>
      </c>
      <c r="J385" s="38"/>
    </row>
    <row r="386" spans="2:10" x14ac:dyDescent="0.25">
      <c r="B386" s="38"/>
      <c r="C386" s="38"/>
      <c r="D386" s="45"/>
      <c r="E386" s="38"/>
      <c r="F386" s="38"/>
      <c r="G386" s="38" t="s">
        <v>498</v>
      </c>
      <c r="H386" s="39" t="s">
        <v>657</v>
      </c>
      <c r="I386" s="39">
        <v>65452000</v>
      </c>
      <c r="J386" s="38"/>
    </row>
    <row r="387" spans="2:10" x14ac:dyDescent="0.25">
      <c r="B387" s="38"/>
      <c r="C387" s="38"/>
      <c r="D387" s="45"/>
      <c r="E387" s="38"/>
      <c r="F387" s="38" t="s">
        <v>658</v>
      </c>
      <c r="G387" s="38" t="s">
        <v>659</v>
      </c>
      <c r="H387" s="39" t="s">
        <v>660</v>
      </c>
      <c r="I387" s="39">
        <v>74000000</v>
      </c>
      <c r="J387" s="38"/>
    </row>
    <row r="388" spans="2:10" x14ac:dyDescent="0.25">
      <c r="B388" s="38"/>
      <c r="C388" s="38"/>
      <c r="D388" s="45"/>
      <c r="E388" s="38"/>
      <c r="F388" s="38"/>
      <c r="G388" s="38" t="s">
        <v>661</v>
      </c>
      <c r="H388" s="39" t="s">
        <v>662</v>
      </c>
      <c r="I388" s="39">
        <v>74835000</v>
      </c>
      <c r="J388" s="38"/>
    </row>
    <row r="389" spans="2:10" x14ac:dyDescent="0.25">
      <c r="B389" s="38"/>
      <c r="C389" s="38"/>
      <c r="D389" s="45"/>
      <c r="E389" s="38"/>
      <c r="F389" s="38"/>
      <c r="G389" s="38" t="s">
        <v>659</v>
      </c>
      <c r="H389" s="39" t="s">
        <v>663</v>
      </c>
      <c r="I389" s="39">
        <v>50897400</v>
      </c>
      <c r="J389" s="38"/>
    </row>
    <row r="390" spans="2:10" x14ac:dyDescent="0.25">
      <c r="B390" s="38"/>
      <c r="C390" s="38"/>
      <c r="D390" s="45"/>
      <c r="E390" s="38"/>
      <c r="F390" s="38"/>
      <c r="G390" s="38" t="s">
        <v>664</v>
      </c>
      <c r="H390" s="39" t="s">
        <v>665</v>
      </c>
      <c r="I390" s="39">
        <v>47135000</v>
      </c>
      <c r="J390" s="38"/>
    </row>
    <row r="391" spans="2:10" x14ac:dyDescent="0.25">
      <c r="B391" s="38"/>
      <c r="C391" s="38"/>
      <c r="D391" s="45"/>
      <c r="E391" s="38"/>
      <c r="F391" s="38" t="s">
        <v>666</v>
      </c>
      <c r="G391" s="38" t="s">
        <v>655</v>
      </c>
      <c r="H391" s="39" t="s">
        <v>667</v>
      </c>
      <c r="I391" s="39">
        <v>56212200</v>
      </c>
      <c r="J391" s="38"/>
    </row>
    <row r="392" spans="2:10" x14ac:dyDescent="0.25">
      <c r="B392" s="38"/>
      <c r="C392" s="38"/>
      <c r="D392" s="45"/>
      <c r="E392" s="38"/>
      <c r="F392" s="38"/>
      <c r="G392" s="38" t="s">
        <v>668</v>
      </c>
      <c r="H392" s="39" t="s">
        <v>669</v>
      </c>
      <c r="I392" s="39">
        <v>76452000</v>
      </c>
      <c r="J392" s="38"/>
    </row>
    <row r="393" spans="2:10" x14ac:dyDescent="0.25">
      <c r="B393" s="38"/>
      <c r="C393" s="38"/>
      <c r="D393" s="45"/>
      <c r="E393" s="38"/>
      <c r="F393" s="38" t="s">
        <v>670</v>
      </c>
      <c r="G393" s="38" t="s">
        <v>675</v>
      </c>
      <c r="H393" s="39" t="s">
        <v>671</v>
      </c>
      <c r="I393" s="39">
        <v>225000000</v>
      </c>
      <c r="J393" s="38"/>
    </row>
    <row r="394" spans="2:10" x14ac:dyDescent="0.25">
      <c r="B394" s="38"/>
      <c r="C394" s="38"/>
      <c r="D394" s="45"/>
      <c r="E394" s="38"/>
      <c r="F394" s="38"/>
      <c r="G394" s="38" t="s">
        <v>674</v>
      </c>
      <c r="H394" s="39" t="s">
        <v>672</v>
      </c>
      <c r="I394" s="39">
        <v>135000000</v>
      </c>
      <c r="J394" s="38"/>
    </row>
    <row r="395" spans="2:10" x14ac:dyDescent="0.25">
      <c r="B395" s="38"/>
      <c r="C395" s="38"/>
      <c r="D395" s="45"/>
      <c r="E395" s="38"/>
      <c r="F395" s="38" t="s">
        <v>673</v>
      </c>
      <c r="G395" s="38" t="s">
        <v>675</v>
      </c>
      <c r="H395" s="39" t="s">
        <v>676</v>
      </c>
      <c r="I395" s="39">
        <v>180000000</v>
      </c>
      <c r="J395" s="38"/>
    </row>
    <row r="396" spans="2:10" x14ac:dyDescent="0.25">
      <c r="B396" s="38"/>
      <c r="C396" s="38"/>
      <c r="D396" s="45"/>
      <c r="E396" s="38"/>
      <c r="F396" s="38"/>
      <c r="G396" s="38" t="s">
        <v>655</v>
      </c>
      <c r="H396" s="39" t="s">
        <v>672</v>
      </c>
      <c r="I396" s="39">
        <v>162000000</v>
      </c>
      <c r="J396" s="38"/>
    </row>
    <row r="397" spans="2:10" x14ac:dyDescent="0.25">
      <c r="B397" s="38"/>
      <c r="C397" s="23"/>
      <c r="D397" s="42"/>
      <c r="E397" s="38" t="s">
        <v>473</v>
      </c>
      <c r="F397" s="38" t="s">
        <v>677</v>
      </c>
      <c r="G397" s="38" t="s">
        <v>678</v>
      </c>
      <c r="H397" s="39" t="s">
        <v>679</v>
      </c>
      <c r="I397" s="39">
        <v>388672000</v>
      </c>
      <c r="J397" s="38"/>
    </row>
    <row r="398" spans="2:10" x14ac:dyDescent="0.25">
      <c r="B398" s="38"/>
      <c r="C398" s="38"/>
      <c r="D398" s="45"/>
      <c r="E398" s="38"/>
      <c r="F398" s="38" t="s">
        <v>474</v>
      </c>
      <c r="G398" s="38" t="s">
        <v>678</v>
      </c>
      <c r="H398" s="39" t="s">
        <v>680</v>
      </c>
      <c r="I398" s="39">
        <v>400887000</v>
      </c>
      <c r="J398" s="38"/>
    </row>
    <row r="399" spans="2:10" x14ac:dyDescent="0.25">
      <c r="B399" s="38"/>
      <c r="C399" s="38"/>
      <c r="D399" s="45"/>
      <c r="E399" s="38" t="s">
        <v>681</v>
      </c>
      <c r="F399" s="38" t="s">
        <v>682</v>
      </c>
      <c r="G399" s="38" t="s">
        <v>683</v>
      </c>
      <c r="H399" s="39" t="s">
        <v>684</v>
      </c>
      <c r="I399" s="39">
        <v>235300000</v>
      </c>
      <c r="J399" s="38"/>
    </row>
    <row r="400" spans="2:10" x14ac:dyDescent="0.25">
      <c r="B400" s="38"/>
      <c r="C400" s="38"/>
      <c r="D400" s="45"/>
      <c r="E400" s="38" t="s">
        <v>685</v>
      </c>
      <c r="F400" s="38" t="s">
        <v>685</v>
      </c>
      <c r="G400" s="38" t="s">
        <v>686</v>
      </c>
      <c r="H400" s="39" t="s">
        <v>689</v>
      </c>
      <c r="I400" s="39">
        <v>534403000</v>
      </c>
      <c r="J400" s="38"/>
    </row>
    <row r="401" spans="2:10" x14ac:dyDescent="0.25">
      <c r="B401" s="38"/>
      <c r="C401" s="38"/>
      <c r="D401" s="45"/>
      <c r="E401" s="38"/>
      <c r="F401" s="38"/>
      <c r="G401" s="38" t="s">
        <v>687</v>
      </c>
      <c r="H401" s="39" t="s">
        <v>688</v>
      </c>
      <c r="I401" s="39">
        <v>392670000</v>
      </c>
      <c r="J401" s="38"/>
    </row>
    <row r="402" spans="2:10" x14ac:dyDescent="0.25">
      <c r="B402" s="38"/>
      <c r="C402" s="38"/>
      <c r="D402" s="45"/>
      <c r="E402" s="38"/>
      <c r="F402" s="38"/>
      <c r="G402" s="38" t="s">
        <v>690</v>
      </c>
      <c r="H402" s="39" t="s">
        <v>691</v>
      </c>
      <c r="I402" s="39">
        <v>250000000</v>
      </c>
      <c r="J402" s="38"/>
    </row>
    <row r="403" spans="2:10" x14ac:dyDescent="0.25">
      <c r="B403" s="38"/>
      <c r="C403" s="38"/>
      <c r="D403" s="45"/>
      <c r="E403" s="38"/>
      <c r="F403" s="38"/>
      <c r="G403" s="38" t="s">
        <v>692</v>
      </c>
      <c r="H403" s="39" t="s">
        <v>693</v>
      </c>
      <c r="I403" s="39">
        <v>60000000</v>
      </c>
      <c r="J403" s="38"/>
    </row>
    <row r="404" spans="2:10" x14ac:dyDescent="0.25">
      <c r="B404" s="38"/>
      <c r="C404" s="38"/>
      <c r="D404" s="45"/>
      <c r="E404" s="38" t="s">
        <v>42</v>
      </c>
      <c r="F404" s="38" t="s">
        <v>694</v>
      </c>
      <c r="G404" s="38" t="s">
        <v>664</v>
      </c>
      <c r="H404" s="39" t="s">
        <v>695</v>
      </c>
      <c r="I404" s="39">
        <v>140000000</v>
      </c>
      <c r="J404" s="38"/>
    </row>
    <row r="405" spans="2:10" x14ac:dyDescent="0.25">
      <c r="B405" s="38"/>
      <c r="C405" s="38"/>
      <c r="D405" s="45"/>
      <c r="E405" s="38"/>
      <c r="F405" s="38"/>
      <c r="G405" s="38" t="s">
        <v>686</v>
      </c>
      <c r="H405" s="39" t="s">
        <v>445</v>
      </c>
      <c r="I405" s="39">
        <v>770000000</v>
      </c>
      <c r="J405" s="38"/>
    </row>
    <row r="406" spans="2:10" x14ac:dyDescent="0.25">
      <c r="B406" s="38"/>
      <c r="C406" s="38"/>
      <c r="D406" s="45"/>
      <c r="E406" s="38"/>
      <c r="F406" s="38"/>
      <c r="G406" s="38" t="s">
        <v>687</v>
      </c>
      <c r="H406" s="39" t="s">
        <v>696</v>
      </c>
      <c r="I406" s="39">
        <v>250000000</v>
      </c>
      <c r="J406" s="38"/>
    </row>
    <row r="407" spans="2:10" x14ac:dyDescent="0.25">
      <c r="B407" s="38"/>
      <c r="C407" s="38"/>
      <c r="D407" s="45"/>
      <c r="E407" s="38"/>
      <c r="F407" s="38"/>
      <c r="G407" s="38" t="s">
        <v>697</v>
      </c>
      <c r="H407" s="39" t="s">
        <v>698</v>
      </c>
      <c r="I407" s="39">
        <v>200000000</v>
      </c>
      <c r="J407" s="38"/>
    </row>
    <row r="408" spans="2:10" x14ac:dyDescent="0.25">
      <c r="B408" s="38"/>
      <c r="C408" s="38"/>
      <c r="D408" s="45"/>
      <c r="E408" s="38"/>
      <c r="F408" s="38"/>
      <c r="G408" s="38" t="s">
        <v>655</v>
      </c>
      <c r="H408" s="39" t="s">
        <v>699</v>
      </c>
      <c r="I408" s="39">
        <v>800000000</v>
      </c>
      <c r="J408" s="38"/>
    </row>
    <row r="409" spans="2:10" x14ac:dyDescent="0.25">
      <c r="B409" s="38"/>
      <c r="C409" s="38"/>
      <c r="D409" s="45"/>
      <c r="E409" s="38"/>
      <c r="F409" s="38" t="s">
        <v>700</v>
      </c>
      <c r="G409" s="38" t="s">
        <v>686</v>
      </c>
      <c r="H409" s="39" t="s">
        <v>701</v>
      </c>
      <c r="I409" s="39">
        <v>150000000</v>
      </c>
      <c r="J409" s="38"/>
    </row>
    <row r="410" spans="2:10" x14ac:dyDescent="0.25">
      <c r="B410" s="38"/>
      <c r="C410" s="38"/>
      <c r="D410" s="45"/>
      <c r="E410" s="38"/>
      <c r="F410" s="38"/>
      <c r="G410" s="38" t="s">
        <v>702</v>
      </c>
      <c r="H410" s="39" t="s">
        <v>703</v>
      </c>
      <c r="I410" s="39">
        <v>200000000</v>
      </c>
      <c r="J410" s="38"/>
    </row>
    <row r="411" spans="2:10" x14ac:dyDescent="0.25">
      <c r="B411" s="38"/>
      <c r="C411" s="38"/>
      <c r="D411" s="45"/>
      <c r="E411" s="38"/>
      <c r="F411" s="38"/>
      <c r="G411" s="38" t="s">
        <v>704</v>
      </c>
      <c r="H411" s="39" t="s">
        <v>705</v>
      </c>
      <c r="I411" s="39">
        <v>100000000</v>
      </c>
      <c r="J411" s="38"/>
    </row>
    <row r="412" spans="2:10" x14ac:dyDescent="0.25">
      <c r="B412" s="38"/>
      <c r="C412" s="38"/>
      <c r="D412" s="45"/>
      <c r="E412" s="38"/>
      <c r="F412" s="38"/>
      <c r="G412" s="38" t="s">
        <v>655</v>
      </c>
      <c r="H412" s="39" t="s">
        <v>706</v>
      </c>
      <c r="I412" s="39">
        <v>250000000</v>
      </c>
      <c r="J412" s="38"/>
    </row>
    <row r="413" spans="2:10" ht="15.75" thickBot="1" x14ac:dyDescent="0.3">
      <c r="B413" s="38"/>
      <c r="C413" s="33"/>
      <c r="D413" s="19" t="s">
        <v>8</v>
      </c>
      <c r="E413" s="33"/>
      <c r="F413" s="33"/>
      <c r="G413" s="33"/>
      <c r="H413" s="34"/>
      <c r="I413" s="92">
        <f>SUM(I373:I412)</f>
        <v>7867375600</v>
      </c>
      <c r="J413" s="38"/>
    </row>
    <row r="414" spans="2:10" x14ac:dyDescent="0.25">
      <c r="B414" s="93"/>
      <c r="C414" s="93"/>
      <c r="D414" s="94"/>
      <c r="E414" s="93"/>
      <c r="F414" s="93"/>
      <c r="G414" s="93"/>
      <c r="H414" s="95"/>
      <c r="I414" s="95"/>
      <c r="J414" s="38"/>
    </row>
    <row r="415" spans="2:10" x14ac:dyDescent="0.25">
      <c r="B415" s="23">
        <v>39</v>
      </c>
      <c r="C415" s="23" t="s">
        <v>103</v>
      </c>
      <c r="D415" s="37" t="s">
        <v>709</v>
      </c>
      <c r="E415" s="38" t="s">
        <v>710</v>
      </c>
      <c r="F415" s="38" t="s">
        <v>711</v>
      </c>
      <c r="G415" s="38" t="s">
        <v>715</v>
      </c>
      <c r="H415" s="39" t="s">
        <v>713</v>
      </c>
      <c r="I415" s="39">
        <v>82500000</v>
      </c>
      <c r="J415" s="38" t="s">
        <v>714</v>
      </c>
    </row>
    <row r="416" spans="2:10" x14ac:dyDescent="0.25">
      <c r="B416" s="38"/>
      <c r="C416" s="38"/>
      <c r="D416" s="45"/>
      <c r="E416" s="38"/>
      <c r="F416" s="38"/>
      <c r="G416" s="38" t="s">
        <v>716</v>
      </c>
      <c r="H416" s="39" t="s">
        <v>713</v>
      </c>
      <c r="I416" s="39">
        <v>82500000</v>
      </c>
      <c r="J416" s="38"/>
    </row>
    <row r="417" spans="2:10" x14ac:dyDescent="0.25">
      <c r="B417" s="38"/>
      <c r="C417" s="38"/>
      <c r="D417" s="45"/>
      <c r="E417" s="38" t="s">
        <v>717</v>
      </c>
      <c r="F417" s="38" t="s">
        <v>718</v>
      </c>
      <c r="G417" s="38" t="s">
        <v>719</v>
      </c>
      <c r="H417" s="39" t="s">
        <v>720</v>
      </c>
      <c r="I417" s="39">
        <v>75000000</v>
      </c>
      <c r="J417" s="38"/>
    </row>
    <row r="418" spans="2:10" x14ac:dyDescent="0.25">
      <c r="B418" s="38"/>
      <c r="C418" s="38"/>
      <c r="D418" s="45"/>
      <c r="E418" s="38"/>
      <c r="F418" s="38" t="s">
        <v>721</v>
      </c>
      <c r="G418" s="38" t="s">
        <v>712</v>
      </c>
      <c r="H418" s="39" t="s">
        <v>713</v>
      </c>
      <c r="I418" s="39">
        <v>82500000</v>
      </c>
      <c r="J418" s="38"/>
    </row>
    <row r="419" spans="2:10" x14ac:dyDescent="0.25">
      <c r="B419" s="38"/>
      <c r="C419" s="22"/>
      <c r="D419" s="22" t="s">
        <v>8</v>
      </c>
      <c r="E419" s="26"/>
      <c r="F419" s="26"/>
      <c r="G419" s="26"/>
      <c r="H419" s="27"/>
      <c r="I419" s="50">
        <f>SUM(I415:I418)</f>
        <v>322500000</v>
      </c>
      <c r="J419" s="38"/>
    </row>
    <row r="420" spans="2:10" x14ac:dyDescent="0.25">
      <c r="B420" s="38"/>
      <c r="C420" s="38"/>
      <c r="D420" s="45"/>
      <c r="E420" s="38"/>
      <c r="F420" s="38"/>
      <c r="G420" s="38"/>
      <c r="H420" s="39"/>
      <c r="I420" s="39"/>
      <c r="J420" s="38"/>
    </row>
    <row r="421" spans="2:10" x14ac:dyDescent="0.25">
      <c r="B421" s="23">
        <v>40</v>
      </c>
      <c r="C421" s="23" t="s">
        <v>452</v>
      </c>
      <c r="D421" s="37" t="s">
        <v>722</v>
      </c>
      <c r="E421" s="38" t="s">
        <v>717</v>
      </c>
      <c r="F421" s="38" t="s">
        <v>717</v>
      </c>
      <c r="G421" s="38" t="s">
        <v>723</v>
      </c>
      <c r="H421" s="39" t="s">
        <v>79</v>
      </c>
      <c r="I421" s="39">
        <v>122500000</v>
      </c>
      <c r="J421" s="38" t="s">
        <v>724</v>
      </c>
    </row>
    <row r="422" spans="2:10" x14ac:dyDescent="0.25">
      <c r="B422" s="38"/>
      <c r="C422" s="38"/>
      <c r="D422" s="45"/>
      <c r="E422" s="38"/>
      <c r="F422" s="38"/>
      <c r="G422" s="38" t="s">
        <v>477</v>
      </c>
      <c r="H422" s="39" t="s">
        <v>79</v>
      </c>
      <c r="I422" s="39">
        <v>122500000</v>
      </c>
      <c r="J422" s="38"/>
    </row>
    <row r="423" spans="2:10" x14ac:dyDescent="0.25">
      <c r="B423" s="38"/>
      <c r="C423" s="38"/>
      <c r="D423" s="45"/>
      <c r="E423" s="38"/>
      <c r="F423" s="38"/>
      <c r="G423" s="38" t="s">
        <v>725</v>
      </c>
      <c r="H423" s="39" t="s">
        <v>79</v>
      </c>
      <c r="I423" s="39">
        <v>122500000</v>
      </c>
      <c r="J423" s="38"/>
    </row>
    <row r="424" spans="2:10" x14ac:dyDescent="0.25">
      <c r="B424" s="38"/>
      <c r="C424" s="38"/>
      <c r="D424" s="45"/>
      <c r="E424" s="38"/>
      <c r="F424" s="38" t="s">
        <v>721</v>
      </c>
      <c r="G424" s="38" t="s">
        <v>477</v>
      </c>
      <c r="H424" s="39" t="s">
        <v>79</v>
      </c>
      <c r="I424" s="39">
        <v>122500000</v>
      </c>
      <c r="J424" s="38"/>
    </row>
    <row r="425" spans="2:10" x14ac:dyDescent="0.25">
      <c r="B425" s="38"/>
      <c r="C425" s="38"/>
      <c r="D425" s="45"/>
      <c r="E425" s="38" t="s">
        <v>726</v>
      </c>
      <c r="F425" s="38" t="s">
        <v>727</v>
      </c>
      <c r="G425" s="38" t="s">
        <v>559</v>
      </c>
      <c r="H425" s="39" t="s">
        <v>79</v>
      </c>
      <c r="I425" s="39">
        <v>51080000</v>
      </c>
      <c r="J425" s="38"/>
    </row>
    <row r="426" spans="2:10" x14ac:dyDescent="0.25">
      <c r="B426" s="38"/>
      <c r="C426" s="38"/>
      <c r="D426" s="45"/>
      <c r="E426" s="38" t="s">
        <v>728</v>
      </c>
      <c r="F426" s="38" t="s">
        <v>728</v>
      </c>
      <c r="G426" s="38" t="s">
        <v>559</v>
      </c>
      <c r="H426" s="39" t="s">
        <v>79</v>
      </c>
      <c r="I426" s="39">
        <v>51080000</v>
      </c>
      <c r="J426" s="38"/>
    </row>
    <row r="427" spans="2:10" x14ac:dyDescent="0.25">
      <c r="B427" s="38"/>
      <c r="C427" s="38"/>
      <c r="D427" s="45"/>
      <c r="E427" s="38" t="s">
        <v>729</v>
      </c>
      <c r="F427" s="38" t="s">
        <v>730</v>
      </c>
      <c r="G427" s="38" t="s">
        <v>616</v>
      </c>
      <c r="H427" s="39" t="s">
        <v>79</v>
      </c>
      <c r="I427" s="39">
        <v>51080000</v>
      </c>
      <c r="J427" s="38"/>
    </row>
    <row r="428" spans="2:10" x14ac:dyDescent="0.25">
      <c r="B428" s="38"/>
      <c r="C428" s="38"/>
      <c r="D428" s="45"/>
      <c r="E428" s="38"/>
      <c r="F428" s="38" t="s">
        <v>736</v>
      </c>
      <c r="G428" s="38" t="s">
        <v>562</v>
      </c>
      <c r="H428" s="39" t="s">
        <v>79</v>
      </c>
      <c r="I428" s="39">
        <v>51080000</v>
      </c>
      <c r="J428" s="38"/>
    </row>
    <row r="429" spans="2:10" x14ac:dyDescent="0.25">
      <c r="B429" s="38"/>
      <c r="C429" s="38"/>
      <c r="D429" s="45"/>
      <c r="E429" s="38" t="s">
        <v>731</v>
      </c>
      <c r="F429" s="38" t="s">
        <v>732</v>
      </c>
      <c r="G429" s="38" t="s">
        <v>733</v>
      </c>
      <c r="H429" s="39" t="s">
        <v>79</v>
      </c>
      <c r="I429" s="39">
        <v>51080000</v>
      </c>
      <c r="J429" s="38"/>
    </row>
    <row r="430" spans="2:10" x14ac:dyDescent="0.25">
      <c r="B430" s="38"/>
      <c r="C430" s="38"/>
      <c r="D430" s="45"/>
      <c r="E430" s="38" t="s">
        <v>417</v>
      </c>
      <c r="F430" s="38" t="s">
        <v>734</v>
      </c>
      <c r="G430" s="38" t="s">
        <v>735</v>
      </c>
      <c r="H430" s="39" t="s">
        <v>79</v>
      </c>
      <c r="I430" s="39">
        <v>51080000</v>
      </c>
      <c r="J430" s="38"/>
    </row>
    <row r="431" spans="2:10" x14ac:dyDescent="0.25">
      <c r="B431" s="38"/>
      <c r="C431" s="38"/>
      <c r="D431" s="45"/>
      <c r="E431" s="38" t="s">
        <v>737</v>
      </c>
      <c r="F431" s="38" t="s">
        <v>738</v>
      </c>
      <c r="G431" s="38" t="s">
        <v>739</v>
      </c>
      <c r="H431" s="39" t="s">
        <v>79</v>
      </c>
      <c r="I431" s="39">
        <v>51080000</v>
      </c>
      <c r="J431" s="38"/>
    </row>
    <row r="432" spans="2:10" ht="15.75" thickBot="1" x14ac:dyDescent="0.3">
      <c r="B432" s="38"/>
      <c r="C432" s="33"/>
      <c r="D432" s="19" t="s">
        <v>8</v>
      </c>
      <c r="E432" s="33"/>
      <c r="F432" s="33"/>
      <c r="G432" s="33"/>
      <c r="H432" s="34"/>
      <c r="I432" s="92">
        <f>SUM(I421:I431)</f>
        <v>847560000</v>
      </c>
      <c r="J432" s="38"/>
    </row>
    <row r="433" spans="2:10" x14ac:dyDescent="0.25">
      <c r="B433" s="38"/>
      <c r="C433" s="93"/>
      <c r="D433" s="94"/>
      <c r="E433" s="93"/>
      <c r="F433" s="93"/>
      <c r="G433" s="93"/>
      <c r="H433" s="95"/>
      <c r="I433" s="95"/>
      <c r="J433" s="93"/>
    </row>
    <row r="434" spans="2:10" x14ac:dyDescent="0.25">
      <c r="B434" s="23">
        <v>41</v>
      </c>
      <c r="C434" s="23" t="s">
        <v>116</v>
      </c>
      <c r="D434" s="37" t="s">
        <v>740</v>
      </c>
      <c r="E434" s="38" t="s">
        <v>728</v>
      </c>
      <c r="F434" s="38" t="s">
        <v>741</v>
      </c>
      <c r="G434" s="38" t="s">
        <v>118</v>
      </c>
      <c r="H434" s="39" t="s">
        <v>431</v>
      </c>
      <c r="I434" s="39">
        <v>43750000</v>
      </c>
      <c r="J434" s="20" t="s">
        <v>117</v>
      </c>
    </row>
    <row r="435" spans="2:10" x14ac:dyDescent="0.25">
      <c r="B435" s="38"/>
      <c r="C435" s="38"/>
      <c r="D435" s="45"/>
      <c r="E435" s="38"/>
      <c r="F435" s="38" t="s">
        <v>742</v>
      </c>
      <c r="G435" s="38" t="s">
        <v>118</v>
      </c>
      <c r="H435" s="39" t="s">
        <v>431</v>
      </c>
      <c r="I435" s="39">
        <v>43750000</v>
      </c>
      <c r="J435" s="38"/>
    </row>
    <row r="436" spans="2:10" x14ac:dyDescent="0.25">
      <c r="B436" s="38"/>
      <c r="C436" s="38"/>
      <c r="D436" s="45"/>
      <c r="E436" s="38" t="s">
        <v>743</v>
      </c>
      <c r="F436" s="38" t="s">
        <v>744</v>
      </c>
      <c r="G436" s="38" t="s">
        <v>118</v>
      </c>
      <c r="H436" s="39" t="s">
        <v>745</v>
      </c>
      <c r="I436" s="39">
        <v>175000000</v>
      </c>
      <c r="J436" s="38"/>
    </row>
    <row r="437" spans="2:10" x14ac:dyDescent="0.25">
      <c r="B437" s="38"/>
      <c r="C437" s="38"/>
      <c r="D437" s="45"/>
      <c r="E437" s="38" t="s">
        <v>717</v>
      </c>
      <c r="F437" s="38" t="s">
        <v>746</v>
      </c>
      <c r="G437" s="38" t="s">
        <v>118</v>
      </c>
      <c r="H437" s="39" t="s">
        <v>403</v>
      </c>
      <c r="I437" s="39">
        <v>87500000</v>
      </c>
      <c r="J437" s="38"/>
    </row>
    <row r="438" spans="2:10" x14ac:dyDescent="0.25">
      <c r="B438" s="38"/>
      <c r="C438" s="38"/>
      <c r="D438" s="45"/>
      <c r="E438" s="38" t="s">
        <v>747</v>
      </c>
      <c r="F438" s="38" t="s">
        <v>748</v>
      </c>
      <c r="G438" s="38" t="s">
        <v>118</v>
      </c>
      <c r="H438" s="39" t="s">
        <v>749</v>
      </c>
      <c r="I438" s="39">
        <v>145250000</v>
      </c>
      <c r="J438" s="38"/>
    </row>
    <row r="439" spans="2:10" x14ac:dyDescent="0.25">
      <c r="B439" s="38"/>
      <c r="C439" s="38"/>
      <c r="D439" s="45"/>
      <c r="E439" s="38" t="s">
        <v>750</v>
      </c>
      <c r="F439" s="38" t="s">
        <v>751</v>
      </c>
      <c r="G439" s="38" t="s">
        <v>118</v>
      </c>
      <c r="H439" s="39" t="s">
        <v>597</v>
      </c>
      <c r="I439" s="39">
        <v>61250000</v>
      </c>
      <c r="J439" s="38"/>
    </row>
    <row r="440" spans="2:10" x14ac:dyDescent="0.25">
      <c r="B440" s="38"/>
      <c r="C440" s="38"/>
      <c r="D440" s="45"/>
      <c r="E440" s="38" t="s">
        <v>752</v>
      </c>
      <c r="F440" s="38" t="s">
        <v>753</v>
      </c>
      <c r="G440" s="38" t="s">
        <v>118</v>
      </c>
      <c r="H440" s="39" t="s">
        <v>754</v>
      </c>
      <c r="I440" s="39">
        <v>63000000</v>
      </c>
      <c r="J440" s="38"/>
    </row>
    <row r="441" spans="2:10" x14ac:dyDescent="0.25">
      <c r="B441" s="38"/>
      <c r="C441" s="38"/>
      <c r="D441" s="45"/>
      <c r="E441" s="38"/>
      <c r="F441" s="38" t="s">
        <v>755</v>
      </c>
      <c r="G441" s="38" t="s">
        <v>118</v>
      </c>
      <c r="H441" s="39" t="s">
        <v>756</v>
      </c>
      <c r="I441" s="39">
        <v>10500000</v>
      </c>
      <c r="J441" s="38"/>
    </row>
    <row r="442" spans="2:10" x14ac:dyDescent="0.25">
      <c r="B442" s="38"/>
      <c r="C442" s="38"/>
      <c r="D442" s="45"/>
      <c r="E442" s="38"/>
      <c r="F442" s="38" t="s">
        <v>757</v>
      </c>
      <c r="G442" s="38" t="s">
        <v>118</v>
      </c>
      <c r="H442" s="39" t="s">
        <v>591</v>
      </c>
      <c r="I442" s="39">
        <v>113750000</v>
      </c>
      <c r="J442" s="38"/>
    </row>
    <row r="443" spans="2:10" x14ac:dyDescent="0.25">
      <c r="B443" s="38"/>
      <c r="C443" s="38"/>
      <c r="D443" s="45"/>
      <c r="E443" s="38"/>
      <c r="F443" s="38" t="s">
        <v>758</v>
      </c>
      <c r="G443" s="38" t="s">
        <v>118</v>
      </c>
      <c r="H443" s="39" t="s">
        <v>314</v>
      </c>
      <c r="I443" s="39">
        <v>38500000</v>
      </c>
      <c r="J443" s="38"/>
    </row>
    <row r="444" spans="2:10" x14ac:dyDescent="0.25">
      <c r="B444" s="38"/>
      <c r="C444" s="38"/>
      <c r="D444" s="45"/>
      <c r="E444" s="38"/>
      <c r="F444" s="38" t="s">
        <v>759</v>
      </c>
      <c r="G444" s="38" t="s">
        <v>118</v>
      </c>
      <c r="H444" s="39" t="s">
        <v>594</v>
      </c>
      <c r="I444" s="39">
        <v>52500000</v>
      </c>
      <c r="J444" s="38"/>
    </row>
    <row r="445" spans="2:10" x14ac:dyDescent="0.25">
      <c r="B445" s="38"/>
      <c r="C445" s="38"/>
      <c r="D445" s="45"/>
      <c r="E445" s="38"/>
      <c r="F445" s="38" t="s">
        <v>760</v>
      </c>
      <c r="G445" s="38" t="s">
        <v>118</v>
      </c>
      <c r="H445" s="39" t="s">
        <v>591</v>
      </c>
      <c r="I445" s="39">
        <v>113750000</v>
      </c>
      <c r="J445" s="38"/>
    </row>
    <row r="446" spans="2:10" x14ac:dyDescent="0.25">
      <c r="B446" s="38"/>
      <c r="C446" s="38"/>
      <c r="D446" s="45"/>
      <c r="E446" s="38" t="s">
        <v>726</v>
      </c>
      <c r="F446" s="38" t="s">
        <v>761</v>
      </c>
      <c r="G446" s="38" t="s">
        <v>118</v>
      </c>
      <c r="H446" s="39" t="s">
        <v>762</v>
      </c>
      <c r="I446" s="39">
        <v>56000000</v>
      </c>
      <c r="J446" s="38"/>
    </row>
    <row r="447" spans="2:10" x14ac:dyDescent="0.25">
      <c r="B447" s="38"/>
      <c r="C447" s="38"/>
      <c r="D447" s="45"/>
      <c r="E447" s="38" t="s">
        <v>763</v>
      </c>
      <c r="F447" s="38" t="s">
        <v>764</v>
      </c>
      <c r="G447" s="38" t="s">
        <v>118</v>
      </c>
      <c r="H447" s="39" t="s">
        <v>765</v>
      </c>
      <c r="I447" s="39">
        <v>24500000</v>
      </c>
      <c r="J447" s="38"/>
    </row>
    <row r="448" spans="2:10" x14ac:dyDescent="0.25">
      <c r="B448" s="38"/>
      <c r="C448" s="26"/>
      <c r="D448" s="22"/>
      <c r="E448" s="26"/>
      <c r="F448" s="26"/>
      <c r="G448" s="26"/>
      <c r="H448" s="27"/>
      <c r="I448" s="50">
        <f>SUM(I434:I447)</f>
        <v>1029000000</v>
      </c>
      <c r="J448" s="38"/>
    </row>
    <row r="449" spans="2:10" x14ac:dyDescent="0.25">
      <c r="B449" s="38"/>
      <c r="C449" s="23"/>
      <c r="D449" s="35"/>
      <c r="E449" s="23"/>
      <c r="F449" s="23"/>
      <c r="G449" s="23"/>
      <c r="H449" s="36"/>
      <c r="I449" s="51"/>
      <c r="J449" s="38"/>
    </row>
    <row r="450" spans="2:10" x14ac:dyDescent="0.25">
      <c r="B450" s="23">
        <v>42</v>
      </c>
      <c r="C450" s="23" t="s">
        <v>132</v>
      </c>
      <c r="D450" s="37" t="s">
        <v>740</v>
      </c>
      <c r="E450" s="38" t="s">
        <v>1063</v>
      </c>
      <c r="F450" s="38" t="s">
        <v>1064</v>
      </c>
      <c r="G450" s="38" t="s">
        <v>655</v>
      </c>
      <c r="H450" s="39" t="s">
        <v>1065</v>
      </c>
      <c r="I450" s="39">
        <v>750000000</v>
      </c>
      <c r="J450" s="38"/>
    </row>
    <row r="451" spans="2:10" x14ac:dyDescent="0.25">
      <c r="B451" s="38"/>
      <c r="C451" s="38"/>
      <c r="D451" s="42"/>
      <c r="E451" s="38"/>
      <c r="F451" s="38"/>
      <c r="G451" s="38" t="s">
        <v>233</v>
      </c>
      <c r="H451" s="39" t="s">
        <v>745</v>
      </c>
      <c r="I451" s="39">
        <v>700000000</v>
      </c>
      <c r="J451" s="38"/>
    </row>
    <row r="452" spans="2:10" x14ac:dyDescent="0.25">
      <c r="B452" s="38"/>
      <c r="C452" s="38"/>
      <c r="D452" s="42"/>
      <c r="E452" s="38"/>
      <c r="F452" s="38" t="s">
        <v>1066</v>
      </c>
      <c r="G452" s="38" t="s">
        <v>233</v>
      </c>
      <c r="H452" s="39" t="s">
        <v>1067</v>
      </c>
      <c r="I452" s="39">
        <v>1050000000</v>
      </c>
      <c r="J452" s="38"/>
    </row>
    <row r="453" spans="2:10" x14ac:dyDescent="0.25">
      <c r="B453" s="38"/>
      <c r="C453" s="38"/>
      <c r="D453" s="42"/>
      <c r="E453" s="38"/>
      <c r="F453" s="38"/>
      <c r="G453" s="38" t="s">
        <v>1068</v>
      </c>
      <c r="H453" s="39" t="s">
        <v>1069</v>
      </c>
      <c r="I453" s="39">
        <v>500000000</v>
      </c>
      <c r="J453" s="38"/>
    </row>
    <row r="454" spans="2:10" x14ac:dyDescent="0.25">
      <c r="B454" s="38"/>
      <c r="C454" s="38"/>
      <c r="D454" s="42"/>
      <c r="E454" s="38"/>
      <c r="F454" s="38" t="s">
        <v>1070</v>
      </c>
      <c r="G454" s="38" t="s">
        <v>233</v>
      </c>
      <c r="H454" s="39" t="s">
        <v>745</v>
      </c>
      <c r="I454" s="39">
        <v>700000000</v>
      </c>
      <c r="J454" s="38"/>
    </row>
    <row r="455" spans="2:10" x14ac:dyDescent="0.25">
      <c r="B455" s="38"/>
      <c r="C455" s="38"/>
      <c r="D455" s="42"/>
      <c r="E455" s="38"/>
      <c r="F455" s="38"/>
      <c r="G455" s="38" t="s">
        <v>1071</v>
      </c>
      <c r="H455" s="39" t="s">
        <v>1072</v>
      </c>
      <c r="I455" s="39">
        <v>500000000</v>
      </c>
      <c r="J455" s="38"/>
    </row>
    <row r="456" spans="2:10" x14ac:dyDescent="0.25">
      <c r="B456" s="38"/>
      <c r="C456" s="38"/>
      <c r="D456" s="42"/>
      <c r="E456" s="38"/>
      <c r="F456" s="38" t="s">
        <v>1073</v>
      </c>
      <c r="G456" s="38" t="s">
        <v>648</v>
      </c>
      <c r="H456" s="39" t="s">
        <v>1074</v>
      </c>
      <c r="I456" s="39">
        <v>300000000</v>
      </c>
      <c r="J456" s="38"/>
    </row>
    <row r="457" spans="2:10" x14ac:dyDescent="0.25">
      <c r="B457" s="38"/>
      <c r="C457" s="38"/>
      <c r="D457" s="42"/>
      <c r="E457" s="38" t="s">
        <v>1075</v>
      </c>
      <c r="F457" s="38" t="s">
        <v>1076</v>
      </c>
      <c r="G457" s="38" t="s">
        <v>1077</v>
      </c>
      <c r="H457" s="39" t="s">
        <v>1078</v>
      </c>
      <c r="I457" s="39">
        <v>450000000</v>
      </c>
      <c r="J457" s="38"/>
    </row>
    <row r="458" spans="2:10" x14ac:dyDescent="0.25">
      <c r="B458" s="38"/>
      <c r="C458" s="38"/>
      <c r="D458" s="42"/>
      <c r="E458" s="38"/>
      <c r="F458" s="38" t="s">
        <v>1079</v>
      </c>
      <c r="G458" s="38" t="s">
        <v>1080</v>
      </c>
      <c r="H458" s="39" t="s">
        <v>1081</v>
      </c>
      <c r="I458" s="39">
        <v>150000000</v>
      </c>
      <c r="J458" s="38"/>
    </row>
    <row r="459" spans="2:10" x14ac:dyDescent="0.25">
      <c r="B459" s="38"/>
      <c r="C459" s="38"/>
      <c r="D459" s="42"/>
      <c r="E459" s="38"/>
      <c r="F459" s="38" t="s">
        <v>1082</v>
      </c>
      <c r="G459" s="38" t="s">
        <v>1083</v>
      </c>
      <c r="H459" s="39" t="s">
        <v>1084</v>
      </c>
      <c r="I459" s="39">
        <v>250000000</v>
      </c>
      <c r="J459" s="38"/>
    </row>
    <row r="460" spans="2:10" x14ac:dyDescent="0.25">
      <c r="B460" s="38"/>
      <c r="C460" s="38"/>
      <c r="D460" s="42"/>
      <c r="E460" s="38"/>
      <c r="F460" s="38" t="s">
        <v>1085</v>
      </c>
      <c r="G460" s="38" t="s">
        <v>1086</v>
      </c>
      <c r="H460" s="39" t="s">
        <v>1087</v>
      </c>
      <c r="I460" s="39">
        <v>150000000</v>
      </c>
      <c r="J460" s="38"/>
    </row>
    <row r="461" spans="2:10" x14ac:dyDescent="0.25">
      <c r="B461" s="38"/>
      <c r="C461" s="38"/>
      <c r="D461" s="42"/>
      <c r="E461" s="38"/>
      <c r="F461" s="38" t="s">
        <v>1088</v>
      </c>
      <c r="G461" s="38" t="s">
        <v>1089</v>
      </c>
      <c r="H461" s="39" t="s">
        <v>1090</v>
      </c>
      <c r="I461" s="39">
        <v>250000000</v>
      </c>
      <c r="J461" s="38"/>
    </row>
    <row r="462" spans="2:10" x14ac:dyDescent="0.25">
      <c r="B462" s="38"/>
      <c r="C462" s="38"/>
      <c r="D462" s="42"/>
      <c r="E462" s="38"/>
      <c r="F462" s="38" t="s">
        <v>631</v>
      </c>
      <c r="G462" s="38" t="s">
        <v>1091</v>
      </c>
      <c r="H462" s="39" t="s">
        <v>1092</v>
      </c>
      <c r="I462" s="39">
        <v>200000000</v>
      </c>
      <c r="J462" s="38"/>
    </row>
    <row r="463" spans="2:10" x14ac:dyDescent="0.25">
      <c r="B463" s="38"/>
      <c r="C463" s="38"/>
      <c r="D463" s="42"/>
      <c r="E463" s="38"/>
      <c r="F463" s="38" t="s">
        <v>731</v>
      </c>
      <c r="G463" s="38" t="s">
        <v>1093</v>
      </c>
      <c r="H463" s="39" t="s">
        <v>784</v>
      </c>
      <c r="I463" s="39">
        <v>150000000</v>
      </c>
      <c r="J463" s="38"/>
    </row>
    <row r="464" spans="2:10" x14ac:dyDescent="0.25">
      <c r="B464" s="38"/>
      <c r="C464" s="38"/>
      <c r="D464" s="42"/>
      <c r="E464" s="38"/>
      <c r="F464" s="38" t="s">
        <v>1094</v>
      </c>
      <c r="G464" s="38" t="s">
        <v>1095</v>
      </c>
      <c r="H464" s="39" t="s">
        <v>1096</v>
      </c>
      <c r="I464" s="39">
        <v>250000000</v>
      </c>
      <c r="J464" s="38"/>
    </row>
    <row r="465" spans="2:10" x14ac:dyDescent="0.25">
      <c r="B465" s="38"/>
      <c r="C465" s="38"/>
      <c r="D465" s="42"/>
      <c r="E465" s="38"/>
      <c r="F465" s="38" t="s">
        <v>1097</v>
      </c>
      <c r="G465" s="38" t="s">
        <v>1098</v>
      </c>
      <c r="H465" s="39" t="s">
        <v>789</v>
      </c>
      <c r="I465" s="39">
        <v>150000000</v>
      </c>
      <c r="J465" s="38"/>
    </row>
    <row r="466" spans="2:10" x14ac:dyDescent="0.25">
      <c r="B466" s="38"/>
      <c r="C466" s="38"/>
      <c r="D466" s="42"/>
      <c r="E466" s="38"/>
      <c r="F466" s="38" t="s">
        <v>1099</v>
      </c>
      <c r="G466" s="38" t="s">
        <v>1100</v>
      </c>
      <c r="H466" s="39" t="s">
        <v>1101</v>
      </c>
      <c r="I466" s="39">
        <v>200000000</v>
      </c>
      <c r="J466" s="38"/>
    </row>
    <row r="467" spans="2:10" ht="15.75" thickBot="1" x14ac:dyDescent="0.3">
      <c r="B467" s="38"/>
      <c r="C467" s="38"/>
      <c r="D467" s="42"/>
      <c r="E467" s="38" t="s">
        <v>1102</v>
      </c>
      <c r="F467" s="38" t="s">
        <v>1103</v>
      </c>
      <c r="G467" s="38" t="s">
        <v>1104</v>
      </c>
      <c r="H467" s="39" t="s">
        <v>1105</v>
      </c>
      <c r="I467" s="39">
        <v>750000000</v>
      </c>
      <c r="J467" s="38"/>
    </row>
    <row r="468" spans="2:10" x14ac:dyDescent="0.25">
      <c r="B468" s="93"/>
      <c r="C468" s="93"/>
      <c r="D468" s="117"/>
      <c r="E468" s="93" t="s">
        <v>12</v>
      </c>
      <c r="F468" s="93" t="s">
        <v>1106</v>
      </c>
      <c r="G468" s="93" t="s">
        <v>1107</v>
      </c>
      <c r="H468" s="95" t="s">
        <v>1108</v>
      </c>
      <c r="I468" s="95">
        <v>150000000</v>
      </c>
      <c r="J468" s="38"/>
    </row>
    <row r="469" spans="2:10" x14ac:dyDescent="0.25">
      <c r="B469" s="38"/>
      <c r="C469" s="38"/>
      <c r="D469" s="42"/>
      <c r="E469" s="38" t="s">
        <v>1109</v>
      </c>
      <c r="F469" s="38" t="s">
        <v>1110</v>
      </c>
      <c r="G469" s="38" t="s">
        <v>1111</v>
      </c>
      <c r="H469" s="39" t="s">
        <v>1112</v>
      </c>
      <c r="I469" s="39">
        <v>250000000</v>
      </c>
      <c r="J469" s="38"/>
    </row>
    <row r="470" spans="2:10" x14ac:dyDescent="0.25">
      <c r="B470" s="38"/>
      <c r="C470" s="38"/>
      <c r="D470" s="42"/>
      <c r="E470" s="38"/>
      <c r="F470" s="38" t="s">
        <v>1113</v>
      </c>
      <c r="G470" s="38" t="s">
        <v>648</v>
      </c>
      <c r="H470" s="39" t="s">
        <v>1114</v>
      </c>
      <c r="I470" s="39">
        <v>550000000</v>
      </c>
      <c r="J470" s="38"/>
    </row>
    <row r="471" spans="2:10" x14ac:dyDescent="0.25">
      <c r="B471" s="38"/>
      <c r="C471" s="38"/>
      <c r="D471" s="42"/>
      <c r="E471" s="38" t="s">
        <v>717</v>
      </c>
      <c r="F471" s="38" t="s">
        <v>721</v>
      </c>
      <c r="G471" s="38" t="s">
        <v>648</v>
      </c>
      <c r="H471" s="39" t="s">
        <v>1115</v>
      </c>
      <c r="I471" s="39">
        <v>500000000</v>
      </c>
      <c r="J471" s="38"/>
    </row>
    <row r="472" spans="2:10" x14ac:dyDescent="0.25">
      <c r="B472" s="38"/>
      <c r="C472" s="26"/>
      <c r="D472" s="22" t="s">
        <v>8</v>
      </c>
      <c r="E472" s="26"/>
      <c r="F472" s="26"/>
      <c r="G472" s="26"/>
      <c r="H472" s="27"/>
      <c r="I472" s="50">
        <f>SUM(I450:I471)</f>
        <v>8900000000</v>
      </c>
      <c r="J472" s="38"/>
    </row>
    <row r="473" spans="2:10" x14ac:dyDescent="0.25">
      <c r="B473" s="38"/>
      <c r="C473" s="38"/>
      <c r="D473" s="45"/>
      <c r="E473" s="38"/>
      <c r="F473" s="38"/>
      <c r="G473" s="38"/>
      <c r="H473" s="39"/>
      <c r="I473" s="39"/>
      <c r="J473" s="38"/>
    </row>
    <row r="474" spans="2:10" x14ac:dyDescent="0.25">
      <c r="B474" s="23">
        <v>43</v>
      </c>
      <c r="C474" s="23" t="s">
        <v>452</v>
      </c>
      <c r="D474" s="37" t="s">
        <v>768</v>
      </c>
      <c r="E474" s="38" t="s">
        <v>769</v>
      </c>
      <c r="F474" s="38" t="s">
        <v>770</v>
      </c>
      <c r="G474" s="38" t="s">
        <v>634</v>
      </c>
      <c r="H474" s="39" t="s">
        <v>79</v>
      </c>
      <c r="I474" s="39">
        <v>51080000</v>
      </c>
      <c r="J474" s="38"/>
    </row>
    <row r="475" spans="2:10" x14ac:dyDescent="0.25">
      <c r="B475" s="23"/>
      <c r="C475" s="23"/>
      <c r="D475" s="37"/>
      <c r="E475" s="38"/>
      <c r="F475" s="38"/>
      <c r="G475" s="38" t="s">
        <v>562</v>
      </c>
      <c r="H475" s="39" t="s">
        <v>79</v>
      </c>
      <c r="I475" s="39">
        <v>51080000</v>
      </c>
      <c r="J475" s="38"/>
    </row>
    <row r="476" spans="2:10" x14ac:dyDescent="0.25">
      <c r="B476" s="38"/>
      <c r="C476" s="38"/>
      <c r="D476" s="45"/>
      <c r="E476" s="38" t="s">
        <v>771</v>
      </c>
      <c r="F476" s="38" t="s">
        <v>772</v>
      </c>
      <c r="G476" s="38" t="s">
        <v>733</v>
      </c>
      <c r="H476" s="39" t="s">
        <v>79</v>
      </c>
      <c r="I476" s="39">
        <v>51080000</v>
      </c>
      <c r="J476" s="38"/>
    </row>
    <row r="477" spans="2:10" x14ac:dyDescent="0.25">
      <c r="B477" s="38"/>
      <c r="C477" s="38"/>
      <c r="D477" s="45"/>
      <c r="E477" s="38" t="s">
        <v>773</v>
      </c>
      <c r="F477" s="38" t="s">
        <v>773</v>
      </c>
      <c r="G477" s="38" t="s">
        <v>733</v>
      </c>
      <c r="H477" s="39" t="s">
        <v>79</v>
      </c>
      <c r="I477" s="39">
        <v>51080000</v>
      </c>
      <c r="J477" s="38"/>
    </row>
    <row r="478" spans="2:10" x14ac:dyDescent="0.25">
      <c r="B478" s="38"/>
      <c r="C478" s="38"/>
      <c r="D478" s="45"/>
      <c r="E478" s="38" t="s">
        <v>774</v>
      </c>
      <c r="F478" s="38" t="s">
        <v>775</v>
      </c>
      <c r="G478" s="38" t="s">
        <v>735</v>
      </c>
      <c r="H478" s="39" t="s">
        <v>79</v>
      </c>
      <c r="I478" s="39">
        <v>51080000</v>
      </c>
      <c r="J478" s="38"/>
    </row>
    <row r="479" spans="2:10" x14ac:dyDescent="0.25">
      <c r="B479" s="38"/>
      <c r="C479" s="38"/>
      <c r="D479" s="45"/>
      <c r="E479" s="38"/>
      <c r="F479" s="38"/>
      <c r="G479" s="38" t="s">
        <v>562</v>
      </c>
      <c r="H479" s="39" t="s">
        <v>79</v>
      </c>
      <c r="I479" s="39">
        <v>51080000</v>
      </c>
      <c r="J479" s="38"/>
    </row>
    <row r="480" spans="2:10" x14ac:dyDescent="0.25">
      <c r="B480" s="38"/>
      <c r="C480" s="26"/>
      <c r="D480" s="22" t="s">
        <v>8</v>
      </c>
      <c r="E480" s="26"/>
      <c r="F480" s="26"/>
      <c r="G480" s="26"/>
      <c r="H480" s="27"/>
      <c r="I480" s="50">
        <f>SUM(I474:I479)</f>
        <v>306480000</v>
      </c>
      <c r="J480" s="38"/>
    </row>
    <row r="481" spans="2:10" x14ac:dyDescent="0.25">
      <c r="B481" s="38"/>
      <c r="C481" s="38"/>
      <c r="D481" s="45"/>
      <c r="E481" s="38"/>
      <c r="F481" s="38"/>
      <c r="G481" s="38"/>
      <c r="H481" s="39"/>
      <c r="I481" s="39"/>
      <c r="J481" s="38"/>
    </row>
    <row r="482" spans="2:10" x14ac:dyDescent="0.25">
      <c r="B482" s="23">
        <v>44</v>
      </c>
      <c r="C482" s="23" t="s">
        <v>132</v>
      </c>
      <c r="D482" s="37" t="s">
        <v>776</v>
      </c>
      <c r="E482" s="38" t="s">
        <v>777</v>
      </c>
      <c r="F482" s="38" t="s">
        <v>778</v>
      </c>
      <c r="G482" s="38" t="s">
        <v>779</v>
      </c>
      <c r="H482" s="39" t="s">
        <v>780</v>
      </c>
      <c r="I482" s="39">
        <v>20000000</v>
      </c>
      <c r="J482" s="38"/>
    </row>
    <row r="483" spans="2:10" x14ac:dyDescent="0.25">
      <c r="B483" s="38"/>
      <c r="C483" s="38"/>
      <c r="D483" s="45"/>
      <c r="E483" s="38" t="s">
        <v>781</v>
      </c>
      <c r="F483" s="38" t="s">
        <v>473</v>
      </c>
      <c r="G483" s="38" t="s">
        <v>655</v>
      </c>
      <c r="H483" s="39" t="s">
        <v>699</v>
      </c>
      <c r="I483" s="39">
        <v>250000000</v>
      </c>
      <c r="J483" s="38"/>
    </row>
    <row r="484" spans="2:10" x14ac:dyDescent="0.25">
      <c r="B484" s="38"/>
      <c r="C484" s="38"/>
      <c r="D484" s="45"/>
      <c r="E484" s="38"/>
      <c r="F484" s="38"/>
      <c r="G484" s="38" t="s">
        <v>782</v>
      </c>
      <c r="H484" s="39" t="s">
        <v>783</v>
      </c>
      <c r="I484" s="39">
        <v>150000000</v>
      </c>
      <c r="J484" s="38"/>
    </row>
    <row r="485" spans="2:10" x14ac:dyDescent="0.25">
      <c r="B485" s="38"/>
      <c r="C485" s="38"/>
      <c r="D485" s="45"/>
      <c r="E485" s="38"/>
      <c r="F485" s="38" t="s">
        <v>631</v>
      </c>
      <c r="G485" s="38" t="s">
        <v>498</v>
      </c>
      <c r="H485" s="39" t="s">
        <v>671</v>
      </c>
      <c r="I485" s="39">
        <v>250000000</v>
      </c>
      <c r="J485" s="38"/>
    </row>
    <row r="486" spans="2:10" x14ac:dyDescent="0.25">
      <c r="B486" s="38"/>
      <c r="C486" s="38"/>
      <c r="D486" s="45"/>
      <c r="E486" s="38"/>
      <c r="F486" s="38"/>
      <c r="G486" s="38" t="s">
        <v>655</v>
      </c>
      <c r="H486" s="39" t="s">
        <v>784</v>
      </c>
      <c r="I486" s="39">
        <v>350000000</v>
      </c>
      <c r="J486" s="38"/>
    </row>
    <row r="487" spans="2:10" x14ac:dyDescent="0.25">
      <c r="B487" s="38"/>
      <c r="C487" s="38"/>
      <c r="D487" s="45"/>
      <c r="E487" s="38" t="s">
        <v>785</v>
      </c>
      <c r="F487" s="38" t="s">
        <v>786</v>
      </c>
      <c r="G487" s="38" t="s">
        <v>787</v>
      </c>
      <c r="H487" s="39" t="s">
        <v>788</v>
      </c>
      <c r="I487" s="39">
        <v>80000000</v>
      </c>
      <c r="J487" s="38"/>
    </row>
    <row r="488" spans="2:10" x14ac:dyDescent="0.25">
      <c r="B488" s="38"/>
      <c r="C488" s="38"/>
      <c r="D488" s="45"/>
      <c r="E488" s="38"/>
      <c r="F488" s="38"/>
      <c r="G488" s="38" t="s">
        <v>659</v>
      </c>
      <c r="H488" s="39" t="s">
        <v>789</v>
      </c>
      <c r="I488" s="39">
        <v>120000000</v>
      </c>
      <c r="J488" s="38"/>
    </row>
    <row r="489" spans="2:10" x14ac:dyDescent="0.25">
      <c r="B489" s="38"/>
      <c r="C489" s="38"/>
      <c r="D489" s="45"/>
      <c r="E489" s="38"/>
      <c r="F489" s="38"/>
      <c r="G489" s="38" t="s">
        <v>790</v>
      </c>
      <c r="H489" s="39" t="s">
        <v>791</v>
      </c>
      <c r="I489" s="39">
        <v>60000000</v>
      </c>
      <c r="J489" s="38"/>
    </row>
    <row r="490" spans="2:10" x14ac:dyDescent="0.25">
      <c r="B490" s="38"/>
      <c r="C490" s="38"/>
      <c r="D490" s="45"/>
      <c r="E490" s="38"/>
      <c r="F490" s="38" t="s">
        <v>792</v>
      </c>
      <c r="G490" s="38" t="s">
        <v>793</v>
      </c>
      <c r="H490" s="39" t="s">
        <v>794</v>
      </c>
      <c r="I490" s="39">
        <v>900000000</v>
      </c>
      <c r="J490" s="38"/>
    </row>
    <row r="491" spans="2:10" x14ac:dyDescent="0.25">
      <c r="B491" s="38"/>
      <c r="C491" s="38"/>
      <c r="D491" s="45"/>
      <c r="E491" s="38"/>
      <c r="F491" s="38"/>
      <c r="G491" s="38" t="s">
        <v>795</v>
      </c>
      <c r="H491" s="39" t="s">
        <v>796</v>
      </c>
      <c r="I491" s="39">
        <v>50000000</v>
      </c>
      <c r="J491" s="38"/>
    </row>
    <row r="492" spans="2:10" x14ac:dyDescent="0.25">
      <c r="B492" s="38"/>
      <c r="C492" s="38"/>
      <c r="D492" s="45"/>
      <c r="E492" s="38"/>
      <c r="F492" s="38" t="s">
        <v>785</v>
      </c>
      <c r="G492" s="38" t="s">
        <v>797</v>
      </c>
      <c r="H492" s="39" t="s">
        <v>798</v>
      </c>
      <c r="I492" s="39">
        <v>500000000</v>
      </c>
      <c r="J492" s="38"/>
    </row>
    <row r="493" spans="2:10" x14ac:dyDescent="0.25">
      <c r="B493" s="38"/>
      <c r="C493" s="38"/>
      <c r="D493" s="45"/>
      <c r="E493" s="38"/>
      <c r="F493" s="38"/>
      <c r="G493" s="38" t="s">
        <v>799</v>
      </c>
      <c r="H493" s="39" t="s">
        <v>784</v>
      </c>
      <c r="I493" s="39">
        <v>200000000</v>
      </c>
      <c r="J493" s="38"/>
    </row>
    <row r="494" spans="2:10" x14ac:dyDescent="0.25">
      <c r="B494" s="38"/>
      <c r="C494" s="38"/>
      <c r="D494" s="45"/>
      <c r="E494" s="38"/>
      <c r="F494" s="38" t="s">
        <v>800</v>
      </c>
      <c r="G494" s="38" t="s">
        <v>801</v>
      </c>
      <c r="H494" s="39" t="s">
        <v>802</v>
      </c>
      <c r="I494" s="39">
        <v>50000000</v>
      </c>
      <c r="J494" s="38"/>
    </row>
    <row r="495" spans="2:10" x14ac:dyDescent="0.25">
      <c r="B495" s="38"/>
      <c r="C495" s="38"/>
      <c r="D495" s="45"/>
      <c r="E495" s="38"/>
      <c r="F495" s="38"/>
      <c r="G495" s="38" t="s">
        <v>803</v>
      </c>
      <c r="H495" s="39" t="s">
        <v>804</v>
      </c>
      <c r="I495" s="39">
        <v>50000000</v>
      </c>
      <c r="J495" s="38"/>
    </row>
    <row r="496" spans="2:10" x14ac:dyDescent="0.25">
      <c r="B496" s="38"/>
      <c r="C496" s="38"/>
      <c r="D496" s="45"/>
      <c r="E496" s="38" t="s">
        <v>805</v>
      </c>
      <c r="F496" s="38" t="s">
        <v>806</v>
      </c>
      <c r="G496" s="38" t="s">
        <v>807</v>
      </c>
      <c r="H496" s="39" t="s">
        <v>216</v>
      </c>
      <c r="I496" s="39">
        <v>750000000</v>
      </c>
      <c r="J496" s="38"/>
    </row>
    <row r="497" spans="2:10" x14ac:dyDescent="0.25">
      <c r="B497" s="38"/>
      <c r="C497" s="38"/>
      <c r="D497" s="45"/>
      <c r="E497" s="38"/>
      <c r="F497" s="38"/>
      <c r="G497" s="38" t="s">
        <v>808</v>
      </c>
      <c r="H497" s="39" t="s">
        <v>216</v>
      </c>
      <c r="I497" s="39">
        <v>150000000</v>
      </c>
      <c r="J497" s="38"/>
    </row>
    <row r="498" spans="2:10" x14ac:dyDescent="0.25">
      <c r="B498" s="38"/>
      <c r="C498" s="38"/>
      <c r="D498" s="45"/>
      <c r="E498" s="38"/>
      <c r="F498" s="38"/>
      <c r="G498" s="38" t="s">
        <v>809</v>
      </c>
      <c r="H498" s="39" t="s">
        <v>216</v>
      </c>
      <c r="I498" s="39">
        <v>175000000</v>
      </c>
      <c r="J498" s="38"/>
    </row>
    <row r="499" spans="2:10" x14ac:dyDescent="0.25">
      <c r="B499" s="38"/>
      <c r="C499" s="38"/>
      <c r="D499" s="45"/>
      <c r="E499" s="38" t="s">
        <v>810</v>
      </c>
      <c r="F499" s="38" t="s">
        <v>811</v>
      </c>
      <c r="G499" s="38" t="s">
        <v>537</v>
      </c>
      <c r="H499" s="39" t="s">
        <v>601</v>
      </c>
      <c r="I499" s="39">
        <v>50000000</v>
      </c>
      <c r="J499" s="38"/>
    </row>
    <row r="500" spans="2:10" x14ac:dyDescent="0.25">
      <c r="B500" s="38"/>
      <c r="C500" s="26"/>
      <c r="D500" s="22" t="s">
        <v>8</v>
      </c>
      <c r="E500" s="26"/>
      <c r="F500" s="26"/>
      <c r="G500" s="26"/>
      <c r="H500" s="27"/>
      <c r="I500" s="50">
        <f>SUM(I482:I499)</f>
        <v>4155000000</v>
      </c>
      <c r="J500" s="38"/>
    </row>
    <row r="501" spans="2:10" x14ac:dyDescent="0.25">
      <c r="B501" s="38"/>
      <c r="C501" s="38"/>
      <c r="D501" s="45"/>
      <c r="E501" s="38"/>
      <c r="F501" s="38"/>
      <c r="G501" s="38"/>
      <c r="H501" s="39"/>
      <c r="I501" s="39"/>
      <c r="J501" s="38"/>
    </row>
    <row r="502" spans="2:10" x14ac:dyDescent="0.25">
      <c r="B502" s="23">
        <v>45</v>
      </c>
      <c r="C502" s="23" t="s">
        <v>452</v>
      </c>
      <c r="D502" s="37" t="s">
        <v>812</v>
      </c>
      <c r="E502" s="38" t="s">
        <v>813</v>
      </c>
      <c r="F502" s="38" t="s">
        <v>814</v>
      </c>
      <c r="G502" s="38" t="s">
        <v>725</v>
      </c>
      <c r="H502" s="39" t="s">
        <v>79</v>
      </c>
      <c r="I502" s="39">
        <v>125000000</v>
      </c>
      <c r="J502" s="38" t="s">
        <v>724</v>
      </c>
    </row>
    <row r="503" spans="2:10" x14ac:dyDescent="0.25">
      <c r="B503" s="38"/>
      <c r="C503" s="38"/>
      <c r="D503" s="45"/>
      <c r="E503" s="38"/>
      <c r="F503" s="38" t="s">
        <v>815</v>
      </c>
      <c r="G503" s="38" t="s">
        <v>725</v>
      </c>
      <c r="H503" s="39" t="s">
        <v>79</v>
      </c>
      <c r="I503" s="39">
        <v>125000000</v>
      </c>
      <c r="J503" s="38"/>
    </row>
    <row r="504" spans="2:10" x14ac:dyDescent="0.25">
      <c r="B504" s="38"/>
      <c r="C504" s="38"/>
      <c r="D504" s="45"/>
      <c r="E504" s="38"/>
      <c r="F504" s="38" t="s">
        <v>302</v>
      </c>
      <c r="G504" s="38" t="s">
        <v>725</v>
      </c>
      <c r="H504" s="39" t="s">
        <v>79</v>
      </c>
      <c r="I504" s="39">
        <v>125000000</v>
      </c>
      <c r="J504" s="38"/>
    </row>
    <row r="505" spans="2:10" x14ac:dyDescent="0.25">
      <c r="B505" s="38"/>
      <c r="C505" s="38"/>
      <c r="D505" s="45"/>
      <c r="E505" s="38"/>
      <c r="F505" s="38" t="s">
        <v>816</v>
      </c>
      <c r="G505" s="38" t="s">
        <v>725</v>
      </c>
      <c r="H505" s="39" t="s">
        <v>79</v>
      </c>
      <c r="I505" s="39">
        <v>125000000</v>
      </c>
      <c r="J505" s="38"/>
    </row>
    <row r="506" spans="2:10" x14ac:dyDescent="0.25">
      <c r="B506" s="38"/>
      <c r="C506" s="38"/>
      <c r="D506" s="45"/>
      <c r="E506" s="38"/>
      <c r="F506" s="38" t="s">
        <v>817</v>
      </c>
      <c r="G506" s="38" t="s">
        <v>725</v>
      </c>
      <c r="H506" s="39" t="s">
        <v>79</v>
      </c>
      <c r="I506" s="39">
        <v>125000000</v>
      </c>
      <c r="J506" s="38"/>
    </row>
    <row r="507" spans="2:10" x14ac:dyDescent="0.25">
      <c r="B507" s="38"/>
      <c r="C507" s="38"/>
      <c r="D507" s="45"/>
      <c r="E507" s="38"/>
      <c r="F507" s="38" t="s">
        <v>818</v>
      </c>
      <c r="G507" s="38" t="s">
        <v>555</v>
      </c>
      <c r="H507" s="39" t="s">
        <v>79</v>
      </c>
      <c r="I507" s="39">
        <v>122500000</v>
      </c>
      <c r="J507" s="38"/>
    </row>
    <row r="508" spans="2:10" x14ac:dyDescent="0.25">
      <c r="B508" s="38"/>
      <c r="C508" s="38"/>
      <c r="D508" s="45"/>
      <c r="E508" s="38"/>
      <c r="F508" s="38" t="s">
        <v>813</v>
      </c>
      <c r="G508" s="38" t="s">
        <v>625</v>
      </c>
      <c r="H508" s="39" t="s">
        <v>306</v>
      </c>
      <c r="I508" s="39">
        <v>104000000</v>
      </c>
      <c r="J508" s="38"/>
    </row>
    <row r="509" spans="2:10" x14ac:dyDescent="0.25">
      <c r="B509" s="38"/>
      <c r="C509" s="26"/>
      <c r="D509" s="49" t="s">
        <v>8</v>
      </c>
      <c r="E509" s="26"/>
      <c r="F509" s="26"/>
      <c r="G509" s="26"/>
      <c r="H509" s="27"/>
      <c r="I509" s="50">
        <f>SUM(I502:I508)</f>
        <v>851500000</v>
      </c>
      <c r="J509" s="38"/>
    </row>
    <row r="510" spans="2:10" x14ac:dyDescent="0.25">
      <c r="B510" s="38"/>
      <c r="C510" s="38"/>
      <c r="D510" s="45"/>
      <c r="E510" s="38"/>
      <c r="F510" s="38"/>
      <c r="G510" s="38"/>
      <c r="H510" s="39"/>
      <c r="I510" s="39"/>
      <c r="J510" s="38"/>
    </row>
    <row r="511" spans="2:10" x14ac:dyDescent="0.25">
      <c r="B511" s="23">
        <v>46</v>
      </c>
      <c r="C511" s="23" t="s">
        <v>132</v>
      </c>
      <c r="D511" s="37" t="s">
        <v>1116</v>
      </c>
      <c r="E511" s="38" t="s">
        <v>1117</v>
      </c>
      <c r="F511" s="38" t="s">
        <v>1118</v>
      </c>
      <c r="G511" s="38" t="s">
        <v>233</v>
      </c>
      <c r="H511" s="39" t="s">
        <v>1119</v>
      </c>
      <c r="I511" s="39">
        <v>8640000000</v>
      </c>
      <c r="J511" s="38"/>
    </row>
    <row r="512" spans="2:10" x14ac:dyDescent="0.25">
      <c r="B512" s="38"/>
      <c r="C512" s="38"/>
      <c r="D512" s="45"/>
      <c r="E512" s="38"/>
      <c r="F512" s="38" t="s">
        <v>1120</v>
      </c>
      <c r="G512" s="38" t="s">
        <v>233</v>
      </c>
      <c r="H512" s="39" t="s">
        <v>1121</v>
      </c>
      <c r="I512" s="39">
        <v>5865000000</v>
      </c>
      <c r="J512" s="38"/>
    </row>
    <row r="513" spans="2:10" x14ac:dyDescent="0.25">
      <c r="B513" s="38"/>
      <c r="C513" s="38"/>
      <c r="D513" s="45"/>
      <c r="E513" s="38"/>
      <c r="F513" s="38" t="s">
        <v>1122</v>
      </c>
      <c r="G513" s="38" t="s">
        <v>233</v>
      </c>
      <c r="H513" s="39" t="s">
        <v>1123</v>
      </c>
      <c r="I513" s="39">
        <v>5430000000</v>
      </c>
      <c r="J513" s="38"/>
    </row>
    <row r="514" spans="2:10" x14ac:dyDescent="0.25">
      <c r="B514" s="38"/>
      <c r="C514" s="38"/>
      <c r="D514" s="45"/>
      <c r="E514" s="38"/>
      <c r="F514" s="38" t="s">
        <v>1124</v>
      </c>
      <c r="G514" s="38" t="s">
        <v>233</v>
      </c>
      <c r="H514" s="39" t="s">
        <v>1125</v>
      </c>
      <c r="I514" s="39">
        <v>5310000000</v>
      </c>
      <c r="J514" s="38"/>
    </row>
    <row r="515" spans="2:10" x14ac:dyDescent="0.25">
      <c r="B515" s="38"/>
      <c r="C515" s="38"/>
      <c r="D515" s="45"/>
      <c r="E515" s="38"/>
      <c r="F515" s="38" t="s">
        <v>1117</v>
      </c>
      <c r="G515" s="38" t="s">
        <v>233</v>
      </c>
      <c r="H515" s="39" t="s">
        <v>1125</v>
      </c>
      <c r="I515" s="39">
        <v>5310000000</v>
      </c>
      <c r="J515" s="38"/>
    </row>
    <row r="516" spans="2:10" x14ac:dyDescent="0.25">
      <c r="B516" s="38"/>
      <c r="C516" s="38"/>
      <c r="D516" s="45"/>
      <c r="E516" s="38"/>
      <c r="F516" s="38" t="s">
        <v>1126</v>
      </c>
      <c r="G516" s="38" t="s">
        <v>233</v>
      </c>
      <c r="H516" s="39" t="s">
        <v>1127</v>
      </c>
      <c r="I516" s="39">
        <v>4275000000</v>
      </c>
      <c r="J516" s="38"/>
    </row>
    <row r="517" spans="2:10" x14ac:dyDescent="0.25">
      <c r="B517" s="38"/>
      <c r="C517" s="38"/>
      <c r="D517" s="45"/>
      <c r="E517" s="38"/>
      <c r="F517" s="38" t="s">
        <v>1128</v>
      </c>
      <c r="G517" s="38" t="s">
        <v>1129</v>
      </c>
      <c r="H517" s="39" t="s">
        <v>1130</v>
      </c>
      <c r="I517" s="39">
        <v>100000000</v>
      </c>
      <c r="J517" s="38"/>
    </row>
    <row r="518" spans="2:10" x14ac:dyDescent="0.25">
      <c r="B518" s="38"/>
      <c r="C518" s="38"/>
      <c r="D518" s="45"/>
      <c r="E518" s="38"/>
      <c r="F518" s="38"/>
      <c r="G518" s="38" t="s">
        <v>1131</v>
      </c>
      <c r="H518" s="39" t="s">
        <v>705</v>
      </c>
      <c r="I518" s="39">
        <v>400000000</v>
      </c>
      <c r="J518" s="38"/>
    </row>
    <row r="519" spans="2:10" x14ac:dyDescent="0.25">
      <c r="B519" s="38"/>
      <c r="C519" s="38"/>
      <c r="D519" s="45"/>
      <c r="E519" s="38"/>
      <c r="F519" s="38"/>
      <c r="G519" s="38" t="s">
        <v>1133</v>
      </c>
      <c r="H519" s="39" t="s">
        <v>1132</v>
      </c>
      <c r="I519" s="39">
        <v>435000000</v>
      </c>
      <c r="J519" s="38"/>
    </row>
    <row r="520" spans="2:10" ht="30.75" thickBot="1" x14ac:dyDescent="0.3">
      <c r="B520" s="38"/>
      <c r="C520" s="38"/>
      <c r="D520" s="45"/>
      <c r="E520" s="38"/>
      <c r="F520" s="38"/>
      <c r="G520" s="40" t="s">
        <v>1134</v>
      </c>
      <c r="H520" s="41" t="s">
        <v>1135</v>
      </c>
      <c r="I520" s="41">
        <v>380000000</v>
      </c>
      <c r="J520" s="38"/>
    </row>
    <row r="521" spans="2:10" ht="30" x14ac:dyDescent="0.25">
      <c r="B521" s="93"/>
      <c r="C521" s="93"/>
      <c r="D521" s="94"/>
      <c r="E521" s="93" t="s">
        <v>813</v>
      </c>
      <c r="F521" s="93" t="s">
        <v>1136</v>
      </c>
      <c r="G521" s="118" t="s">
        <v>1137</v>
      </c>
      <c r="H521" s="95" t="s">
        <v>1138</v>
      </c>
      <c r="I521" s="95">
        <v>300000000</v>
      </c>
      <c r="J521" s="38"/>
    </row>
    <row r="522" spans="2:10" x14ac:dyDescent="0.25">
      <c r="B522" s="38"/>
      <c r="C522" s="38"/>
      <c r="D522" s="45"/>
      <c r="E522" s="38"/>
      <c r="F522" s="38"/>
      <c r="G522" s="38" t="s">
        <v>1139</v>
      </c>
      <c r="H522" s="39" t="s">
        <v>654</v>
      </c>
      <c r="I522" s="39">
        <v>200000000</v>
      </c>
      <c r="J522" s="38"/>
    </row>
    <row r="523" spans="2:10" x14ac:dyDescent="0.25">
      <c r="B523" s="38"/>
      <c r="C523" s="38"/>
      <c r="D523" s="45"/>
      <c r="E523" s="38"/>
      <c r="F523" s="38" t="s">
        <v>815</v>
      </c>
      <c r="G523" s="38" t="s">
        <v>1140</v>
      </c>
      <c r="H523" s="39" t="s">
        <v>1141</v>
      </c>
      <c r="I523" s="39">
        <v>1500000000</v>
      </c>
      <c r="J523" s="38"/>
    </row>
    <row r="524" spans="2:10" x14ac:dyDescent="0.25">
      <c r="B524" s="38"/>
      <c r="C524" s="38"/>
      <c r="D524" s="45"/>
      <c r="E524" s="38"/>
      <c r="F524" s="38"/>
      <c r="G524" s="38" t="s">
        <v>1142</v>
      </c>
      <c r="H524" s="39" t="s">
        <v>1143</v>
      </c>
      <c r="I524" s="39">
        <v>103000000</v>
      </c>
      <c r="J524" s="38"/>
    </row>
    <row r="525" spans="2:10" x14ac:dyDescent="0.25">
      <c r="B525" s="38"/>
      <c r="C525" s="38"/>
      <c r="D525" s="45"/>
      <c r="E525" s="38"/>
      <c r="F525" s="38"/>
      <c r="G525" s="38" t="s">
        <v>1144</v>
      </c>
      <c r="H525" s="39" t="s">
        <v>1143</v>
      </c>
      <c r="I525" s="39">
        <v>200000000</v>
      </c>
      <c r="J525" s="38"/>
    </row>
    <row r="526" spans="2:10" x14ac:dyDescent="0.25">
      <c r="B526" s="38"/>
      <c r="C526" s="38"/>
      <c r="D526" s="45"/>
      <c r="E526" s="38"/>
      <c r="F526" s="38" t="s">
        <v>571</v>
      </c>
      <c r="G526" s="38" t="s">
        <v>1145</v>
      </c>
      <c r="H526" s="39" t="s">
        <v>699</v>
      </c>
      <c r="I526" s="39">
        <v>1000000000</v>
      </c>
      <c r="J526" s="38"/>
    </row>
    <row r="527" spans="2:10" x14ac:dyDescent="0.25">
      <c r="B527" s="38"/>
      <c r="C527" s="38"/>
      <c r="D527" s="45"/>
      <c r="E527" s="38"/>
      <c r="F527" s="38"/>
      <c r="G527" s="38" t="s">
        <v>1056</v>
      </c>
      <c r="H527" s="39" t="s">
        <v>285</v>
      </c>
      <c r="I527" s="39">
        <v>300000000</v>
      </c>
      <c r="J527" s="38"/>
    </row>
    <row r="528" spans="2:10" x14ac:dyDescent="0.25">
      <c r="B528" s="38"/>
      <c r="C528" s="38"/>
      <c r="D528" s="45"/>
      <c r="E528" s="38"/>
      <c r="F528" s="38" t="s">
        <v>1146</v>
      </c>
      <c r="G528" s="38" t="s">
        <v>233</v>
      </c>
      <c r="H528" s="39" t="s">
        <v>1147</v>
      </c>
      <c r="I528" s="39">
        <v>4740000000</v>
      </c>
      <c r="J528" s="38"/>
    </row>
    <row r="529" spans="2:10" x14ac:dyDescent="0.25">
      <c r="B529" s="38"/>
      <c r="C529" s="38"/>
      <c r="D529" s="45"/>
      <c r="E529" s="38"/>
      <c r="F529" s="38" t="s">
        <v>1054</v>
      </c>
      <c r="G529" s="38" t="s">
        <v>233</v>
      </c>
      <c r="H529" s="39" t="s">
        <v>1148</v>
      </c>
      <c r="I529" s="39">
        <v>4470000000</v>
      </c>
      <c r="J529" s="38"/>
    </row>
    <row r="530" spans="2:10" x14ac:dyDescent="0.25">
      <c r="B530" s="38"/>
      <c r="C530" s="38"/>
      <c r="D530" s="45"/>
      <c r="E530" s="38"/>
      <c r="F530" s="38" t="s">
        <v>818</v>
      </c>
      <c r="G530" s="38" t="s">
        <v>233</v>
      </c>
      <c r="H530" s="39" t="s">
        <v>1149</v>
      </c>
      <c r="I530" s="39">
        <v>4200000000</v>
      </c>
      <c r="J530" s="38"/>
    </row>
    <row r="531" spans="2:10" x14ac:dyDescent="0.25">
      <c r="B531" s="38"/>
      <c r="C531" s="38"/>
      <c r="D531" s="45"/>
      <c r="E531" s="38" t="s">
        <v>1150</v>
      </c>
      <c r="F531" s="38" t="s">
        <v>1151</v>
      </c>
      <c r="G531" s="38" t="s">
        <v>233</v>
      </c>
      <c r="H531" s="39" t="s">
        <v>1152</v>
      </c>
      <c r="I531" s="39">
        <v>4500000000</v>
      </c>
      <c r="J531" s="38"/>
    </row>
    <row r="532" spans="2:10" x14ac:dyDescent="0.25">
      <c r="B532" s="38"/>
      <c r="C532" s="38"/>
      <c r="D532" s="45"/>
      <c r="E532" s="38"/>
      <c r="F532" s="38"/>
      <c r="G532" s="38" t="s">
        <v>836</v>
      </c>
      <c r="H532" s="39" t="s">
        <v>1149</v>
      </c>
      <c r="I532" s="39">
        <v>6810000000</v>
      </c>
      <c r="J532" s="38"/>
    </row>
    <row r="533" spans="2:10" x14ac:dyDescent="0.25">
      <c r="B533" s="38"/>
      <c r="C533" s="38"/>
      <c r="D533" s="45"/>
      <c r="E533" s="38" t="s">
        <v>1153</v>
      </c>
      <c r="F533" s="38" t="s">
        <v>1154</v>
      </c>
      <c r="G533" s="38" t="s">
        <v>233</v>
      </c>
      <c r="H533" s="39" t="s">
        <v>1155</v>
      </c>
      <c r="I533" s="39">
        <v>3530000000</v>
      </c>
      <c r="J533" s="38"/>
    </row>
    <row r="534" spans="2:10" x14ac:dyDescent="0.25">
      <c r="B534" s="38"/>
      <c r="C534" s="38"/>
      <c r="D534" s="45"/>
      <c r="E534" s="38"/>
      <c r="F534" s="38" t="s">
        <v>1156</v>
      </c>
      <c r="G534" s="38" t="s">
        <v>233</v>
      </c>
      <c r="H534" s="39" t="s">
        <v>1157</v>
      </c>
      <c r="I534" s="39">
        <v>2060000000</v>
      </c>
      <c r="J534" s="38"/>
    </row>
    <row r="535" spans="2:10" x14ac:dyDescent="0.25">
      <c r="B535" s="38"/>
      <c r="C535" s="38"/>
      <c r="D535" s="45"/>
      <c r="E535" s="38"/>
      <c r="F535" s="38" t="s">
        <v>1158</v>
      </c>
      <c r="G535" s="38" t="s">
        <v>233</v>
      </c>
      <c r="H535" s="39" t="s">
        <v>1159</v>
      </c>
      <c r="I535" s="39">
        <v>700000000</v>
      </c>
      <c r="J535" s="38"/>
    </row>
    <row r="536" spans="2:10" x14ac:dyDescent="0.25">
      <c r="B536" s="38"/>
      <c r="C536" s="38"/>
      <c r="D536" s="45"/>
      <c r="E536" s="38" t="s">
        <v>414</v>
      </c>
      <c r="F536" s="38" t="s">
        <v>1160</v>
      </c>
      <c r="G536" s="38" t="s">
        <v>233</v>
      </c>
      <c r="H536" s="39" t="s">
        <v>1161</v>
      </c>
      <c r="I536" s="39">
        <v>2475000000</v>
      </c>
      <c r="J536" s="38"/>
    </row>
    <row r="537" spans="2:10" x14ac:dyDescent="0.25">
      <c r="B537" s="38"/>
      <c r="C537" s="38"/>
      <c r="D537" s="45"/>
      <c r="E537" s="38"/>
      <c r="F537" s="38" t="s">
        <v>1162</v>
      </c>
      <c r="G537" s="38" t="s">
        <v>233</v>
      </c>
      <c r="H537" s="39" t="s">
        <v>1163</v>
      </c>
      <c r="I537" s="39">
        <v>1125000000</v>
      </c>
      <c r="J537" s="38"/>
    </row>
    <row r="538" spans="2:10" x14ac:dyDescent="0.25">
      <c r="B538" s="38"/>
      <c r="C538" s="38"/>
      <c r="D538" s="45"/>
      <c r="E538" s="38" t="s">
        <v>1164</v>
      </c>
      <c r="F538" s="38" t="s">
        <v>467</v>
      </c>
      <c r="G538" s="38" t="s">
        <v>233</v>
      </c>
      <c r="H538" s="39" t="s">
        <v>1165</v>
      </c>
      <c r="I538" s="39">
        <v>4365000000</v>
      </c>
      <c r="J538" s="38"/>
    </row>
    <row r="539" spans="2:10" x14ac:dyDescent="0.25">
      <c r="B539" s="38"/>
      <c r="C539" s="38"/>
      <c r="D539" s="45"/>
      <c r="E539" s="38" t="s">
        <v>1166</v>
      </c>
      <c r="F539" s="38" t="s">
        <v>1167</v>
      </c>
      <c r="G539" s="38" t="s">
        <v>233</v>
      </c>
      <c r="H539" s="39" t="s">
        <v>1168</v>
      </c>
      <c r="I539" s="39">
        <v>4245000000</v>
      </c>
      <c r="J539" s="38"/>
    </row>
    <row r="540" spans="2:10" x14ac:dyDescent="0.25">
      <c r="B540" s="38"/>
      <c r="C540" s="38"/>
      <c r="D540" s="45"/>
      <c r="E540" s="38" t="s">
        <v>1169</v>
      </c>
      <c r="F540" s="38" t="s">
        <v>1170</v>
      </c>
      <c r="G540" s="38" t="s">
        <v>233</v>
      </c>
      <c r="H540" s="39" t="s">
        <v>1171</v>
      </c>
      <c r="I540" s="39">
        <v>4260000000</v>
      </c>
      <c r="J540" s="38"/>
    </row>
    <row r="541" spans="2:10" x14ac:dyDescent="0.25">
      <c r="B541" s="38"/>
      <c r="C541" s="26"/>
      <c r="D541" s="22" t="s">
        <v>8</v>
      </c>
      <c r="E541" s="26"/>
      <c r="F541" s="26"/>
      <c r="G541" s="26"/>
      <c r="H541" s="27"/>
      <c r="I541" s="50">
        <f>SUM(I511:I540)</f>
        <v>87228000000</v>
      </c>
      <c r="J541" s="38"/>
    </row>
    <row r="542" spans="2:10" x14ac:dyDescent="0.25">
      <c r="B542" s="38"/>
      <c r="C542" s="38"/>
      <c r="D542" s="45"/>
      <c r="E542" s="38"/>
      <c r="F542" s="38"/>
      <c r="G542" s="38"/>
      <c r="H542" s="39"/>
      <c r="I542" s="39"/>
      <c r="J542" s="38"/>
    </row>
    <row r="543" spans="2:10" x14ac:dyDescent="0.25">
      <c r="B543" s="23">
        <v>47</v>
      </c>
      <c r="C543" s="23" t="s">
        <v>157</v>
      </c>
      <c r="D543" s="37" t="s">
        <v>821</v>
      </c>
      <c r="E543" s="38" t="s">
        <v>822</v>
      </c>
      <c r="F543" s="38" t="s">
        <v>823</v>
      </c>
      <c r="G543" s="38" t="s">
        <v>824</v>
      </c>
      <c r="H543" s="39">
        <v>0</v>
      </c>
      <c r="I543" s="39">
        <v>30000000</v>
      </c>
      <c r="J543" s="38"/>
    </row>
    <row r="544" spans="2:10" x14ac:dyDescent="0.25">
      <c r="B544" s="38"/>
      <c r="C544" s="38"/>
      <c r="D544" s="45"/>
      <c r="E544" s="38" t="s">
        <v>825</v>
      </c>
      <c r="F544" s="38" t="s">
        <v>825</v>
      </c>
      <c r="G544" s="38" t="s">
        <v>826</v>
      </c>
      <c r="H544" s="39">
        <v>0</v>
      </c>
      <c r="I544" s="39">
        <v>20000000</v>
      </c>
      <c r="J544" s="38"/>
    </row>
    <row r="545" spans="2:10" x14ac:dyDescent="0.25">
      <c r="B545" s="38"/>
      <c r="C545" s="26"/>
      <c r="D545" s="22" t="s">
        <v>8</v>
      </c>
      <c r="E545" s="26"/>
      <c r="F545" s="26"/>
      <c r="G545" s="26"/>
      <c r="H545" s="27"/>
      <c r="I545" s="50">
        <f>I544+I543</f>
        <v>50000000</v>
      </c>
      <c r="J545" s="38"/>
    </row>
    <row r="546" spans="2:10" x14ac:dyDescent="0.25">
      <c r="B546" s="38"/>
      <c r="C546" s="38"/>
      <c r="D546" s="45"/>
      <c r="E546" s="38"/>
      <c r="F546" s="38"/>
      <c r="G546" s="38"/>
      <c r="H546" s="39"/>
      <c r="I546" s="39"/>
      <c r="J546" s="38"/>
    </row>
    <row r="547" spans="2:10" x14ac:dyDescent="0.25">
      <c r="B547" s="23">
        <v>48</v>
      </c>
      <c r="C547" s="23" t="s">
        <v>452</v>
      </c>
      <c r="D547" s="37" t="s">
        <v>827</v>
      </c>
      <c r="E547" s="38" t="s">
        <v>819</v>
      </c>
      <c r="F547" s="38" t="s">
        <v>820</v>
      </c>
      <c r="G547" s="38" t="s">
        <v>555</v>
      </c>
      <c r="H547" s="39" t="s">
        <v>79</v>
      </c>
      <c r="I547" s="39">
        <v>122500000</v>
      </c>
      <c r="J547" s="38" t="s">
        <v>724</v>
      </c>
    </row>
    <row r="548" spans="2:10" x14ac:dyDescent="0.25">
      <c r="B548" s="38"/>
      <c r="C548" s="38"/>
      <c r="D548" s="45"/>
      <c r="E548" s="38" t="s">
        <v>828</v>
      </c>
      <c r="F548" s="38" t="s">
        <v>829</v>
      </c>
      <c r="G548" s="38" t="s">
        <v>555</v>
      </c>
      <c r="H548" s="39" t="s">
        <v>79</v>
      </c>
      <c r="I548" s="39">
        <v>122500000</v>
      </c>
      <c r="J548" s="38"/>
    </row>
    <row r="549" spans="2:10" x14ac:dyDescent="0.25">
      <c r="B549" s="38"/>
      <c r="C549" s="38"/>
      <c r="D549" s="45"/>
      <c r="E549" s="38" t="s">
        <v>830</v>
      </c>
      <c r="F549" s="38" t="s">
        <v>831</v>
      </c>
      <c r="G549" s="38" t="s">
        <v>625</v>
      </c>
      <c r="H549" s="39" t="s">
        <v>306</v>
      </c>
      <c r="I549" s="39">
        <v>104000000</v>
      </c>
      <c r="J549" s="38"/>
    </row>
    <row r="550" spans="2:10" x14ac:dyDescent="0.25">
      <c r="B550" s="38"/>
      <c r="C550" s="26"/>
      <c r="D550" s="22" t="s">
        <v>8</v>
      </c>
      <c r="E550" s="26"/>
      <c r="F550" s="26"/>
      <c r="G550" s="26"/>
      <c r="H550" s="27"/>
      <c r="I550" s="50">
        <f>SUM(I547:I549)</f>
        <v>349000000</v>
      </c>
      <c r="J550" s="38"/>
    </row>
    <row r="551" spans="2:10" x14ac:dyDescent="0.25">
      <c r="B551" s="38"/>
      <c r="C551" s="38"/>
      <c r="D551" s="45"/>
      <c r="E551" s="38"/>
      <c r="F551" s="38"/>
      <c r="G551" s="38"/>
      <c r="H551" s="39"/>
      <c r="I551" s="39"/>
      <c r="J551" s="38"/>
    </row>
    <row r="552" spans="2:10" x14ac:dyDescent="0.25">
      <c r="B552" s="23">
        <v>49</v>
      </c>
      <c r="C552" s="23" t="s">
        <v>309</v>
      </c>
      <c r="D552" s="37" t="s">
        <v>832</v>
      </c>
      <c r="E552" s="38" t="s">
        <v>830</v>
      </c>
      <c r="F552" s="38" t="s">
        <v>833</v>
      </c>
      <c r="G552" s="38" t="s">
        <v>573</v>
      </c>
      <c r="H552" s="39" t="s">
        <v>834</v>
      </c>
      <c r="I552" s="39">
        <v>82400000</v>
      </c>
      <c r="J552" s="38" t="s">
        <v>574</v>
      </c>
    </row>
    <row r="553" spans="2:10" x14ac:dyDescent="0.25">
      <c r="B553" s="38"/>
      <c r="C553" s="38"/>
      <c r="D553" s="45"/>
      <c r="E553" s="38"/>
      <c r="F553" s="38" t="s">
        <v>830</v>
      </c>
      <c r="G553" s="38" t="s">
        <v>573</v>
      </c>
      <c r="H553" s="39" t="s">
        <v>599</v>
      </c>
      <c r="I553" s="39">
        <v>41200000</v>
      </c>
      <c r="J553" s="38"/>
    </row>
    <row r="554" spans="2:10" x14ac:dyDescent="0.25">
      <c r="B554" s="38"/>
      <c r="C554" s="38"/>
      <c r="D554" s="45"/>
      <c r="E554" s="38"/>
      <c r="F554" s="38" t="s">
        <v>835</v>
      </c>
      <c r="G554" s="38" t="s">
        <v>573</v>
      </c>
      <c r="H554" s="39" t="s">
        <v>594</v>
      </c>
      <c r="I554" s="39">
        <v>61800000</v>
      </c>
      <c r="J554" s="38"/>
    </row>
    <row r="555" spans="2:10" x14ac:dyDescent="0.25">
      <c r="B555" s="38"/>
      <c r="C555" s="38"/>
      <c r="D555" s="45"/>
      <c r="E555" s="38"/>
      <c r="F555" s="38" t="s">
        <v>836</v>
      </c>
      <c r="G555" s="38" t="s">
        <v>573</v>
      </c>
      <c r="H555" s="39" t="s">
        <v>594</v>
      </c>
      <c r="I555" s="39">
        <v>61800000</v>
      </c>
      <c r="J555" s="38"/>
    </row>
    <row r="556" spans="2:10" x14ac:dyDescent="0.25">
      <c r="B556" s="38"/>
      <c r="C556" s="26"/>
      <c r="D556" s="22" t="s">
        <v>8</v>
      </c>
      <c r="E556" s="26"/>
      <c r="F556" s="26"/>
      <c r="G556" s="26"/>
      <c r="H556" s="27"/>
      <c r="I556" s="50">
        <f>SUM(I552:I555)</f>
        <v>247200000</v>
      </c>
      <c r="J556" s="38"/>
    </row>
    <row r="557" spans="2:10" x14ac:dyDescent="0.25">
      <c r="B557" s="38"/>
      <c r="C557" s="38"/>
      <c r="D557" s="45"/>
      <c r="E557" s="38"/>
      <c r="F557" s="38"/>
      <c r="G557" s="38"/>
      <c r="H557" s="39"/>
      <c r="I557" s="39"/>
      <c r="J557" s="38"/>
    </row>
    <row r="558" spans="2:10" x14ac:dyDescent="0.25">
      <c r="B558" s="23">
        <v>50</v>
      </c>
      <c r="C558" s="23" t="s">
        <v>103</v>
      </c>
      <c r="D558" s="37" t="s">
        <v>832</v>
      </c>
      <c r="E558" s="38" t="s">
        <v>16</v>
      </c>
      <c r="F558" s="38" t="s">
        <v>837</v>
      </c>
      <c r="G558" s="38" t="s">
        <v>838</v>
      </c>
      <c r="H558" s="39" t="s">
        <v>839</v>
      </c>
      <c r="I558" s="39">
        <v>89000000</v>
      </c>
      <c r="J558" s="38"/>
    </row>
    <row r="559" spans="2:10" x14ac:dyDescent="0.25">
      <c r="B559" s="38"/>
      <c r="C559" s="26"/>
      <c r="D559" s="22" t="s">
        <v>8</v>
      </c>
      <c r="E559" s="26"/>
      <c r="F559" s="26"/>
      <c r="G559" s="26"/>
      <c r="H559" s="27"/>
      <c r="I559" s="50">
        <f>I558</f>
        <v>89000000</v>
      </c>
      <c r="J559" s="38"/>
    </row>
    <row r="560" spans="2:10" x14ac:dyDescent="0.25">
      <c r="B560" s="38"/>
      <c r="C560" s="23"/>
      <c r="D560" s="35"/>
      <c r="E560" s="23"/>
      <c r="F560" s="23"/>
      <c r="G560" s="23"/>
      <c r="H560" s="36"/>
      <c r="I560" s="51"/>
      <c r="J560" s="38"/>
    </row>
    <row r="561" spans="2:10" x14ac:dyDescent="0.25">
      <c r="B561" s="23">
        <v>51</v>
      </c>
      <c r="C561" s="23" t="s">
        <v>132</v>
      </c>
      <c r="D561" s="37" t="s">
        <v>1053</v>
      </c>
      <c r="E561" s="38" t="s">
        <v>1054</v>
      </c>
      <c r="F561" s="38" t="s">
        <v>1055</v>
      </c>
      <c r="G561" s="38" t="s">
        <v>1056</v>
      </c>
      <c r="H561" s="39" t="s">
        <v>1057</v>
      </c>
      <c r="I561" s="39">
        <v>275000000</v>
      </c>
      <c r="J561" s="38"/>
    </row>
    <row r="562" spans="2:10" x14ac:dyDescent="0.25">
      <c r="B562" s="23"/>
      <c r="C562" s="38"/>
      <c r="D562" s="42"/>
      <c r="E562" s="38"/>
      <c r="F562" s="38" t="s">
        <v>1058</v>
      </c>
      <c r="G562" s="38" t="s">
        <v>1056</v>
      </c>
      <c r="H562" s="39" t="s">
        <v>1059</v>
      </c>
      <c r="I562" s="39">
        <v>45000000</v>
      </c>
      <c r="J562" s="38"/>
    </row>
    <row r="563" spans="2:10" x14ac:dyDescent="0.25">
      <c r="B563" s="23"/>
      <c r="C563" s="38"/>
      <c r="D563" s="42"/>
      <c r="E563" s="38"/>
      <c r="F563" s="38"/>
      <c r="G563" s="38" t="s">
        <v>498</v>
      </c>
      <c r="H563" s="39" t="s">
        <v>1060</v>
      </c>
      <c r="I563" s="39">
        <v>30000000</v>
      </c>
      <c r="J563" s="38"/>
    </row>
    <row r="564" spans="2:10" x14ac:dyDescent="0.25">
      <c r="B564" s="23"/>
      <c r="C564" s="38"/>
      <c r="D564" s="42"/>
      <c r="E564" s="38" t="s">
        <v>1061</v>
      </c>
      <c r="F564" s="38" t="s">
        <v>1061</v>
      </c>
      <c r="G564" s="38" t="s">
        <v>498</v>
      </c>
      <c r="H564" s="39" t="s">
        <v>1062</v>
      </c>
      <c r="I564" s="39">
        <v>45000000</v>
      </c>
      <c r="J564" s="38"/>
    </row>
    <row r="565" spans="2:10" x14ac:dyDescent="0.25">
      <c r="B565" s="23"/>
      <c r="C565" s="26"/>
      <c r="D565" s="22" t="s">
        <v>8</v>
      </c>
      <c r="E565" s="26"/>
      <c r="F565" s="26"/>
      <c r="G565" s="26"/>
      <c r="H565" s="27"/>
      <c r="I565" s="27">
        <f>SUM(I561:I564)</f>
        <v>395000000</v>
      </c>
      <c r="J565" s="38"/>
    </row>
    <row r="566" spans="2:10" x14ac:dyDescent="0.25">
      <c r="B566" s="38"/>
      <c r="C566" s="38"/>
      <c r="D566" s="45"/>
      <c r="E566" s="38"/>
      <c r="F566" s="38"/>
      <c r="G566" s="38"/>
      <c r="H566" s="39"/>
      <c r="I566" s="39"/>
      <c r="J566" s="38"/>
    </row>
    <row r="567" spans="2:10" x14ac:dyDescent="0.25">
      <c r="B567" s="23">
        <v>52</v>
      </c>
      <c r="C567" s="23" t="s">
        <v>452</v>
      </c>
      <c r="D567" s="37" t="s">
        <v>840</v>
      </c>
      <c r="E567" s="38" t="s">
        <v>841</v>
      </c>
      <c r="F567" s="38" t="s">
        <v>842</v>
      </c>
      <c r="G567" s="38" t="s">
        <v>625</v>
      </c>
      <c r="H567" s="39" t="s">
        <v>306</v>
      </c>
      <c r="I567" s="39">
        <v>106750000</v>
      </c>
      <c r="J567" s="38" t="s">
        <v>843</v>
      </c>
    </row>
    <row r="568" spans="2:10" x14ac:dyDescent="0.25">
      <c r="B568" s="38"/>
      <c r="C568" s="26"/>
      <c r="D568" s="22" t="s">
        <v>8</v>
      </c>
      <c r="E568" s="26"/>
      <c r="F568" s="26"/>
      <c r="G568" s="26"/>
      <c r="H568" s="27"/>
      <c r="I568" s="50">
        <f>I567</f>
        <v>106750000</v>
      </c>
      <c r="J568" s="38"/>
    </row>
    <row r="569" spans="2:10" x14ac:dyDescent="0.25">
      <c r="B569" s="38"/>
      <c r="C569" s="23"/>
      <c r="D569" s="35"/>
      <c r="E569" s="23"/>
      <c r="F569" s="23"/>
      <c r="G569" s="23"/>
      <c r="H569" s="36"/>
      <c r="I569" s="51"/>
      <c r="J569" s="38"/>
    </row>
    <row r="570" spans="2:10" x14ac:dyDescent="0.25">
      <c r="B570" s="23">
        <v>53</v>
      </c>
      <c r="C570" s="23" t="s">
        <v>132</v>
      </c>
      <c r="D570" s="37" t="s">
        <v>981</v>
      </c>
      <c r="E570" s="38" t="s">
        <v>982</v>
      </c>
      <c r="F570" s="38" t="s">
        <v>983</v>
      </c>
      <c r="G570" s="38" t="s">
        <v>984</v>
      </c>
      <c r="H570" s="39" t="s">
        <v>985</v>
      </c>
      <c r="I570" s="39">
        <v>90000000</v>
      </c>
      <c r="J570" s="38"/>
    </row>
    <row r="571" spans="2:10" x14ac:dyDescent="0.25">
      <c r="B571" s="38"/>
      <c r="C571" s="38"/>
      <c r="D571" s="42"/>
      <c r="E571" s="38"/>
      <c r="F571" s="38"/>
      <c r="G571" s="38" t="s">
        <v>906</v>
      </c>
      <c r="H571" s="39" t="s">
        <v>986</v>
      </c>
      <c r="I571" s="39">
        <v>86000000</v>
      </c>
      <c r="J571" s="38"/>
    </row>
    <row r="572" spans="2:10" x14ac:dyDescent="0.25">
      <c r="B572" s="38"/>
      <c r="C572" s="38"/>
      <c r="D572" s="42"/>
      <c r="E572" s="38"/>
      <c r="F572" s="38"/>
      <c r="G572" s="38" t="s">
        <v>987</v>
      </c>
      <c r="H572" s="39" t="s">
        <v>1029</v>
      </c>
      <c r="I572" s="39">
        <v>30000000</v>
      </c>
      <c r="J572" s="38"/>
    </row>
    <row r="573" spans="2:10" ht="15.75" thickBot="1" x14ac:dyDescent="0.3">
      <c r="B573" s="38"/>
      <c r="C573" s="38"/>
      <c r="D573" s="42"/>
      <c r="E573" s="38"/>
      <c r="F573" s="38" t="s">
        <v>988</v>
      </c>
      <c r="G573" s="38" t="s">
        <v>984</v>
      </c>
      <c r="H573" s="39" t="s">
        <v>989</v>
      </c>
      <c r="I573" s="39">
        <v>298000000</v>
      </c>
      <c r="J573" s="38"/>
    </row>
    <row r="574" spans="2:10" x14ac:dyDescent="0.25">
      <c r="B574" s="93"/>
      <c r="C574" s="93"/>
      <c r="D574" s="117"/>
      <c r="E574" s="93"/>
      <c r="F574" s="93"/>
      <c r="G574" s="93" t="s">
        <v>906</v>
      </c>
      <c r="H574" s="95" t="s">
        <v>990</v>
      </c>
      <c r="I574" s="95">
        <v>60000000</v>
      </c>
      <c r="J574" s="38"/>
    </row>
    <row r="575" spans="2:10" x14ac:dyDescent="0.25">
      <c r="B575" s="38"/>
      <c r="C575" s="38"/>
      <c r="D575" s="42"/>
      <c r="E575" s="38"/>
      <c r="F575" s="38"/>
      <c r="G575" s="38" t="s">
        <v>643</v>
      </c>
      <c r="H575" s="39" t="s">
        <v>991</v>
      </c>
      <c r="I575" s="39">
        <v>68000000</v>
      </c>
      <c r="J575" s="38"/>
    </row>
    <row r="576" spans="2:10" x14ac:dyDescent="0.25">
      <c r="B576" s="38"/>
      <c r="C576" s="38"/>
      <c r="D576" s="42"/>
      <c r="E576" s="38"/>
      <c r="F576" s="38" t="s">
        <v>992</v>
      </c>
      <c r="G576" s="38" t="s">
        <v>993</v>
      </c>
      <c r="H576" s="39" t="s">
        <v>994</v>
      </c>
      <c r="I576" s="39">
        <v>54000000</v>
      </c>
      <c r="J576" s="38"/>
    </row>
    <row r="577" spans="2:10" x14ac:dyDescent="0.25">
      <c r="B577" s="38"/>
      <c r="C577" s="38"/>
      <c r="D577" s="42"/>
      <c r="E577" s="38"/>
      <c r="F577" s="38"/>
      <c r="G577" s="38" t="s">
        <v>984</v>
      </c>
      <c r="H577" s="39" t="s">
        <v>995</v>
      </c>
      <c r="I577" s="39">
        <v>250000000</v>
      </c>
      <c r="J577" s="38"/>
    </row>
    <row r="578" spans="2:10" x14ac:dyDescent="0.25">
      <c r="B578" s="38"/>
      <c r="C578" s="38"/>
      <c r="D578" s="42"/>
      <c r="E578" s="38"/>
      <c r="F578" s="38"/>
      <c r="G578" s="38" t="s">
        <v>906</v>
      </c>
      <c r="H578" s="39" t="s">
        <v>996</v>
      </c>
      <c r="I578" s="39">
        <v>112000000</v>
      </c>
      <c r="J578" s="38"/>
    </row>
    <row r="579" spans="2:10" x14ac:dyDescent="0.25">
      <c r="B579" s="38"/>
      <c r="C579" s="38"/>
      <c r="D579" s="42"/>
      <c r="E579" s="38" t="s">
        <v>841</v>
      </c>
      <c r="F579" s="38" t="s">
        <v>842</v>
      </c>
      <c r="G579" s="38" t="s">
        <v>984</v>
      </c>
      <c r="H579" s="39" t="s">
        <v>997</v>
      </c>
      <c r="I579" s="39">
        <v>140000000</v>
      </c>
      <c r="J579" s="38"/>
    </row>
    <row r="580" spans="2:10" x14ac:dyDescent="0.25">
      <c r="B580" s="38"/>
      <c r="C580" s="38"/>
      <c r="D580" s="42"/>
      <c r="E580" s="38"/>
      <c r="F580" s="38"/>
      <c r="G580" s="38" t="s">
        <v>998</v>
      </c>
      <c r="H580" s="39" t="s">
        <v>999</v>
      </c>
      <c r="I580" s="39">
        <v>38000000</v>
      </c>
      <c r="J580" s="38"/>
    </row>
    <row r="581" spans="2:10" x14ac:dyDescent="0.25">
      <c r="B581" s="38"/>
      <c r="C581" s="38"/>
      <c r="D581" s="42"/>
      <c r="E581" s="38"/>
      <c r="F581" s="38"/>
      <c r="G581" s="38" t="s">
        <v>1000</v>
      </c>
      <c r="H581" s="39" t="s">
        <v>1001</v>
      </c>
      <c r="I581" s="39">
        <v>70000000</v>
      </c>
      <c r="J581" s="38"/>
    </row>
    <row r="582" spans="2:10" x14ac:dyDescent="0.25">
      <c r="B582" s="38"/>
      <c r="C582" s="38"/>
      <c r="D582" s="42"/>
      <c r="E582" s="38" t="s">
        <v>1002</v>
      </c>
      <c r="F582" s="38" t="s">
        <v>1003</v>
      </c>
      <c r="G582" s="38" t="s">
        <v>906</v>
      </c>
      <c r="H582" s="39" t="s">
        <v>1004</v>
      </c>
      <c r="I582" s="39">
        <v>200000000</v>
      </c>
      <c r="J582" s="38"/>
    </row>
    <row r="583" spans="2:10" x14ac:dyDescent="0.25">
      <c r="B583" s="38"/>
      <c r="C583" s="38"/>
      <c r="D583" s="42"/>
      <c r="E583" s="38"/>
      <c r="F583" s="38"/>
      <c r="G583" s="38" t="s">
        <v>984</v>
      </c>
      <c r="H583" s="39" t="s">
        <v>1005</v>
      </c>
      <c r="I583" s="39">
        <v>180000000</v>
      </c>
      <c r="J583" s="38"/>
    </row>
    <row r="584" spans="2:10" x14ac:dyDescent="0.25">
      <c r="B584" s="38"/>
      <c r="C584" s="38"/>
      <c r="D584" s="42"/>
      <c r="E584" s="38"/>
      <c r="F584" s="38"/>
      <c r="G584" s="38" t="s">
        <v>1006</v>
      </c>
      <c r="H584" s="39" t="s">
        <v>1007</v>
      </c>
      <c r="I584" s="39">
        <v>300000000</v>
      </c>
      <c r="J584" s="38"/>
    </row>
    <row r="585" spans="2:10" x14ac:dyDescent="0.25">
      <c r="B585" s="38"/>
      <c r="C585" s="38"/>
      <c r="D585" s="42"/>
      <c r="E585" s="38" t="s">
        <v>1008</v>
      </c>
      <c r="F585" s="38" t="s">
        <v>1008</v>
      </c>
      <c r="G585" s="38" t="s">
        <v>1009</v>
      </c>
      <c r="H585" s="39" t="s">
        <v>1010</v>
      </c>
      <c r="I585" s="39">
        <v>250000000</v>
      </c>
      <c r="J585" s="38"/>
    </row>
    <row r="586" spans="2:10" x14ac:dyDescent="0.25">
      <c r="B586" s="38"/>
      <c r="C586" s="38"/>
      <c r="D586" s="42"/>
      <c r="E586" s="38"/>
      <c r="F586" s="38"/>
      <c r="G586" s="38" t="s">
        <v>984</v>
      </c>
      <c r="H586" s="39" t="s">
        <v>1011</v>
      </c>
      <c r="I586" s="39">
        <v>250000000</v>
      </c>
      <c r="J586" s="38"/>
    </row>
    <row r="587" spans="2:10" x14ac:dyDescent="0.25">
      <c r="B587" s="38"/>
      <c r="C587" s="38"/>
      <c r="D587" s="42"/>
      <c r="E587" s="38"/>
      <c r="F587" s="38"/>
      <c r="G587" s="38" t="s">
        <v>987</v>
      </c>
      <c r="H587" s="39" t="s">
        <v>1029</v>
      </c>
      <c r="I587" s="39">
        <v>28000000</v>
      </c>
      <c r="J587" s="38"/>
    </row>
    <row r="588" spans="2:10" x14ac:dyDescent="0.25">
      <c r="B588" s="38"/>
      <c r="C588" s="38"/>
      <c r="D588" s="42"/>
      <c r="E588" s="38"/>
      <c r="F588" s="38" t="s">
        <v>1012</v>
      </c>
      <c r="G588" s="38" t="s">
        <v>984</v>
      </c>
      <c r="H588" s="39" t="s">
        <v>1013</v>
      </c>
      <c r="I588" s="39">
        <v>360000000</v>
      </c>
      <c r="J588" s="38"/>
    </row>
    <row r="589" spans="2:10" x14ac:dyDescent="0.25">
      <c r="B589" s="38"/>
      <c r="C589" s="38"/>
      <c r="D589" s="42"/>
      <c r="E589" s="38"/>
      <c r="F589" s="38"/>
      <c r="G589" s="38" t="s">
        <v>987</v>
      </c>
      <c r="H589" s="39" t="s">
        <v>1028</v>
      </c>
      <c r="I589" s="39">
        <v>16000000</v>
      </c>
      <c r="J589" s="38"/>
    </row>
    <row r="590" spans="2:10" x14ac:dyDescent="0.25">
      <c r="B590" s="38"/>
      <c r="C590" s="38"/>
      <c r="D590" s="42"/>
      <c r="E590" s="38"/>
      <c r="F590" s="38"/>
      <c r="G590" s="38" t="s">
        <v>1014</v>
      </c>
      <c r="H590" s="39" t="s">
        <v>1015</v>
      </c>
      <c r="I590" s="39">
        <v>226000000</v>
      </c>
      <c r="J590" s="38"/>
    </row>
    <row r="591" spans="2:10" x14ac:dyDescent="0.25">
      <c r="B591" s="38"/>
      <c r="C591" s="38"/>
      <c r="D591" s="42"/>
      <c r="E591" s="38"/>
      <c r="F591" s="38"/>
      <c r="G591" s="38" t="s">
        <v>1016</v>
      </c>
      <c r="H591" s="39" t="s">
        <v>1017</v>
      </c>
      <c r="I591" s="39">
        <v>120000000</v>
      </c>
      <c r="J591" s="38"/>
    </row>
    <row r="592" spans="2:10" x14ac:dyDescent="0.25">
      <c r="B592" s="38"/>
      <c r="C592" s="38"/>
      <c r="D592" s="42"/>
      <c r="E592" s="38"/>
      <c r="F592" s="38" t="s">
        <v>1018</v>
      </c>
      <c r="G592" s="38" t="s">
        <v>984</v>
      </c>
      <c r="H592" s="39" t="s">
        <v>1019</v>
      </c>
      <c r="I592" s="39">
        <v>500000000</v>
      </c>
      <c r="J592" s="38"/>
    </row>
    <row r="593" spans="2:10" x14ac:dyDescent="0.25">
      <c r="B593" s="38"/>
      <c r="C593" s="38"/>
      <c r="D593" s="42"/>
      <c r="E593" s="38"/>
      <c r="F593" s="38" t="s">
        <v>1020</v>
      </c>
      <c r="G593" s="38" t="s">
        <v>1021</v>
      </c>
      <c r="H593" s="39" t="s">
        <v>1022</v>
      </c>
      <c r="I593" s="39">
        <v>136000000</v>
      </c>
      <c r="J593" s="38"/>
    </row>
    <row r="594" spans="2:10" x14ac:dyDescent="0.25">
      <c r="B594" s="38"/>
      <c r="C594" s="38"/>
      <c r="D594" s="42"/>
      <c r="E594" s="38"/>
      <c r="F594" s="38"/>
      <c r="G594" s="38" t="s">
        <v>984</v>
      </c>
      <c r="H594" s="39" t="s">
        <v>1023</v>
      </c>
      <c r="I594" s="39">
        <v>150000000</v>
      </c>
      <c r="J594" s="38"/>
    </row>
    <row r="595" spans="2:10" x14ac:dyDescent="0.25">
      <c r="B595" s="38"/>
      <c r="C595" s="38"/>
      <c r="D595" s="42"/>
      <c r="E595" s="38"/>
      <c r="F595" s="38"/>
      <c r="G595" s="38" t="s">
        <v>1024</v>
      </c>
      <c r="H595" s="39" t="s">
        <v>1029</v>
      </c>
      <c r="I595" s="39">
        <v>28000000</v>
      </c>
      <c r="J595" s="38"/>
    </row>
    <row r="596" spans="2:10" x14ac:dyDescent="0.25">
      <c r="B596" s="38"/>
      <c r="C596" s="38"/>
      <c r="D596" s="42"/>
      <c r="E596" s="38"/>
      <c r="F596" s="38" t="s">
        <v>882</v>
      </c>
      <c r="G596" s="38" t="s">
        <v>984</v>
      </c>
      <c r="H596" s="39" t="s">
        <v>1025</v>
      </c>
      <c r="I596" s="39">
        <v>200000000</v>
      </c>
      <c r="J596" s="38"/>
    </row>
    <row r="597" spans="2:10" x14ac:dyDescent="0.25">
      <c r="B597" s="38"/>
      <c r="C597" s="38"/>
      <c r="D597" s="42"/>
      <c r="E597" s="38"/>
      <c r="F597" s="38"/>
      <c r="G597" s="38" t="s">
        <v>1026</v>
      </c>
      <c r="H597" s="39" t="s">
        <v>1027</v>
      </c>
      <c r="I597" s="39">
        <v>12000000</v>
      </c>
      <c r="J597" s="38"/>
    </row>
    <row r="598" spans="2:10" x14ac:dyDescent="0.25">
      <c r="B598" s="38"/>
      <c r="C598" s="38"/>
      <c r="D598" s="42"/>
      <c r="E598" s="38" t="s">
        <v>1030</v>
      </c>
      <c r="F598" s="38" t="s">
        <v>1031</v>
      </c>
      <c r="G598" s="38" t="s">
        <v>233</v>
      </c>
      <c r="H598" s="39" t="s">
        <v>1032</v>
      </c>
      <c r="I598" s="39">
        <v>840000000</v>
      </c>
      <c r="J598" s="38"/>
    </row>
    <row r="599" spans="2:10" x14ac:dyDescent="0.25">
      <c r="B599" s="38"/>
      <c r="C599" s="38"/>
      <c r="D599" s="42"/>
      <c r="E599" s="38" t="s">
        <v>1033</v>
      </c>
      <c r="F599" s="38" t="s">
        <v>1034</v>
      </c>
      <c r="G599" s="38" t="s">
        <v>998</v>
      </c>
      <c r="H599" s="39" t="s">
        <v>1035</v>
      </c>
      <c r="I599" s="39">
        <v>60000000</v>
      </c>
      <c r="J599" s="38"/>
    </row>
    <row r="600" spans="2:10" x14ac:dyDescent="0.25">
      <c r="B600" s="38"/>
      <c r="C600" s="38"/>
      <c r="D600" s="42"/>
      <c r="E600" s="38"/>
      <c r="F600" s="38" t="s">
        <v>1036</v>
      </c>
      <c r="G600" s="38" t="s">
        <v>984</v>
      </c>
      <c r="H600" s="39" t="s">
        <v>1037</v>
      </c>
      <c r="I600" s="39">
        <v>64000000</v>
      </c>
      <c r="J600" s="38"/>
    </row>
    <row r="601" spans="2:10" x14ac:dyDescent="0.25">
      <c r="B601" s="38"/>
      <c r="C601" s="38"/>
      <c r="D601" s="42"/>
      <c r="E601" s="38" t="s">
        <v>1038</v>
      </c>
      <c r="F601" s="38" t="s">
        <v>1039</v>
      </c>
      <c r="G601" s="38" t="s">
        <v>984</v>
      </c>
      <c r="H601" s="39" t="s">
        <v>1040</v>
      </c>
      <c r="I601" s="39">
        <v>200000000</v>
      </c>
      <c r="J601" s="38"/>
    </row>
    <row r="602" spans="2:10" x14ac:dyDescent="0.25">
      <c r="B602" s="38"/>
      <c r="C602" s="38"/>
      <c r="D602" s="42"/>
      <c r="E602" s="38"/>
      <c r="F602" s="38"/>
      <c r="G602" s="38" t="s">
        <v>906</v>
      </c>
      <c r="H602" s="39" t="s">
        <v>1041</v>
      </c>
      <c r="I602" s="39">
        <v>150000000</v>
      </c>
      <c r="J602" s="38"/>
    </row>
    <row r="603" spans="2:10" x14ac:dyDescent="0.25">
      <c r="B603" s="38"/>
      <c r="C603" s="38"/>
      <c r="D603" s="42"/>
      <c r="E603" s="38"/>
      <c r="F603" s="38"/>
      <c r="G603" s="38" t="s">
        <v>1042</v>
      </c>
      <c r="H603" s="39" t="s">
        <v>1043</v>
      </c>
      <c r="I603" s="39">
        <v>20000000</v>
      </c>
      <c r="J603" s="38"/>
    </row>
    <row r="604" spans="2:10" x14ac:dyDescent="0.25">
      <c r="B604" s="38"/>
      <c r="C604" s="38"/>
      <c r="D604" s="42"/>
      <c r="E604" s="38"/>
      <c r="F604" s="38"/>
      <c r="G604" s="38" t="s">
        <v>1000</v>
      </c>
      <c r="H604" s="39" t="s">
        <v>1044</v>
      </c>
      <c r="I604" s="39">
        <v>60000000</v>
      </c>
      <c r="J604" s="38"/>
    </row>
    <row r="605" spans="2:10" x14ac:dyDescent="0.25">
      <c r="B605" s="38"/>
      <c r="C605" s="38"/>
      <c r="D605" s="42"/>
      <c r="E605" s="38"/>
      <c r="F605" s="38" t="s">
        <v>1045</v>
      </c>
      <c r="G605" s="38" t="s">
        <v>1016</v>
      </c>
      <c r="H605" s="39" t="s">
        <v>1046</v>
      </c>
      <c r="I605" s="39">
        <v>250000000</v>
      </c>
      <c r="J605" s="38"/>
    </row>
    <row r="606" spans="2:10" x14ac:dyDescent="0.25">
      <c r="B606" s="38"/>
      <c r="C606" s="38"/>
      <c r="D606" s="42"/>
      <c r="E606" s="38"/>
      <c r="F606" s="38"/>
      <c r="G606" s="38" t="s">
        <v>1047</v>
      </c>
      <c r="H606" s="39" t="s">
        <v>1048</v>
      </c>
      <c r="I606" s="39">
        <v>400000000</v>
      </c>
      <c r="J606" s="38"/>
    </row>
    <row r="607" spans="2:10" x14ac:dyDescent="0.25">
      <c r="B607" s="38"/>
      <c r="C607" s="38"/>
      <c r="D607" s="42"/>
      <c r="E607" s="38" t="s">
        <v>1049</v>
      </c>
      <c r="F607" s="38" t="s">
        <v>1050</v>
      </c>
      <c r="G607" s="38" t="s">
        <v>984</v>
      </c>
      <c r="H607" s="39" t="s">
        <v>1051</v>
      </c>
      <c r="I607" s="39">
        <v>410000000</v>
      </c>
      <c r="J607" s="38"/>
    </row>
    <row r="608" spans="2:10" x14ac:dyDescent="0.25">
      <c r="B608" s="38"/>
      <c r="C608" s="38"/>
      <c r="D608" s="42"/>
      <c r="E608" s="38"/>
      <c r="F608" s="38"/>
      <c r="G608" s="38" t="s">
        <v>1000</v>
      </c>
      <c r="H608" s="39" t="s">
        <v>1052</v>
      </c>
      <c r="I608" s="39">
        <v>110000000</v>
      </c>
      <c r="J608" s="38"/>
    </row>
    <row r="609" spans="2:10" x14ac:dyDescent="0.25">
      <c r="B609" s="38"/>
      <c r="C609" s="26"/>
      <c r="D609" s="22" t="s">
        <v>8</v>
      </c>
      <c r="E609" s="26"/>
      <c r="F609" s="26"/>
      <c r="G609" s="26"/>
      <c r="H609" s="27"/>
      <c r="I609" s="50">
        <f>SUM(I570:I608)</f>
        <v>6816000000</v>
      </c>
      <c r="J609" s="38"/>
    </row>
    <row r="610" spans="2:10" x14ac:dyDescent="0.25">
      <c r="B610" s="38"/>
      <c r="C610" s="38"/>
      <c r="D610" s="45"/>
      <c r="E610" s="38"/>
      <c r="F610" s="38"/>
      <c r="G610" s="38"/>
      <c r="H610" s="39"/>
      <c r="I610" s="39"/>
      <c r="J610" s="38"/>
    </row>
    <row r="611" spans="2:10" x14ac:dyDescent="0.25">
      <c r="B611" s="23">
        <v>54</v>
      </c>
      <c r="C611" s="23" t="s">
        <v>237</v>
      </c>
      <c r="D611" s="37" t="s">
        <v>844</v>
      </c>
      <c r="E611" s="38" t="s">
        <v>845</v>
      </c>
      <c r="F611" s="38" t="s">
        <v>846</v>
      </c>
      <c r="G611" s="38" t="s">
        <v>233</v>
      </c>
      <c r="H611" s="39" t="s">
        <v>80</v>
      </c>
      <c r="I611" s="39">
        <v>100000000</v>
      </c>
      <c r="J611" s="38" t="s">
        <v>847</v>
      </c>
    </row>
    <row r="612" spans="2:10" x14ac:dyDescent="0.25">
      <c r="B612" s="38"/>
      <c r="C612" s="26"/>
      <c r="D612" s="22" t="s">
        <v>8</v>
      </c>
      <c r="E612" s="26"/>
      <c r="F612" s="26"/>
      <c r="G612" s="26"/>
      <c r="H612" s="27"/>
      <c r="I612" s="50">
        <f>I611</f>
        <v>100000000</v>
      </c>
      <c r="J612" s="38"/>
    </row>
    <row r="613" spans="2:10" x14ac:dyDescent="0.25">
      <c r="B613" s="38"/>
      <c r="C613" s="38"/>
      <c r="D613" s="45"/>
      <c r="E613" s="38"/>
      <c r="F613" s="38"/>
      <c r="G613" s="38"/>
      <c r="H613" s="39"/>
      <c r="I613" s="39"/>
      <c r="J613" s="38"/>
    </row>
    <row r="614" spans="2:10" x14ac:dyDescent="0.25">
      <c r="B614" s="23">
        <v>55</v>
      </c>
      <c r="C614" s="23" t="s">
        <v>452</v>
      </c>
      <c r="D614" s="37" t="s">
        <v>848</v>
      </c>
      <c r="E614" s="38" t="s">
        <v>397</v>
      </c>
      <c r="F614" s="38" t="s">
        <v>849</v>
      </c>
      <c r="G614" s="38" t="s">
        <v>850</v>
      </c>
      <c r="H614" s="39" t="s">
        <v>303</v>
      </c>
      <c r="I614" s="39">
        <v>245815600</v>
      </c>
      <c r="J614" s="38"/>
    </row>
    <row r="615" spans="2:10" x14ac:dyDescent="0.25">
      <c r="B615" s="38"/>
      <c r="C615" s="26"/>
      <c r="D615" s="22" t="s">
        <v>8</v>
      </c>
      <c r="E615" s="26"/>
      <c r="F615" s="26"/>
      <c r="G615" s="26"/>
      <c r="H615" s="27"/>
      <c r="I615" s="50">
        <f>I614</f>
        <v>245815600</v>
      </c>
      <c r="J615" s="38"/>
    </row>
    <row r="616" spans="2:10" x14ac:dyDescent="0.25">
      <c r="B616" s="98"/>
      <c r="C616" s="98"/>
      <c r="D616" s="99"/>
      <c r="E616" s="98"/>
      <c r="F616" s="98"/>
      <c r="G616" s="98"/>
      <c r="H616" s="100"/>
      <c r="I616" s="100"/>
      <c r="J616" s="98"/>
    </row>
    <row r="617" spans="2:10" x14ac:dyDescent="0.25">
      <c r="B617" s="23">
        <v>56</v>
      </c>
      <c r="C617" s="23" t="s">
        <v>452</v>
      </c>
      <c r="D617" s="37" t="s">
        <v>851</v>
      </c>
      <c r="E617" s="38" t="s">
        <v>852</v>
      </c>
      <c r="F617" s="38" t="s">
        <v>853</v>
      </c>
      <c r="G617" s="38" t="s">
        <v>71</v>
      </c>
      <c r="H617" s="39" t="s">
        <v>306</v>
      </c>
      <c r="I617" s="39">
        <v>103750000</v>
      </c>
      <c r="J617" s="38" t="s">
        <v>843</v>
      </c>
    </row>
    <row r="618" spans="2:10" x14ac:dyDescent="0.25">
      <c r="B618" s="38"/>
      <c r="C618" s="26"/>
      <c r="D618" s="22" t="s">
        <v>8</v>
      </c>
      <c r="E618" s="26"/>
      <c r="F618" s="26"/>
      <c r="G618" s="26"/>
      <c r="H618" s="27"/>
      <c r="I618" s="50">
        <f>I617</f>
        <v>103750000</v>
      </c>
      <c r="J618" s="38"/>
    </row>
    <row r="619" spans="2:10" x14ac:dyDescent="0.25">
      <c r="B619" s="38"/>
      <c r="C619" s="38"/>
      <c r="D619" s="45"/>
      <c r="E619" s="38"/>
      <c r="F619" s="38"/>
      <c r="G619" s="38"/>
      <c r="H619" s="39"/>
      <c r="I619" s="39"/>
      <c r="J619" s="38"/>
    </row>
    <row r="620" spans="2:10" ht="90" x14ac:dyDescent="0.25">
      <c r="B620" s="32">
        <v>57</v>
      </c>
      <c r="C620" s="32" t="s">
        <v>236</v>
      </c>
      <c r="D620" s="32" t="s">
        <v>854</v>
      </c>
      <c r="E620" s="40" t="s">
        <v>855</v>
      </c>
      <c r="F620" s="40" t="s">
        <v>856</v>
      </c>
      <c r="G620" s="40" t="s">
        <v>857</v>
      </c>
      <c r="H620" s="41" t="s">
        <v>858</v>
      </c>
      <c r="I620" s="41">
        <v>2374110000</v>
      </c>
      <c r="J620" s="40"/>
    </row>
    <row r="621" spans="2:10" x14ac:dyDescent="0.25">
      <c r="B621" s="26"/>
      <c r="C621" s="26"/>
      <c r="D621" s="22" t="s">
        <v>8</v>
      </c>
      <c r="E621" s="26"/>
      <c r="F621" s="26"/>
      <c r="G621" s="26"/>
      <c r="H621" s="27"/>
      <c r="I621" s="50">
        <f>I620</f>
        <v>2374110000</v>
      </c>
      <c r="J621" s="38"/>
    </row>
    <row r="622" spans="2:10" ht="15.75" thickBot="1" x14ac:dyDescent="0.3">
      <c r="B622" s="38"/>
      <c r="C622" s="38"/>
      <c r="D622" s="45"/>
      <c r="E622" s="38"/>
      <c r="F622" s="38"/>
      <c r="G622" s="38"/>
      <c r="H622" s="39"/>
      <c r="I622" s="39"/>
      <c r="J622" s="38"/>
    </row>
    <row r="623" spans="2:10" x14ac:dyDescent="0.25">
      <c r="B623" s="119">
        <v>58</v>
      </c>
      <c r="C623" s="119" t="s">
        <v>452</v>
      </c>
      <c r="D623" s="120" t="s">
        <v>859</v>
      </c>
      <c r="E623" s="93" t="s">
        <v>860</v>
      </c>
      <c r="F623" s="93" t="s">
        <v>861</v>
      </c>
      <c r="G623" s="93" t="s">
        <v>86</v>
      </c>
      <c r="H623" s="95" t="s">
        <v>303</v>
      </c>
      <c r="I623" s="95">
        <v>153103600</v>
      </c>
      <c r="J623" s="38"/>
    </row>
    <row r="624" spans="2:10" x14ac:dyDescent="0.25">
      <c r="B624" s="38"/>
      <c r="C624" s="26"/>
      <c r="D624" s="22" t="s">
        <v>8</v>
      </c>
      <c r="E624" s="26"/>
      <c r="F624" s="26"/>
      <c r="G624" s="26"/>
      <c r="H624" s="27"/>
      <c r="I624" s="50">
        <f>I623</f>
        <v>153103600</v>
      </c>
      <c r="J624" s="38"/>
    </row>
    <row r="625" spans="2:10" x14ac:dyDescent="0.25">
      <c r="B625" s="38"/>
      <c r="C625" s="38"/>
      <c r="D625" s="45"/>
      <c r="E625" s="38"/>
      <c r="F625" s="38"/>
      <c r="G625" s="38"/>
      <c r="H625" s="39"/>
      <c r="I625" s="39"/>
      <c r="J625" s="38"/>
    </row>
    <row r="626" spans="2:10" x14ac:dyDescent="0.25">
      <c r="B626" s="23">
        <v>59</v>
      </c>
      <c r="C626" s="23" t="s">
        <v>132</v>
      </c>
      <c r="D626" s="37" t="s">
        <v>854</v>
      </c>
      <c r="E626" s="38" t="s">
        <v>862</v>
      </c>
      <c r="F626" s="38" t="s">
        <v>863</v>
      </c>
      <c r="G626" s="38" t="s">
        <v>233</v>
      </c>
      <c r="H626" s="39" t="s">
        <v>594</v>
      </c>
      <c r="I626" s="39">
        <v>300000000</v>
      </c>
      <c r="J626" s="38"/>
    </row>
    <row r="627" spans="2:10" x14ac:dyDescent="0.25">
      <c r="B627" s="38"/>
      <c r="C627" s="38"/>
      <c r="D627" s="45"/>
      <c r="E627" s="38"/>
      <c r="F627" s="38"/>
      <c r="G627" s="38" t="s">
        <v>864</v>
      </c>
      <c r="H627" s="39" t="s">
        <v>865</v>
      </c>
      <c r="I627" s="39">
        <v>40000000</v>
      </c>
      <c r="J627" s="38"/>
    </row>
    <row r="628" spans="2:10" x14ac:dyDescent="0.25">
      <c r="B628" s="38"/>
      <c r="C628" s="38"/>
      <c r="D628" s="45"/>
      <c r="E628" s="38"/>
      <c r="F628" s="38" t="s">
        <v>866</v>
      </c>
      <c r="G628" s="38" t="s">
        <v>233</v>
      </c>
      <c r="H628" s="39" t="s">
        <v>594</v>
      </c>
      <c r="I628" s="39">
        <v>300000000</v>
      </c>
      <c r="J628" s="38"/>
    </row>
    <row r="629" spans="2:10" x14ac:dyDescent="0.25">
      <c r="B629" s="38"/>
      <c r="C629" s="38"/>
      <c r="D629" s="45"/>
      <c r="E629" s="38"/>
      <c r="F629" s="38"/>
      <c r="G629" s="38" t="s">
        <v>864</v>
      </c>
      <c r="H629" s="39" t="s">
        <v>865</v>
      </c>
      <c r="I629" s="39">
        <v>40000000</v>
      </c>
      <c r="J629" s="38"/>
    </row>
    <row r="630" spans="2:10" x14ac:dyDescent="0.25">
      <c r="B630" s="38"/>
      <c r="C630" s="38"/>
      <c r="D630" s="45"/>
      <c r="E630" s="38"/>
      <c r="F630" s="38" t="s">
        <v>867</v>
      </c>
      <c r="G630" s="38" t="s">
        <v>233</v>
      </c>
      <c r="H630" s="39" t="s">
        <v>594</v>
      </c>
      <c r="I630" s="39">
        <v>300000000</v>
      </c>
      <c r="J630" s="38"/>
    </row>
    <row r="631" spans="2:10" x14ac:dyDescent="0.25">
      <c r="B631" s="38"/>
      <c r="C631" s="38"/>
      <c r="D631" s="45"/>
      <c r="E631" s="38"/>
      <c r="F631" s="38"/>
      <c r="G631" s="38" t="s">
        <v>864</v>
      </c>
      <c r="H631" s="39" t="s">
        <v>865</v>
      </c>
      <c r="I631" s="39">
        <v>40000000</v>
      </c>
      <c r="J631" s="38"/>
    </row>
    <row r="632" spans="2:10" x14ac:dyDescent="0.25">
      <c r="B632" s="38"/>
      <c r="C632" s="38"/>
      <c r="D632" s="45"/>
      <c r="E632" s="38"/>
      <c r="F632" s="38" t="s">
        <v>868</v>
      </c>
      <c r="G632" s="38" t="s">
        <v>233</v>
      </c>
      <c r="H632" s="39" t="s">
        <v>594</v>
      </c>
      <c r="I632" s="39">
        <v>300000000</v>
      </c>
      <c r="J632" s="38"/>
    </row>
    <row r="633" spans="2:10" x14ac:dyDescent="0.25">
      <c r="B633" s="38"/>
      <c r="C633" s="38"/>
      <c r="D633" s="45"/>
      <c r="E633" s="38"/>
      <c r="F633" s="38"/>
      <c r="G633" s="38" t="s">
        <v>864</v>
      </c>
      <c r="H633" s="39" t="s">
        <v>865</v>
      </c>
      <c r="I633" s="39">
        <v>40000000</v>
      </c>
      <c r="J633" s="38"/>
    </row>
    <row r="634" spans="2:10" x14ac:dyDescent="0.25">
      <c r="B634" s="38"/>
      <c r="C634" s="38"/>
      <c r="D634" s="45"/>
      <c r="E634" s="38" t="s">
        <v>860</v>
      </c>
      <c r="F634" s="38" t="s">
        <v>869</v>
      </c>
      <c r="G634" s="38" t="s">
        <v>233</v>
      </c>
      <c r="H634" s="39" t="s">
        <v>594</v>
      </c>
      <c r="I634" s="39">
        <v>300000000</v>
      </c>
      <c r="J634" s="38"/>
    </row>
    <row r="635" spans="2:10" x14ac:dyDescent="0.25">
      <c r="B635" s="38"/>
      <c r="C635" s="38"/>
      <c r="D635" s="45"/>
      <c r="E635" s="38"/>
      <c r="F635" s="38"/>
      <c r="G635" s="38" t="s">
        <v>870</v>
      </c>
      <c r="H635" s="39" t="s">
        <v>871</v>
      </c>
      <c r="I635" s="39">
        <v>60000000</v>
      </c>
      <c r="J635" s="38"/>
    </row>
    <row r="636" spans="2:10" x14ac:dyDescent="0.25">
      <c r="B636" s="38"/>
      <c r="C636" s="38"/>
      <c r="D636" s="45"/>
      <c r="E636" s="38" t="s">
        <v>872</v>
      </c>
      <c r="F636" s="38" t="s">
        <v>873</v>
      </c>
      <c r="G636" s="38" t="s">
        <v>233</v>
      </c>
      <c r="H636" s="39" t="s">
        <v>594</v>
      </c>
      <c r="I636" s="39">
        <v>300000000</v>
      </c>
      <c r="J636" s="38"/>
    </row>
    <row r="637" spans="2:10" x14ac:dyDescent="0.25">
      <c r="B637" s="38"/>
      <c r="C637" s="38"/>
      <c r="D637" s="45"/>
      <c r="E637" s="38"/>
      <c r="F637" s="38"/>
      <c r="G637" s="38" t="s">
        <v>870</v>
      </c>
      <c r="H637" s="39" t="s">
        <v>874</v>
      </c>
      <c r="I637" s="39">
        <v>30000000</v>
      </c>
      <c r="J637" s="38"/>
    </row>
    <row r="638" spans="2:10" x14ac:dyDescent="0.25">
      <c r="B638" s="38"/>
      <c r="C638" s="38"/>
      <c r="D638" s="45"/>
      <c r="E638" s="38"/>
      <c r="F638" s="38" t="s">
        <v>875</v>
      </c>
      <c r="G638" s="38" t="s">
        <v>233</v>
      </c>
      <c r="H638" s="39" t="s">
        <v>594</v>
      </c>
      <c r="I638" s="39">
        <v>300000000</v>
      </c>
      <c r="J638" s="38"/>
    </row>
    <row r="639" spans="2:10" x14ac:dyDescent="0.25">
      <c r="B639" s="38"/>
      <c r="C639" s="38"/>
      <c r="D639" s="45"/>
      <c r="E639" s="38"/>
      <c r="F639" s="38"/>
      <c r="G639" s="38" t="s">
        <v>876</v>
      </c>
      <c r="H639" s="39" t="s">
        <v>877</v>
      </c>
      <c r="I639" s="39">
        <v>80000000</v>
      </c>
      <c r="J639" s="38"/>
    </row>
    <row r="640" spans="2:10" x14ac:dyDescent="0.25">
      <c r="B640" s="38"/>
      <c r="C640" s="38"/>
      <c r="D640" s="45"/>
      <c r="E640" s="38"/>
      <c r="F640" s="38"/>
      <c r="G640" s="38" t="s">
        <v>878</v>
      </c>
      <c r="H640" s="39" t="s">
        <v>538</v>
      </c>
      <c r="I640" s="39">
        <v>50000000</v>
      </c>
      <c r="J640" s="38"/>
    </row>
    <row r="641" spans="2:10" x14ac:dyDescent="0.25">
      <c r="B641" s="38"/>
      <c r="C641" s="38"/>
      <c r="D641" s="45"/>
      <c r="E641" s="38"/>
      <c r="F641" s="38" t="s">
        <v>879</v>
      </c>
      <c r="G641" s="38" t="s">
        <v>233</v>
      </c>
      <c r="H641" s="39" t="s">
        <v>594</v>
      </c>
      <c r="I641" s="39">
        <v>300000000</v>
      </c>
      <c r="J641" s="38"/>
    </row>
    <row r="642" spans="2:10" x14ac:dyDescent="0.25">
      <c r="B642" s="38"/>
      <c r="C642" s="38"/>
      <c r="D642" s="45"/>
      <c r="E642" s="38"/>
      <c r="F642" s="38"/>
      <c r="G642" s="38" t="s">
        <v>880</v>
      </c>
      <c r="H642" s="39" t="s">
        <v>881</v>
      </c>
      <c r="I642" s="39">
        <v>80000000</v>
      </c>
      <c r="J642" s="38"/>
    </row>
    <row r="643" spans="2:10" x14ac:dyDescent="0.25">
      <c r="B643" s="38"/>
      <c r="C643" s="38"/>
      <c r="D643" s="45"/>
      <c r="E643" s="38"/>
      <c r="F643" s="38" t="s">
        <v>882</v>
      </c>
      <c r="G643" s="38" t="s">
        <v>233</v>
      </c>
      <c r="H643" s="39" t="s">
        <v>594</v>
      </c>
      <c r="I643" s="39">
        <v>300000000</v>
      </c>
      <c r="J643" s="38"/>
    </row>
    <row r="644" spans="2:10" x14ac:dyDescent="0.25">
      <c r="B644" s="38"/>
      <c r="C644" s="38"/>
      <c r="D644" s="45"/>
      <c r="E644" s="38"/>
      <c r="F644" s="38"/>
      <c r="G644" s="38" t="s">
        <v>870</v>
      </c>
      <c r="H644" s="39" t="s">
        <v>874</v>
      </c>
      <c r="I644" s="39">
        <v>50000000</v>
      </c>
      <c r="J644" s="38"/>
    </row>
    <row r="645" spans="2:10" x14ac:dyDescent="0.25">
      <c r="B645" s="38"/>
      <c r="C645" s="26"/>
      <c r="D645" s="22" t="s">
        <v>8</v>
      </c>
      <c r="E645" s="26"/>
      <c r="F645" s="26"/>
      <c r="G645" s="26"/>
      <c r="H645" s="27"/>
      <c r="I645" s="50">
        <f>SUM(I626:I644)</f>
        <v>3210000000</v>
      </c>
      <c r="J645" s="38"/>
    </row>
    <row r="646" spans="2:10" x14ac:dyDescent="0.25">
      <c r="B646" s="38"/>
      <c r="C646" s="38"/>
      <c r="D646" s="45"/>
      <c r="E646" s="38"/>
      <c r="F646" s="38"/>
      <c r="G646" s="38"/>
      <c r="H646" s="39"/>
      <c r="I646" s="39"/>
      <c r="J646" s="38"/>
    </row>
    <row r="647" spans="2:10" x14ac:dyDescent="0.25">
      <c r="B647" s="23">
        <v>60</v>
      </c>
      <c r="C647" s="23" t="s">
        <v>157</v>
      </c>
      <c r="D647" s="37" t="s">
        <v>883</v>
      </c>
      <c r="E647" s="38" t="s">
        <v>884</v>
      </c>
      <c r="F647" s="38" t="s">
        <v>885</v>
      </c>
      <c r="G647" s="38" t="s">
        <v>35</v>
      </c>
      <c r="H647" s="39">
        <v>0</v>
      </c>
      <c r="I647" s="39">
        <v>30000000</v>
      </c>
      <c r="J647" s="38"/>
    </row>
    <row r="648" spans="2:10" x14ac:dyDescent="0.25">
      <c r="B648" s="38"/>
      <c r="C648" s="26"/>
      <c r="D648" s="22" t="s">
        <v>8</v>
      </c>
      <c r="E648" s="26"/>
      <c r="F648" s="26"/>
      <c r="G648" s="26"/>
      <c r="H648" s="27"/>
      <c r="I648" s="50">
        <f>I647</f>
        <v>30000000</v>
      </c>
      <c r="J648" s="38"/>
    </row>
    <row r="649" spans="2:10" x14ac:dyDescent="0.25">
      <c r="B649" s="38"/>
      <c r="C649" s="38"/>
      <c r="D649" s="45"/>
      <c r="E649" s="38"/>
      <c r="F649" s="38"/>
      <c r="G649" s="38"/>
      <c r="H649" s="39"/>
      <c r="I649" s="39"/>
      <c r="J649" s="38"/>
    </row>
    <row r="650" spans="2:10" x14ac:dyDescent="0.25">
      <c r="B650" s="23">
        <v>61</v>
      </c>
      <c r="C650" s="23" t="s">
        <v>132</v>
      </c>
      <c r="D650" s="37" t="s">
        <v>886</v>
      </c>
      <c r="E650" s="38" t="s">
        <v>887</v>
      </c>
      <c r="F650" s="38" t="s">
        <v>887</v>
      </c>
      <c r="G650" s="38" t="s">
        <v>888</v>
      </c>
      <c r="H650" s="39" t="s">
        <v>889</v>
      </c>
      <c r="I650" s="39">
        <v>78750000</v>
      </c>
      <c r="J650" s="38"/>
    </row>
    <row r="651" spans="2:10" x14ac:dyDescent="0.25">
      <c r="B651" s="38"/>
      <c r="C651" s="38"/>
      <c r="D651" s="45"/>
      <c r="E651" s="38"/>
      <c r="F651" s="38"/>
      <c r="G651" s="38" t="s">
        <v>890</v>
      </c>
      <c r="H651" s="39" t="s">
        <v>891</v>
      </c>
      <c r="I651" s="39">
        <v>3150000</v>
      </c>
      <c r="J651" s="38"/>
    </row>
    <row r="652" spans="2:10" x14ac:dyDescent="0.25">
      <c r="B652" s="38"/>
      <c r="C652" s="38"/>
      <c r="D652" s="45"/>
      <c r="E652" s="38"/>
      <c r="F652" s="38"/>
      <c r="G652" s="38" t="s">
        <v>892</v>
      </c>
      <c r="H652" s="39" t="s">
        <v>893</v>
      </c>
      <c r="I652" s="39">
        <v>10000000</v>
      </c>
      <c r="J652" s="38"/>
    </row>
    <row r="653" spans="2:10" x14ac:dyDescent="0.25">
      <c r="B653" s="38"/>
      <c r="C653" s="38"/>
      <c r="D653" s="45"/>
      <c r="E653" s="38"/>
      <c r="F653" s="38"/>
      <c r="G653" s="38" t="s">
        <v>894</v>
      </c>
      <c r="H653" s="39" t="s">
        <v>895</v>
      </c>
      <c r="I653" s="39">
        <v>182750000</v>
      </c>
      <c r="J653" s="38"/>
    </row>
    <row r="654" spans="2:10" x14ac:dyDescent="0.25">
      <c r="B654" s="38"/>
      <c r="C654" s="38"/>
      <c r="D654" s="45"/>
      <c r="E654" s="38"/>
      <c r="F654" s="38" t="s">
        <v>896</v>
      </c>
      <c r="G654" s="38" t="s">
        <v>233</v>
      </c>
      <c r="H654" s="39" t="s">
        <v>897</v>
      </c>
      <c r="I654" s="39">
        <v>900000000</v>
      </c>
      <c r="J654" s="38"/>
    </row>
    <row r="655" spans="2:10" x14ac:dyDescent="0.25">
      <c r="B655" s="38"/>
      <c r="C655" s="38"/>
      <c r="D655" s="45"/>
      <c r="E655" s="38"/>
      <c r="F655" s="38"/>
      <c r="G655" s="38" t="s">
        <v>898</v>
      </c>
      <c r="H655" s="39" t="s">
        <v>899</v>
      </c>
      <c r="I655" s="39">
        <v>190000000</v>
      </c>
      <c r="J655" s="38"/>
    </row>
    <row r="656" spans="2:10" x14ac:dyDescent="0.25">
      <c r="B656" s="38"/>
      <c r="C656" s="38"/>
      <c r="D656" s="45"/>
      <c r="E656" s="38"/>
      <c r="F656" s="38"/>
      <c r="G656" s="38" t="s">
        <v>900</v>
      </c>
      <c r="H656" s="39" t="s">
        <v>901</v>
      </c>
      <c r="I656" s="39">
        <v>488000000</v>
      </c>
      <c r="J656" s="38"/>
    </row>
    <row r="657" spans="2:10" x14ac:dyDescent="0.25">
      <c r="B657" s="38"/>
      <c r="C657" s="38"/>
      <c r="D657" s="45"/>
      <c r="E657" s="38"/>
      <c r="F657" s="38"/>
      <c r="G657" s="38" t="s">
        <v>902</v>
      </c>
      <c r="H657" s="39" t="s">
        <v>903</v>
      </c>
      <c r="I657" s="39">
        <v>480000000</v>
      </c>
      <c r="J657" s="38"/>
    </row>
    <row r="658" spans="2:10" x14ac:dyDescent="0.25">
      <c r="B658" s="38"/>
      <c r="C658" s="38"/>
      <c r="D658" s="45"/>
      <c r="E658" s="38"/>
      <c r="F658" s="38"/>
      <c r="G658" s="38" t="s">
        <v>904</v>
      </c>
      <c r="H658" s="39" t="s">
        <v>905</v>
      </c>
      <c r="I658" s="39">
        <v>75000000</v>
      </c>
      <c r="J658" s="38"/>
    </row>
    <row r="659" spans="2:10" x14ac:dyDescent="0.25">
      <c r="B659" s="38"/>
      <c r="C659" s="38"/>
      <c r="D659" s="45"/>
      <c r="E659" s="38"/>
      <c r="F659" s="38"/>
      <c r="G659" s="38" t="s">
        <v>906</v>
      </c>
      <c r="H659" s="39" t="s">
        <v>907</v>
      </c>
      <c r="I659" s="39">
        <v>1125000000</v>
      </c>
      <c r="J659" s="38"/>
    </row>
    <row r="660" spans="2:10" x14ac:dyDescent="0.25">
      <c r="B660" s="38"/>
      <c r="C660" s="38"/>
      <c r="D660" s="45"/>
      <c r="E660" s="38"/>
      <c r="F660" s="38"/>
      <c r="G660" s="38" t="s">
        <v>908</v>
      </c>
      <c r="H660" s="39" t="s">
        <v>541</v>
      </c>
      <c r="I660" s="39">
        <v>78750000</v>
      </c>
      <c r="J660" s="38"/>
    </row>
    <row r="661" spans="2:10" x14ac:dyDescent="0.25">
      <c r="B661" s="38"/>
      <c r="C661" s="38"/>
      <c r="D661" s="45"/>
      <c r="E661" s="38"/>
      <c r="F661" s="38"/>
      <c r="G661" s="38" t="s">
        <v>909</v>
      </c>
      <c r="H661" s="39" t="s">
        <v>910</v>
      </c>
      <c r="I661" s="39">
        <v>375000000</v>
      </c>
      <c r="J661" s="38"/>
    </row>
    <row r="662" spans="2:10" x14ac:dyDescent="0.25">
      <c r="B662" s="38"/>
      <c r="C662" s="38"/>
      <c r="D662" s="45"/>
      <c r="E662" s="38"/>
      <c r="F662" s="38" t="s">
        <v>631</v>
      </c>
      <c r="G662" s="38" t="s">
        <v>911</v>
      </c>
      <c r="H662" s="39" t="s">
        <v>912</v>
      </c>
      <c r="I662" s="39">
        <v>950000000</v>
      </c>
      <c r="J662" s="38"/>
    </row>
    <row r="663" spans="2:10" x14ac:dyDescent="0.25">
      <c r="B663" s="38"/>
      <c r="C663" s="38"/>
      <c r="D663" s="45"/>
      <c r="E663" s="38"/>
      <c r="F663" s="38" t="s">
        <v>913</v>
      </c>
      <c r="G663" s="38" t="s">
        <v>914</v>
      </c>
      <c r="H663" s="39" t="s">
        <v>281</v>
      </c>
      <c r="I663" s="39">
        <v>440000000</v>
      </c>
      <c r="J663" s="38"/>
    </row>
    <row r="664" spans="2:10" x14ac:dyDescent="0.25">
      <c r="B664" s="38"/>
      <c r="C664" s="38"/>
      <c r="D664" s="45"/>
      <c r="E664" s="38" t="s">
        <v>915</v>
      </c>
      <c r="F664" s="38" t="s">
        <v>915</v>
      </c>
      <c r="G664" s="38" t="s">
        <v>916</v>
      </c>
      <c r="H664" s="39" t="s">
        <v>917</v>
      </c>
      <c r="I664" s="39">
        <v>262500000</v>
      </c>
      <c r="J664" s="38"/>
    </row>
    <row r="665" spans="2:10" ht="30" x14ac:dyDescent="0.25">
      <c r="B665" s="38"/>
      <c r="C665" s="38"/>
      <c r="D665" s="45"/>
      <c r="E665" s="38"/>
      <c r="F665" s="40" t="s">
        <v>918</v>
      </c>
      <c r="G665" s="40" t="s">
        <v>919</v>
      </c>
      <c r="H665" s="41" t="s">
        <v>920</v>
      </c>
      <c r="I665" s="41">
        <v>1058250000</v>
      </c>
      <c r="J665" s="38"/>
    </row>
    <row r="666" spans="2:10" x14ac:dyDescent="0.25">
      <c r="B666" s="38"/>
      <c r="C666" s="38"/>
      <c r="D666" s="45"/>
      <c r="E666" s="38" t="s">
        <v>921</v>
      </c>
      <c r="F666" s="38" t="s">
        <v>922</v>
      </c>
      <c r="G666" s="38" t="s">
        <v>923</v>
      </c>
      <c r="H666" s="39" t="s">
        <v>745</v>
      </c>
      <c r="I666" s="39">
        <v>3487000000</v>
      </c>
      <c r="J666" s="38"/>
    </row>
    <row r="667" spans="2:10" ht="30" x14ac:dyDescent="0.25">
      <c r="B667" s="38"/>
      <c r="C667" s="38"/>
      <c r="D667" s="45"/>
      <c r="E667" s="38"/>
      <c r="F667" s="40" t="s">
        <v>924</v>
      </c>
      <c r="G667" s="40" t="s">
        <v>925</v>
      </c>
      <c r="H667" s="41" t="s">
        <v>926</v>
      </c>
      <c r="I667" s="41">
        <v>118500000</v>
      </c>
      <c r="J667" s="38"/>
    </row>
    <row r="668" spans="2:10" x14ac:dyDescent="0.25">
      <c r="B668" s="38"/>
      <c r="C668" s="26"/>
      <c r="D668" s="22" t="s">
        <v>927</v>
      </c>
      <c r="E668" s="26"/>
      <c r="F668" s="26"/>
      <c r="G668" s="26"/>
      <c r="H668" s="27"/>
      <c r="I668" s="50">
        <f>SUM(I650:I667)</f>
        <v>10302650000</v>
      </c>
      <c r="J668" s="38"/>
    </row>
    <row r="669" spans="2:10" x14ac:dyDescent="0.25">
      <c r="B669" s="38"/>
      <c r="C669" s="23"/>
      <c r="D669" s="35"/>
      <c r="E669" s="23"/>
      <c r="F669" s="23"/>
      <c r="G669" s="23"/>
      <c r="H669" s="36"/>
      <c r="I669" s="51"/>
      <c r="J669" s="38"/>
    </row>
    <row r="670" spans="2:10" x14ac:dyDescent="0.25">
      <c r="B670" s="23">
        <v>62</v>
      </c>
      <c r="C670" s="23" t="s">
        <v>388</v>
      </c>
      <c r="D670" s="37" t="s">
        <v>938</v>
      </c>
      <c r="E670" s="23"/>
      <c r="F670" s="23"/>
      <c r="G670" s="38" t="s">
        <v>89</v>
      </c>
      <c r="H670" s="39" t="s">
        <v>767</v>
      </c>
      <c r="I670" s="39">
        <v>5250000000</v>
      </c>
      <c r="J670" s="38" t="s">
        <v>391</v>
      </c>
    </row>
    <row r="671" spans="2:10" x14ac:dyDescent="0.25">
      <c r="B671" s="38"/>
      <c r="C671" s="26"/>
      <c r="D671" s="22" t="s">
        <v>8</v>
      </c>
      <c r="E671" s="26"/>
      <c r="F671" s="26"/>
      <c r="G671" s="46"/>
      <c r="H671" s="47"/>
      <c r="I671" s="50">
        <f>I670</f>
        <v>5250000000</v>
      </c>
      <c r="J671" s="38"/>
    </row>
    <row r="672" spans="2:10" x14ac:dyDescent="0.25">
      <c r="B672" s="38"/>
      <c r="C672" s="23"/>
      <c r="D672" s="35"/>
      <c r="E672" s="23"/>
      <c r="F672" s="23"/>
      <c r="G672" s="23"/>
      <c r="H672" s="36"/>
      <c r="I672" s="51"/>
      <c r="J672" s="38"/>
    </row>
    <row r="673" spans="2:10" x14ac:dyDescent="0.25">
      <c r="B673" s="38"/>
      <c r="C673" s="38"/>
      <c r="D673" s="45"/>
      <c r="E673" s="38"/>
      <c r="F673" s="38"/>
      <c r="G673" s="38"/>
      <c r="H673" s="39"/>
      <c r="I673" s="39"/>
      <c r="J673" s="38"/>
    </row>
    <row r="674" spans="2:10" ht="15.75" thickBot="1" x14ac:dyDescent="0.3">
      <c r="B674" s="23">
        <v>63</v>
      </c>
      <c r="C674" s="23" t="s">
        <v>237</v>
      </c>
      <c r="D674" s="37" t="s">
        <v>928</v>
      </c>
      <c r="E674" s="38" t="s">
        <v>929</v>
      </c>
      <c r="F674" s="38" t="s">
        <v>930</v>
      </c>
      <c r="G674" s="38" t="s">
        <v>233</v>
      </c>
      <c r="H674" s="39" t="s">
        <v>931</v>
      </c>
      <c r="I674" s="39">
        <v>450000000</v>
      </c>
      <c r="J674" s="38"/>
    </row>
    <row r="675" spans="2:10" x14ac:dyDescent="0.25">
      <c r="B675" s="93"/>
      <c r="C675" s="93"/>
      <c r="D675" s="94"/>
      <c r="E675" s="93"/>
      <c r="F675" s="93"/>
      <c r="G675" s="93" t="s">
        <v>28</v>
      </c>
      <c r="H675" s="95" t="s">
        <v>932</v>
      </c>
      <c r="I675" s="95">
        <v>50000000</v>
      </c>
      <c r="J675" s="38"/>
    </row>
    <row r="676" spans="2:10" x14ac:dyDescent="0.25">
      <c r="B676" s="38"/>
      <c r="C676" s="38"/>
      <c r="D676" s="45"/>
      <c r="E676" s="38" t="s">
        <v>933</v>
      </c>
      <c r="F676" s="38" t="s">
        <v>934</v>
      </c>
      <c r="G676" s="38" t="s">
        <v>32</v>
      </c>
      <c r="H676" s="39" t="s">
        <v>935</v>
      </c>
      <c r="I676" s="39">
        <v>5000000</v>
      </c>
      <c r="J676" s="38" t="s">
        <v>936</v>
      </c>
    </row>
    <row r="677" spans="2:10" x14ac:dyDescent="0.25">
      <c r="B677" s="38"/>
      <c r="C677" s="26"/>
      <c r="D677" s="22" t="s">
        <v>8</v>
      </c>
      <c r="E677" s="26"/>
      <c r="F677" s="26"/>
      <c r="G677" s="26"/>
      <c r="H677" s="27"/>
      <c r="I677" s="50">
        <f>SUM(I674:I676)</f>
        <v>505000000</v>
      </c>
      <c r="J677" s="46"/>
    </row>
    <row r="678" spans="2:10" x14ac:dyDescent="0.25">
      <c r="B678" s="38"/>
      <c r="C678" s="38"/>
      <c r="D678" s="45"/>
      <c r="E678" s="38"/>
      <c r="F678" s="38"/>
      <c r="G678" s="38"/>
      <c r="H678" s="39"/>
      <c r="I678" s="47"/>
      <c r="J678" s="46"/>
    </row>
    <row r="679" spans="2:10" ht="18.75" x14ac:dyDescent="0.3">
      <c r="B679" s="187" t="s">
        <v>937</v>
      </c>
      <c r="C679" s="187"/>
      <c r="D679" s="187"/>
      <c r="E679" s="187"/>
      <c r="F679" s="187"/>
      <c r="G679" s="187"/>
      <c r="H679" s="187"/>
      <c r="I679" s="96">
        <f>437500000+3400000000+150000000+3598157000+30000000+289121200+20000000+1460300000+200000000+6831750000+30000000+150000000+30000000+354207600+968000000+130000000+251103600+1264120000+89000000+4500000000+184500000+153103600+956254000+1587500000+913160000+5250000000+89000000+450000000+1703243000+40000000+1372500000+1270800000+428980000+360000000+2016000000+2110000000+1227960000+7867375600+322500000+847560000+1029000000+8900000000+306480000+4155000000+851500000+87228000000+50000000+349000000+247200000+89000000+395000000+106750000+6816000000+100000000+245815600+103750000+2374110000+153103600+3210000000+30000000+10302650000+5250000000+505000000</f>
        <v>186131054800</v>
      </c>
      <c r="J679" s="46"/>
    </row>
    <row r="680" spans="2:10" x14ac:dyDescent="0.25">
      <c r="B680" s="43"/>
      <c r="C680" s="43"/>
      <c r="D680" s="43"/>
      <c r="E680" s="43"/>
      <c r="F680" s="43"/>
      <c r="G680" s="43"/>
      <c r="H680" s="44"/>
      <c r="I680" s="44"/>
      <c r="J680" s="43"/>
    </row>
    <row r="681" spans="2:10" x14ac:dyDescent="0.25">
      <c r="H681" s="18"/>
      <c r="I681" s="18"/>
    </row>
    <row r="682" spans="2:10" x14ac:dyDescent="0.25">
      <c r="E682" s="18"/>
      <c r="G682" t="s">
        <v>939</v>
      </c>
      <c r="H682" s="18">
        <f>437500000+3400000000+150000000</f>
        <v>3987500000</v>
      </c>
      <c r="I682" s="18"/>
    </row>
    <row r="683" spans="2:10" x14ac:dyDescent="0.25">
      <c r="D683" s="18"/>
      <c r="G683" t="s">
        <v>940</v>
      </c>
      <c r="H683" s="18">
        <f>3598157000+30000000+289121200</f>
        <v>3917278200</v>
      </c>
      <c r="I683" s="18"/>
    </row>
    <row r="684" spans="2:10" x14ac:dyDescent="0.25">
      <c r="G684" t="s">
        <v>941</v>
      </c>
      <c r="H684" s="18">
        <f>20000000+1460300000+200000000+6831750000</f>
        <v>8512050000</v>
      </c>
      <c r="I684" s="18"/>
    </row>
    <row r="685" spans="2:10" x14ac:dyDescent="0.25">
      <c r="G685" t="s">
        <v>942</v>
      </c>
      <c r="H685" s="18">
        <f>30000000+150000000</f>
        <v>180000000</v>
      </c>
      <c r="I685" s="18"/>
    </row>
    <row r="686" spans="2:10" x14ac:dyDescent="0.25">
      <c r="G686" t="s">
        <v>943</v>
      </c>
      <c r="H686" s="18">
        <f>30000000</f>
        <v>30000000</v>
      </c>
      <c r="I686" s="18"/>
    </row>
    <row r="687" spans="2:10" x14ac:dyDescent="0.25">
      <c r="G687" t="s">
        <v>944</v>
      </c>
      <c r="H687" s="18">
        <f>354207600</f>
        <v>354207600</v>
      </c>
      <c r="I687" s="18"/>
    </row>
    <row r="688" spans="2:10" x14ac:dyDescent="0.25">
      <c r="G688" t="s">
        <v>945</v>
      </c>
      <c r="H688" s="18">
        <f>968000000+130000000+251103600+1264120000</f>
        <v>2613223600</v>
      </c>
      <c r="I688" s="18"/>
    </row>
    <row r="689" spans="7:9" x14ac:dyDescent="0.25">
      <c r="G689" t="s">
        <v>389</v>
      </c>
      <c r="H689" s="18">
        <f>89000000+4500000000</f>
        <v>4589000000</v>
      </c>
      <c r="I689" s="18"/>
    </row>
    <row r="690" spans="7:9" x14ac:dyDescent="0.25">
      <c r="G690" t="s">
        <v>106</v>
      </c>
      <c r="H690" s="18">
        <f>184500000</f>
        <v>184500000</v>
      </c>
      <c r="I690" s="18"/>
    </row>
    <row r="691" spans="7:9" x14ac:dyDescent="0.25">
      <c r="G691" t="s">
        <v>946</v>
      </c>
      <c r="H691" s="18">
        <f>153103600+956254000+1587500000+913160000+5250000000</f>
        <v>8860017600</v>
      </c>
      <c r="I691" s="18"/>
    </row>
    <row r="692" spans="7:9" x14ac:dyDescent="0.25">
      <c r="G692" t="s">
        <v>947</v>
      </c>
      <c r="H692" s="18">
        <f>89000000</f>
        <v>89000000</v>
      </c>
      <c r="I692" s="18"/>
    </row>
    <row r="693" spans="7:9" x14ac:dyDescent="0.25">
      <c r="G693" t="s">
        <v>948</v>
      </c>
      <c r="H693" s="18">
        <f>450000000+1703243000</f>
        <v>2153243000</v>
      </c>
      <c r="I693" s="18"/>
    </row>
    <row r="694" spans="7:9" x14ac:dyDescent="0.25">
      <c r="G694" t="s">
        <v>494</v>
      </c>
      <c r="H694" s="18">
        <f>40000000+1372500000</f>
        <v>1412500000</v>
      </c>
      <c r="I694" s="18"/>
    </row>
    <row r="695" spans="7:9" x14ac:dyDescent="0.25">
      <c r="G695" t="s">
        <v>60</v>
      </c>
      <c r="H695" s="18">
        <v>1120800000</v>
      </c>
      <c r="I695" s="18"/>
    </row>
    <row r="696" spans="7:9" x14ac:dyDescent="0.25">
      <c r="G696" t="s">
        <v>949</v>
      </c>
      <c r="H696" s="18">
        <f>428980000+360000000+2016000000</f>
        <v>2804980000</v>
      </c>
      <c r="I696" s="18"/>
    </row>
    <row r="697" spans="7:9" x14ac:dyDescent="0.25">
      <c r="G697" t="s">
        <v>950</v>
      </c>
      <c r="H697" s="18">
        <f>1227960000+7867375600</f>
        <v>9095335600</v>
      </c>
      <c r="I697" s="18"/>
    </row>
    <row r="698" spans="7:9" x14ac:dyDescent="0.25">
      <c r="G698" t="s">
        <v>951</v>
      </c>
      <c r="H698" s="18">
        <f>322500000+847560000+1029000000</f>
        <v>2199060000</v>
      </c>
      <c r="I698" s="18"/>
    </row>
    <row r="699" spans="7:9" x14ac:dyDescent="0.25">
      <c r="G699" t="s">
        <v>766</v>
      </c>
      <c r="H699" s="18">
        <f>306480000+4155000000</f>
        <v>4461480000</v>
      </c>
      <c r="I699" s="18"/>
    </row>
    <row r="700" spans="7:9" x14ac:dyDescent="0.25">
      <c r="G700" t="s">
        <v>952</v>
      </c>
      <c r="H700" s="18">
        <v>851500000</v>
      </c>
      <c r="I700" s="18"/>
    </row>
    <row r="701" spans="7:9" x14ac:dyDescent="0.25">
      <c r="G701" t="s">
        <v>953</v>
      </c>
      <c r="H701" s="18">
        <v>50000000</v>
      </c>
      <c r="I701" s="18"/>
    </row>
    <row r="702" spans="7:9" x14ac:dyDescent="0.25">
      <c r="G702" t="s">
        <v>954</v>
      </c>
      <c r="H702" s="18">
        <f>349000000+247200000+89000000</f>
        <v>685200000</v>
      </c>
      <c r="I702" s="18"/>
    </row>
    <row r="703" spans="7:9" x14ac:dyDescent="0.25">
      <c r="G703" t="s">
        <v>955</v>
      </c>
      <c r="H703" s="18">
        <f>106750000</f>
        <v>106750000</v>
      </c>
      <c r="I703" s="18"/>
    </row>
    <row r="704" spans="7:9" x14ac:dyDescent="0.25">
      <c r="G704" t="s">
        <v>29</v>
      </c>
      <c r="H704" s="18">
        <v>100000000</v>
      </c>
      <c r="I704" s="18"/>
    </row>
    <row r="705" spans="3:9" x14ac:dyDescent="0.25">
      <c r="G705" t="s">
        <v>956</v>
      </c>
      <c r="H705" s="18">
        <v>245815600</v>
      </c>
      <c r="I705" s="18"/>
    </row>
    <row r="706" spans="3:9" x14ac:dyDescent="0.25">
      <c r="G706" t="s">
        <v>957</v>
      </c>
      <c r="H706" s="18">
        <v>103750000</v>
      </c>
      <c r="I706" s="18"/>
    </row>
    <row r="707" spans="3:9" x14ac:dyDescent="0.25">
      <c r="G707" t="s">
        <v>958</v>
      </c>
      <c r="H707" s="18">
        <f>2374110000+153103600+3210000000</f>
        <v>5737213600</v>
      </c>
      <c r="I707" s="18"/>
    </row>
    <row r="708" spans="3:9" x14ac:dyDescent="0.25">
      <c r="G708" t="s">
        <v>959</v>
      </c>
      <c r="H708" s="18">
        <f>30000000+10302650000+5250000000</f>
        <v>15582650000</v>
      </c>
      <c r="I708" s="18"/>
    </row>
    <row r="709" spans="3:9" x14ac:dyDescent="0.25">
      <c r="G709" t="s">
        <v>960</v>
      </c>
      <c r="H709" s="18">
        <f>505000000</f>
        <v>505000000</v>
      </c>
    </row>
    <row r="710" spans="3:9" x14ac:dyDescent="0.25">
      <c r="I710" s="52">
        <f>SUM(H682:H709)</f>
        <v>80532054800</v>
      </c>
    </row>
    <row r="711" spans="3:9" x14ac:dyDescent="0.25">
      <c r="G711" t="s">
        <v>961</v>
      </c>
    </row>
    <row r="712" spans="3:9" x14ac:dyDescent="0.25">
      <c r="G712" t="s">
        <v>962</v>
      </c>
    </row>
    <row r="713" spans="3:9" x14ac:dyDescent="0.25">
      <c r="G713" t="s">
        <v>963</v>
      </c>
    </row>
    <row r="714" spans="3:9" x14ac:dyDescent="0.25">
      <c r="G714" t="s">
        <v>964</v>
      </c>
    </row>
    <row r="715" spans="3:9" x14ac:dyDescent="0.25">
      <c r="G715" t="s">
        <v>965</v>
      </c>
    </row>
    <row r="716" spans="3:9" x14ac:dyDescent="0.25">
      <c r="G716" t="s">
        <v>966</v>
      </c>
    </row>
    <row r="717" spans="3:9" x14ac:dyDescent="0.25">
      <c r="G717" t="s">
        <v>967</v>
      </c>
    </row>
    <row r="720" spans="3:9" x14ac:dyDescent="0.25">
      <c r="C720" t="s">
        <v>1414</v>
      </c>
      <c r="D720" t="s">
        <v>1417</v>
      </c>
    </row>
    <row r="721" spans="3:3" x14ac:dyDescent="0.25">
      <c r="C721" t="s">
        <v>1415</v>
      </c>
    </row>
    <row r="722" spans="3:3" x14ac:dyDescent="0.25">
      <c r="C722" t="s">
        <v>1416</v>
      </c>
    </row>
  </sheetData>
  <mergeCells count="6">
    <mergeCell ref="B679:H679"/>
    <mergeCell ref="B2:J2"/>
    <mergeCell ref="B3:J3"/>
    <mergeCell ref="B4:J4"/>
    <mergeCell ref="I381:I382"/>
    <mergeCell ref="I52:I53"/>
  </mergeCells>
  <pageMargins left="1.6141732283464567" right="0.15748031496062992" top="0.31496062992125984" bottom="0.27559055118110237" header="0.19685039370078741" footer="0.15748031496062992"/>
  <pageSetup paperSize="5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topLeftCell="A85" workbookViewId="0">
      <selection activeCell="C77" sqref="C77"/>
    </sheetView>
  </sheetViews>
  <sheetFormatPr defaultRowHeight="15" x14ac:dyDescent="0.25"/>
  <cols>
    <col min="2" max="2" width="4.7109375" customWidth="1"/>
    <col min="3" max="3" width="42.42578125" customWidth="1"/>
    <col min="4" max="4" width="40.85546875" bestFit="1" customWidth="1"/>
    <col min="5" max="5" width="8.7109375" bestFit="1" customWidth="1"/>
    <col min="6" max="6" width="17" bestFit="1" customWidth="1"/>
  </cols>
  <sheetData>
    <row r="2" spans="2:6" ht="15.75" x14ac:dyDescent="0.25">
      <c r="B2" s="191" t="s">
        <v>1172</v>
      </c>
      <c r="C2" s="191"/>
      <c r="D2" s="191"/>
      <c r="E2" s="191"/>
      <c r="F2" s="191"/>
    </row>
    <row r="3" spans="2:6" ht="15.75" x14ac:dyDescent="0.25">
      <c r="B3" s="191" t="s">
        <v>1173</v>
      </c>
      <c r="C3" s="191"/>
      <c r="D3" s="191"/>
      <c r="E3" s="191"/>
      <c r="F3" s="191"/>
    </row>
    <row r="4" spans="2:6" ht="15.75" x14ac:dyDescent="0.25">
      <c r="B4" s="191" t="s">
        <v>0</v>
      </c>
      <c r="C4" s="191"/>
      <c r="D4" s="191"/>
      <c r="E4" s="191"/>
      <c r="F4" s="191"/>
    </row>
    <row r="5" spans="2:6" ht="15.75" thickBot="1" x14ac:dyDescent="0.3"/>
    <row r="6" spans="2:6" ht="15.75" thickBot="1" x14ac:dyDescent="0.3">
      <c r="B6" s="55" t="s">
        <v>1</v>
      </c>
      <c r="C6" s="55" t="s">
        <v>1174</v>
      </c>
      <c r="D6" s="55" t="s">
        <v>1175</v>
      </c>
      <c r="E6" s="55" t="s">
        <v>1176</v>
      </c>
      <c r="F6" s="55" t="s">
        <v>1199</v>
      </c>
    </row>
    <row r="7" spans="2:6" x14ac:dyDescent="0.25">
      <c r="B7" s="54"/>
      <c r="C7" s="54"/>
      <c r="D7" s="54"/>
      <c r="E7" s="54"/>
      <c r="F7" s="54"/>
    </row>
    <row r="8" spans="2:6" x14ac:dyDescent="0.25">
      <c r="B8" s="56">
        <v>1</v>
      </c>
      <c r="C8" s="75" t="s">
        <v>1177</v>
      </c>
      <c r="D8" s="56" t="s">
        <v>1178</v>
      </c>
      <c r="E8" s="79" t="s">
        <v>1179</v>
      </c>
      <c r="F8" s="58" t="s">
        <v>389</v>
      </c>
    </row>
    <row r="9" spans="2:6" x14ac:dyDescent="0.25">
      <c r="B9" s="56">
        <v>2</v>
      </c>
      <c r="C9" s="75" t="s">
        <v>1180</v>
      </c>
      <c r="D9" s="56" t="s">
        <v>1181</v>
      </c>
      <c r="E9" s="79" t="s">
        <v>1179</v>
      </c>
      <c r="F9" s="58" t="s">
        <v>389</v>
      </c>
    </row>
    <row r="10" spans="2:6" x14ac:dyDescent="0.25">
      <c r="B10" s="56">
        <v>3</v>
      </c>
      <c r="C10" s="77" t="s">
        <v>1182</v>
      </c>
      <c r="D10" s="56" t="s">
        <v>1183</v>
      </c>
      <c r="E10" s="79" t="s">
        <v>1179</v>
      </c>
      <c r="F10" s="58" t="s">
        <v>389</v>
      </c>
    </row>
    <row r="11" spans="2:6" x14ac:dyDescent="0.25">
      <c r="B11" s="56">
        <v>4</v>
      </c>
      <c r="C11" s="75" t="s">
        <v>1188</v>
      </c>
      <c r="D11" s="56" t="s">
        <v>1184</v>
      </c>
      <c r="E11" s="79" t="s">
        <v>1179</v>
      </c>
      <c r="F11" s="58" t="s">
        <v>389</v>
      </c>
    </row>
    <row r="12" spans="2:6" x14ac:dyDescent="0.25">
      <c r="B12" s="56">
        <v>5</v>
      </c>
      <c r="C12" s="75" t="s">
        <v>1185</v>
      </c>
      <c r="D12" s="56" t="s">
        <v>1186</v>
      </c>
      <c r="E12" s="79" t="s">
        <v>1179</v>
      </c>
      <c r="F12" s="58" t="s">
        <v>389</v>
      </c>
    </row>
    <row r="13" spans="2:6" x14ac:dyDescent="0.25">
      <c r="B13" s="56">
        <v>6</v>
      </c>
      <c r="C13" s="75" t="s">
        <v>1187</v>
      </c>
      <c r="D13" s="56" t="s">
        <v>1189</v>
      </c>
      <c r="E13" s="79" t="s">
        <v>1179</v>
      </c>
      <c r="F13" s="58" t="s">
        <v>389</v>
      </c>
    </row>
    <row r="14" spans="2:6" x14ac:dyDescent="0.25">
      <c r="B14" s="56">
        <v>7</v>
      </c>
      <c r="C14" s="75" t="s">
        <v>1190</v>
      </c>
      <c r="D14" s="56" t="s">
        <v>1184</v>
      </c>
      <c r="E14" s="79" t="s">
        <v>1191</v>
      </c>
      <c r="F14" s="58" t="s">
        <v>389</v>
      </c>
    </row>
    <row r="15" spans="2:6" x14ac:dyDescent="0.25">
      <c r="B15" s="56">
        <v>8</v>
      </c>
      <c r="C15" s="56" t="s">
        <v>1192</v>
      </c>
      <c r="D15" s="56" t="s">
        <v>1193</v>
      </c>
      <c r="E15" s="79" t="s">
        <v>1179</v>
      </c>
      <c r="F15" s="58" t="s">
        <v>389</v>
      </c>
    </row>
    <row r="16" spans="2:6" x14ac:dyDescent="0.25">
      <c r="B16" s="56">
        <v>9</v>
      </c>
      <c r="C16" s="56" t="s">
        <v>1194</v>
      </c>
      <c r="D16" s="56" t="s">
        <v>1193</v>
      </c>
      <c r="E16" s="79" t="s">
        <v>1179</v>
      </c>
      <c r="F16" s="58" t="s">
        <v>389</v>
      </c>
    </row>
    <row r="17" spans="2:6" x14ac:dyDescent="0.25">
      <c r="B17" s="56">
        <v>10</v>
      </c>
      <c r="C17" s="75" t="s">
        <v>1195</v>
      </c>
      <c r="D17" s="56" t="s">
        <v>1196</v>
      </c>
      <c r="E17" s="79" t="s">
        <v>1179</v>
      </c>
      <c r="F17" s="58" t="s">
        <v>389</v>
      </c>
    </row>
    <row r="18" spans="2:6" x14ac:dyDescent="0.25">
      <c r="B18" s="56">
        <v>11</v>
      </c>
      <c r="C18" s="75" t="s">
        <v>1200</v>
      </c>
      <c r="D18" s="56" t="s">
        <v>1201</v>
      </c>
      <c r="E18" s="79" t="s">
        <v>1179</v>
      </c>
      <c r="F18" s="58" t="s">
        <v>389</v>
      </c>
    </row>
    <row r="19" spans="2:6" x14ac:dyDescent="0.25">
      <c r="B19" s="56">
        <v>12</v>
      </c>
      <c r="C19" s="75" t="s">
        <v>1202</v>
      </c>
      <c r="D19" s="56" t="s">
        <v>1203</v>
      </c>
      <c r="E19" s="79" t="s">
        <v>1179</v>
      </c>
      <c r="F19" s="58" t="s">
        <v>389</v>
      </c>
    </row>
    <row r="20" spans="2:6" x14ac:dyDescent="0.25">
      <c r="B20" s="56">
        <v>13</v>
      </c>
      <c r="C20" s="75" t="s">
        <v>1204</v>
      </c>
      <c r="D20" s="56" t="s">
        <v>1205</v>
      </c>
      <c r="E20" s="79" t="s">
        <v>1179</v>
      </c>
      <c r="F20" s="58" t="s">
        <v>389</v>
      </c>
    </row>
    <row r="21" spans="2:6" x14ac:dyDescent="0.25">
      <c r="B21" s="56">
        <v>14</v>
      </c>
      <c r="C21" s="75" t="s">
        <v>1206</v>
      </c>
      <c r="D21" s="56" t="s">
        <v>1207</v>
      </c>
      <c r="E21" s="79" t="s">
        <v>1179</v>
      </c>
      <c r="F21" s="58" t="s">
        <v>389</v>
      </c>
    </row>
    <row r="22" spans="2:6" x14ac:dyDescent="0.25">
      <c r="B22" s="56">
        <v>15</v>
      </c>
      <c r="C22" s="56" t="s">
        <v>1208</v>
      </c>
      <c r="D22" s="56" t="s">
        <v>1209</v>
      </c>
      <c r="E22" s="79" t="s">
        <v>1179</v>
      </c>
      <c r="F22" s="58" t="s">
        <v>389</v>
      </c>
    </row>
    <row r="23" spans="2:6" x14ac:dyDescent="0.25">
      <c r="B23" s="56">
        <v>16</v>
      </c>
      <c r="C23" s="75" t="s">
        <v>1210</v>
      </c>
      <c r="D23" s="56" t="s">
        <v>1211</v>
      </c>
      <c r="E23" s="79" t="s">
        <v>1179</v>
      </c>
      <c r="F23" s="58" t="s">
        <v>389</v>
      </c>
    </row>
    <row r="24" spans="2:6" x14ac:dyDescent="0.25">
      <c r="B24" s="56">
        <v>17</v>
      </c>
      <c r="C24" s="75" t="s">
        <v>1212</v>
      </c>
      <c r="D24" s="56" t="s">
        <v>1213</v>
      </c>
      <c r="E24" s="79" t="s">
        <v>1179</v>
      </c>
      <c r="F24" s="58" t="s">
        <v>389</v>
      </c>
    </row>
    <row r="25" spans="2:6" x14ac:dyDescent="0.25">
      <c r="B25" s="56">
        <v>18</v>
      </c>
      <c r="C25" s="75" t="s">
        <v>1299</v>
      </c>
      <c r="D25" s="56" t="s">
        <v>1300</v>
      </c>
      <c r="E25" s="79" t="s">
        <v>1179</v>
      </c>
      <c r="F25" s="78" t="s">
        <v>951</v>
      </c>
    </row>
    <row r="26" spans="2:6" x14ac:dyDescent="0.25">
      <c r="B26" s="56">
        <v>19</v>
      </c>
      <c r="C26" s="56" t="s">
        <v>1221</v>
      </c>
      <c r="D26" s="56" t="s">
        <v>1222</v>
      </c>
      <c r="E26" s="79" t="s">
        <v>1179</v>
      </c>
      <c r="F26" s="58" t="s">
        <v>389</v>
      </c>
    </row>
    <row r="27" spans="2:6" x14ac:dyDescent="0.25">
      <c r="B27" s="56">
        <v>20</v>
      </c>
      <c r="C27" s="56" t="s">
        <v>1287</v>
      </c>
      <c r="D27" s="56" t="s">
        <v>1288</v>
      </c>
      <c r="E27" s="79" t="s">
        <v>1179</v>
      </c>
      <c r="F27" s="58" t="s">
        <v>389</v>
      </c>
    </row>
    <row r="28" spans="2:6" x14ac:dyDescent="0.25">
      <c r="B28" s="56">
        <v>21</v>
      </c>
      <c r="C28" s="75" t="s">
        <v>1223</v>
      </c>
      <c r="D28" s="56" t="s">
        <v>1224</v>
      </c>
      <c r="E28" s="79" t="s">
        <v>1216</v>
      </c>
      <c r="F28" s="58" t="s">
        <v>389</v>
      </c>
    </row>
    <row r="29" spans="2:6" x14ac:dyDescent="0.25">
      <c r="B29" s="56">
        <v>22</v>
      </c>
      <c r="C29" s="56" t="s">
        <v>1225</v>
      </c>
      <c r="D29" s="56" t="s">
        <v>1226</v>
      </c>
      <c r="E29" s="79" t="s">
        <v>1216</v>
      </c>
      <c r="F29" s="58" t="s">
        <v>389</v>
      </c>
    </row>
    <row r="30" spans="2:6" x14ac:dyDescent="0.25">
      <c r="B30" s="56">
        <v>23</v>
      </c>
      <c r="C30" s="56" t="s">
        <v>1227</v>
      </c>
      <c r="D30" s="56" t="s">
        <v>1228</v>
      </c>
      <c r="E30" s="79" t="s">
        <v>1216</v>
      </c>
      <c r="F30" s="58" t="s">
        <v>389</v>
      </c>
    </row>
    <row r="31" spans="2:6" ht="30" x14ac:dyDescent="0.25">
      <c r="B31" s="56">
        <v>24</v>
      </c>
      <c r="C31" s="56" t="s">
        <v>1289</v>
      </c>
      <c r="D31" s="56" t="s">
        <v>1290</v>
      </c>
      <c r="E31" s="79" t="s">
        <v>1216</v>
      </c>
      <c r="F31" s="58" t="s">
        <v>389</v>
      </c>
    </row>
    <row r="32" spans="2:6" x14ac:dyDescent="0.25">
      <c r="B32" s="56">
        <v>25</v>
      </c>
      <c r="C32" s="75" t="s">
        <v>1214</v>
      </c>
      <c r="D32" s="56" t="s">
        <v>1215</v>
      </c>
      <c r="E32" s="79" t="s">
        <v>1216</v>
      </c>
      <c r="F32" s="59" t="s">
        <v>106</v>
      </c>
    </row>
    <row r="33" spans="2:6" x14ac:dyDescent="0.25">
      <c r="B33" s="56">
        <v>26</v>
      </c>
      <c r="C33" s="75" t="s">
        <v>1217</v>
      </c>
      <c r="D33" s="56" t="s">
        <v>1218</v>
      </c>
      <c r="E33" s="79" t="s">
        <v>1216</v>
      </c>
      <c r="F33" s="59" t="s">
        <v>106</v>
      </c>
    </row>
    <row r="34" spans="2:6" x14ac:dyDescent="0.25">
      <c r="B34" s="56">
        <v>27</v>
      </c>
      <c r="C34" s="75" t="s">
        <v>1219</v>
      </c>
      <c r="D34" s="56" t="s">
        <v>1220</v>
      </c>
      <c r="E34" s="79" t="s">
        <v>1216</v>
      </c>
      <c r="F34" s="59" t="s">
        <v>106</v>
      </c>
    </row>
    <row r="35" spans="2:6" x14ac:dyDescent="0.25">
      <c r="B35" s="56">
        <v>28</v>
      </c>
      <c r="C35" s="56" t="s">
        <v>1235</v>
      </c>
      <c r="D35" s="56" t="s">
        <v>1236</v>
      </c>
      <c r="E35" s="79" t="s">
        <v>1216</v>
      </c>
      <c r="F35" s="59" t="s">
        <v>106</v>
      </c>
    </row>
    <row r="36" spans="2:6" x14ac:dyDescent="0.25">
      <c r="B36" s="56">
        <v>29</v>
      </c>
      <c r="C36" s="56" t="s">
        <v>1229</v>
      </c>
      <c r="D36" s="56" t="s">
        <v>1230</v>
      </c>
      <c r="E36" s="79" t="s">
        <v>1216</v>
      </c>
      <c r="F36" s="60" t="s">
        <v>967</v>
      </c>
    </row>
    <row r="37" spans="2:6" x14ac:dyDescent="0.25">
      <c r="B37" s="56">
        <v>30</v>
      </c>
      <c r="C37" s="56" t="s">
        <v>1231</v>
      </c>
      <c r="D37" s="56" t="s">
        <v>1232</v>
      </c>
      <c r="E37" s="79" t="s">
        <v>1216</v>
      </c>
      <c r="F37" s="60" t="s">
        <v>967</v>
      </c>
    </row>
    <row r="38" spans="2:6" x14ac:dyDescent="0.25">
      <c r="B38" s="56">
        <v>31</v>
      </c>
      <c r="C38" s="75" t="s">
        <v>1233</v>
      </c>
      <c r="D38" s="56" t="s">
        <v>1234</v>
      </c>
      <c r="E38" s="79" t="s">
        <v>1216</v>
      </c>
      <c r="F38" s="61" t="s">
        <v>961</v>
      </c>
    </row>
    <row r="39" spans="2:6" x14ac:dyDescent="0.25">
      <c r="B39" s="56">
        <v>32</v>
      </c>
      <c r="C39" s="56" t="s">
        <v>1241</v>
      </c>
      <c r="D39" s="56" t="s">
        <v>1242</v>
      </c>
      <c r="E39" s="79" t="s">
        <v>1216</v>
      </c>
      <c r="F39" s="61" t="s">
        <v>961</v>
      </c>
    </row>
    <row r="40" spans="2:6" x14ac:dyDescent="0.25">
      <c r="B40" s="56">
        <v>33</v>
      </c>
      <c r="C40" s="56" t="s">
        <v>1237</v>
      </c>
      <c r="D40" s="56" t="s">
        <v>1238</v>
      </c>
      <c r="E40" s="79" t="s">
        <v>1216</v>
      </c>
      <c r="F40" s="62" t="s">
        <v>953</v>
      </c>
    </row>
    <row r="41" spans="2:6" ht="30" x14ac:dyDescent="0.25">
      <c r="B41" s="56">
        <v>34</v>
      </c>
      <c r="C41" s="75" t="s">
        <v>1239</v>
      </c>
      <c r="D41" s="56" t="s">
        <v>1240</v>
      </c>
      <c r="E41" s="79" t="s">
        <v>1216</v>
      </c>
      <c r="F41" s="62" t="s">
        <v>953</v>
      </c>
    </row>
    <row r="42" spans="2:6" x14ac:dyDescent="0.25">
      <c r="B42" s="56">
        <v>35</v>
      </c>
      <c r="C42" s="75" t="s">
        <v>1243</v>
      </c>
      <c r="D42" s="56" t="s">
        <v>1244</v>
      </c>
      <c r="E42" s="79" t="s">
        <v>1216</v>
      </c>
      <c r="F42" s="63" t="s">
        <v>952</v>
      </c>
    </row>
    <row r="43" spans="2:6" x14ac:dyDescent="0.25">
      <c r="B43" s="56">
        <v>36</v>
      </c>
      <c r="C43" s="77" t="s">
        <v>1245</v>
      </c>
      <c r="D43" s="56" t="s">
        <v>1246</v>
      </c>
      <c r="E43" s="79" t="s">
        <v>1247</v>
      </c>
      <c r="F43" s="63" t="s">
        <v>952</v>
      </c>
    </row>
    <row r="44" spans="2:6" x14ac:dyDescent="0.25">
      <c r="B44" s="56">
        <v>37</v>
      </c>
      <c r="C44" s="75" t="s">
        <v>1248</v>
      </c>
      <c r="D44" s="56" t="s">
        <v>1249</v>
      </c>
      <c r="E44" s="79" t="s">
        <v>1247</v>
      </c>
      <c r="F44" s="63" t="s">
        <v>952</v>
      </c>
    </row>
    <row r="45" spans="2:6" x14ac:dyDescent="0.25">
      <c r="B45" s="56">
        <v>38</v>
      </c>
      <c r="C45" s="75" t="s">
        <v>1250</v>
      </c>
      <c r="D45" s="56" t="s">
        <v>1251</v>
      </c>
      <c r="E45" s="79" t="s">
        <v>1216</v>
      </c>
      <c r="F45" s="65" t="s">
        <v>951</v>
      </c>
    </row>
    <row r="46" spans="2:6" x14ac:dyDescent="0.25">
      <c r="B46" s="56">
        <v>39</v>
      </c>
      <c r="C46" s="56" t="s">
        <v>1252</v>
      </c>
      <c r="D46" s="56" t="s">
        <v>12</v>
      </c>
      <c r="E46" s="79" t="s">
        <v>1216</v>
      </c>
      <c r="F46" s="65" t="s">
        <v>951</v>
      </c>
    </row>
    <row r="47" spans="2:6" x14ac:dyDescent="0.25">
      <c r="B47" s="56">
        <v>40</v>
      </c>
      <c r="C47" s="56" t="s">
        <v>1253</v>
      </c>
      <c r="D47" s="56" t="s">
        <v>1254</v>
      </c>
      <c r="E47" s="79" t="s">
        <v>1216</v>
      </c>
      <c r="F47" s="65" t="s">
        <v>951</v>
      </c>
    </row>
    <row r="48" spans="2:6" x14ac:dyDescent="0.25">
      <c r="B48" s="56">
        <v>41</v>
      </c>
      <c r="C48" s="56" t="s">
        <v>1304</v>
      </c>
      <c r="D48" s="56" t="s">
        <v>1303</v>
      </c>
      <c r="E48" s="79" t="s">
        <v>1216</v>
      </c>
      <c r="F48" s="65" t="s">
        <v>948</v>
      </c>
    </row>
    <row r="49" spans="2:6" x14ac:dyDescent="0.25">
      <c r="B49" s="56">
        <v>42</v>
      </c>
      <c r="C49" s="56" t="s">
        <v>1255</v>
      </c>
      <c r="D49" s="56" t="s">
        <v>1256</v>
      </c>
      <c r="E49" s="79" t="s">
        <v>1191</v>
      </c>
      <c r="F49" s="66" t="s">
        <v>950</v>
      </c>
    </row>
    <row r="50" spans="2:6" x14ac:dyDescent="0.25">
      <c r="B50" s="56">
        <v>43</v>
      </c>
      <c r="C50" s="56" t="s">
        <v>1291</v>
      </c>
      <c r="D50" s="56" t="s">
        <v>1292</v>
      </c>
      <c r="E50" s="79" t="s">
        <v>1216</v>
      </c>
      <c r="F50" s="66" t="s">
        <v>950</v>
      </c>
    </row>
    <row r="51" spans="2:6" ht="30" x14ac:dyDescent="0.25">
      <c r="B51" s="56">
        <v>44</v>
      </c>
      <c r="C51" s="56" t="s">
        <v>1293</v>
      </c>
      <c r="D51" s="56" t="s">
        <v>1294</v>
      </c>
      <c r="E51" s="79" t="s">
        <v>1216</v>
      </c>
      <c r="F51" s="66" t="s">
        <v>950</v>
      </c>
    </row>
    <row r="52" spans="2:6" x14ac:dyDescent="0.25">
      <c r="B52" s="56">
        <v>45</v>
      </c>
      <c r="C52" s="56" t="s">
        <v>1295</v>
      </c>
      <c r="D52" s="56" t="s">
        <v>1296</v>
      </c>
      <c r="E52" s="79" t="s">
        <v>1216</v>
      </c>
      <c r="F52" s="66" t="s">
        <v>950</v>
      </c>
    </row>
    <row r="53" spans="2:6" x14ac:dyDescent="0.25">
      <c r="B53" s="56">
        <v>46</v>
      </c>
      <c r="C53" s="75" t="s">
        <v>1257</v>
      </c>
      <c r="D53" s="56" t="s">
        <v>1258</v>
      </c>
      <c r="E53" s="79" t="s">
        <v>1216</v>
      </c>
      <c r="F53" s="67" t="s">
        <v>766</v>
      </c>
    </row>
    <row r="54" spans="2:6" x14ac:dyDescent="0.25">
      <c r="B54" s="56">
        <v>47</v>
      </c>
      <c r="C54" s="56" t="s">
        <v>1259</v>
      </c>
      <c r="D54" s="56" t="s">
        <v>1260</v>
      </c>
      <c r="E54" s="79" t="s">
        <v>1216</v>
      </c>
      <c r="F54" s="68" t="s">
        <v>955</v>
      </c>
    </row>
    <row r="55" spans="2:6" x14ac:dyDescent="0.25">
      <c r="B55" s="56">
        <v>48</v>
      </c>
      <c r="C55" s="56" t="s">
        <v>1261</v>
      </c>
      <c r="D55" s="56" t="s">
        <v>1262</v>
      </c>
      <c r="E55" s="79" t="s">
        <v>1216</v>
      </c>
      <c r="F55" s="69" t="s">
        <v>962</v>
      </c>
    </row>
    <row r="56" spans="2:6" x14ac:dyDescent="0.25">
      <c r="B56" s="56">
        <v>49</v>
      </c>
      <c r="C56" s="75" t="s">
        <v>1263</v>
      </c>
      <c r="D56" s="56" t="s">
        <v>1264</v>
      </c>
      <c r="E56" s="79" t="s">
        <v>1247</v>
      </c>
      <c r="F56" s="69" t="s">
        <v>962</v>
      </c>
    </row>
    <row r="57" spans="2:6" x14ac:dyDescent="0.25">
      <c r="B57" s="56">
        <v>50</v>
      </c>
      <c r="C57" s="75" t="s">
        <v>1265</v>
      </c>
      <c r="D57" s="56" t="s">
        <v>1266</v>
      </c>
      <c r="E57" s="79" t="s">
        <v>1216</v>
      </c>
      <c r="F57" s="70" t="s">
        <v>946</v>
      </c>
    </row>
    <row r="58" spans="2:6" x14ac:dyDescent="0.25">
      <c r="B58" s="56">
        <v>51</v>
      </c>
      <c r="C58" s="75" t="s">
        <v>1267</v>
      </c>
      <c r="D58" s="56" t="s">
        <v>1268</v>
      </c>
      <c r="E58" s="79" t="s">
        <v>1216</v>
      </c>
      <c r="F58" s="71" t="s">
        <v>966</v>
      </c>
    </row>
    <row r="59" spans="2:6" x14ac:dyDescent="0.25">
      <c r="B59" s="56">
        <v>52</v>
      </c>
      <c r="C59" s="75" t="s">
        <v>1269</v>
      </c>
      <c r="D59" s="56" t="s">
        <v>1270</v>
      </c>
      <c r="E59" s="79" t="s">
        <v>1216</v>
      </c>
      <c r="F59" s="71" t="s">
        <v>966</v>
      </c>
    </row>
    <row r="60" spans="2:6" x14ac:dyDescent="0.25">
      <c r="B60" s="56">
        <v>53</v>
      </c>
      <c r="C60" s="56" t="s">
        <v>1271</v>
      </c>
      <c r="D60" s="56" t="s">
        <v>1272</v>
      </c>
      <c r="E60" s="79" t="s">
        <v>1216</v>
      </c>
      <c r="F60" s="62" t="s">
        <v>960</v>
      </c>
    </row>
    <row r="61" spans="2:6" x14ac:dyDescent="0.25">
      <c r="B61" s="56">
        <v>54</v>
      </c>
      <c r="C61" s="56" t="s">
        <v>1273</v>
      </c>
      <c r="D61" s="56" t="s">
        <v>1274</v>
      </c>
      <c r="E61" s="79" t="s">
        <v>1216</v>
      </c>
      <c r="F61" s="72" t="s">
        <v>958</v>
      </c>
    </row>
    <row r="62" spans="2:6" x14ac:dyDescent="0.25">
      <c r="B62" s="56">
        <v>55</v>
      </c>
      <c r="C62" s="75" t="s">
        <v>1275</v>
      </c>
      <c r="D62" s="56" t="s">
        <v>1276</v>
      </c>
      <c r="E62" s="79" t="s">
        <v>1216</v>
      </c>
      <c r="F62" s="64" t="s">
        <v>941</v>
      </c>
    </row>
    <row r="63" spans="2:6" x14ac:dyDescent="0.25">
      <c r="B63" s="56">
        <v>56</v>
      </c>
      <c r="C63" s="56" t="s">
        <v>1277</v>
      </c>
      <c r="D63" s="56" t="s">
        <v>1278</v>
      </c>
      <c r="E63" s="79" t="s">
        <v>1216</v>
      </c>
      <c r="F63" s="64" t="s">
        <v>941</v>
      </c>
    </row>
    <row r="64" spans="2:6" x14ac:dyDescent="0.25">
      <c r="B64" s="56">
        <v>57</v>
      </c>
      <c r="C64" s="56" t="s">
        <v>1279</v>
      </c>
      <c r="D64" s="56" t="s">
        <v>1280</v>
      </c>
      <c r="E64" s="79" t="s">
        <v>1216</v>
      </c>
      <c r="F64" s="64" t="s">
        <v>941</v>
      </c>
    </row>
    <row r="65" spans="2:6" x14ac:dyDescent="0.25">
      <c r="B65" s="56">
        <v>58</v>
      </c>
      <c r="C65" s="75" t="s">
        <v>1281</v>
      </c>
      <c r="D65" s="56" t="s">
        <v>1282</v>
      </c>
      <c r="E65" s="79" t="s">
        <v>1216</v>
      </c>
      <c r="F65" s="73" t="s">
        <v>943</v>
      </c>
    </row>
    <row r="66" spans="2:6" x14ac:dyDescent="0.25">
      <c r="B66" s="56">
        <v>59</v>
      </c>
      <c r="C66" s="75" t="s">
        <v>1283</v>
      </c>
      <c r="D66" s="56"/>
      <c r="E66" s="79" t="s">
        <v>1216</v>
      </c>
      <c r="F66" s="73" t="s">
        <v>943</v>
      </c>
    </row>
    <row r="67" spans="2:6" x14ac:dyDescent="0.25">
      <c r="B67" s="56">
        <v>60</v>
      </c>
      <c r="C67" s="75" t="s">
        <v>1284</v>
      </c>
      <c r="D67" s="56" t="s">
        <v>1285</v>
      </c>
      <c r="E67" s="79" t="s">
        <v>1216</v>
      </c>
      <c r="F67" s="74" t="s">
        <v>942</v>
      </c>
    </row>
    <row r="68" spans="2:6" x14ac:dyDescent="0.25">
      <c r="B68" s="56">
        <v>61</v>
      </c>
      <c r="C68" s="56" t="s">
        <v>1286</v>
      </c>
      <c r="D68" s="56" t="s">
        <v>1285</v>
      </c>
      <c r="E68" s="79" t="s">
        <v>1216</v>
      </c>
      <c r="F68" s="74" t="s">
        <v>942</v>
      </c>
    </row>
    <row r="69" spans="2:6" x14ac:dyDescent="0.25">
      <c r="B69" s="56">
        <v>62</v>
      </c>
      <c r="C69" s="75" t="s">
        <v>1197</v>
      </c>
      <c r="D69" s="56" t="s">
        <v>1198</v>
      </c>
      <c r="E69" s="79" t="s">
        <v>1179</v>
      </c>
      <c r="F69" s="74" t="s">
        <v>942</v>
      </c>
    </row>
    <row r="70" spans="2:6" x14ac:dyDescent="0.25">
      <c r="B70" s="56">
        <v>63</v>
      </c>
      <c r="C70" s="75" t="s">
        <v>1301</v>
      </c>
      <c r="D70" s="56" t="s">
        <v>1302</v>
      </c>
      <c r="E70" s="79" t="s">
        <v>1216</v>
      </c>
      <c r="F70" s="77" t="s">
        <v>949</v>
      </c>
    </row>
    <row r="71" spans="2:6" ht="15.75" thickBot="1" x14ac:dyDescent="0.3">
      <c r="B71" s="57">
        <v>64</v>
      </c>
      <c r="C71" s="76" t="s">
        <v>1298</v>
      </c>
      <c r="D71" s="57" t="s">
        <v>1297</v>
      </c>
      <c r="E71" s="80" t="s">
        <v>1216</v>
      </c>
      <c r="F71" s="57" t="s">
        <v>949</v>
      </c>
    </row>
    <row r="72" spans="2:6" x14ac:dyDescent="0.25">
      <c r="E72" s="81"/>
    </row>
    <row r="80" spans="2:6" ht="15.75" x14ac:dyDescent="0.25">
      <c r="B80" s="191" t="s">
        <v>1172</v>
      </c>
      <c r="C80" s="191"/>
      <c r="D80" s="191"/>
      <c r="E80" s="191"/>
      <c r="F80" s="191"/>
    </row>
    <row r="81" spans="2:6" ht="15.75" x14ac:dyDescent="0.25">
      <c r="B81" s="191" t="s">
        <v>1173</v>
      </c>
      <c r="C81" s="191"/>
      <c r="D81" s="191"/>
      <c r="E81" s="191"/>
      <c r="F81" s="191"/>
    </row>
    <row r="82" spans="2:6" ht="15.75" x14ac:dyDescent="0.25">
      <c r="B82" s="191" t="s">
        <v>0</v>
      </c>
      <c r="C82" s="191"/>
      <c r="D82" s="191"/>
      <c r="E82" s="191"/>
      <c r="F82" s="191"/>
    </row>
    <row r="83" spans="2:6" ht="15.75" thickBot="1" x14ac:dyDescent="0.3"/>
    <row r="84" spans="2:6" ht="21.75" customHeight="1" thickBot="1" x14ac:dyDescent="0.3">
      <c r="B84" s="82" t="s">
        <v>1</v>
      </c>
      <c r="C84" s="82" t="s">
        <v>1174</v>
      </c>
      <c r="D84" s="82" t="s">
        <v>1175</v>
      </c>
      <c r="E84" s="82" t="s">
        <v>1176</v>
      </c>
      <c r="F84" s="82" t="s">
        <v>1199</v>
      </c>
    </row>
    <row r="85" spans="2:6" ht="9.75" customHeight="1" x14ac:dyDescent="0.25">
      <c r="B85" s="54"/>
      <c r="C85" s="54"/>
      <c r="D85" s="54"/>
      <c r="E85" s="54"/>
      <c r="F85" s="54"/>
    </row>
    <row r="86" spans="2:6" ht="21.75" customHeight="1" x14ac:dyDescent="0.25">
      <c r="B86" s="56">
        <v>1</v>
      </c>
      <c r="C86" s="77" t="s">
        <v>1177</v>
      </c>
      <c r="D86" s="56" t="s">
        <v>1178</v>
      </c>
      <c r="E86" s="79" t="s">
        <v>1179</v>
      </c>
      <c r="F86" s="77" t="s">
        <v>389</v>
      </c>
    </row>
    <row r="87" spans="2:6" ht="21.75" customHeight="1" x14ac:dyDescent="0.25">
      <c r="B87" s="56">
        <v>2</v>
      </c>
      <c r="C87" s="77" t="s">
        <v>1180</v>
      </c>
      <c r="D87" s="56" t="s">
        <v>1181</v>
      </c>
      <c r="E87" s="79" t="s">
        <v>1179</v>
      </c>
      <c r="F87" s="77" t="s">
        <v>389</v>
      </c>
    </row>
    <row r="88" spans="2:6" ht="21.75" customHeight="1" x14ac:dyDescent="0.25">
      <c r="B88" s="56">
        <v>3</v>
      </c>
      <c r="C88" s="77" t="s">
        <v>1188</v>
      </c>
      <c r="D88" s="56" t="s">
        <v>1184</v>
      </c>
      <c r="E88" s="79" t="s">
        <v>1179</v>
      </c>
      <c r="F88" s="77" t="s">
        <v>389</v>
      </c>
    </row>
    <row r="89" spans="2:6" ht="21.75" customHeight="1" x14ac:dyDescent="0.25">
      <c r="B89" s="56">
        <v>4</v>
      </c>
      <c r="C89" s="77" t="s">
        <v>1185</v>
      </c>
      <c r="D89" s="56" t="s">
        <v>1186</v>
      </c>
      <c r="E89" s="79" t="s">
        <v>1179</v>
      </c>
      <c r="F89" s="77" t="s">
        <v>389</v>
      </c>
    </row>
    <row r="90" spans="2:6" ht="21.75" customHeight="1" x14ac:dyDescent="0.25">
      <c r="B90" s="56">
        <v>5</v>
      </c>
      <c r="C90" s="77" t="s">
        <v>1187</v>
      </c>
      <c r="D90" s="56" t="s">
        <v>1189</v>
      </c>
      <c r="E90" s="79" t="s">
        <v>1179</v>
      </c>
      <c r="F90" s="77" t="s">
        <v>389</v>
      </c>
    </row>
    <row r="91" spans="2:6" ht="21.75" customHeight="1" x14ac:dyDescent="0.25">
      <c r="B91" s="56">
        <v>6</v>
      </c>
      <c r="C91" s="77" t="s">
        <v>1190</v>
      </c>
      <c r="D91" s="56" t="s">
        <v>1184</v>
      </c>
      <c r="E91" s="79" t="s">
        <v>1191</v>
      </c>
      <c r="F91" s="77" t="s">
        <v>389</v>
      </c>
    </row>
    <row r="92" spans="2:6" ht="21.75" customHeight="1" x14ac:dyDescent="0.25">
      <c r="B92" s="56">
        <v>7</v>
      </c>
      <c r="C92" s="77" t="s">
        <v>1195</v>
      </c>
      <c r="D92" s="56" t="s">
        <v>1196</v>
      </c>
      <c r="E92" s="79" t="s">
        <v>1179</v>
      </c>
      <c r="F92" s="77" t="s">
        <v>389</v>
      </c>
    </row>
    <row r="93" spans="2:6" ht="21.75" customHeight="1" x14ac:dyDescent="0.25">
      <c r="B93" s="56">
        <v>8</v>
      </c>
      <c r="C93" s="77" t="s">
        <v>1200</v>
      </c>
      <c r="D93" s="56" t="s">
        <v>1201</v>
      </c>
      <c r="E93" s="79" t="s">
        <v>1179</v>
      </c>
      <c r="F93" s="77" t="s">
        <v>389</v>
      </c>
    </row>
    <row r="94" spans="2:6" ht="21.75" customHeight="1" x14ac:dyDescent="0.25">
      <c r="B94" s="56">
        <v>9</v>
      </c>
      <c r="C94" s="77" t="s">
        <v>1202</v>
      </c>
      <c r="D94" s="56" t="s">
        <v>1203</v>
      </c>
      <c r="E94" s="79" t="s">
        <v>1179</v>
      </c>
      <c r="F94" s="77" t="s">
        <v>389</v>
      </c>
    </row>
    <row r="95" spans="2:6" ht="21.75" customHeight="1" x14ac:dyDescent="0.25">
      <c r="B95" s="56">
        <v>10</v>
      </c>
      <c r="C95" s="77" t="s">
        <v>1204</v>
      </c>
      <c r="D95" s="56" t="s">
        <v>1205</v>
      </c>
      <c r="E95" s="79" t="s">
        <v>1179</v>
      </c>
      <c r="F95" s="77" t="s">
        <v>389</v>
      </c>
    </row>
    <row r="96" spans="2:6" ht="21.75" customHeight="1" x14ac:dyDescent="0.25">
      <c r="B96" s="56">
        <v>11</v>
      </c>
      <c r="C96" s="77" t="s">
        <v>1206</v>
      </c>
      <c r="D96" s="56" t="s">
        <v>1207</v>
      </c>
      <c r="E96" s="79" t="s">
        <v>1179</v>
      </c>
      <c r="F96" s="77" t="s">
        <v>389</v>
      </c>
    </row>
    <row r="97" spans="2:6" ht="21.75" customHeight="1" x14ac:dyDescent="0.25">
      <c r="B97" s="56">
        <v>12</v>
      </c>
      <c r="C97" s="77" t="s">
        <v>1210</v>
      </c>
      <c r="D97" s="56" t="s">
        <v>1211</v>
      </c>
      <c r="E97" s="79" t="s">
        <v>1179</v>
      </c>
      <c r="F97" s="77" t="s">
        <v>389</v>
      </c>
    </row>
    <row r="98" spans="2:6" ht="21.75" customHeight="1" x14ac:dyDescent="0.25">
      <c r="B98" s="56">
        <v>13</v>
      </c>
      <c r="C98" s="77" t="s">
        <v>1212</v>
      </c>
      <c r="D98" s="56" t="s">
        <v>1213</v>
      </c>
      <c r="E98" s="79" t="s">
        <v>1179</v>
      </c>
      <c r="F98" s="77" t="s">
        <v>389</v>
      </c>
    </row>
    <row r="99" spans="2:6" ht="21.75" customHeight="1" x14ac:dyDescent="0.25">
      <c r="B99" s="56">
        <v>14</v>
      </c>
      <c r="C99" s="77" t="s">
        <v>1299</v>
      </c>
      <c r="D99" s="56" t="s">
        <v>1300</v>
      </c>
      <c r="E99" s="79" t="s">
        <v>1179</v>
      </c>
      <c r="F99" s="77" t="s">
        <v>951</v>
      </c>
    </row>
    <row r="100" spans="2:6" ht="21.75" customHeight="1" x14ac:dyDescent="0.25">
      <c r="B100" s="56">
        <v>15</v>
      </c>
      <c r="C100" s="77" t="s">
        <v>1223</v>
      </c>
      <c r="D100" s="56" t="s">
        <v>1224</v>
      </c>
      <c r="E100" s="79" t="s">
        <v>1216</v>
      </c>
      <c r="F100" s="77" t="s">
        <v>389</v>
      </c>
    </row>
    <row r="101" spans="2:6" ht="21.75" customHeight="1" x14ac:dyDescent="0.25">
      <c r="B101" s="56">
        <v>16</v>
      </c>
      <c r="C101" s="77" t="s">
        <v>1214</v>
      </c>
      <c r="D101" s="56" t="s">
        <v>1215</v>
      </c>
      <c r="E101" s="79" t="s">
        <v>1216</v>
      </c>
      <c r="F101" s="77" t="s">
        <v>106</v>
      </c>
    </row>
    <row r="102" spans="2:6" ht="21.75" customHeight="1" x14ac:dyDescent="0.25">
      <c r="B102" s="56">
        <v>17</v>
      </c>
      <c r="C102" s="77" t="s">
        <v>1217</v>
      </c>
      <c r="D102" s="56" t="s">
        <v>1218</v>
      </c>
      <c r="E102" s="79" t="s">
        <v>1216</v>
      </c>
      <c r="F102" s="77" t="s">
        <v>106</v>
      </c>
    </row>
    <row r="103" spans="2:6" ht="21.75" customHeight="1" x14ac:dyDescent="0.25">
      <c r="B103" s="56">
        <v>18</v>
      </c>
      <c r="C103" s="77" t="s">
        <v>1219</v>
      </c>
      <c r="D103" s="56" t="s">
        <v>1220</v>
      </c>
      <c r="E103" s="79" t="s">
        <v>1216</v>
      </c>
      <c r="F103" s="77" t="s">
        <v>106</v>
      </c>
    </row>
    <row r="104" spans="2:6" ht="21.75" customHeight="1" x14ac:dyDescent="0.25">
      <c r="B104" s="56">
        <v>19</v>
      </c>
      <c r="C104" s="77" t="s">
        <v>1233</v>
      </c>
      <c r="D104" s="56" t="s">
        <v>1234</v>
      </c>
      <c r="E104" s="79" t="s">
        <v>1216</v>
      </c>
      <c r="F104" s="77" t="s">
        <v>961</v>
      </c>
    </row>
    <row r="105" spans="2:6" ht="34.5" customHeight="1" x14ac:dyDescent="0.25">
      <c r="B105" s="56">
        <v>20</v>
      </c>
      <c r="C105" s="77" t="s">
        <v>1239</v>
      </c>
      <c r="D105" s="56" t="s">
        <v>1240</v>
      </c>
      <c r="E105" s="79" t="s">
        <v>1216</v>
      </c>
      <c r="F105" s="77" t="s">
        <v>953</v>
      </c>
    </row>
    <row r="106" spans="2:6" ht="21.75" customHeight="1" x14ac:dyDescent="0.25">
      <c r="B106" s="56">
        <v>21</v>
      </c>
      <c r="C106" s="77" t="s">
        <v>1243</v>
      </c>
      <c r="D106" s="56" t="s">
        <v>1244</v>
      </c>
      <c r="E106" s="79" t="s">
        <v>1216</v>
      </c>
      <c r="F106" s="77" t="s">
        <v>952</v>
      </c>
    </row>
    <row r="107" spans="2:6" ht="21.75" customHeight="1" x14ac:dyDescent="0.25">
      <c r="B107" s="56">
        <v>22</v>
      </c>
      <c r="C107" s="77" t="s">
        <v>1248</v>
      </c>
      <c r="D107" s="56" t="s">
        <v>1249</v>
      </c>
      <c r="E107" s="79" t="s">
        <v>1247</v>
      </c>
      <c r="F107" s="77" t="s">
        <v>952</v>
      </c>
    </row>
    <row r="108" spans="2:6" ht="21.75" customHeight="1" x14ac:dyDescent="0.25">
      <c r="B108" s="56">
        <v>23</v>
      </c>
      <c r="C108" s="77" t="s">
        <v>1250</v>
      </c>
      <c r="D108" s="56" t="s">
        <v>1251</v>
      </c>
      <c r="E108" s="79" t="s">
        <v>1216</v>
      </c>
      <c r="F108" s="77" t="s">
        <v>951</v>
      </c>
    </row>
    <row r="109" spans="2:6" ht="24" customHeight="1" x14ac:dyDescent="0.25">
      <c r="B109" s="56">
        <v>24</v>
      </c>
      <c r="C109" s="77" t="s">
        <v>1304</v>
      </c>
      <c r="D109" s="56" t="s">
        <v>1305</v>
      </c>
      <c r="E109" s="79" t="s">
        <v>1216</v>
      </c>
      <c r="F109" s="77" t="s">
        <v>948</v>
      </c>
    </row>
    <row r="110" spans="2:6" ht="21.75" customHeight="1" x14ac:dyDescent="0.25">
      <c r="B110" s="56">
        <v>25</v>
      </c>
      <c r="C110" s="77" t="s">
        <v>1257</v>
      </c>
      <c r="D110" s="56" t="s">
        <v>1258</v>
      </c>
      <c r="E110" s="79" t="s">
        <v>1216</v>
      </c>
      <c r="F110" s="77" t="s">
        <v>766</v>
      </c>
    </row>
    <row r="111" spans="2:6" ht="21.75" customHeight="1" x14ac:dyDescent="0.25">
      <c r="B111" s="56">
        <v>26</v>
      </c>
      <c r="C111" s="77" t="s">
        <v>1263</v>
      </c>
      <c r="D111" s="56" t="s">
        <v>1264</v>
      </c>
      <c r="E111" s="79" t="s">
        <v>1247</v>
      </c>
      <c r="F111" s="77" t="s">
        <v>962</v>
      </c>
    </row>
    <row r="112" spans="2:6" ht="21.75" customHeight="1" x14ac:dyDescent="0.25">
      <c r="B112" s="56">
        <v>27</v>
      </c>
      <c r="C112" s="77" t="s">
        <v>1265</v>
      </c>
      <c r="D112" s="56" t="s">
        <v>1266</v>
      </c>
      <c r="E112" s="79" t="s">
        <v>1216</v>
      </c>
      <c r="F112" s="77" t="s">
        <v>946</v>
      </c>
    </row>
    <row r="113" spans="2:6" ht="21.75" customHeight="1" x14ac:dyDescent="0.25">
      <c r="B113" s="56">
        <v>28</v>
      </c>
      <c r="C113" s="77" t="s">
        <v>1267</v>
      </c>
      <c r="D113" s="56" t="s">
        <v>1268</v>
      </c>
      <c r="E113" s="79" t="s">
        <v>1216</v>
      </c>
      <c r="F113" s="77" t="s">
        <v>966</v>
      </c>
    </row>
    <row r="114" spans="2:6" ht="21.75" customHeight="1" x14ac:dyDescent="0.25">
      <c r="B114" s="56">
        <v>29</v>
      </c>
      <c r="C114" s="77" t="s">
        <v>1269</v>
      </c>
      <c r="D114" s="56" t="s">
        <v>1270</v>
      </c>
      <c r="E114" s="79" t="s">
        <v>1216</v>
      </c>
      <c r="F114" s="77" t="s">
        <v>966</v>
      </c>
    </row>
    <row r="115" spans="2:6" ht="21.75" customHeight="1" x14ac:dyDescent="0.25">
      <c r="B115" s="56">
        <v>30</v>
      </c>
      <c r="C115" s="77" t="s">
        <v>1273</v>
      </c>
      <c r="D115" s="56" t="s">
        <v>1274</v>
      </c>
      <c r="E115" s="79" t="s">
        <v>1216</v>
      </c>
      <c r="F115" s="77" t="s">
        <v>958</v>
      </c>
    </row>
    <row r="116" spans="2:6" ht="21.75" customHeight="1" x14ac:dyDescent="0.25">
      <c r="B116" s="56">
        <v>31</v>
      </c>
      <c r="C116" s="77" t="s">
        <v>1275</v>
      </c>
      <c r="D116" s="56" t="s">
        <v>1276</v>
      </c>
      <c r="E116" s="79" t="s">
        <v>1216</v>
      </c>
      <c r="F116" s="77" t="s">
        <v>941</v>
      </c>
    </row>
    <row r="117" spans="2:6" ht="21.75" customHeight="1" x14ac:dyDescent="0.25">
      <c r="B117" s="56">
        <v>32</v>
      </c>
      <c r="C117" s="77" t="s">
        <v>1281</v>
      </c>
      <c r="D117" s="56" t="s">
        <v>1282</v>
      </c>
      <c r="E117" s="79" t="s">
        <v>1216</v>
      </c>
      <c r="F117" s="77" t="s">
        <v>943</v>
      </c>
    </row>
    <row r="118" spans="2:6" ht="21.75" customHeight="1" x14ac:dyDescent="0.25">
      <c r="B118" s="56">
        <v>33</v>
      </c>
      <c r="C118" s="77" t="s">
        <v>1283</v>
      </c>
      <c r="D118" s="56"/>
      <c r="E118" s="79" t="s">
        <v>1216</v>
      </c>
      <c r="F118" s="77" t="s">
        <v>943</v>
      </c>
    </row>
    <row r="119" spans="2:6" ht="21.75" customHeight="1" x14ac:dyDescent="0.25">
      <c r="B119" s="56">
        <v>34</v>
      </c>
      <c r="C119" s="77" t="s">
        <v>1284</v>
      </c>
      <c r="D119" s="56" t="s">
        <v>1285</v>
      </c>
      <c r="E119" s="79" t="s">
        <v>1216</v>
      </c>
      <c r="F119" s="77" t="s">
        <v>942</v>
      </c>
    </row>
    <row r="120" spans="2:6" ht="21.75" customHeight="1" x14ac:dyDescent="0.25">
      <c r="B120" s="56">
        <v>35</v>
      </c>
      <c r="C120" s="77" t="s">
        <v>1197</v>
      </c>
      <c r="D120" s="56" t="s">
        <v>1198</v>
      </c>
      <c r="E120" s="79" t="s">
        <v>1179</v>
      </c>
      <c r="F120" s="77" t="s">
        <v>942</v>
      </c>
    </row>
    <row r="121" spans="2:6" ht="21.75" customHeight="1" x14ac:dyDescent="0.25">
      <c r="B121" s="56">
        <v>36</v>
      </c>
      <c r="C121" s="77" t="s">
        <v>1301</v>
      </c>
      <c r="D121" s="56" t="s">
        <v>1302</v>
      </c>
      <c r="E121" s="79" t="s">
        <v>1216</v>
      </c>
      <c r="F121" s="77" t="s">
        <v>949</v>
      </c>
    </row>
    <row r="122" spans="2:6" ht="21.75" customHeight="1" x14ac:dyDescent="0.25">
      <c r="B122" s="56">
        <v>37</v>
      </c>
      <c r="C122" s="77" t="s">
        <v>1298</v>
      </c>
      <c r="D122" s="56" t="s">
        <v>1297</v>
      </c>
      <c r="E122" s="79" t="s">
        <v>1216</v>
      </c>
      <c r="F122" s="56" t="s">
        <v>949</v>
      </c>
    </row>
    <row r="123" spans="2:6" ht="21.75" customHeight="1" thickBot="1" x14ac:dyDescent="0.3">
      <c r="B123" s="57">
        <v>38</v>
      </c>
      <c r="C123" s="83" t="s">
        <v>1306</v>
      </c>
      <c r="D123" s="57" t="s">
        <v>1307</v>
      </c>
      <c r="E123" s="80" t="s">
        <v>1216</v>
      </c>
      <c r="F123" s="57" t="s">
        <v>389</v>
      </c>
    </row>
    <row r="124" spans="2:6" x14ac:dyDescent="0.25">
      <c r="E124" s="81"/>
    </row>
  </sheetData>
  <mergeCells count="6">
    <mergeCell ref="B82:F82"/>
    <mergeCell ref="B2:F2"/>
    <mergeCell ref="B3:F3"/>
    <mergeCell ref="B4:F4"/>
    <mergeCell ref="B80:F80"/>
    <mergeCell ref="B81:F81"/>
  </mergeCells>
  <pageMargins left="0.91" right="0.15748031496062992" top="0.74803149606299213" bottom="0.74803149606299213" header="0.31496062992125984" footer="0.31496062992125984"/>
  <pageSetup paperSize="5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79"/>
  <sheetViews>
    <sheetView topLeftCell="D262" workbookViewId="0">
      <selection activeCell="J273" sqref="J273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7.140625" bestFit="1" customWidth="1"/>
    <col min="5" max="5" width="18.42578125" bestFit="1" customWidth="1"/>
    <col min="6" max="6" width="17.7109375" customWidth="1"/>
    <col min="7" max="7" width="37.5703125" customWidth="1"/>
    <col min="8" max="8" width="23.140625" customWidth="1"/>
    <col min="9" max="9" width="18.140625" bestFit="1" customWidth="1"/>
    <col min="10" max="10" width="35.42578125" bestFit="1" customWidth="1"/>
  </cols>
  <sheetData>
    <row r="2" spans="2:10" ht="18.75" x14ac:dyDescent="0.3">
      <c r="B2" s="188" t="s">
        <v>113</v>
      </c>
      <c r="C2" s="188"/>
      <c r="D2" s="188"/>
      <c r="E2" s="188"/>
      <c r="F2" s="188"/>
      <c r="G2" s="188"/>
      <c r="H2" s="188"/>
      <c r="I2" s="188"/>
      <c r="J2" s="188"/>
    </row>
    <row r="3" spans="2:10" ht="18.75" x14ac:dyDescent="0.3">
      <c r="B3" s="188" t="s">
        <v>109</v>
      </c>
      <c r="C3" s="188"/>
      <c r="D3" s="188"/>
      <c r="E3" s="188"/>
      <c r="F3" s="188"/>
      <c r="G3" s="188"/>
      <c r="H3" s="188"/>
      <c r="I3" s="188"/>
      <c r="J3" s="188"/>
    </row>
    <row r="4" spans="2:10" ht="18.75" x14ac:dyDescent="0.3">
      <c r="B4" s="188" t="s">
        <v>0</v>
      </c>
      <c r="C4" s="188"/>
      <c r="D4" s="188"/>
      <c r="E4" s="188"/>
      <c r="F4" s="188"/>
      <c r="G4" s="188"/>
      <c r="H4" s="188"/>
      <c r="I4" s="188"/>
      <c r="J4" s="188"/>
    </row>
    <row r="6" spans="2:10" x14ac:dyDescent="0.25">
      <c r="B6" s="22" t="s">
        <v>1</v>
      </c>
      <c r="C6" s="22" t="s">
        <v>115</v>
      </c>
      <c r="D6" s="22" t="s">
        <v>114</v>
      </c>
      <c r="E6" s="22" t="s">
        <v>110</v>
      </c>
      <c r="F6" s="22" t="s">
        <v>111</v>
      </c>
      <c r="G6" s="22" t="s">
        <v>19</v>
      </c>
      <c r="H6" s="22" t="s">
        <v>137</v>
      </c>
      <c r="I6" s="22" t="s">
        <v>8</v>
      </c>
      <c r="J6" s="22" t="s">
        <v>112</v>
      </c>
    </row>
    <row r="7" spans="2:10" x14ac:dyDescent="0.25">
      <c r="B7" s="20"/>
      <c r="C7" s="20"/>
      <c r="D7" s="20"/>
      <c r="E7" s="20"/>
      <c r="F7" s="20"/>
      <c r="G7" s="20"/>
      <c r="H7" s="20"/>
      <c r="I7" s="20"/>
      <c r="J7" s="20"/>
    </row>
    <row r="8" spans="2:10" x14ac:dyDescent="0.25">
      <c r="B8" s="23">
        <v>1</v>
      </c>
      <c r="C8" s="23" t="s">
        <v>116</v>
      </c>
      <c r="D8" s="23" t="s">
        <v>167</v>
      </c>
      <c r="E8" s="20"/>
      <c r="F8" s="20"/>
      <c r="G8" s="20"/>
      <c r="H8" s="21"/>
      <c r="I8" s="21"/>
      <c r="J8" s="20"/>
    </row>
    <row r="9" spans="2:10" x14ac:dyDescent="0.25">
      <c r="B9" s="20"/>
      <c r="C9" s="20"/>
      <c r="D9" s="20"/>
      <c r="E9" s="20" t="s">
        <v>119</v>
      </c>
      <c r="F9" s="20" t="s">
        <v>120</v>
      </c>
      <c r="G9" s="20" t="s">
        <v>118</v>
      </c>
      <c r="H9" s="21" t="s">
        <v>581</v>
      </c>
      <c r="I9" s="21">
        <v>26250000</v>
      </c>
      <c r="J9" s="20" t="s">
        <v>117</v>
      </c>
    </row>
    <row r="10" spans="2:10" x14ac:dyDescent="0.25">
      <c r="B10" s="20"/>
      <c r="C10" s="20"/>
      <c r="D10" s="20"/>
      <c r="E10" s="20"/>
      <c r="F10" s="20" t="s">
        <v>121</v>
      </c>
      <c r="G10" s="20"/>
      <c r="H10" s="21" t="s">
        <v>599</v>
      </c>
      <c r="I10" s="21">
        <v>35000000</v>
      </c>
      <c r="J10" s="20"/>
    </row>
    <row r="11" spans="2:10" x14ac:dyDescent="0.25">
      <c r="B11" s="20"/>
      <c r="C11" s="20"/>
      <c r="D11" s="20"/>
      <c r="E11" s="20"/>
      <c r="F11" s="20" t="s">
        <v>119</v>
      </c>
      <c r="G11" s="20"/>
      <c r="H11" s="21" t="s">
        <v>599</v>
      </c>
      <c r="I11" s="21">
        <v>35000000</v>
      </c>
      <c r="J11" s="20"/>
    </row>
    <row r="12" spans="2:10" x14ac:dyDescent="0.25">
      <c r="B12" s="20"/>
      <c r="C12" s="20"/>
      <c r="D12" s="20"/>
      <c r="E12" s="20" t="s">
        <v>122</v>
      </c>
      <c r="F12" s="20" t="s">
        <v>123</v>
      </c>
      <c r="G12" s="20"/>
      <c r="H12" s="21" t="s">
        <v>599</v>
      </c>
      <c r="I12" s="21">
        <v>35000000</v>
      </c>
      <c r="J12" s="20"/>
    </row>
    <row r="13" spans="2:10" x14ac:dyDescent="0.25">
      <c r="B13" s="20"/>
      <c r="C13" s="20"/>
      <c r="D13" s="20"/>
      <c r="E13" s="20"/>
      <c r="F13" s="20" t="s">
        <v>124</v>
      </c>
      <c r="G13" s="20"/>
      <c r="H13" s="21" t="s">
        <v>431</v>
      </c>
      <c r="I13" s="21">
        <v>43750000</v>
      </c>
      <c r="J13" s="20"/>
    </row>
    <row r="14" spans="2:10" x14ac:dyDescent="0.25">
      <c r="B14" s="20"/>
      <c r="C14" s="20"/>
      <c r="D14" s="20"/>
      <c r="E14" s="20"/>
      <c r="F14" s="20" t="s">
        <v>125</v>
      </c>
      <c r="G14" s="20"/>
      <c r="H14" s="21" t="s">
        <v>599</v>
      </c>
      <c r="I14" s="21">
        <v>35000000</v>
      </c>
      <c r="J14" s="20"/>
    </row>
    <row r="15" spans="2:10" x14ac:dyDescent="0.25">
      <c r="B15" s="20"/>
      <c r="C15" s="20"/>
      <c r="D15" s="20"/>
      <c r="E15" s="20"/>
      <c r="F15" s="20" t="s">
        <v>126</v>
      </c>
      <c r="G15" s="20"/>
      <c r="H15" s="21" t="s">
        <v>599</v>
      </c>
      <c r="I15" s="21">
        <v>35000000</v>
      </c>
      <c r="J15" s="20"/>
    </row>
    <row r="16" spans="2:10" x14ac:dyDescent="0.25">
      <c r="B16" s="20"/>
      <c r="C16" s="20"/>
      <c r="D16" s="20"/>
      <c r="E16" s="20" t="s">
        <v>10</v>
      </c>
      <c r="F16" s="20" t="s">
        <v>127</v>
      </c>
      <c r="G16" s="20"/>
      <c r="H16" s="21" t="s">
        <v>599</v>
      </c>
      <c r="I16" s="21">
        <v>35000000</v>
      </c>
      <c r="J16" s="20"/>
    </row>
    <row r="17" spans="2:10" x14ac:dyDescent="0.25">
      <c r="B17" s="20"/>
      <c r="C17" s="20"/>
      <c r="D17" s="20"/>
      <c r="E17" s="20"/>
      <c r="F17" s="20" t="s">
        <v>16</v>
      </c>
      <c r="G17" s="20"/>
      <c r="H17" s="21" t="s">
        <v>431</v>
      </c>
      <c r="I17" s="21">
        <v>43750000</v>
      </c>
      <c r="J17" s="20"/>
    </row>
    <row r="18" spans="2:10" x14ac:dyDescent="0.25">
      <c r="B18" s="20"/>
      <c r="C18" s="20"/>
      <c r="D18" s="20"/>
      <c r="E18" s="20"/>
      <c r="F18" s="20" t="s">
        <v>128</v>
      </c>
      <c r="G18" s="20"/>
      <c r="H18" s="21" t="s">
        <v>599</v>
      </c>
      <c r="I18" s="21">
        <v>35000000</v>
      </c>
      <c r="J18" s="20"/>
    </row>
    <row r="19" spans="2:10" x14ac:dyDescent="0.25">
      <c r="B19" s="20"/>
      <c r="C19" s="20"/>
      <c r="D19" s="20"/>
      <c r="E19" s="20"/>
      <c r="F19" s="20" t="s">
        <v>129</v>
      </c>
      <c r="G19" s="20"/>
      <c r="H19" s="21" t="s">
        <v>599</v>
      </c>
      <c r="I19" s="21">
        <v>35000000</v>
      </c>
      <c r="J19" s="20"/>
    </row>
    <row r="20" spans="2:10" x14ac:dyDescent="0.25">
      <c r="B20" s="20"/>
      <c r="C20" s="20"/>
      <c r="D20" s="20"/>
      <c r="E20" s="20" t="s">
        <v>130</v>
      </c>
      <c r="F20" s="20" t="s">
        <v>131</v>
      </c>
      <c r="G20" s="20"/>
      <c r="H20" s="21" t="s">
        <v>431</v>
      </c>
      <c r="I20" s="21">
        <v>43750000</v>
      </c>
      <c r="J20" s="20"/>
    </row>
    <row r="21" spans="2:10" x14ac:dyDescent="0.25">
      <c r="B21" s="20"/>
      <c r="C21" s="24"/>
      <c r="D21" s="22" t="s">
        <v>8</v>
      </c>
      <c r="E21" s="24"/>
      <c r="F21" s="24"/>
      <c r="G21" s="24"/>
      <c r="H21" s="25">
        <f>SUM(H9:H20)</f>
        <v>0</v>
      </c>
      <c r="I21" s="50">
        <f>SUM(I9:I20)</f>
        <v>437500000</v>
      </c>
      <c r="J21" s="20"/>
    </row>
    <row r="22" spans="2:10" x14ac:dyDescent="0.25">
      <c r="B22" s="20"/>
      <c r="C22" s="20"/>
      <c r="D22" s="20"/>
      <c r="E22" s="20"/>
      <c r="F22" s="20"/>
      <c r="G22" s="20"/>
      <c r="H22" s="21"/>
      <c r="I22" s="21"/>
      <c r="J22" s="20"/>
    </row>
    <row r="23" spans="2:10" x14ac:dyDescent="0.25">
      <c r="B23" s="23">
        <v>2</v>
      </c>
      <c r="C23" s="23" t="s">
        <v>132</v>
      </c>
      <c r="D23" s="23" t="s">
        <v>167</v>
      </c>
      <c r="E23" s="20" t="s">
        <v>133</v>
      </c>
      <c r="F23" s="20" t="s">
        <v>134</v>
      </c>
      <c r="G23" s="20" t="s">
        <v>135</v>
      </c>
      <c r="H23" s="21" t="s">
        <v>136</v>
      </c>
      <c r="I23" s="21">
        <v>400000000</v>
      </c>
      <c r="J23" s="20"/>
    </row>
    <row r="24" spans="2:10" x14ac:dyDescent="0.25">
      <c r="B24" s="20"/>
      <c r="C24" s="20"/>
      <c r="D24" s="20"/>
      <c r="E24" s="20"/>
      <c r="F24" s="20" t="s">
        <v>138</v>
      </c>
      <c r="G24" s="20" t="s">
        <v>139</v>
      </c>
      <c r="H24" s="21" t="s">
        <v>140</v>
      </c>
      <c r="I24" s="21">
        <v>200000000</v>
      </c>
      <c r="J24" s="20"/>
    </row>
    <row r="25" spans="2:10" x14ac:dyDescent="0.25">
      <c r="B25" s="20"/>
      <c r="C25" s="20"/>
      <c r="D25" s="20"/>
      <c r="E25" s="20" t="s">
        <v>141</v>
      </c>
      <c r="F25" s="20" t="s">
        <v>142</v>
      </c>
      <c r="G25" s="20" t="s">
        <v>135</v>
      </c>
      <c r="H25" s="21" t="s">
        <v>143</v>
      </c>
      <c r="I25" s="21">
        <v>200000000</v>
      </c>
      <c r="J25" s="20"/>
    </row>
    <row r="26" spans="2:10" x14ac:dyDescent="0.25">
      <c r="B26" s="20"/>
      <c r="C26" s="20"/>
      <c r="D26" s="20"/>
      <c r="E26" s="20" t="s">
        <v>130</v>
      </c>
      <c r="F26" s="20" t="s">
        <v>144</v>
      </c>
      <c r="G26" s="20" t="s">
        <v>135</v>
      </c>
      <c r="H26" s="21" t="s">
        <v>143</v>
      </c>
      <c r="I26" s="21">
        <v>200000000</v>
      </c>
      <c r="J26" s="20"/>
    </row>
    <row r="27" spans="2:10" x14ac:dyDescent="0.25">
      <c r="B27" s="20"/>
      <c r="C27" s="20"/>
      <c r="D27" s="20"/>
      <c r="E27" s="20" t="s">
        <v>145</v>
      </c>
      <c r="F27" s="20" t="s">
        <v>146</v>
      </c>
      <c r="G27" s="20" t="s">
        <v>135</v>
      </c>
      <c r="H27" s="21" t="s">
        <v>136</v>
      </c>
      <c r="I27" s="21">
        <v>400000000</v>
      </c>
      <c r="J27" s="20"/>
    </row>
    <row r="28" spans="2:10" x14ac:dyDescent="0.25">
      <c r="B28" s="20"/>
      <c r="C28" s="20"/>
      <c r="D28" s="20"/>
      <c r="E28" s="20"/>
      <c r="F28" s="20" t="s">
        <v>147</v>
      </c>
      <c r="G28" s="20" t="s">
        <v>135</v>
      </c>
      <c r="H28" s="21" t="s">
        <v>136</v>
      </c>
      <c r="I28" s="21">
        <v>400000000</v>
      </c>
      <c r="J28" s="20"/>
    </row>
    <row r="29" spans="2:10" x14ac:dyDescent="0.25">
      <c r="B29" s="20"/>
      <c r="C29" s="20"/>
      <c r="D29" s="20"/>
      <c r="E29" s="20" t="s">
        <v>148</v>
      </c>
      <c r="F29" s="20" t="s">
        <v>149</v>
      </c>
      <c r="G29" s="20" t="s">
        <v>135</v>
      </c>
      <c r="H29" s="21" t="s">
        <v>150</v>
      </c>
      <c r="I29" s="21">
        <v>200000000</v>
      </c>
      <c r="J29" s="20"/>
    </row>
    <row r="30" spans="2:10" x14ac:dyDescent="0.25">
      <c r="B30" s="20"/>
      <c r="C30" s="20"/>
      <c r="D30" s="20"/>
      <c r="E30" s="20" t="s">
        <v>119</v>
      </c>
      <c r="F30" s="20" t="s">
        <v>151</v>
      </c>
      <c r="G30" s="20" t="s">
        <v>135</v>
      </c>
      <c r="H30" s="21" t="s">
        <v>136</v>
      </c>
      <c r="I30" s="21">
        <v>400000000</v>
      </c>
      <c r="J30" s="20"/>
    </row>
    <row r="31" spans="2:10" x14ac:dyDescent="0.25">
      <c r="B31" s="20"/>
      <c r="C31" s="20"/>
      <c r="D31" s="20"/>
      <c r="E31" s="20"/>
      <c r="F31" s="20" t="s">
        <v>152</v>
      </c>
      <c r="G31" s="20" t="s">
        <v>135</v>
      </c>
      <c r="H31" s="21" t="s">
        <v>136</v>
      </c>
      <c r="I31" s="21">
        <v>400000000</v>
      </c>
      <c r="J31" s="20"/>
    </row>
    <row r="32" spans="2:10" x14ac:dyDescent="0.25">
      <c r="B32" s="20"/>
      <c r="C32" s="20"/>
      <c r="D32" s="20"/>
      <c r="E32" s="20" t="s">
        <v>153</v>
      </c>
      <c r="F32" s="20" t="s">
        <v>154</v>
      </c>
      <c r="G32" s="20" t="s">
        <v>155</v>
      </c>
      <c r="H32" s="21" t="s">
        <v>156</v>
      </c>
      <c r="I32" s="21">
        <v>600000000</v>
      </c>
      <c r="J32" s="20"/>
    </row>
    <row r="33" spans="2:10" x14ac:dyDescent="0.25">
      <c r="B33" s="20"/>
      <c r="C33" s="24"/>
      <c r="D33" s="22" t="s">
        <v>8</v>
      </c>
      <c r="E33" s="24"/>
      <c r="F33" s="24"/>
      <c r="G33" s="24"/>
      <c r="H33" s="25"/>
      <c r="I33" s="50">
        <f>SUM(I23:I32)</f>
        <v>3400000000</v>
      </c>
      <c r="J33" s="20"/>
    </row>
    <row r="34" spans="2:10" x14ac:dyDescent="0.25">
      <c r="B34" s="20"/>
      <c r="C34" s="20"/>
      <c r="D34" s="35"/>
      <c r="E34" s="20"/>
      <c r="F34" s="20"/>
      <c r="G34" s="20"/>
      <c r="H34" s="21"/>
      <c r="I34" s="51"/>
      <c r="J34" s="20"/>
    </row>
    <row r="35" spans="2:10" x14ac:dyDescent="0.25">
      <c r="B35" s="23">
        <v>3</v>
      </c>
      <c r="C35" s="23" t="s">
        <v>157</v>
      </c>
      <c r="D35" s="23" t="s">
        <v>168</v>
      </c>
      <c r="E35" s="20" t="s">
        <v>158</v>
      </c>
      <c r="F35" s="20" t="s">
        <v>159</v>
      </c>
      <c r="G35" s="20" t="s">
        <v>35</v>
      </c>
      <c r="H35" s="21">
        <v>0</v>
      </c>
      <c r="I35" s="21">
        <v>30000000</v>
      </c>
      <c r="J35" s="20"/>
    </row>
    <row r="36" spans="2:10" x14ac:dyDescent="0.25">
      <c r="B36" s="20"/>
      <c r="C36" s="20"/>
      <c r="D36" s="20"/>
      <c r="E36" s="20"/>
      <c r="F36" s="20" t="s">
        <v>160</v>
      </c>
      <c r="G36" s="20" t="s">
        <v>35</v>
      </c>
      <c r="H36" s="21">
        <v>0</v>
      </c>
      <c r="I36" s="21">
        <v>30000000</v>
      </c>
      <c r="J36" s="20"/>
    </row>
    <row r="37" spans="2:10" x14ac:dyDescent="0.25">
      <c r="B37" s="20"/>
      <c r="C37" s="20"/>
      <c r="D37" s="20"/>
      <c r="E37" s="20"/>
      <c r="F37" s="20" t="s">
        <v>161</v>
      </c>
      <c r="G37" s="20" t="s">
        <v>35</v>
      </c>
      <c r="H37" s="21">
        <v>0</v>
      </c>
      <c r="I37" s="21">
        <v>30000000</v>
      </c>
      <c r="J37" s="20"/>
    </row>
    <row r="38" spans="2:10" x14ac:dyDescent="0.25">
      <c r="B38" s="20"/>
      <c r="C38" s="20"/>
      <c r="D38" s="20"/>
      <c r="E38" s="20" t="s">
        <v>162</v>
      </c>
      <c r="F38" s="20" t="s">
        <v>163</v>
      </c>
      <c r="G38" s="20" t="s">
        <v>35</v>
      </c>
      <c r="H38" s="21">
        <v>0</v>
      </c>
      <c r="I38" s="21">
        <v>30000000</v>
      </c>
      <c r="J38" s="20"/>
    </row>
    <row r="39" spans="2:10" x14ac:dyDescent="0.25">
      <c r="B39" s="20"/>
      <c r="C39" s="20"/>
      <c r="D39" s="20"/>
      <c r="E39" s="20" t="s">
        <v>164</v>
      </c>
      <c r="F39" s="20" t="s">
        <v>165</v>
      </c>
      <c r="G39" s="20" t="s">
        <v>166</v>
      </c>
      <c r="H39" s="21">
        <v>0</v>
      </c>
      <c r="I39" s="21">
        <v>30000000</v>
      </c>
      <c r="J39" s="20"/>
    </row>
    <row r="40" spans="2:10" x14ac:dyDescent="0.25">
      <c r="B40" s="20"/>
      <c r="C40" s="26"/>
      <c r="D40" s="22" t="s">
        <v>8</v>
      </c>
      <c r="E40" s="26"/>
      <c r="F40" s="26"/>
      <c r="G40" s="26"/>
      <c r="H40" s="27"/>
      <c r="I40" s="50">
        <f>SUM(I35:I39)</f>
        <v>150000000</v>
      </c>
      <c r="J40" s="20"/>
    </row>
    <row r="41" spans="2:10" x14ac:dyDescent="0.25">
      <c r="B41" s="20"/>
      <c r="C41" s="23"/>
      <c r="D41" s="35"/>
      <c r="E41" s="23"/>
      <c r="F41" s="23"/>
      <c r="G41" s="23"/>
      <c r="H41" s="36"/>
      <c r="I41" s="51"/>
      <c r="J41" s="20"/>
    </row>
    <row r="42" spans="2:10" x14ac:dyDescent="0.25">
      <c r="B42" s="23">
        <v>4</v>
      </c>
      <c r="C42" s="23" t="s">
        <v>132</v>
      </c>
      <c r="D42" s="23" t="s">
        <v>169</v>
      </c>
      <c r="E42" s="20" t="s">
        <v>170</v>
      </c>
      <c r="F42" s="20" t="s">
        <v>171</v>
      </c>
      <c r="G42" s="20" t="s">
        <v>135</v>
      </c>
      <c r="H42" s="21" t="s">
        <v>172</v>
      </c>
      <c r="I42" s="21">
        <v>550000000</v>
      </c>
      <c r="J42" s="20"/>
    </row>
    <row r="43" spans="2:10" x14ac:dyDescent="0.25">
      <c r="B43" s="20"/>
      <c r="C43" s="20"/>
      <c r="D43" s="20"/>
      <c r="E43" s="20"/>
      <c r="F43" s="20" t="s">
        <v>173</v>
      </c>
      <c r="G43" s="20" t="s">
        <v>135</v>
      </c>
      <c r="H43" s="21" t="s">
        <v>174</v>
      </c>
      <c r="I43" s="21">
        <v>250000000</v>
      </c>
      <c r="J43" s="20"/>
    </row>
    <row r="44" spans="2:10" x14ac:dyDescent="0.25">
      <c r="B44" s="20"/>
      <c r="C44" s="20"/>
      <c r="D44" s="20"/>
      <c r="E44" s="20" t="s">
        <v>175</v>
      </c>
      <c r="F44" s="20" t="s">
        <v>176</v>
      </c>
      <c r="G44" s="20" t="s">
        <v>179</v>
      </c>
      <c r="H44" s="21" t="s">
        <v>177</v>
      </c>
      <c r="I44" s="21">
        <v>250648000</v>
      </c>
      <c r="J44" s="20"/>
    </row>
    <row r="45" spans="2:10" x14ac:dyDescent="0.25">
      <c r="B45" s="20"/>
      <c r="C45" s="20"/>
      <c r="D45" s="20"/>
      <c r="E45" s="20"/>
      <c r="F45" s="20"/>
      <c r="G45" s="20" t="s">
        <v>178</v>
      </c>
      <c r="H45" s="21" t="s">
        <v>180</v>
      </c>
      <c r="I45" s="21">
        <v>259367000</v>
      </c>
      <c r="J45" s="20"/>
    </row>
    <row r="46" spans="2:10" x14ac:dyDescent="0.25">
      <c r="B46" s="20"/>
      <c r="C46" s="20"/>
      <c r="D46" s="20"/>
      <c r="E46" s="20"/>
      <c r="F46" s="20"/>
      <c r="G46" s="20" t="s">
        <v>181</v>
      </c>
      <c r="H46" s="21" t="s">
        <v>182</v>
      </c>
      <c r="I46" s="21">
        <v>202195000</v>
      </c>
      <c r="J46" s="20"/>
    </row>
    <row r="47" spans="2:10" x14ac:dyDescent="0.25">
      <c r="B47" s="20"/>
      <c r="C47" s="20"/>
      <c r="D47" s="20"/>
      <c r="E47" s="131" t="s">
        <v>183</v>
      </c>
      <c r="F47" s="20" t="s">
        <v>184</v>
      </c>
      <c r="G47" s="20" t="s">
        <v>185</v>
      </c>
      <c r="H47" s="21" t="s">
        <v>186</v>
      </c>
      <c r="I47" s="21">
        <v>175000000</v>
      </c>
      <c r="J47" s="20"/>
    </row>
    <row r="48" spans="2:10" x14ac:dyDescent="0.25">
      <c r="B48" s="20"/>
      <c r="C48" s="20"/>
      <c r="D48" s="20"/>
      <c r="E48" s="20"/>
      <c r="F48" s="20" t="s">
        <v>187</v>
      </c>
      <c r="G48" s="20" t="s">
        <v>185</v>
      </c>
      <c r="H48" s="21" t="s">
        <v>180</v>
      </c>
      <c r="I48" s="21">
        <v>120000000</v>
      </c>
      <c r="J48" s="20"/>
    </row>
    <row r="49" spans="2:10" x14ac:dyDescent="0.25">
      <c r="B49" s="20"/>
      <c r="C49" s="20"/>
      <c r="D49" s="20"/>
      <c r="E49" s="20"/>
      <c r="F49" s="20" t="s">
        <v>188</v>
      </c>
      <c r="G49" s="20" t="s">
        <v>189</v>
      </c>
      <c r="H49" s="21" t="s">
        <v>190</v>
      </c>
      <c r="I49" s="21">
        <v>100000000</v>
      </c>
      <c r="J49" s="20"/>
    </row>
    <row r="50" spans="2:10" x14ac:dyDescent="0.25">
      <c r="B50" s="20"/>
      <c r="C50" s="20"/>
      <c r="D50" s="20"/>
      <c r="E50" s="20"/>
      <c r="F50" s="20" t="s">
        <v>191</v>
      </c>
      <c r="G50" s="20" t="s">
        <v>135</v>
      </c>
      <c r="H50" s="21" t="s">
        <v>180</v>
      </c>
      <c r="I50" s="21">
        <v>175000000</v>
      </c>
      <c r="J50" s="20"/>
    </row>
    <row r="51" spans="2:10" ht="30" x14ac:dyDescent="0.25">
      <c r="B51" s="20"/>
      <c r="C51" s="20"/>
      <c r="D51" s="20"/>
      <c r="E51" s="28"/>
      <c r="F51" s="128" t="s">
        <v>192</v>
      </c>
      <c r="G51" s="128" t="s">
        <v>193</v>
      </c>
      <c r="H51" s="129" t="s">
        <v>197</v>
      </c>
      <c r="I51" s="130">
        <v>195000000</v>
      </c>
      <c r="J51" s="28" t="s">
        <v>1309</v>
      </c>
    </row>
    <row r="52" spans="2:10" x14ac:dyDescent="0.25">
      <c r="B52" s="20"/>
      <c r="C52" s="20"/>
      <c r="D52" s="20"/>
      <c r="E52" s="20" t="s">
        <v>194</v>
      </c>
      <c r="F52" s="20" t="s">
        <v>195</v>
      </c>
      <c r="G52" s="20" t="s">
        <v>196</v>
      </c>
      <c r="H52" s="21" t="s">
        <v>198</v>
      </c>
      <c r="I52" s="190">
        <v>300000000</v>
      </c>
      <c r="J52" s="20"/>
    </row>
    <row r="53" spans="2:10" x14ac:dyDescent="0.25">
      <c r="B53" s="20"/>
      <c r="C53" s="20"/>
      <c r="D53" s="20"/>
      <c r="E53" s="20"/>
      <c r="F53" s="20"/>
      <c r="G53" s="20" t="s">
        <v>199</v>
      </c>
      <c r="H53" s="21" t="s">
        <v>200</v>
      </c>
      <c r="I53" s="190"/>
      <c r="J53" s="20"/>
    </row>
    <row r="54" spans="2:10" x14ac:dyDescent="0.25">
      <c r="B54" s="20"/>
      <c r="C54" s="20"/>
      <c r="D54" s="20"/>
      <c r="E54" s="20"/>
      <c r="F54" s="20"/>
      <c r="G54" s="20" t="s">
        <v>201</v>
      </c>
      <c r="H54" s="21" t="s">
        <v>202</v>
      </c>
      <c r="I54" s="31"/>
      <c r="J54" s="97"/>
    </row>
    <row r="55" spans="2:10" x14ac:dyDescent="0.25">
      <c r="B55" s="20"/>
      <c r="C55" s="20"/>
      <c r="D55" s="20"/>
      <c r="E55" s="20"/>
      <c r="F55" s="20" t="s">
        <v>162</v>
      </c>
      <c r="G55" s="20" t="s">
        <v>209</v>
      </c>
      <c r="H55" s="21" t="s">
        <v>203</v>
      </c>
      <c r="I55" s="21">
        <v>170000000</v>
      </c>
      <c r="J55" s="20"/>
    </row>
    <row r="56" spans="2:10" x14ac:dyDescent="0.25">
      <c r="B56" s="20"/>
      <c r="C56" s="20"/>
      <c r="D56" s="20"/>
      <c r="E56" s="20" t="s">
        <v>204</v>
      </c>
      <c r="F56" s="20" t="s">
        <v>205</v>
      </c>
      <c r="G56" s="20" t="s">
        <v>206</v>
      </c>
      <c r="H56" s="21" t="s">
        <v>190</v>
      </c>
      <c r="I56" s="31">
        <v>302336000</v>
      </c>
      <c r="J56" s="20"/>
    </row>
    <row r="57" spans="2:10" x14ac:dyDescent="0.25">
      <c r="B57" s="20"/>
      <c r="C57" s="20"/>
      <c r="D57" s="20"/>
      <c r="E57" s="20"/>
      <c r="F57" s="20"/>
      <c r="G57" s="20" t="s">
        <v>207</v>
      </c>
      <c r="H57" s="21" t="s">
        <v>208</v>
      </c>
      <c r="I57" s="31">
        <v>103611000</v>
      </c>
      <c r="J57" s="20"/>
    </row>
    <row r="58" spans="2:10" x14ac:dyDescent="0.25">
      <c r="B58" s="20"/>
      <c r="C58" s="20"/>
      <c r="D58" s="20"/>
      <c r="E58" s="20" t="s">
        <v>210</v>
      </c>
      <c r="F58" s="20" t="s">
        <v>211</v>
      </c>
      <c r="G58" s="20" t="s">
        <v>212</v>
      </c>
      <c r="H58" s="21" t="s">
        <v>213</v>
      </c>
      <c r="I58" s="21">
        <v>200000000</v>
      </c>
      <c r="J58" s="20"/>
    </row>
    <row r="59" spans="2:10" x14ac:dyDescent="0.25">
      <c r="B59" s="20"/>
      <c r="C59" s="20"/>
      <c r="D59" s="20"/>
      <c r="E59" s="20" t="s">
        <v>214</v>
      </c>
      <c r="F59" s="20" t="s">
        <v>214</v>
      </c>
      <c r="G59" s="20" t="s">
        <v>215</v>
      </c>
      <c r="H59" s="21" t="s">
        <v>216</v>
      </c>
      <c r="I59" s="21">
        <v>245000000</v>
      </c>
      <c r="J59" s="20"/>
    </row>
    <row r="60" spans="2:10" x14ac:dyDescent="0.25">
      <c r="B60" s="20"/>
      <c r="C60" s="26"/>
      <c r="D60" s="22" t="s">
        <v>8</v>
      </c>
      <c r="E60" s="26"/>
      <c r="F60" s="26"/>
      <c r="G60" s="26"/>
      <c r="H60" s="27"/>
      <c r="I60" s="50">
        <f>SUM(I42:I59)</f>
        <v>3598157000</v>
      </c>
      <c r="J60" s="20"/>
    </row>
    <row r="61" spans="2:10" x14ac:dyDescent="0.25">
      <c r="B61" s="20"/>
      <c r="C61" s="23"/>
      <c r="D61" s="35"/>
      <c r="E61" s="23"/>
      <c r="F61" s="23"/>
      <c r="G61" s="23"/>
      <c r="H61" s="36"/>
      <c r="I61" s="51"/>
      <c r="J61" s="20"/>
    </row>
    <row r="62" spans="2:10" x14ac:dyDescent="0.25">
      <c r="B62" s="23">
        <v>5</v>
      </c>
      <c r="C62" s="23" t="s">
        <v>157</v>
      </c>
      <c r="D62" s="23" t="s">
        <v>221</v>
      </c>
      <c r="E62" s="169" t="s">
        <v>217</v>
      </c>
      <c r="F62" s="169" t="s">
        <v>218</v>
      </c>
      <c r="G62" s="169" t="s">
        <v>219</v>
      </c>
      <c r="H62" s="170">
        <v>0</v>
      </c>
      <c r="I62" s="170">
        <v>30000000</v>
      </c>
      <c r="J62" s="20" t="s">
        <v>1321</v>
      </c>
    </row>
    <row r="63" spans="2:10" x14ac:dyDescent="0.25">
      <c r="B63" s="20"/>
      <c r="C63" s="26"/>
      <c r="D63" s="22" t="s">
        <v>220</v>
      </c>
      <c r="E63" s="26"/>
      <c r="F63" s="26"/>
      <c r="G63" s="26"/>
      <c r="H63" s="27"/>
      <c r="I63" s="50">
        <v>30000000</v>
      </c>
      <c r="J63" s="20"/>
    </row>
    <row r="64" spans="2:10" x14ac:dyDescent="0.25">
      <c r="B64" s="20"/>
      <c r="C64" s="23"/>
      <c r="D64" s="35"/>
      <c r="E64" s="23"/>
      <c r="F64" s="23"/>
      <c r="G64" s="23"/>
      <c r="H64" s="36"/>
      <c r="I64" s="51"/>
      <c r="J64" s="20"/>
    </row>
    <row r="65" spans="2:10" x14ac:dyDescent="0.25">
      <c r="B65" s="84">
        <v>6</v>
      </c>
      <c r="C65" s="84" t="s">
        <v>235</v>
      </c>
      <c r="D65" s="84" t="s">
        <v>221</v>
      </c>
      <c r="E65" s="132" t="s">
        <v>214</v>
      </c>
      <c r="F65" s="132" t="s">
        <v>175</v>
      </c>
      <c r="G65" s="132" t="s">
        <v>85</v>
      </c>
      <c r="H65" s="133" t="s">
        <v>223</v>
      </c>
      <c r="I65" s="133">
        <v>136017600</v>
      </c>
      <c r="J65" s="85" t="s">
        <v>1309</v>
      </c>
    </row>
    <row r="66" spans="2:10" x14ac:dyDescent="0.25">
      <c r="B66" s="85"/>
      <c r="C66" s="85"/>
      <c r="D66" s="85"/>
      <c r="E66" s="85" t="s">
        <v>170</v>
      </c>
      <c r="F66" s="85" t="s">
        <v>224</v>
      </c>
      <c r="G66" s="85" t="s">
        <v>86</v>
      </c>
      <c r="H66" s="31" t="s">
        <v>223</v>
      </c>
      <c r="I66" s="31">
        <v>153103600</v>
      </c>
      <c r="J66" s="85"/>
    </row>
    <row r="67" spans="2:10" x14ac:dyDescent="0.25">
      <c r="B67" s="85"/>
      <c r="C67" s="86"/>
      <c r="D67" s="49" t="s">
        <v>8</v>
      </c>
      <c r="E67" s="86"/>
      <c r="F67" s="86"/>
      <c r="G67" s="86"/>
      <c r="H67" s="87"/>
      <c r="I67" s="88">
        <f>I66+I65</f>
        <v>289121200</v>
      </c>
      <c r="J67" s="85"/>
    </row>
    <row r="68" spans="2:10" x14ac:dyDescent="0.25">
      <c r="B68" s="20"/>
      <c r="C68" s="20"/>
      <c r="D68" s="20"/>
      <c r="E68" s="20"/>
      <c r="F68" s="20"/>
      <c r="G68" s="20"/>
      <c r="H68" s="21"/>
      <c r="I68" s="21"/>
      <c r="J68" s="20"/>
    </row>
    <row r="69" spans="2:10" x14ac:dyDescent="0.25">
      <c r="B69" s="23">
        <v>7</v>
      </c>
      <c r="C69" s="23" t="s">
        <v>157</v>
      </c>
      <c r="D69" s="23" t="s">
        <v>227</v>
      </c>
      <c r="E69" s="131" t="s">
        <v>225</v>
      </c>
      <c r="F69" s="131" t="s">
        <v>226</v>
      </c>
      <c r="G69" s="131" t="s">
        <v>36</v>
      </c>
      <c r="H69" s="134">
        <v>0</v>
      </c>
      <c r="I69" s="134">
        <v>20000000</v>
      </c>
      <c r="J69" s="20" t="s">
        <v>1309</v>
      </c>
    </row>
    <row r="70" spans="2:10" x14ac:dyDescent="0.25">
      <c r="B70" s="20"/>
      <c r="C70" s="26"/>
      <c r="D70" s="22" t="s">
        <v>8</v>
      </c>
      <c r="E70" s="26"/>
      <c r="F70" s="26"/>
      <c r="G70" s="26"/>
      <c r="H70" s="27"/>
      <c r="I70" s="50">
        <v>20000000</v>
      </c>
      <c r="J70" s="20"/>
    </row>
    <row r="71" spans="2:10" x14ac:dyDescent="0.25">
      <c r="B71" s="20"/>
      <c r="C71" s="20"/>
      <c r="D71" s="20"/>
      <c r="E71" s="20"/>
      <c r="F71" s="20"/>
      <c r="G71" s="20"/>
      <c r="H71" s="21"/>
      <c r="I71" s="21"/>
      <c r="J71" s="20"/>
    </row>
    <row r="72" spans="2:10" ht="75" x14ac:dyDescent="0.25">
      <c r="B72" s="32">
        <v>8</v>
      </c>
      <c r="C72" s="32" t="s">
        <v>236</v>
      </c>
      <c r="D72" s="32" t="s">
        <v>228</v>
      </c>
      <c r="E72" s="28" t="s">
        <v>229</v>
      </c>
      <c r="F72" s="28" t="s">
        <v>230</v>
      </c>
      <c r="G72" s="28" t="s">
        <v>56</v>
      </c>
      <c r="H72" s="29" t="s">
        <v>231</v>
      </c>
      <c r="I72" s="29">
        <v>1460300000</v>
      </c>
      <c r="J72" s="20"/>
    </row>
    <row r="73" spans="2:10" x14ac:dyDescent="0.25">
      <c r="B73" s="20"/>
      <c r="C73" s="26"/>
      <c r="D73" s="22" t="s">
        <v>8</v>
      </c>
      <c r="E73" s="26"/>
      <c r="F73" s="26"/>
      <c r="G73" s="26"/>
      <c r="H73" s="27"/>
      <c r="I73" s="50">
        <f>I72</f>
        <v>1460300000</v>
      </c>
      <c r="J73" s="20"/>
    </row>
    <row r="74" spans="2:10" x14ac:dyDescent="0.25">
      <c r="B74" s="20"/>
      <c r="C74" s="20"/>
      <c r="D74" s="20"/>
      <c r="E74" s="20"/>
      <c r="F74" s="20"/>
      <c r="G74" s="20"/>
      <c r="H74" s="21"/>
      <c r="I74" s="21"/>
      <c r="J74" s="20"/>
    </row>
    <row r="75" spans="2:10" x14ac:dyDescent="0.25">
      <c r="B75" s="23">
        <v>9</v>
      </c>
      <c r="C75" s="23" t="s">
        <v>237</v>
      </c>
      <c r="D75" s="23" t="s">
        <v>228</v>
      </c>
      <c r="E75" s="131" t="s">
        <v>30</v>
      </c>
      <c r="F75" s="131" t="s">
        <v>232</v>
      </c>
      <c r="G75" s="131" t="s">
        <v>233</v>
      </c>
      <c r="H75" s="134" t="s">
        <v>234</v>
      </c>
      <c r="I75" s="134">
        <v>200000000</v>
      </c>
      <c r="J75" s="20" t="s">
        <v>1309</v>
      </c>
    </row>
    <row r="76" spans="2:10" x14ac:dyDescent="0.25">
      <c r="B76" s="20"/>
      <c r="C76" s="24"/>
      <c r="D76" s="22" t="s">
        <v>8</v>
      </c>
      <c r="E76" s="24"/>
      <c r="F76" s="24"/>
      <c r="G76" s="24"/>
      <c r="H76" s="25"/>
      <c r="I76" s="50">
        <f>I75</f>
        <v>200000000</v>
      </c>
      <c r="J76" s="20"/>
    </row>
    <row r="77" spans="2:10" x14ac:dyDescent="0.25">
      <c r="B77" s="20"/>
      <c r="C77" s="20"/>
      <c r="D77" s="20"/>
      <c r="E77" s="20"/>
      <c r="F77" s="20"/>
      <c r="G77" s="20"/>
      <c r="H77" s="21"/>
      <c r="I77" s="21"/>
      <c r="J77" s="20"/>
    </row>
    <row r="78" spans="2:10" x14ac:dyDescent="0.25">
      <c r="B78" s="23">
        <v>10</v>
      </c>
      <c r="C78" s="23" t="s">
        <v>132</v>
      </c>
      <c r="D78" s="23" t="s">
        <v>228</v>
      </c>
      <c r="E78" s="20" t="s">
        <v>238</v>
      </c>
      <c r="F78" s="20" t="s">
        <v>239</v>
      </c>
      <c r="G78" s="20" t="s">
        <v>240</v>
      </c>
      <c r="H78" s="21" t="s">
        <v>241</v>
      </c>
      <c r="I78" s="21">
        <v>225000000</v>
      </c>
      <c r="J78" s="20"/>
    </row>
    <row r="79" spans="2:10" x14ac:dyDescent="0.25">
      <c r="B79" s="20"/>
      <c r="C79" s="20"/>
      <c r="D79" s="20"/>
      <c r="E79" s="20"/>
      <c r="F79" s="20"/>
      <c r="G79" s="20" t="s">
        <v>242</v>
      </c>
      <c r="H79" s="21" t="s">
        <v>243</v>
      </c>
      <c r="I79" s="21">
        <v>152000000</v>
      </c>
      <c r="J79" s="20"/>
    </row>
    <row r="80" spans="2:10" x14ac:dyDescent="0.25">
      <c r="B80" s="20"/>
      <c r="C80" s="20"/>
      <c r="D80" s="20"/>
      <c r="E80" s="20"/>
      <c r="F80" s="20"/>
      <c r="G80" s="20" t="s">
        <v>244</v>
      </c>
      <c r="H80" s="21" t="s">
        <v>245</v>
      </c>
      <c r="I80" s="21">
        <v>40000000</v>
      </c>
      <c r="J80" s="20"/>
    </row>
    <row r="81" spans="2:10" x14ac:dyDescent="0.25">
      <c r="B81" s="20"/>
      <c r="C81" s="20"/>
      <c r="D81" s="20"/>
      <c r="E81" s="20"/>
      <c r="F81" s="20" t="s">
        <v>246</v>
      </c>
      <c r="G81" s="20" t="s">
        <v>247</v>
      </c>
      <c r="H81" s="21" t="s">
        <v>241</v>
      </c>
      <c r="I81" s="21">
        <v>225000000</v>
      </c>
      <c r="J81" s="20"/>
    </row>
    <row r="82" spans="2:10" x14ac:dyDescent="0.25">
      <c r="B82" s="20"/>
      <c r="C82" s="20"/>
      <c r="D82" s="20"/>
      <c r="E82" s="20"/>
      <c r="F82" s="20"/>
      <c r="G82" s="20" t="s">
        <v>248</v>
      </c>
      <c r="H82" s="21" t="s">
        <v>249</v>
      </c>
      <c r="I82" s="21">
        <v>50000000</v>
      </c>
      <c r="J82" s="20"/>
    </row>
    <row r="83" spans="2:10" x14ac:dyDescent="0.25">
      <c r="B83" s="20"/>
      <c r="C83" s="20"/>
      <c r="D83" s="20"/>
      <c r="E83" s="20"/>
      <c r="F83" s="20"/>
      <c r="G83" s="20" t="s">
        <v>250</v>
      </c>
      <c r="H83" s="21" t="s">
        <v>251</v>
      </c>
      <c r="I83" s="21">
        <v>120000000</v>
      </c>
      <c r="J83" s="20"/>
    </row>
    <row r="84" spans="2:10" x14ac:dyDescent="0.25">
      <c r="B84" s="20"/>
      <c r="C84" s="20"/>
      <c r="D84" s="20"/>
      <c r="E84" s="20"/>
      <c r="F84" s="20" t="s">
        <v>238</v>
      </c>
      <c r="G84" s="20" t="s">
        <v>233</v>
      </c>
      <c r="H84" s="21" t="s">
        <v>252</v>
      </c>
      <c r="I84" s="21">
        <v>75000000</v>
      </c>
      <c r="J84" s="20"/>
    </row>
    <row r="85" spans="2:10" x14ac:dyDescent="0.25">
      <c r="B85" s="20"/>
      <c r="C85" s="20"/>
      <c r="D85" s="20"/>
      <c r="E85" s="20"/>
      <c r="F85" s="20"/>
      <c r="G85" s="20" t="s">
        <v>253</v>
      </c>
      <c r="H85" s="21" t="s">
        <v>254</v>
      </c>
      <c r="I85" s="21">
        <v>360000000</v>
      </c>
      <c r="J85" s="20"/>
    </row>
    <row r="86" spans="2:10" x14ac:dyDescent="0.25">
      <c r="B86" s="20"/>
      <c r="C86" s="20"/>
      <c r="D86" s="20"/>
      <c r="E86" s="20"/>
      <c r="F86" s="20"/>
      <c r="G86" s="20" t="s">
        <v>250</v>
      </c>
      <c r="H86" s="21" t="s">
        <v>255</v>
      </c>
      <c r="I86" s="21">
        <v>60000000</v>
      </c>
      <c r="J86" s="20"/>
    </row>
    <row r="87" spans="2:10" x14ac:dyDescent="0.25">
      <c r="B87" s="20"/>
      <c r="C87" s="20"/>
      <c r="D87" s="20"/>
      <c r="E87" s="20"/>
      <c r="F87" s="20" t="s">
        <v>256</v>
      </c>
      <c r="G87" s="20" t="s">
        <v>257</v>
      </c>
      <c r="H87" s="21" t="s">
        <v>258</v>
      </c>
      <c r="I87" s="21">
        <v>180000000</v>
      </c>
      <c r="J87" s="20"/>
    </row>
    <row r="88" spans="2:10" x14ac:dyDescent="0.25">
      <c r="B88" s="20"/>
      <c r="C88" s="20"/>
      <c r="D88" s="20"/>
      <c r="E88" s="131" t="s">
        <v>259</v>
      </c>
      <c r="F88" s="131" t="s">
        <v>260</v>
      </c>
      <c r="G88" s="20" t="s">
        <v>242</v>
      </c>
      <c r="H88" s="21" t="s">
        <v>261</v>
      </c>
      <c r="I88" s="21">
        <v>180000000</v>
      </c>
      <c r="J88" s="20"/>
    </row>
    <row r="89" spans="2:10" x14ac:dyDescent="0.25">
      <c r="B89" s="20"/>
      <c r="C89" s="20"/>
      <c r="D89" s="20"/>
      <c r="E89" s="20"/>
      <c r="F89" s="20"/>
      <c r="G89" s="131" t="s">
        <v>233</v>
      </c>
      <c r="H89" s="134" t="s">
        <v>208</v>
      </c>
      <c r="I89" s="134">
        <v>37500000</v>
      </c>
      <c r="J89" s="20" t="s">
        <v>1309</v>
      </c>
    </row>
    <row r="90" spans="2:10" x14ac:dyDescent="0.25">
      <c r="B90" s="20"/>
      <c r="C90" s="20"/>
      <c r="D90" s="20"/>
      <c r="E90" s="20"/>
      <c r="F90" s="20" t="s">
        <v>262</v>
      </c>
      <c r="G90" s="20" t="s">
        <v>263</v>
      </c>
      <c r="H90" s="21" t="s">
        <v>264</v>
      </c>
      <c r="I90" s="21">
        <v>180000000</v>
      </c>
      <c r="J90" s="20"/>
    </row>
    <row r="91" spans="2:10" x14ac:dyDescent="0.25">
      <c r="B91" s="20"/>
      <c r="C91" s="20"/>
      <c r="D91" s="20"/>
      <c r="E91" s="20"/>
      <c r="F91" s="20"/>
      <c r="G91" s="20" t="s">
        <v>135</v>
      </c>
      <c r="H91" s="21" t="s">
        <v>265</v>
      </c>
      <c r="I91" s="21">
        <v>560000000</v>
      </c>
      <c r="J91" s="20"/>
    </row>
    <row r="92" spans="2:10" x14ac:dyDescent="0.25">
      <c r="B92" s="20"/>
      <c r="C92" s="20"/>
      <c r="D92" s="20"/>
      <c r="E92" s="20"/>
      <c r="F92" s="20" t="s">
        <v>266</v>
      </c>
      <c r="G92" s="20" t="s">
        <v>267</v>
      </c>
      <c r="H92" s="21" t="s">
        <v>268</v>
      </c>
      <c r="I92" s="21">
        <v>281250000</v>
      </c>
      <c r="J92" s="20"/>
    </row>
    <row r="93" spans="2:10" x14ac:dyDescent="0.25">
      <c r="B93" s="20"/>
      <c r="C93" s="20"/>
      <c r="D93" s="20"/>
      <c r="E93" s="20"/>
      <c r="F93" s="20"/>
      <c r="G93" s="20" t="s">
        <v>233</v>
      </c>
      <c r="H93" s="21" t="s">
        <v>252</v>
      </c>
      <c r="I93" s="21">
        <v>75000000</v>
      </c>
      <c r="J93" s="20"/>
    </row>
    <row r="94" spans="2:10" x14ac:dyDescent="0.25">
      <c r="B94" s="20"/>
      <c r="C94" s="20"/>
      <c r="D94" s="20"/>
      <c r="E94" s="20"/>
      <c r="F94" s="20" t="s">
        <v>269</v>
      </c>
      <c r="G94" s="20" t="s">
        <v>242</v>
      </c>
      <c r="H94" s="21" t="s">
        <v>270</v>
      </c>
      <c r="I94" s="21">
        <v>480000000</v>
      </c>
      <c r="J94" s="20"/>
    </row>
    <row r="95" spans="2:10" x14ac:dyDescent="0.25">
      <c r="B95" s="20"/>
      <c r="C95" s="20"/>
      <c r="D95" s="20"/>
      <c r="E95" s="20"/>
      <c r="F95" s="20" t="s">
        <v>259</v>
      </c>
      <c r="G95" s="20" t="s">
        <v>185</v>
      </c>
      <c r="H95" s="21" t="s">
        <v>271</v>
      </c>
      <c r="I95" s="21">
        <v>420000000</v>
      </c>
      <c r="J95" s="20"/>
    </row>
    <row r="96" spans="2:10" x14ac:dyDescent="0.25">
      <c r="B96" s="20"/>
      <c r="C96" s="20"/>
      <c r="D96" s="20"/>
      <c r="E96" s="20"/>
      <c r="F96" s="20" t="s">
        <v>272</v>
      </c>
      <c r="G96" s="20" t="s">
        <v>242</v>
      </c>
      <c r="H96" s="21" t="s">
        <v>270</v>
      </c>
      <c r="I96" s="21">
        <v>480000000</v>
      </c>
      <c r="J96" s="20"/>
    </row>
    <row r="97" spans="2:10" x14ac:dyDescent="0.25">
      <c r="B97" s="20"/>
      <c r="C97" s="20"/>
      <c r="D97" s="20"/>
      <c r="E97" s="20"/>
      <c r="F97" s="20"/>
      <c r="G97" s="20" t="s">
        <v>273</v>
      </c>
      <c r="H97" s="21" t="s">
        <v>274</v>
      </c>
      <c r="I97" s="21">
        <v>560000000</v>
      </c>
      <c r="J97" s="20"/>
    </row>
    <row r="98" spans="2:10" x14ac:dyDescent="0.25">
      <c r="B98" s="20"/>
      <c r="C98" s="20"/>
      <c r="D98" s="20"/>
      <c r="E98" s="20" t="s">
        <v>275</v>
      </c>
      <c r="F98" s="20" t="s">
        <v>276</v>
      </c>
      <c r="G98" s="20" t="s">
        <v>277</v>
      </c>
      <c r="H98" s="21" t="s">
        <v>264</v>
      </c>
      <c r="I98" s="21">
        <v>180000000</v>
      </c>
      <c r="J98" s="20"/>
    </row>
    <row r="99" spans="2:10" x14ac:dyDescent="0.25">
      <c r="B99" s="20"/>
      <c r="C99" s="20"/>
      <c r="D99" s="20"/>
      <c r="E99" s="20"/>
      <c r="F99" s="20"/>
      <c r="G99" s="20" t="s">
        <v>135</v>
      </c>
      <c r="H99" s="21" t="s">
        <v>278</v>
      </c>
      <c r="I99" s="21">
        <v>90000000</v>
      </c>
      <c r="J99" s="20"/>
    </row>
    <row r="100" spans="2:10" x14ac:dyDescent="0.25">
      <c r="B100" s="20"/>
      <c r="C100" s="20"/>
      <c r="D100" s="20"/>
      <c r="E100" s="20"/>
      <c r="F100" s="20" t="s">
        <v>279</v>
      </c>
      <c r="G100" s="20" t="s">
        <v>277</v>
      </c>
      <c r="H100" s="21" t="s">
        <v>280</v>
      </c>
      <c r="I100" s="21">
        <v>240000000</v>
      </c>
      <c r="J100" s="20"/>
    </row>
    <row r="101" spans="2:10" x14ac:dyDescent="0.25">
      <c r="B101" s="20"/>
      <c r="C101" s="20"/>
      <c r="D101" s="20"/>
      <c r="E101" s="20"/>
      <c r="F101" s="20"/>
      <c r="G101" s="20" t="s">
        <v>185</v>
      </c>
      <c r="H101" s="21" t="s">
        <v>281</v>
      </c>
      <c r="I101" s="21">
        <v>350000000</v>
      </c>
      <c r="J101" s="20"/>
    </row>
    <row r="102" spans="2:10" x14ac:dyDescent="0.25">
      <c r="B102" s="20"/>
      <c r="C102" s="20"/>
      <c r="D102" s="20"/>
      <c r="E102" s="20" t="s">
        <v>225</v>
      </c>
      <c r="F102" s="20" t="s">
        <v>282</v>
      </c>
      <c r="G102" s="20" t="s">
        <v>185</v>
      </c>
      <c r="H102" s="21" t="s">
        <v>271</v>
      </c>
      <c r="I102" s="21">
        <v>420000000</v>
      </c>
      <c r="J102" s="20"/>
    </row>
    <row r="103" spans="2:10" x14ac:dyDescent="0.25">
      <c r="B103" s="20"/>
      <c r="C103" s="20"/>
      <c r="D103" s="20"/>
      <c r="E103" s="20"/>
      <c r="F103" s="20" t="s">
        <v>283</v>
      </c>
      <c r="G103" s="20" t="s">
        <v>284</v>
      </c>
      <c r="H103" s="21" t="s">
        <v>285</v>
      </c>
      <c r="I103" s="21">
        <v>250000000</v>
      </c>
      <c r="J103" s="20"/>
    </row>
    <row r="104" spans="2:10" x14ac:dyDescent="0.25">
      <c r="B104" s="20"/>
      <c r="C104" s="20"/>
      <c r="D104" s="20"/>
      <c r="E104" s="131" t="s">
        <v>283</v>
      </c>
      <c r="F104" s="131" t="s">
        <v>286</v>
      </c>
      <c r="G104" s="20" t="s">
        <v>287</v>
      </c>
      <c r="H104" s="21" t="s">
        <v>288</v>
      </c>
      <c r="I104" s="21">
        <v>480000000</v>
      </c>
      <c r="J104" s="20"/>
    </row>
    <row r="105" spans="2:10" x14ac:dyDescent="0.25">
      <c r="B105" s="20"/>
      <c r="C105" s="20"/>
      <c r="D105" s="20"/>
      <c r="E105" s="20"/>
      <c r="F105" s="20"/>
      <c r="G105" s="131" t="s">
        <v>233</v>
      </c>
      <c r="H105" s="134" t="s">
        <v>252</v>
      </c>
      <c r="I105" s="134">
        <v>75000000</v>
      </c>
      <c r="J105" s="20" t="s">
        <v>1309</v>
      </c>
    </row>
    <row r="106" spans="2:10" x14ac:dyDescent="0.25">
      <c r="B106" s="20"/>
      <c r="C106" s="20"/>
      <c r="D106" s="20"/>
      <c r="E106" s="20"/>
      <c r="F106" s="20"/>
      <c r="G106" s="20" t="s">
        <v>250</v>
      </c>
      <c r="H106" s="21" t="s">
        <v>289</v>
      </c>
      <c r="I106" s="21">
        <v>6000000</v>
      </c>
      <c r="J106" s="20"/>
    </row>
    <row r="107" spans="2:10" x14ac:dyDescent="0.25">
      <c r="B107" s="20"/>
      <c r="C107" s="33"/>
      <c r="D107" s="19" t="s">
        <v>8</v>
      </c>
      <c r="E107" s="33"/>
      <c r="F107" s="33"/>
      <c r="G107" s="33"/>
      <c r="H107" s="34"/>
      <c r="I107" s="92">
        <f>SUM(I78:I106)</f>
        <v>6831750000</v>
      </c>
      <c r="J107" s="20"/>
    </row>
    <row r="108" spans="2:10" x14ac:dyDescent="0.25">
      <c r="B108" s="20"/>
      <c r="C108" s="90"/>
      <c r="D108" s="90"/>
      <c r="E108" s="90"/>
      <c r="F108" s="90"/>
      <c r="G108" s="90"/>
      <c r="H108" s="91"/>
      <c r="I108" s="91"/>
      <c r="J108" s="90"/>
    </row>
    <row r="109" spans="2:10" x14ac:dyDescent="0.25">
      <c r="B109" s="23">
        <v>11</v>
      </c>
      <c r="C109" s="23" t="s">
        <v>157</v>
      </c>
      <c r="D109" s="23" t="s">
        <v>290</v>
      </c>
      <c r="E109" s="20" t="s">
        <v>291</v>
      </c>
      <c r="F109" s="20" t="s">
        <v>292</v>
      </c>
      <c r="G109" s="20" t="s">
        <v>47</v>
      </c>
      <c r="H109" s="21" t="s">
        <v>222</v>
      </c>
      <c r="I109" s="21">
        <v>30000000</v>
      </c>
      <c r="J109" s="20"/>
    </row>
    <row r="110" spans="2:10" x14ac:dyDescent="0.25">
      <c r="B110" s="20"/>
      <c r="C110" s="26"/>
      <c r="D110" s="22" t="s">
        <v>8</v>
      </c>
      <c r="E110" s="26"/>
      <c r="F110" s="26"/>
      <c r="G110" s="26"/>
      <c r="H110" s="27"/>
      <c r="I110" s="50">
        <f>I109</f>
        <v>30000000</v>
      </c>
      <c r="J110" s="20"/>
    </row>
    <row r="111" spans="2:10" x14ac:dyDescent="0.25">
      <c r="B111" s="20"/>
      <c r="C111" s="20"/>
      <c r="D111" s="20"/>
      <c r="E111" s="20"/>
      <c r="F111" s="20"/>
      <c r="G111" s="20"/>
      <c r="H111" s="21"/>
      <c r="I111" s="21"/>
      <c r="J111" s="20"/>
    </row>
    <row r="112" spans="2:10" x14ac:dyDescent="0.25">
      <c r="B112" s="23">
        <v>12</v>
      </c>
      <c r="C112" s="23" t="s">
        <v>103</v>
      </c>
      <c r="D112" s="23" t="s">
        <v>293</v>
      </c>
      <c r="E112" s="131" t="s">
        <v>294</v>
      </c>
      <c r="F112" s="131" t="s">
        <v>295</v>
      </c>
      <c r="G112" s="131" t="s">
        <v>296</v>
      </c>
      <c r="H112" s="134" t="s">
        <v>79</v>
      </c>
      <c r="I112" s="134">
        <v>150000000</v>
      </c>
      <c r="J112" s="20" t="s">
        <v>1309</v>
      </c>
    </row>
    <row r="113" spans="2:10" x14ac:dyDescent="0.25">
      <c r="B113" s="20"/>
      <c r="C113" s="26"/>
      <c r="D113" s="22" t="s">
        <v>8</v>
      </c>
      <c r="E113" s="26"/>
      <c r="F113" s="26"/>
      <c r="G113" s="26"/>
      <c r="H113" s="27"/>
      <c r="I113" s="50">
        <f>I112</f>
        <v>150000000</v>
      </c>
      <c r="J113" s="20"/>
    </row>
    <row r="114" spans="2:10" x14ac:dyDescent="0.25">
      <c r="B114" s="20"/>
      <c r="C114" s="20"/>
      <c r="D114" s="20"/>
      <c r="E114" s="20"/>
      <c r="F114" s="20"/>
      <c r="G114" s="20"/>
      <c r="H114" s="21"/>
      <c r="I114" s="21"/>
      <c r="J114" s="20"/>
    </row>
    <row r="115" spans="2:10" x14ac:dyDescent="0.25">
      <c r="B115" s="23">
        <v>13</v>
      </c>
      <c r="C115" s="23" t="s">
        <v>157</v>
      </c>
      <c r="D115" s="23" t="s">
        <v>299</v>
      </c>
      <c r="E115" s="20" t="s">
        <v>297</v>
      </c>
      <c r="F115" s="20" t="s">
        <v>298</v>
      </c>
      <c r="G115" s="20" t="s">
        <v>47</v>
      </c>
      <c r="H115" s="21" t="s">
        <v>79</v>
      </c>
      <c r="I115" s="21">
        <v>30000000</v>
      </c>
      <c r="J115" s="20"/>
    </row>
    <row r="116" spans="2:10" x14ac:dyDescent="0.25">
      <c r="B116" s="20"/>
      <c r="C116" s="26"/>
      <c r="D116" s="22" t="s">
        <v>8</v>
      </c>
      <c r="E116" s="26"/>
      <c r="F116" s="26"/>
      <c r="G116" s="26"/>
      <c r="H116" s="27"/>
      <c r="I116" s="50">
        <f>I115</f>
        <v>30000000</v>
      </c>
      <c r="J116" s="20"/>
    </row>
    <row r="117" spans="2:10" x14ac:dyDescent="0.25">
      <c r="B117" s="20"/>
      <c r="C117" s="20"/>
      <c r="D117" s="20"/>
      <c r="E117" s="20"/>
      <c r="F117" s="20"/>
      <c r="G117" s="20"/>
      <c r="H117" s="21"/>
      <c r="I117" s="21"/>
      <c r="J117" s="20"/>
    </row>
    <row r="118" spans="2:10" x14ac:dyDescent="0.25">
      <c r="B118" s="23">
        <v>14</v>
      </c>
      <c r="C118" s="23" t="s">
        <v>235</v>
      </c>
      <c r="D118" s="23" t="s">
        <v>300</v>
      </c>
      <c r="E118" s="131" t="s">
        <v>301</v>
      </c>
      <c r="F118" s="131" t="s">
        <v>302</v>
      </c>
      <c r="G118" s="131" t="s">
        <v>87</v>
      </c>
      <c r="H118" s="134" t="s">
        <v>303</v>
      </c>
      <c r="I118" s="134">
        <v>158207600</v>
      </c>
      <c r="J118" s="20" t="s">
        <v>1309</v>
      </c>
    </row>
    <row r="119" spans="2:10" x14ac:dyDescent="0.25">
      <c r="B119" s="20"/>
      <c r="C119" s="20"/>
      <c r="D119" s="20"/>
      <c r="E119" s="131" t="s">
        <v>304</v>
      </c>
      <c r="F119" s="131" t="s">
        <v>305</v>
      </c>
      <c r="G119" s="131" t="s">
        <v>71</v>
      </c>
      <c r="H119" s="134" t="s">
        <v>306</v>
      </c>
      <c r="I119" s="134">
        <v>98000000</v>
      </c>
      <c r="J119" s="20" t="s">
        <v>1309</v>
      </c>
    </row>
    <row r="120" spans="2:10" x14ac:dyDescent="0.25">
      <c r="B120" s="20"/>
      <c r="C120" s="20"/>
      <c r="D120" s="20"/>
      <c r="E120" s="131" t="s">
        <v>307</v>
      </c>
      <c r="F120" s="131" t="s">
        <v>308</v>
      </c>
      <c r="G120" s="131" t="s">
        <v>71</v>
      </c>
      <c r="H120" s="134" t="s">
        <v>306</v>
      </c>
      <c r="I120" s="134">
        <v>98000000</v>
      </c>
      <c r="J120" s="20" t="s">
        <v>1309</v>
      </c>
    </row>
    <row r="121" spans="2:10" x14ac:dyDescent="0.25">
      <c r="B121" s="20"/>
      <c r="C121" s="26"/>
      <c r="D121" s="22" t="s">
        <v>8</v>
      </c>
      <c r="E121" s="26"/>
      <c r="F121" s="26"/>
      <c r="G121" s="26"/>
      <c r="H121" s="27"/>
      <c r="I121" s="50">
        <f>SUM(I118:I120)</f>
        <v>354207600</v>
      </c>
      <c r="J121" s="20"/>
    </row>
    <row r="122" spans="2:10" x14ac:dyDescent="0.25">
      <c r="B122" s="20"/>
      <c r="C122" s="20"/>
      <c r="D122" s="20"/>
      <c r="E122" s="20"/>
      <c r="F122" s="20"/>
      <c r="G122" s="20"/>
      <c r="H122" s="21"/>
      <c r="I122" s="21"/>
      <c r="J122" s="20"/>
    </row>
    <row r="123" spans="2:10" x14ac:dyDescent="0.25">
      <c r="B123" s="23">
        <v>15</v>
      </c>
      <c r="C123" s="23" t="s">
        <v>309</v>
      </c>
      <c r="D123" s="23" t="s">
        <v>310</v>
      </c>
      <c r="E123" s="20" t="s">
        <v>311</v>
      </c>
      <c r="F123" s="20" t="s">
        <v>312</v>
      </c>
      <c r="G123" s="20" t="s">
        <v>313</v>
      </c>
      <c r="H123" s="21" t="s">
        <v>314</v>
      </c>
      <c r="I123" s="21">
        <v>88000000</v>
      </c>
      <c r="J123" s="20"/>
    </row>
    <row r="124" spans="2:10" x14ac:dyDescent="0.25">
      <c r="B124" s="20"/>
      <c r="C124" s="20"/>
      <c r="D124" s="20"/>
      <c r="E124" s="20" t="s">
        <v>315</v>
      </c>
      <c r="F124" s="20" t="s">
        <v>316</v>
      </c>
      <c r="G124" s="20" t="s">
        <v>313</v>
      </c>
      <c r="H124" s="21" t="s">
        <v>314</v>
      </c>
      <c r="I124" s="21">
        <v>88000000</v>
      </c>
      <c r="J124" s="20"/>
    </row>
    <row r="125" spans="2:10" x14ac:dyDescent="0.25">
      <c r="B125" s="20"/>
      <c r="C125" s="20"/>
      <c r="D125" s="20"/>
      <c r="E125" s="20" t="s">
        <v>317</v>
      </c>
      <c r="F125" s="20" t="s">
        <v>318</v>
      </c>
      <c r="G125" s="20" t="s">
        <v>313</v>
      </c>
      <c r="H125" s="21" t="s">
        <v>314</v>
      </c>
      <c r="I125" s="21">
        <v>88000000</v>
      </c>
      <c r="J125" s="20"/>
    </row>
    <row r="126" spans="2:10" x14ac:dyDescent="0.25">
      <c r="B126" s="20"/>
      <c r="C126" s="20"/>
      <c r="D126" s="20"/>
      <c r="E126" s="20" t="s">
        <v>18</v>
      </c>
      <c r="F126" s="20" t="s">
        <v>319</v>
      </c>
      <c r="G126" s="20" t="s">
        <v>313</v>
      </c>
      <c r="H126" s="21" t="s">
        <v>314</v>
      </c>
      <c r="I126" s="21">
        <v>88000000</v>
      </c>
      <c r="J126" s="20"/>
    </row>
    <row r="127" spans="2:10" x14ac:dyDescent="0.25">
      <c r="B127" s="20"/>
      <c r="C127" s="20"/>
      <c r="D127" s="20"/>
      <c r="E127" s="20" t="s">
        <v>320</v>
      </c>
      <c r="F127" s="20" t="s">
        <v>321</v>
      </c>
      <c r="G127" s="20" t="s">
        <v>313</v>
      </c>
      <c r="H127" s="21" t="s">
        <v>314</v>
      </c>
      <c r="I127" s="21">
        <v>88000000</v>
      </c>
      <c r="J127" s="20"/>
    </row>
    <row r="128" spans="2:10" x14ac:dyDescent="0.25">
      <c r="B128" s="20"/>
      <c r="C128" s="20"/>
      <c r="D128" s="20"/>
      <c r="E128" s="20" t="s">
        <v>322</v>
      </c>
      <c r="F128" s="20" t="s">
        <v>323</v>
      </c>
      <c r="G128" s="20" t="s">
        <v>313</v>
      </c>
      <c r="H128" s="21" t="s">
        <v>314</v>
      </c>
      <c r="I128" s="21">
        <v>88000000</v>
      </c>
      <c r="J128" s="20"/>
    </row>
    <row r="129" spans="2:10" x14ac:dyDescent="0.25">
      <c r="B129" s="20"/>
      <c r="C129" s="20"/>
      <c r="D129" s="20"/>
      <c r="E129" s="20" t="s">
        <v>324</v>
      </c>
      <c r="F129" s="20" t="s">
        <v>325</v>
      </c>
      <c r="G129" s="20" t="s">
        <v>313</v>
      </c>
      <c r="H129" s="21" t="s">
        <v>314</v>
      </c>
      <c r="I129" s="21">
        <v>88000000</v>
      </c>
      <c r="J129" s="20"/>
    </row>
    <row r="130" spans="2:10" x14ac:dyDescent="0.25">
      <c r="B130" s="20"/>
      <c r="C130" s="20"/>
      <c r="D130" s="20"/>
      <c r="E130" s="20" t="s">
        <v>141</v>
      </c>
      <c r="F130" s="20" t="s">
        <v>326</v>
      </c>
      <c r="G130" s="20" t="s">
        <v>313</v>
      </c>
      <c r="H130" s="21" t="s">
        <v>314</v>
      </c>
      <c r="I130" s="21">
        <v>88000000</v>
      </c>
      <c r="J130" s="20"/>
    </row>
    <row r="131" spans="2:10" x14ac:dyDescent="0.25">
      <c r="B131" s="20"/>
      <c r="C131" s="20"/>
      <c r="D131" s="20"/>
      <c r="E131" s="20" t="s">
        <v>327</v>
      </c>
      <c r="F131" s="20" t="s">
        <v>328</v>
      </c>
      <c r="G131" s="20" t="s">
        <v>313</v>
      </c>
      <c r="H131" s="21" t="s">
        <v>314</v>
      </c>
      <c r="I131" s="21">
        <v>88000000</v>
      </c>
      <c r="J131" s="20"/>
    </row>
    <row r="132" spans="2:10" x14ac:dyDescent="0.25">
      <c r="B132" s="20"/>
      <c r="C132" s="20"/>
      <c r="D132" s="20"/>
      <c r="E132" s="20" t="s">
        <v>329</v>
      </c>
      <c r="F132" s="20" t="s">
        <v>330</v>
      </c>
      <c r="G132" s="20" t="s">
        <v>313</v>
      </c>
      <c r="H132" s="21" t="s">
        <v>314</v>
      </c>
      <c r="I132" s="21">
        <v>88000000</v>
      </c>
      <c r="J132" s="20"/>
    </row>
    <row r="133" spans="2:10" x14ac:dyDescent="0.25">
      <c r="B133" s="20"/>
      <c r="C133" s="20"/>
      <c r="D133" s="20"/>
      <c r="E133" s="20" t="s">
        <v>331</v>
      </c>
      <c r="F133" s="20" t="s">
        <v>332</v>
      </c>
      <c r="G133" s="20" t="s">
        <v>313</v>
      </c>
      <c r="H133" s="21" t="s">
        <v>314</v>
      </c>
      <c r="I133" s="21">
        <v>88000000</v>
      </c>
      <c r="J133" s="20"/>
    </row>
    <row r="134" spans="2:10" x14ac:dyDescent="0.25">
      <c r="B134" s="20"/>
      <c r="C134" s="26"/>
      <c r="D134" s="22" t="s">
        <v>8</v>
      </c>
      <c r="E134" s="26"/>
      <c r="F134" s="26"/>
      <c r="G134" s="26"/>
      <c r="H134" s="27"/>
      <c r="I134" s="50">
        <f>SUM(I123:I133)</f>
        <v>968000000</v>
      </c>
      <c r="J134" s="20"/>
    </row>
    <row r="135" spans="2:10" x14ac:dyDescent="0.25">
      <c r="B135" s="20"/>
      <c r="C135" s="20"/>
      <c r="D135" s="20"/>
      <c r="E135" s="20"/>
      <c r="F135" s="20"/>
      <c r="G135" s="20"/>
      <c r="H135" s="21"/>
      <c r="I135" s="21"/>
      <c r="J135" s="20"/>
    </row>
    <row r="136" spans="2:10" x14ac:dyDescent="0.25">
      <c r="B136" s="23">
        <v>16</v>
      </c>
      <c r="C136" s="23" t="s">
        <v>157</v>
      </c>
      <c r="D136" s="23" t="s">
        <v>333</v>
      </c>
      <c r="E136" s="20" t="s">
        <v>331</v>
      </c>
      <c r="F136" s="20" t="s">
        <v>334</v>
      </c>
      <c r="G136" s="20" t="s">
        <v>335</v>
      </c>
      <c r="H136" s="21">
        <v>0</v>
      </c>
      <c r="I136" s="21">
        <v>30000000</v>
      </c>
      <c r="J136" s="20"/>
    </row>
    <row r="137" spans="2:10" x14ac:dyDescent="0.25">
      <c r="B137" s="20"/>
      <c r="C137" s="20"/>
      <c r="D137" s="20"/>
      <c r="E137" s="20"/>
      <c r="F137" s="20" t="s">
        <v>332</v>
      </c>
      <c r="G137" s="20" t="s">
        <v>335</v>
      </c>
      <c r="H137" s="21">
        <v>0</v>
      </c>
      <c r="I137" s="21">
        <v>30000000</v>
      </c>
      <c r="J137" s="20"/>
    </row>
    <row r="138" spans="2:10" x14ac:dyDescent="0.25">
      <c r="B138" s="20"/>
      <c r="C138" s="20"/>
      <c r="D138" s="20"/>
      <c r="E138" s="20"/>
      <c r="F138" s="20" t="s">
        <v>336</v>
      </c>
      <c r="G138" s="20" t="s">
        <v>335</v>
      </c>
      <c r="H138" s="21">
        <v>0</v>
      </c>
      <c r="I138" s="21">
        <v>30000000</v>
      </c>
      <c r="J138" s="20"/>
    </row>
    <row r="139" spans="2:10" x14ac:dyDescent="0.25">
      <c r="B139" s="20"/>
      <c r="C139" s="20"/>
      <c r="D139" s="20"/>
      <c r="E139" s="20" t="s">
        <v>327</v>
      </c>
      <c r="F139" s="20" t="s">
        <v>337</v>
      </c>
      <c r="G139" s="20" t="s">
        <v>338</v>
      </c>
      <c r="H139" s="21">
        <v>0</v>
      </c>
      <c r="I139" s="21">
        <v>20000000</v>
      </c>
      <c r="J139" s="20"/>
    </row>
    <row r="140" spans="2:10" x14ac:dyDescent="0.25">
      <c r="B140" s="20"/>
      <c r="C140" s="20"/>
      <c r="D140" s="20"/>
      <c r="E140" s="20" t="s">
        <v>339</v>
      </c>
      <c r="F140" s="20" t="s">
        <v>340</v>
      </c>
      <c r="G140" s="20" t="s">
        <v>45</v>
      </c>
      <c r="H140" s="21">
        <v>0</v>
      </c>
      <c r="I140" s="21">
        <v>20000000</v>
      </c>
      <c r="J140" s="20"/>
    </row>
    <row r="141" spans="2:10" x14ac:dyDescent="0.25">
      <c r="B141" s="20"/>
      <c r="C141" s="26"/>
      <c r="D141" s="22" t="s">
        <v>8</v>
      </c>
      <c r="E141" s="26"/>
      <c r="F141" s="26"/>
      <c r="G141" s="26"/>
      <c r="H141" s="27"/>
      <c r="I141" s="50">
        <f>SUM(I136:I140)</f>
        <v>130000000</v>
      </c>
      <c r="J141" s="20"/>
    </row>
    <row r="142" spans="2:10" x14ac:dyDescent="0.25">
      <c r="B142" s="20"/>
      <c r="C142" s="20"/>
      <c r="D142" s="20"/>
      <c r="E142" s="20"/>
      <c r="F142" s="20"/>
      <c r="G142" s="20"/>
      <c r="H142" s="21"/>
      <c r="I142" s="21"/>
      <c r="J142" s="20"/>
    </row>
    <row r="143" spans="2:10" x14ac:dyDescent="0.25">
      <c r="B143" s="23">
        <v>17</v>
      </c>
      <c r="C143" s="23" t="s">
        <v>235</v>
      </c>
      <c r="D143" s="23" t="s">
        <v>333</v>
      </c>
      <c r="E143" s="20" t="s">
        <v>341</v>
      </c>
      <c r="F143" s="20" t="s">
        <v>342</v>
      </c>
      <c r="G143" s="20" t="s">
        <v>86</v>
      </c>
      <c r="H143" s="21" t="s">
        <v>303</v>
      </c>
      <c r="I143" s="21">
        <v>153103600</v>
      </c>
      <c r="J143" s="20"/>
    </row>
    <row r="144" spans="2:10" x14ac:dyDescent="0.25">
      <c r="B144" s="23"/>
      <c r="C144" s="23"/>
      <c r="D144" s="23"/>
      <c r="E144" s="20" t="s">
        <v>320</v>
      </c>
      <c r="F144" s="20" t="s">
        <v>343</v>
      </c>
      <c r="G144" s="20" t="s">
        <v>71</v>
      </c>
      <c r="H144" s="21" t="s">
        <v>344</v>
      </c>
      <c r="I144" s="21">
        <v>98000000</v>
      </c>
      <c r="J144" s="20"/>
    </row>
    <row r="145" spans="2:10" x14ac:dyDescent="0.25">
      <c r="B145" s="20"/>
      <c r="C145" s="26"/>
      <c r="D145" s="22" t="s">
        <v>8</v>
      </c>
      <c r="E145" s="26"/>
      <c r="F145" s="26"/>
      <c r="G145" s="26"/>
      <c r="H145" s="27"/>
      <c r="I145" s="50">
        <f>I144+I143</f>
        <v>251103600</v>
      </c>
      <c r="J145" s="20"/>
    </row>
    <row r="146" spans="2:10" x14ac:dyDescent="0.25">
      <c r="B146" s="20"/>
      <c r="C146" s="33"/>
      <c r="D146" s="19"/>
      <c r="E146" s="33"/>
      <c r="F146" s="33"/>
      <c r="G146" s="33"/>
      <c r="H146" s="34"/>
      <c r="I146" s="34"/>
      <c r="J146" s="20"/>
    </row>
    <row r="147" spans="2:10" ht="90" x14ac:dyDescent="0.25">
      <c r="B147" s="32">
        <v>18</v>
      </c>
      <c r="C147" s="32" t="s">
        <v>236</v>
      </c>
      <c r="D147" s="32" t="s">
        <v>345</v>
      </c>
      <c r="E147" s="40" t="s">
        <v>346</v>
      </c>
      <c r="F147" s="40" t="s">
        <v>347</v>
      </c>
      <c r="G147" s="40" t="s">
        <v>348</v>
      </c>
      <c r="H147" s="41" t="s">
        <v>349</v>
      </c>
      <c r="I147" s="41">
        <v>1264120000</v>
      </c>
      <c r="J147" s="20"/>
    </row>
    <row r="148" spans="2:10" x14ac:dyDescent="0.25">
      <c r="B148" s="20"/>
      <c r="C148" s="26"/>
      <c r="D148" s="22" t="s">
        <v>8</v>
      </c>
      <c r="E148" s="26"/>
      <c r="F148" s="26"/>
      <c r="G148" s="26"/>
      <c r="H148" s="27"/>
      <c r="I148" s="50">
        <f>I147</f>
        <v>1264120000</v>
      </c>
      <c r="J148" s="20"/>
    </row>
    <row r="149" spans="2:10" x14ac:dyDescent="0.25">
      <c r="B149" s="38"/>
      <c r="C149" s="38"/>
      <c r="D149" s="42"/>
      <c r="E149" s="38"/>
      <c r="F149" s="38"/>
      <c r="G149" s="38"/>
      <c r="H149" s="39"/>
      <c r="I149" s="39"/>
      <c r="J149" s="38"/>
    </row>
    <row r="150" spans="2:10" x14ac:dyDescent="0.25">
      <c r="B150" s="23">
        <v>19</v>
      </c>
      <c r="C150" s="23" t="s">
        <v>103</v>
      </c>
      <c r="D150" s="37" t="s">
        <v>350</v>
      </c>
      <c r="E150" s="38" t="s">
        <v>351</v>
      </c>
      <c r="F150" s="38" t="s">
        <v>123</v>
      </c>
      <c r="G150" s="38" t="s">
        <v>352</v>
      </c>
      <c r="H150" s="39" t="s">
        <v>353</v>
      </c>
      <c r="I150" s="39">
        <v>89000000</v>
      </c>
      <c r="J150" s="38"/>
    </row>
    <row r="151" spans="2:10" x14ac:dyDescent="0.25">
      <c r="B151" s="38"/>
      <c r="C151" s="33"/>
      <c r="D151" s="19" t="s">
        <v>8</v>
      </c>
      <c r="E151" s="33"/>
      <c r="F151" s="33"/>
      <c r="G151" s="33"/>
      <c r="H151" s="34"/>
      <c r="I151" s="92">
        <f>I150</f>
        <v>89000000</v>
      </c>
      <c r="J151" s="38"/>
    </row>
    <row r="152" spans="2:10" x14ac:dyDescent="0.25">
      <c r="B152" s="38"/>
      <c r="C152" s="23"/>
      <c r="D152" s="35"/>
      <c r="E152" s="23"/>
      <c r="F152" s="23"/>
      <c r="G152" s="23"/>
      <c r="H152" s="36"/>
      <c r="I152" s="36"/>
      <c r="J152" s="38"/>
    </row>
    <row r="153" spans="2:10" ht="15.75" thickBot="1" x14ac:dyDescent="0.3">
      <c r="B153" s="23">
        <v>20</v>
      </c>
      <c r="C153" s="23" t="s">
        <v>388</v>
      </c>
      <c r="D153" s="37" t="s">
        <v>350</v>
      </c>
      <c r="E153" s="23"/>
      <c r="F153" s="23"/>
      <c r="G153" s="38" t="s">
        <v>89</v>
      </c>
      <c r="H153" s="39" t="s">
        <v>390</v>
      </c>
      <c r="I153" s="39">
        <v>4500000000</v>
      </c>
      <c r="J153" s="38" t="s">
        <v>391</v>
      </c>
    </row>
    <row r="154" spans="2:10" x14ac:dyDescent="0.25">
      <c r="B154" s="93"/>
      <c r="C154" s="109"/>
      <c r="D154" s="110" t="s">
        <v>8</v>
      </c>
      <c r="E154" s="109"/>
      <c r="F154" s="109"/>
      <c r="G154" s="111"/>
      <c r="H154" s="112"/>
      <c r="I154" s="113">
        <f>I153</f>
        <v>4500000000</v>
      </c>
      <c r="J154" s="38"/>
    </row>
    <row r="155" spans="2:10" x14ac:dyDescent="0.25">
      <c r="B155" s="38"/>
      <c r="C155" s="38"/>
      <c r="D155" s="45"/>
      <c r="E155" s="38"/>
      <c r="F155" s="38"/>
      <c r="G155" s="38"/>
      <c r="H155" s="39"/>
      <c r="I155" s="39"/>
      <c r="J155" s="38"/>
    </row>
    <row r="156" spans="2:10" x14ac:dyDescent="0.25">
      <c r="B156" s="23">
        <v>21</v>
      </c>
      <c r="C156" s="23" t="s">
        <v>103</v>
      </c>
      <c r="D156" s="37" t="s">
        <v>354</v>
      </c>
      <c r="E156" s="126" t="s">
        <v>355</v>
      </c>
      <c r="F156" s="126" t="s">
        <v>355</v>
      </c>
      <c r="G156" s="126" t="s">
        <v>356</v>
      </c>
      <c r="H156" s="127" t="s">
        <v>357</v>
      </c>
      <c r="I156" s="127">
        <v>9000000</v>
      </c>
      <c r="J156" s="139" t="s">
        <v>1310</v>
      </c>
    </row>
    <row r="157" spans="2:10" x14ac:dyDescent="0.25">
      <c r="B157" s="38"/>
      <c r="C157" s="38"/>
      <c r="D157" s="45"/>
      <c r="E157" s="137"/>
      <c r="F157" s="126" t="s">
        <v>358</v>
      </c>
      <c r="G157" s="126" t="s">
        <v>359</v>
      </c>
      <c r="H157" s="127" t="s">
        <v>360</v>
      </c>
      <c r="I157" s="127">
        <v>4500000</v>
      </c>
      <c r="J157" s="139" t="s">
        <v>1309</v>
      </c>
    </row>
    <row r="158" spans="2:10" x14ac:dyDescent="0.25">
      <c r="B158" s="38"/>
      <c r="C158" s="38"/>
      <c r="D158" s="45"/>
      <c r="E158" s="137"/>
      <c r="F158" s="126" t="s">
        <v>358</v>
      </c>
      <c r="G158" s="126" t="s">
        <v>363</v>
      </c>
      <c r="H158" s="127" t="s">
        <v>357</v>
      </c>
      <c r="I158" s="127">
        <v>9000000</v>
      </c>
      <c r="J158" s="139" t="s">
        <v>1309</v>
      </c>
    </row>
    <row r="159" spans="2:10" x14ac:dyDescent="0.25">
      <c r="B159" s="38"/>
      <c r="C159" s="38"/>
      <c r="D159" s="45"/>
      <c r="E159" s="137"/>
      <c r="F159" s="126" t="s">
        <v>361</v>
      </c>
      <c r="G159" s="126" t="s">
        <v>369</v>
      </c>
      <c r="H159" s="127" t="s">
        <v>360</v>
      </c>
      <c r="I159" s="127">
        <v>4500000</v>
      </c>
      <c r="J159" s="139" t="s">
        <v>1309</v>
      </c>
    </row>
    <row r="160" spans="2:10" x14ac:dyDescent="0.25">
      <c r="B160" s="38"/>
      <c r="C160" s="38"/>
      <c r="D160" s="45"/>
      <c r="E160" s="137"/>
      <c r="F160" s="126"/>
      <c r="G160" s="126" t="s">
        <v>368</v>
      </c>
      <c r="H160" s="127" t="s">
        <v>360</v>
      </c>
      <c r="I160" s="127">
        <v>9000000</v>
      </c>
      <c r="J160" s="139" t="s">
        <v>1309</v>
      </c>
    </row>
    <row r="161" spans="2:10" x14ac:dyDescent="0.25">
      <c r="B161" s="38"/>
      <c r="C161" s="38"/>
      <c r="D161" s="45"/>
      <c r="E161" s="38"/>
      <c r="F161" s="105" t="s">
        <v>73</v>
      </c>
      <c r="G161" s="105" t="s">
        <v>359</v>
      </c>
      <c r="H161" s="106" t="s">
        <v>360</v>
      </c>
      <c r="I161" s="106">
        <v>4500000</v>
      </c>
      <c r="J161" s="139" t="s">
        <v>1309</v>
      </c>
    </row>
    <row r="162" spans="2:10" x14ac:dyDescent="0.25">
      <c r="B162" s="38"/>
      <c r="C162" s="38"/>
      <c r="D162" s="45"/>
      <c r="E162" s="38"/>
      <c r="F162" s="126" t="s">
        <v>362</v>
      </c>
      <c r="G162" s="126" t="s">
        <v>363</v>
      </c>
      <c r="H162" s="127" t="s">
        <v>357</v>
      </c>
      <c r="I162" s="127">
        <v>9000000</v>
      </c>
      <c r="J162" s="139" t="s">
        <v>1309</v>
      </c>
    </row>
    <row r="163" spans="2:10" x14ac:dyDescent="0.25">
      <c r="B163" s="38"/>
      <c r="C163" s="38"/>
      <c r="D163" s="45"/>
      <c r="E163" s="38"/>
      <c r="F163" s="126" t="s">
        <v>364</v>
      </c>
      <c r="G163" s="126" t="s">
        <v>363</v>
      </c>
      <c r="H163" s="127" t="s">
        <v>357</v>
      </c>
      <c r="I163" s="127">
        <v>9000000</v>
      </c>
      <c r="J163" s="139" t="s">
        <v>1309</v>
      </c>
    </row>
    <row r="164" spans="2:10" x14ac:dyDescent="0.25">
      <c r="B164" s="38"/>
      <c r="C164" s="38"/>
      <c r="D164" s="138" t="s">
        <v>1308</v>
      </c>
      <c r="E164" s="38"/>
      <c r="F164" s="126" t="s">
        <v>366</v>
      </c>
      <c r="G164" s="126" t="s">
        <v>367</v>
      </c>
      <c r="H164" s="127" t="s">
        <v>357</v>
      </c>
      <c r="I164" s="127">
        <v>9000000</v>
      </c>
      <c r="J164" s="139" t="s">
        <v>1309</v>
      </c>
    </row>
    <row r="165" spans="2:10" x14ac:dyDescent="0.25">
      <c r="B165" s="38"/>
      <c r="C165" s="38"/>
      <c r="D165" s="45"/>
      <c r="E165" s="126" t="s">
        <v>370</v>
      </c>
      <c r="F165" s="126" t="s">
        <v>371</v>
      </c>
      <c r="G165" s="126" t="s">
        <v>372</v>
      </c>
      <c r="H165" s="127" t="s">
        <v>357</v>
      </c>
      <c r="I165" s="127">
        <v>9000000</v>
      </c>
      <c r="J165" s="139" t="s">
        <v>1309</v>
      </c>
    </row>
    <row r="166" spans="2:10" x14ac:dyDescent="0.25">
      <c r="B166" s="38"/>
      <c r="C166" s="38"/>
      <c r="D166" s="45"/>
      <c r="E166" s="38"/>
      <c r="F166" s="126" t="s">
        <v>373</v>
      </c>
      <c r="G166" s="126" t="s">
        <v>374</v>
      </c>
      <c r="H166" s="127" t="s">
        <v>357</v>
      </c>
      <c r="I166" s="127">
        <v>9000000</v>
      </c>
      <c r="J166" s="139" t="s">
        <v>1309</v>
      </c>
    </row>
    <row r="167" spans="2:10" x14ac:dyDescent="0.25">
      <c r="B167" s="38"/>
      <c r="C167" s="38"/>
      <c r="D167" s="45"/>
      <c r="E167" s="38"/>
      <c r="F167" s="38"/>
      <c r="G167" s="126" t="s">
        <v>375</v>
      </c>
      <c r="H167" s="127" t="s">
        <v>357</v>
      </c>
      <c r="I167" s="127">
        <v>9000000</v>
      </c>
      <c r="J167" s="139" t="s">
        <v>1309</v>
      </c>
    </row>
    <row r="168" spans="2:10" x14ac:dyDescent="0.25">
      <c r="B168" s="38"/>
      <c r="C168" s="38"/>
      <c r="D168" s="45"/>
      <c r="E168" s="38"/>
      <c r="F168" s="38"/>
      <c r="G168" s="126" t="s">
        <v>376</v>
      </c>
      <c r="H168" s="127" t="s">
        <v>357</v>
      </c>
      <c r="I168" s="127">
        <v>9000000</v>
      </c>
      <c r="J168" s="139" t="s">
        <v>1309</v>
      </c>
    </row>
    <row r="169" spans="2:10" x14ac:dyDescent="0.25">
      <c r="B169" s="38"/>
      <c r="C169" s="38"/>
      <c r="D169" s="45"/>
      <c r="E169" s="38"/>
      <c r="F169" s="126" t="s">
        <v>377</v>
      </c>
      <c r="G169" s="126" t="s">
        <v>372</v>
      </c>
      <c r="H169" s="127" t="s">
        <v>357</v>
      </c>
      <c r="I169" s="127">
        <v>9000000</v>
      </c>
      <c r="J169" s="139" t="s">
        <v>1309</v>
      </c>
    </row>
    <row r="170" spans="2:10" x14ac:dyDescent="0.25">
      <c r="B170" s="38"/>
      <c r="C170" s="38"/>
      <c r="D170" s="45"/>
      <c r="E170" s="38"/>
      <c r="F170" s="126" t="s">
        <v>378</v>
      </c>
      <c r="G170" s="126" t="s">
        <v>372</v>
      </c>
      <c r="H170" s="127" t="s">
        <v>357</v>
      </c>
      <c r="I170" s="127">
        <v>9000000</v>
      </c>
      <c r="J170" s="139" t="s">
        <v>1309</v>
      </c>
    </row>
    <row r="171" spans="2:10" x14ac:dyDescent="0.25">
      <c r="B171" s="38"/>
      <c r="C171" s="38"/>
      <c r="D171" s="45"/>
      <c r="E171" s="38"/>
      <c r="F171" s="126" t="s">
        <v>370</v>
      </c>
      <c r="G171" s="126" t="s">
        <v>372</v>
      </c>
      <c r="H171" s="127" t="s">
        <v>357</v>
      </c>
      <c r="I171" s="127">
        <v>9000000</v>
      </c>
      <c r="J171" s="139" t="s">
        <v>1309</v>
      </c>
    </row>
    <row r="172" spans="2:10" x14ac:dyDescent="0.25">
      <c r="B172" s="38"/>
      <c r="C172" s="38"/>
      <c r="D172" s="45"/>
      <c r="E172" s="38"/>
      <c r="F172" s="126" t="s">
        <v>379</v>
      </c>
      <c r="G172" s="126" t="s">
        <v>380</v>
      </c>
      <c r="H172" s="127" t="s">
        <v>357</v>
      </c>
      <c r="I172" s="127">
        <v>9000000</v>
      </c>
      <c r="J172" s="139" t="s">
        <v>1309</v>
      </c>
    </row>
    <row r="173" spans="2:10" x14ac:dyDescent="0.25">
      <c r="B173" s="38"/>
      <c r="C173" s="38"/>
      <c r="D173" s="45"/>
      <c r="E173" s="38"/>
      <c r="F173" s="38"/>
      <c r="G173" s="126" t="s">
        <v>381</v>
      </c>
      <c r="H173" s="127" t="s">
        <v>357</v>
      </c>
      <c r="I173" s="127">
        <v>9000000</v>
      </c>
      <c r="J173" s="139" t="s">
        <v>1309</v>
      </c>
    </row>
    <row r="174" spans="2:10" x14ac:dyDescent="0.25">
      <c r="B174" s="38"/>
      <c r="C174" s="38"/>
      <c r="D174" s="45"/>
      <c r="E174" s="126" t="s">
        <v>382</v>
      </c>
      <c r="F174" s="126" t="s">
        <v>385</v>
      </c>
      <c r="G174" s="126" t="s">
        <v>384</v>
      </c>
      <c r="H174" s="127" t="s">
        <v>357</v>
      </c>
      <c r="I174" s="127">
        <v>9000000</v>
      </c>
      <c r="J174" s="139" t="s">
        <v>1309</v>
      </c>
    </row>
    <row r="175" spans="2:10" x14ac:dyDescent="0.25">
      <c r="B175" s="38"/>
      <c r="C175" s="38"/>
      <c r="D175" s="45"/>
      <c r="E175" s="38"/>
      <c r="F175" s="126" t="s">
        <v>383</v>
      </c>
      <c r="G175" s="126" t="s">
        <v>386</v>
      </c>
      <c r="H175" s="127" t="s">
        <v>357</v>
      </c>
      <c r="I175" s="127">
        <v>9000000</v>
      </c>
      <c r="J175" s="139" t="s">
        <v>1309</v>
      </c>
    </row>
    <row r="176" spans="2:10" x14ac:dyDescent="0.25">
      <c r="B176" s="38"/>
      <c r="C176" s="38"/>
      <c r="D176" s="45"/>
      <c r="E176" s="38"/>
      <c r="F176" s="126" t="s">
        <v>387</v>
      </c>
      <c r="G176" s="126" t="s">
        <v>386</v>
      </c>
      <c r="H176" s="127" t="s">
        <v>357</v>
      </c>
      <c r="I176" s="127">
        <v>9000000</v>
      </c>
      <c r="J176" s="139" t="s">
        <v>1309</v>
      </c>
    </row>
    <row r="177" spans="2:10" x14ac:dyDescent="0.25">
      <c r="B177" s="38"/>
      <c r="C177" s="38"/>
      <c r="D177" s="45"/>
      <c r="E177" s="38"/>
      <c r="F177" s="126" t="s">
        <v>382</v>
      </c>
      <c r="G177" s="126" t="s">
        <v>386</v>
      </c>
      <c r="H177" s="127" t="s">
        <v>357</v>
      </c>
      <c r="I177" s="127">
        <v>9000000</v>
      </c>
      <c r="J177" s="139" t="s">
        <v>1309</v>
      </c>
    </row>
    <row r="178" spans="2:10" x14ac:dyDescent="0.25">
      <c r="B178" s="38"/>
      <c r="C178" s="26"/>
      <c r="D178" s="22" t="s">
        <v>8</v>
      </c>
      <c r="E178" s="26"/>
      <c r="F178" s="26"/>
      <c r="G178" s="26"/>
      <c r="H178" s="27"/>
      <c r="I178" s="50">
        <f>SUM(I156:I177)</f>
        <v>184500000</v>
      </c>
      <c r="J178" s="38"/>
    </row>
    <row r="179" spans="2:10" x14ac:dyDescent="0.25">
      <c r="B179" s="38"/>
      <c r="C179" s="38"/>
      <c r="D179" s="45"/>
      <c r="E179" s="38"/>
      <c r="F179" s="38"/>
      <c r="G179" s="38"/>
      <c r="H179" s="39"/>
      <c r="I179" s="39"/>
      <c r="J179" s="38"/>
    </row>
    <row r="180" spans="2:10" x14ac:dyDescent="0.25">
      <c r="B180" s="23">
        <v>22</v>
      </c>
      <c r="C180" s="23" t="s">
        <v>235</v>
      </c>
      <c r="D180" s="37" t="s">
        <v>392</v>
      </c>
      <c r="E180" s="38" t="s">
        <v>393</v>
      </c>
      <c r="F180" s="38" t="s">
        <v>394</v>
      </c>
      <c r="G180" s="38" t="s">
        <v>86</v>
      </c>
      <c r="H180" s="39" t="s">
        <v>303</v>
      </c>
      <c r="I180" s="39">
        <v>153103600</v>
      </c>
      <c r="J180" s="38"/>
    </row>
    <row r="181" spans="2:10" x14ac:dyDescent="0.25">
      <c r="B181" s="38"/>
      <c r="C181" s="46"/>
      <c r="D181" s="48" t="s">
        <v>8</v>
      </c>
      <c r="E181" s="46"/>
      <c r="F181" s="46"/>
      <c r="G181" s="46"/>
      <c r="H181" s="47"/>
      <c r="I181" s="50">
        <f>I180</f>
        <v>153103600</v>
      </c>
      <c r="J181" s="38"/>
    </row>
    <row r="182" spans="2:10" x14ac:dyDescent="0.25">
      <c r="B182" s="38"/>
      <c r="C182" s="38"/>
      <c r="D182" s="45"/>
      <c r="E182" s="38"/>
      <c r="F182" s="38"/>
      <c r="G182" s="38"/>
      <c r="H182" s="39"/>
      <c r="I182" s="39"/>
      <c r="J182" s="38"/>
    </row>
    <row r="183" spans="2:10" ht="90" x14ac:dyDescent="0.25">
      <c r="B183" s="32">
        <v>23</v>
      </c>
      <c r="C183" s="32" t="s">
        <v>236</v>
      </c>
      <c r="D183" s="32" t="s">
        <v>395</v>
      </c>
      <c r="E183" s="40" t="s">
        <v>396</v>
      </c>
      <c r="F183" s="40" t="s">
        <v>397</v>
      </c>
      <c r="G183" s="40" t="s">
        <v>398</v>
      </c>
      <c r="H183" s="41" t="s">
        <v>399</v>
      </c>
      <c r="I183" s="41">
        <v>956254000</v>
      </c>
      <c r="J183" s="40"/>
    </row>
    <row r="184" spans="2:10" x14ac:dyDescent="0.25">
      <c r="B184" s="38"/>
      <c r="C184" s="26"/>
      <c r="D184" s="22" t="s">
        <v>8</v>
      </c>
      <c r="E184" s="26"/>
      <c r="F184" s="26"/>
      <c r="G184" s="26"/>
      <c r="H184" s="27"/>
      <c r="I184" s="50">
        <f>I183</f>
        <v>956254000</v>
      </c>
      <c r="J184" s="38"/>
    </row>
    <row r="185" spans="2:10" x14ac:dyDescent="0.25">
      <c r="B185" s="38"/>
      <c r="C185" s="38"/>
      <c r="D185" s="45"/>
      <c r="E185" s="38"/>
      <c r="F185" s="38"/>
      <c r="G185" s="38"/>
      <c r="H185" s="39"/>
      <c r="I185" s="39"/>
      <c r="J185" s="38"/>
    </row>
    <row r="186" spans="2:10" ht="30" x14ac:dyDescent="0.25">
      <c r="B186" s="32">
        <v>24</v>
      </c>
      <c r="C186" s="32" t="s">
        <v>309</v>
      </c>
      <c r="D186" s="32" t="s">
        <v>400</v>
      </c>
      <c r="E186" s="124" t="s">
        <v>396</v>
      </c>
      <c r="F186" s="124" t="s">
        <v>401</v>
      </c>
      <c r="G186" s="124" t="s">
        <v>402</v>
      </c>
      <c r="H186" s="125" t="s">
        <v>403</v>
      </c>
      <c r="I186" s="125">
        <v>50000000</v>
      </c>
      <c r="J186" s="140" t="s">
        <v>1311</v>
      </c>
    </row>
    <row r="187" spans="2:10" x14ac:dyDescent="0.25">
      <c r="B187" s="38"/>
      <c r="C187" s="38"/>
      <c r="D187" s="45"/>
      <c r="E187" s="38"/>
      <c r="F187" s="38"/>
      <c r="G187" s="38" t="s">
        <v>430</v>
      </c>
      <c r="H187" s="39" t="s">
        <v>431</v>
      </c>
      <c r="I187" s="39">
        <v>12500000</v>
      </c>
      <c r="J187" s="38"/>
    </row>
    <row r="188" spans="2:10" x14ac:dyDescent="0.25">
      <c r="B188" s="38"/>
      <c r="C188" s="38"/>
      <c r="D188" s="45"/>
      <c r="E188" s="38"/>
      <c r="F188" s="38"/>
      <c r="G188" s="38" t="s">
        <v>432</v>
      </c>
      <c r="H188" s="39" t="s">
        <v>216</v>
      </c>
      <c r="I188" s="39">
        <v>25000000</v>
      </c>
      <c r="J188" s="38"/>
    </row>
    <row r="189" spans="2:10" x14ac:dyDescent="0.25">
      <c r="B189" s="38"/>
      <c r="C189" s="38"/>
      <c r="D189" s="45"/>
      <c r="E189" s="38"/>
      <c r="F189" s="126" t="s">
        <v>405</v>
      </c>
      <c r="G189" s="126" t="s">
        <v>402</v>
      </c>
      <c r="H189" s="127" t="s">
        <v>403</v>
      </c>
      <c r="I189" s="127">
        <v>50000000</v>
      </c>
      <c r="J189" s="139" t="s">
        <v>1309</v>
      </c>
    </row>
    <row r="190" spans="2:10" x14ac:dyDescent="0.25">
      <c r="B190" s="38"/>
      <c r="C190" s="38"/>
      <c r="D190" s="45"/>
      <c r="E190" s="38"/>
      <c r="F190" s="38"/>
      <c r="G190" s="38" t="s">
        <v>430</v>
      </c>
      <c r="H190" s="39" t="s">
        <v>431</v>
      </c>
      <c r="I190" s="39">
        <v>12500000</v>
      </c>
      <c r="J190" s="38"/>
    </row>
    <row r="191" spans="2:10" x14ac:dyDescent="0.25">
      <c r="B191" s="38"/>
      <c r="C191" s="38"/>
      <c r="D191" s="45"/>
      <c r="E191" s="38"/>
      <c r="F191" s="126" t="s">
        <v>406</v>
      </c>
      <c r="G191" s="126" t="s">
        <v>402</v>
      </c>
      <c r="H191" s="127" t="s">
        <v>403</v>
      </c>
      <c r="I191" s="127">
        <v>50000000</v>
      </c>
      <c r="J191" s="139" t="s">
        <v>1309</v>
      </c>
    </row>
    <row r="192" spans="2:10" x14ac:dyDescent="0.25">
      <c r="B192" s="38"/>
      <c r="C192" s="38"/>
      <c r="D192" s="45"/>
      <c r="E192" s="38"/>
      <c r="F192" s="38"/>
      <c r="G192" s="38" t="s">
        <v>430</v>
      </c>
      <c r="H192" s="39" t="s">
        <v>431</v>
      </c>
      <c r="I192" s="39">
        <v>12500000</v>
      </c>
      <c r="J192" s="38"/>
    </row>
    <row r="193" spans="2:10" x14ac:dyDescent="0.25">
      <c r="B193" s="38"/>
      <c r="C193" s="38"/>
      <c r="D193" s="45"/>
      <c r="E193" s="38"/>
      <c r="F193" s="38"/>
      <c r="G193" s="38" t="s">
        <v>432</v>
      </c>
      <c r="H193" s="39" t="s">
        <v>216</v>
      </c>
      <c r="I193" s="39">
        <v>25000000</v>
      </c>
      <c r="J193" s="38"/>
    </row>
    <row r="194" spans="2:10" x14ac:dyDescent="0.25">
      <c r="B194" s="38"/>
      <c r="C194" s="38"/>
      <c r="D194" s="45"/>
      <c r="E194" s="38"/>
      <c r="F194" s="126" t="s">
        <v>407</v>
      </c>
      <c r="G194" s="126" t="s">
        <v>402</v>
      </c>
      <c r="H194" s="127" t="s">
        <v>403</v>
      </c>
      <c r="I194" s="127">
        <v>50000000</v>
      </c>
      <c r="J194" s="139" t="s">
        <v>1309</v>
      </c>
    </row>
    <row r="195" spans="2:10" x14ac:dyDescent="0.25">
      <c r="B195" s="38"/>
      <c r="C195" s="38"/>
      <c r="D195" s="45"/>
      <c r="E195" s="38"/>
      <c r="F195" s="38"/>
      <c r="G195" s="38" t="s">
        <v>430</v>
      </c>
      <c r="H195" s="39" t="s">
        <v>431</v>
      </c>
      <c r="I195" s="39">
        <v>12500000</v>
      </c>
      <c r="J195" s="38"/>
    </row>
    <row r="196" spans="2:10" x14ac:dyDescent="0.25">
      <c r="B196" s="38"/>
      <c r="C196" s="38"/>
      <c r="D196" s="45"/>
      <c r="E196" s="38"/>
      <c r="F196" s="38"/>
      <c r="G196" s="38" t="s">
        <v>432</v>
      </c>
      <c r="H196" s="39" t="s">
        <v>216</v>
      </c>
      <c r="I196" s="39">
        <v>25000000</v>
      </c>
      <c r="J196" s="38"/>
    </row>
    <row r="197" spans="2:10" x14ac:dyDescent="0.25">
      <c r="B197" s="38"/>
      <c r="C197" s="38"/>
      <c r="D197" s="45"/>
      <c r="E197" s="38"/>
      <c r="F197" s="126" t="s">
        <v>408</v>
      </c>
      <c r="G197" s="126" t="s">
        <v>402</v>
      </c>
      <c r="H197" s="127" t="s">
        <v>403</v>
      </c>
      <c r="I197" s="127">
        <v>50000000</v>
      </c>
      <c r="J197" s="139" t="s">
        <v>1309</v>
      </c>
    </row>
    <row r="198" spans="2:10" x14ac:dyDescent="0.25">
      <c r="B198" s="38"/>
      <c r="C198" s="38"/>
      <c r="D198" s="45"/>
      <c r="E198" s="38"/>
      <c r="F198" s="38"/>
      <c r="G198" s="38" t="s">
        <v>430</v>
      </c>
      <c r="H198" s="39" t="s">
        <v>431</v>
      </c>
      <c r="I198" s="39">
        <v>12500000</v>
      </c>
      <c r="J198" s="38"/>
    </row>
    <row r="199" spans="2:10" x14ac:dyDescent="0.25">
      <c r="B199" s="38"/>
      <c r="C199" s="38"/>
      <c r="D199" s="45"/>
      <c r="E199" s="38"/>
      <c r="F199" s="126" t="s">
        <v>409</v>
      </c>
      <c r="G199" s="126" t="s">
        <v>402</v>
      </c>
      <c r="H199" s="127" t="s">
        <v>403</v>
      </c>
      <c r="I199" s="127">
        <v>50000000</v>
      </c>
      <c r="J199" s="139" t="s">
        <v>1309</v>
      </c>
    </row>
    <row r="200" spans="2:10" x14ac:dyDescent="0.25">
      <c r="B200" s="38"/>
      <c r="C200" s="38"/>
      <c r="D200" s="45"/>
      <c r="E200" s="38"/>
      <c r="F200" s="38"/>
      <c r="G200" s="38" t="s">
        <v>430</v>
      </c>
      <c r="H200" s="39" t="s">
        <v>431</v>
      </c>
      <c r="I200" s="39">
        <v>12500000</v>
      </c>
      <c r="J200" s="38"/>
    </row>
    <row r="201" spans="2:10" x14ac:dyDescent="0.25">
      <c r="B201" s="38"/>
      <c r="C201" s="38"/>
      <c r="D201" s="45"/>
      <c r="E201" s="126" t="s">
        <v>393</v>
      </c>
      <c r="F201" s="126" t="s">
        <v>410</v>
      </c>
      <c r="G201" s="126" t="s">
        <v>402</v>
      </c>
      <c r="H201" s="127" t="s">
        <v>403</v>
      </c>
      <c r="I201" s="127">
        <v>50000000</v>
      </c>
      <c r="J201" s="139" t="s">
        <v>1309</v>
      </c>
    </row>
    <row r="202" spans="2:10" ht="15.75" thickBot="1" x14ac:dyDescent="0.3">
      <c r="B202" s="38"/>
      <c r="C202" s="38"/>
      <c r="D202" s="45"/>
      <c r="E202" s="38"/>
      <c r="F202" s="38"/>
      <c r="G202" s="38" t="s">
        <v>430</v>
      </c>
      <c r="H202" s="39" t="s">
        <v>431</v>
      </c>
      <c r="I202" s="39">
        <v>12500000</v>
      </c>
      <c r="J202" s="114"/>
    </row>
    <row r="203" spans="2:10" x14ac:dyDescent="0.25">
      <c r="B203" s="38"/>
      <c r="C203" s="38"/>
      <c r="D203" s="45"/>
      <c r="E203" s="38"/>
      <c r="F203" s="38"/>
      <c r="G203" s="38" t="s">
        <v>432</v>
      </c>
      <c r="H203" s="39" t="s">
        <v>216</v>
      </c>
      <c r="I203" s="39">
        <v>25000000</v>
      </c>
      <c r="J203" s="38"/>
    </row>
    <row r="204" spans="2:10" x14ac:dyDescent="0.25">
      <c r="B204" s="38"/>
      <c r="C204" s="38"/>
      <c r="D204" s="45"/>
      <c r="E204" s="38"/>
      <c r="F204" s="126" t="s">
        <v>411</v>
      </c>
      <c r="G204" s="126" t="s">
        <v>402</v>
      </c>
      <c r="H204" s="127" t="s">
        <v>403</v>
      </c>
      <c r="I204" s="127">
        <v>50000000</v>
      </c>
      <c r="J204" s="139" t="s">
        <v>1309</v>
      </c>
    </row>
    <row r="205" spans="2:10" x14ac:dyDescent="0.25">
      <c r="B205" s="38"/>
      <c r="C205" s="38"/>
      <c r="D205" s="45"/>
      <c r="E205" s="38"/>
      <c r="F205" s="38"/>
      <c r="G205" s="38" t="s">
        <v>430</v>
      </c>
      <c r="H205" s="39" t="s">
        <v>431</v>
      </c>
      <c r="I205" s="39">
        <v>12500000</v>
      </c>
      <c r="J205" s="38"/>
    </row>
    <row r="206" spans="2:10" x14ac:dyDescent="0.25">
      <c r="B206" s="38"/>
      <c r="C206" s="38"/>
      <c r="D206" s="45"/>
      <c r="E206" s="38"/>
      <c r="F206" s="126" t="s">
        <v>412</v>
      </c>
      <c r="G206" s="126" t="s">
        <v>402</v>
      </c>
      <c r="H206" s="127" t="s">
        <v>403</v>
      </c>
      <c r="I206" s="127">
        <v>50000000</v>
      </c>
      <c r="J206" s="139" t="s">
        <v>1309</v>
      </c>
    </row>
    <row r="207" spans="2:10" x14ac:dyDescent="0.25">
      <c r="B207" s="38"/>
      <c r="C207" s="38"/>
      <c r="D207" s="45"/>
      <c r="E207" s="38"/>
      <c r="F207" s="38"/>
      <c r="G207" s="38" t="s">
        <v>430</v>
      </c>
      <c r="H207" s="39" t="s">
        <v>431</v>
      </c>
      <c r="I207" s="39">
        <v>12500000</v>
      </c>
      <c r="J207" s="38"/>
    </row>
    <row r="208" spans="2:10" x14ac:dyDescent="0.25">
      <c r="B208" s="38"/>
      <c r="C208" s="38"/>
      <c r="D208" s="45"/>
      <c r="E208" s="38"/>
      <c r="F208" s="38"/>
      <c r="G208" s="38" t="s">
        <v>432</v>
      </c>
      <c r="H208" s="39" t="s">
        <v>216</v>
      </c>
      <c r="I208" s="39">
        <v>25000000</v>
      </c>
      <c r="J208" s="38"/>
    </row>
    <row r="209" spans="2:10" x14ac:dyDescent="0.25">
      <c r="B209" s="38"/>
      <c r="C209" s="38"/>
      <c r="D209" s="45"/>
      <c r="E209" s="126" t="s">
        <v>413</v>
      </c>
      <c r="F209" s="126" t="s">
        <v>414</v>
      </c>
      <c r="G209" s="126" t="s">
        <v>402</v>
      </c>
      <c r="H209" s="127" t="s">
        <v>403</v>
      </c>
      <c r="I209" s="127">
        <v>50000000</v>
      </c>
      <c r="J209" s="139" t="s">
        <v>1309</v>
      </c>
    </row>
    <row r="210" spans="2:10" x14ac:dyDescent="0.25">
      <c r="B210" s="38"/>
      <c r="C210" s="38"/>
      <c r="D210" s="45"/>
      <c r="E210" s="38"/>
      <c r="F210" s="38"/>
      <c r="G210" s="38" t="s">
        <v>430</v>
      </c>
      <c r="H210" s="39" t="s">
        <v>431</v>
      </c>
      <c r="I210" s="39">
        <v>12500000</v>
      </c>
      <c r="J210" s="38"/>
    </row>
    <row r="211" spans="2:10" x14ac:dyDescent="0.25">
      <c r="B211" s="38"/>
      <c r="C211" s="38"/>
      <c r="D211" s="45"/>
      <c r="E211" s="38"/>
      <c r="F211" s="126" t="s">
        <v>415</v>
      </c>
      <c r="G211" s="126" t="s">
        <v>402</v>
      </c>
      <c r="H211" s="127" t="s">
        <v>403</v>
      </c>
      <c r="I211" s="127">
        <v>50000000</v>
      </c>
      <c r="J211" s="139" t="s">
        <v>1309</v>
      </c>
    </row>
    <row r="212" spans="2:10" x14ac:dyDescent="0.25">
      <c r="B212" s="38"/>
      <c r="C212" s="38"/>
      <c r="D212" s="45"/>
      <c r="E212" s="38"/>
      <c r="F212" s="38"/>
      <c r="G212" s="38" t="s">
        <v>430</v>
      </c>
      <c r="H212" s="39" t="s">
        <v>431</v>
      </c>
      <c r="I212" s="39">
        <v>12500000</v>
      </c>
      <c r="J212" s="38"/>
    </row>
    <row r="213" spans="2:10" x14ac:dyDescent="0.25">
      <c r="B213" s="38"/>
      <c r="C213" s="38"/>
      <c r="D213" s="45"/>
      <c r="E213" s="38"/>
      <c r="F213" s="126" t="s">
        <v>416</v>
      </c>
      <c r="G213" s="126" t="s">
        <v>402</v>
      </c>
      <c r="H213" s="127" t="s">
        <v>403</v>
      </c>
      <c r="I213" s="127">
        <v>50000000</v>
      </c>
      <c r="J213" s="139" t="s">
        <v>1309</v>
      </c>
    </row>
    <row r="214" spans="2:10" x14ac:dyDescent="0.25">
      <c r="B214" s="38"/>
      <c r="C214" s="38"/>
      <c r="D214" s="45"/>
      <c r="E214" s="38"/>
      <c r="F214" s="38"/>
      <c r="G214" s="38" t="s">
        <v>430</v>
      </c>
      <c r="H214" s="39" t="s">
        <v>431</v>
      </c>
      <c r="I214" s="39">
        <v>12500000</v>
      </c>
      <c r="J214" s="38"/>
    </row>
    <row r="215" spans="2:10" x14ac:dyDescent="0.25">
      <c r="B215" s="38"/>
      <c r="C215" s="38"/>
      <c r="D215" s="45"/>
      <c r="E215" s="126" t="s">
        <v>417</v>
      </c>
      <c r="F215" s="126" t="s">
        <v>418</v>
      </c>
      <c r="G215" s="126" t="s">
        <v>402</v>
      </c>
      <c r="H215" s="127" t="s">
        <v>403</v>
      </c>
      <c r="I215" s="127">
        <v>50000000</v>
      </c>
      <c r="J215" s="139" t="s">
        <v>1309</v>
      </c>
    </row>
    <row r="216" spans="2:10" x14ac:dyDescent="0.25">
      <c r="B216" s="38"/>
      <c r="C216" s="38"/>
      <c r="D216" s="45"/>
      <c r="E216" s="38"/>
      <c r="F216" s="38"/>
      <c r="G216" s="38" t="s">
        <v>430</v>
      </c>
      <c r="H216" s="39" t="s">
        <v>431</v>
      </c>
      <c r="I216" s="39">
        <v>12500000</v>
      </c>
      <c r="J216" s="38"/>
    </row>
    <row r="217" spans="2:10" x14ac:dyDescent="0.25">
      <c r="B217" s="38"/>
      <c r="C217" s="38"/>
      <c r="D217" s="45"/>
      <c r="E217" s="38"/>
      <c r="F217" s="38"/>
      <c r="G217" s="38" t="s">
        <v>432</v>
      </c>
      <c r="H217" s="39" t="s">
        <v>216</v>
      </c>
      <c r="I217" s="39">
        <v>25000000</v>
      </c>
      <c r="J217" s="38"/>
    </row>
    <row r="218" spans="2:10" x14ac:dyDescent="0.25">
      <c r="B218" s="38"/>
      <c r="C218" s="38"/>
      <c r="D218" s="45"/>
      <c r="E218" s="38"/>
      <c r="F218" s="126" t="s">
        <v>419</v>
      </c>
      <c r="G218" s="126" t="s">
        <v>402</v>
      </c>
      <c r="H218" s="127" t="s">
        <v>403</v>
      </c>
      <c r="I218" s="127">
        <v>50000000</v>
      </c>
      <c r="J218" s="139" t="s">
        <v>1309</v>
      </c>
    </row>
    <row r="219" spans="2:10" x14ac:dyDescent="0.25">
      <c r="B219" s="38"/>
      <c r="C219" s="38"/>
      <c r="D219" s="45"/>
      <c r="E219" s="38"/>
      <c r="F219" s="38"/>
      <c r="G219" s="38" t="s">
        <v>430</v>
      </c>
      <c r="H219" s="39" t="s">
        <v>431</v>
      </c>
      <c r="I219" s="39">
        <v>12500000</v>
      </c>
      <c r="J219" s="38"/>
    </row>
    <row r="220" spans="2:10" x14ac:dyDescent="0.25">
      <c r="B220" s="38"/>
      <c r="C220" s="38"/>
      <c r="D220" s="45"/>
      <c r="E220" s="38"/>
      <c r="F220" s="38"/>
      <c r="G220" s="38" t="s">
        <v>432</v>
      </c>
      <c r="H220" s="39" t="s">
        <v>216</v>
      </c>
      <c r="I220" s="39">
        <v>25000000</v>
      </c>
      <c r="J220" s="38"/>
    </row>
    <row r="221" spans="2:10" x14ac:dyDescent="0.25">
      <c r="B221" s="38"/>
      <c r="C221" s="38"/>
      <c r="D221" s="45"/>
      <c r="E221" s="38"/>
      <c r="F221" s="126" t="s">
        <v>420</v>
      </c>
      <c r="G221" s="126" t="s">
        <v>402</v>
      </c>
      <c r="H221" s="127" t="s">
        <v>403</v>
      </c>
      <c r="I221" s="127">
        <v>50000000</v>
      </c>
      <c r="J221" s="139" t="s">
        <v>1309</v>
      </c>
    </row>
    <row r="222" spans="2:10" x14ac:dyDescent="0.25">
      <c r="B222" s="38"/>
      <c r="C222" s="38"/>
      <c r="D222" s="45"/>
      <c r="E222" s="38"/>
      <c r="F222" s="38"/>
      <c r="G222" s="38" t="s">
        <v>430</v>
      </c>
      <c r="H222" s="39" t="s">
        <v>431</v>
      </c>
      <c r="I222" s="39">
        <v>12500000</v>
      </c>
      <c r="J222" s="38"/>
    </row>
    <row r="223" spans="2:10" x14ac:dyDescent="0.25">
      <c r="B223" s="38"/>
      <c r="C223" s="38"/>
      <c r="D223" s="45"/>
      <c r="E223" s="38"/>
      <c r="F223" s="126" t="s">
        <v>421</v>
      </c>
      <c r="G223" s="126" t="s">
        <v>402</v>
      </c>
      <c r="H223" s="127" t="s">
        <v>403</v>
      </c>
      <c r="I223" s="127">
        <v>50000000</v>
      </c>
      <c r="J223" s="139" t="s">
        <v>1309</v>
      </c>
    </row>
    <row r="224" spans="2:10" x14ac:dyDescent="0.25">
      <c r="B224" s="38"/>
      <c r="C224" s="38"/>
      <c r="D224" s="45"/>
      <c r="E224" s="38"/>
      <c r="F224" s="38"/>
      <c r="G224" s="38" t="s">
        <v>432</v>
      </c>
      <c r="H224" s="39" t="s">
        <v>216</v>
      </c>
      <c r="I224" s="39">
        <v>25000000</v>
      </c>
      <c r="J224" s="38"/>
    </row>
    <row r="225" spans="2:10" x14ac:dyDescent="0.25">
      <c r="B225" s="38"/>
      <c r="C225" s="38"/>
      <c r="D225" s="45"/>
      <c r="E225" s="38"/>
      <c r="F225" s="38"/>
      <c r="G225" s="38" t="s">
        <v>432</v>
      </c>
      <c r="H225" s="39" t="s">
        <v>216</v>
      </c>
      <c r="I225" s="39">
        <v>25000000</v>
      </c>
      <c r="J225" s="38"/>
    </row>
    <row r="226" spans="2:10" x14ac:dyDescent="0.25">
      <c r="B226" s="38"/>
      <c r="C226" s="38"/>
      <c r="D226" s="45"/>
      <c r="E226" s="38"/>
      <c r="F226" s="126" t="s">
        <v>422</v>
      </c>
      <c r="G226" s="126" t="s">
        <v>402</v>
      </c>
      <c r="H226" s="127" t="s">
        <v>403</v>
      </c>
      <c r="I226" s="127">
        <v>50000000</v>
      </c>
      <c r="J226" s="139" t="s">
        <v>1309</v>
      </c>
    </row>
    <row r="227" spans="2:10" x14ac:dyDescent="0.25">
      <c r="B227" s="38"/>
      <c r="C227" s="38"/>
      <c r="D227" s="45"/>
      <c r="E227" s="38"/>
      <c r="F227" s="38"/>
      <c r="G227" s="38" t="s">
        <v>430</v>
      </c>
      <c r="H227" s="39" t="s">
        <v>431</v>
      </c>
      <c r="I227" s="39">
        <v>12500000</v>
      </c>
      <c r="J227" s="38"/>
    </row>
    <row r="228" spans="2:10" x14ac:dyDescent="0.25">
      <c r="B228" s="38"/>
      <c r="C228" s="38"/>
      <c r="D228" s="45"/>
      <c r="E228" s="126" t="s">
        <v>423</v>
      </c>
      <c r="F228" s="126" t="s">
        <v>424</v>
      </c>
      <c r="G228" s="126" t="s">
        <v>402</v>
      </c>
      <c r="H228" s="127" t="s">
        <v>403</v>
      </c>
      <c r="I228" s="127">
        <v>50000000</v>
      </c>
      <c r="J228" s="139" t="s">
        <v>1309</v>
      </c>
    </row>
    <row r="229" spans="2:10" x14ac:dyDescent="0.25">
      <c r="B229" s="38"/>
      <c r="C229" s="38"/>
      <c r="D229" s="45"/>
      <c r="E229" s="38"/>
      <c r="F229" s="38"/>
      <c r="G229" s="38" t="s">
        <v>430</v>
      </c>
      <c r="H229" s="39" t="s">
        <v>431</v>
      </c>
      <c r="I229" s="39">
        <v>12500000</v>
      </c>
      <c r="J229" s="38"/>
    </row>
    <row r="230" spans="2:10" x14ac:dyDescent="0.25">
      <c r="B230" s="38"/>
      <c r="C230" s="38"/>
      <c r="D230" s="45"/>
      <c r="E230" s="38"/>
      <c r="F230" s="126" t="s">
        <v>425</v>
      </c>
      <c r="G230" s="126" t="s">
        <v>402</v>
      </c>
      <c r="H230" s="127" t="s">
        <v>403</v>
      </c>
      <c r="I230" s="127">
        <v>50000000</v>
      </c>
      <c r="J230" s="139" t="s">
        <v>1309</v>
      </c>
    </row>
    <row r="231" spans="2:10" x14ac:dyDescent="0.25">
      <c r="B231" s="38"/>
      <c r="C231" s="38"/>
      <c r="D231" s="45"/>
      <c r="E231" s="38"/>
      <c r="F231" s="38"/>
      <c r="G231" s="38" t="s">
        <v>430</v>
      </c>
      <c r="H231" s="39" t="s">
        <v>431</v>
      </c>
      <c r="I231" s="39">
        <v>12500000</v>
      </c>
      <c r="J231" s="38"/>
    </row>
    <row r="232" spans="2:10" x14ac:dyDescent="0.25">
      <c r="B232" s="38"/>
      <c r="C232" s="38"/>
      <c r="D232" s="45"/>
      <c r="E232" s="126" t="s">
        <v>426</v>
      </c>
      <c r="F232" s="126" t="s">
        <v>427</v>
      </c>
      <c r="G232" s="126" t="s">
        <v>402</v>
      </c>
      <c r="H232" s="127" t="s">
        <v>403</v>
      </c>
      <c r="I232" s="127">
        <v>50000000</v>
      </c>
      <c r="J232" s="139" t="s">
        <v>1309</v>
      </c>
    </row>
    <row r="233" spans="2:10" x14ac:dyDescent="0.25">
      <c r="B233" s="38"/>
      <c r="C233" s="38"/>
      <c r="D233" s="45"/>
      <c r="E233" s="38"/>
      <c r="F233" s="38"/>
      <c r="G233" s="38" t="s">
        <v>430</v>
      </c>
      <c r="H233" s="39" t="s">
        <v>431</v>
      </c>
      <c r="I233" s="39">
        <v>12500000</v>
      </c>
      <c r="J233" s="38"/>
    </row>
    <row r="234" spans="2:10" x14ac:dyDescent="0.25">
      <c r="B234" s="38"/>
      <c r="C234" s="38"/>
      <c r="D234" s="45"/>
      <c r="E234" s="126" t="s">
        <v>17</v>
      </c>
      <c r="F234" s="126" t="s">
        <v>428</v>
      </c>
      <c r="G234" s="126" t="s">
        <v>402</v>
      </c>
      <c r="H234" s="127" t="s">
        <v>403</v>
      </c>
      <c r="I234" s="127">
        <v>50000000</v>
      </c>
      <c r="J234" s="139" t="s">
        <v>1309</v>
      </c>
    </row>
    <row r="235" spans="2:10" x14ac:dyDescent="0.25">
      <c r="B235" s="38"/>
      <c r="C235" s="38"/>
      <c r="D235" s="45"/>
      <c r="E235" s="38"/>
      <c r="F235" s="38"/>
      <c r="G235" s="38" t="s">
        <v>430</v>
      </c>
      <c r="H235" s="39" t="s">
        <v>431</v>
      </c>
      <c r="I235" s="39">
        <v>12500000</v>
      </c>
      <c r="J235" s="38"/>
    </row>
    <row r="236" spans="2:10" x14ac:dyDescent="0.25">
      <c r="B236" s="38"/>
      <c r="C236" s="38"/>
      <c r="D236" s="45"/>
      <c r="E236" s="38"/>
      <c r="F236" s="126" t="s">
        <v>429</v>
      </c>
      <c r="G236" s="126" t="s">
        <v>402</v>
      </c>
      <c r="H236" s="127" t="s">
        <v>403</v>
      </c>
      <c r="I236" s="127">
        <v>50000000</v>
      </c>
      <c r="J236" s="139" t="s">
        <v>1309</v>
      </c>
    </row>
    <row r="237" spans="2:10" x14ac:dyDescent="0.25">
      <c r="B237" s="38"/>
      <c r="C237" s="38"/>
      <c r="D237" s="45"/>
      <c r="E237" s="38"/>
      <c r="F237" s="38"/>
      <c r="G237" s="38" t="s">
        <v>430</v>
      </c>
      <c r="H237" s="39" t="s">
        <v>431</v>
      </c>
      <c r="I237" s="39">
        <v>12500000</v>
      </c>
      <c r="J237" s="38"/>
    </row>
    <row r="238" spans="2:10" x14ac:dyDescent="0.25">
      <c r="B238" s="38"/>
      <c r="C238" s="26"/>
      <c r="D238" s="22" t="s">
        <v>8</v>
      </c>
      <c r="E238" s="26"/>
      <c r="F238" s="26"/>
      <c r="G238" s="26"/>
      <c r="H238" s="27"/>
      <c r="I238" s="50">
        <f>SUM(I186:I237)</f>
        <v>1587500000</v>
      </c>
      <c r="J238" s="38"/>
    </row>
    <row r="239" spans="2:10" x14ac:dyDescent="0.25">
      <c r="B239" s="38"/>
      <c r="C239" s="38"/>
      <c r="D239" s="45"/>
      <c r="E239" s="38"/>
      <c r="F239" s="38"/>
      <c r="G239" s="38"/>
      <c r="H239" s="39"/>
      <c r="I239" s="39"/>
      <c r="J239" s="38"/>
    </row>
    <row r="240" spans="2:10" x14ac:dyDescent="0.25">
      <c r="B240" s="23">
        <v>25</v>
      </c>
      <c r="C240" s="23" t="s">
        <v>132</v>
      </c>
      <c r="D240" s="37" t="s">
        <v>395</v>
      </c>
      <c r="E240" s="38" t="s">
        <v>393</v>
      </c>
      <c r="F240" s="38" t="s">
        <v>410</v>
      </c>
      <c r="G240" s="38" t="s">
        <v>433</v>
      </c>
      <c r="H240" s="39" t="s">
        <v>434</v>
      </c>
      <c r="I240" s="39">
        <v>60000000</v>
      </c>
      <c r="J240" s="38"/>
    </row>
    <row r="241" spans="2:10" x14ac:dyDescent="0.25">
      <c r="B241" s="38"/>
      <c r="C241" s="38"/>
      <c r="D241" s="45"/>
      <c r="E241" s="38"/>
      <c r="F241" s="38"/>
      <c r="G241" s="38" t="s">
        <v>435</v>
      </c>
      <c r="H241" s="39" t="s">
        <v>436</v>
      </c>
      <c r="I241" s="39">
        <v>50000000</v>
      </c>
      <c r="J241" s="38"/>
    </row>
    <row r="242" spans="2:10" x14ac:dyDescent="0.25">
      <c r="B242" s="38"/>
      <c r="C242" s="38"/>
      <c r="D242" s="45"/>
      <c r="E242" s="38"/>
      <c r="F242" s="38" t="s">
        <v>411</v>
      </c>
      <c r="G242" s="38" t="s">
        <v>437</v>
      </c>
      <c r="H242" s="39" t="s">
        <v>438</v>
      </c>
      <c r="I242" s="39">
        <v>105000000</v>
      </c>
      <c r="J242" s="38"/>
    </row>
    <row r="243" spans="2:10" x14ac:dyDescent="0.25">
      <c r="B243" s="38"/>
      <c r="C243" s="38"/>
      <c r="D243" s="45"/>
      <c r="E243" s="38"/>
      <c r="F243" s="38"/>
      <c r="G243" s="38" t="s">
        <v>439</v>
      </c>
      <c r="H243" s="39" t="s">
        <v>440</v>
      </c>
      <c r="I243" s="39">
        <v>76160000</v>
      </c>
      <c r="J243" s="38"/>
    </row>
    <row r="244" spans="2:10" x14ac:dyDescent="0.25">
      <c r="B244" s="38"/>
      <c r="C244" s="38"/>
      <c r="D244" s="45"/>
      <c r="E244" s="38"/>
      <c r="F244" s="38" t="s">
        <v>412</v>
      </c>
      <c r="G244" s="38" t="s">
        <v>441</v>
      </c>
      <c r="H244" s="39" t="s">
        <v>442</v>
      </c>
      <c r="I244" s="39">
        <v>175000000</v>
      </c>
      <c r="J244" s="38"/>
    </row>
    <row r="245" spans="2:10" x14ac:dyDescent="0.25">
      <c r="B245" s="38"/>
      <c r="C245" s="38"/>
      <c r="D245" s="45"/>
      <c r="E245" s="38" t="s">
        <v>413</v>
      </c>
      <c r="F245" s="38" t="s">
        <v>414</v>
      </c>
      <c r="G245" s="38" t="s">
        <v>185</v>
      </c>
      <c r="H245" s="39" t="s">
        <v>79</v>
      </c>
      <c r="I245" s="39">
        <v>160000000</v>
      </c>
      <c r="J245" s="38"/>
    </row>
    <row r="246" spans="2:10" x14ac:dyDescent="0.25">
      <c r="B246" s="38"/>
      <c r="C246" s="38"/>
      <c r="D246" s="45"/>
      <c r="E246" s="38"/>
      <c r="F246" s="38"/>
      <c r="G246" s="122" t="s">
        <v>233</v>
      </c>
      <c r="H246" s="123" t="s">
        <v>252</v>
      </c>
      <c r="I246" s="123">
        <v>70000000</v>
      </c>
      <c r="J246" s="139" t="s">
        <v>1309</v>
      </c>
    </row>
    <row r="247" spans="2:10" x14ac:dyDescent="0.25">
      <c r="B247" s="38"/>
      <c r="C247" s="38"/>
      <c r="D247" s="45"/>
      <c r="E247" s="38"/>
      <c r="F247" s="38" t="s">
        <v>415</v>
      </c>
      <c r="G247" s="38" t="s">
        <v>443</v>
      </c>
      <c r="H247" s="39" t="s">
        <v>444</v>
      </c>
      <c r="I247" s="39">
        <v>75000000</v>
      </c>
      <c r="J247" s="38"/>
    </row>
    <row r="248" spans="2:10" x14ac:dyDescent="0.25">
      <c r="B248" s="38"/>
      <c r="C248" s="38"/>
      <c r="D248" s="45"/>
      <c r="E248" s="38"/>
      <c r="F248" s="38" t="s">
        <v>416</v>
      </c>
      <c r="G248" s="38" t="s">
        <v>135</v>
      </c>
      <c r="H248" s="39" t="s">
        <v>445</v>
      </c>
      <c r="I248" s="39">
        <v>110000000</v>
      </c>
      <c r="J248" s="38"/>
    </row>
    <row r="249" spans="2:10" x14ac:dyDescent="0.25">
      <c r="B249" s="38"/>
      <c r="C249" s="38"/>
      <c r="D249" s="45"/>
      <c r="E249" s="38"/>
      <c r="F249" s="38"/>
      <c r="G249" s="38" t="s">
        <v>446</v>
      </c>
      <c r="H249" s="39" t="s">
        <v>447</v>
      </c>
      <c r="I249" s="39">
        <v>32000000</v>
      </c>
      <c r="J249" s="38"/>
    </row>
    <row r="250" spans="2:10" x14ac:dyDescent="0.25">
      <c r="B250" s="38"/>
      <c r="C250" s="26"/>
      <c r="D250" s="22" t="s">
        <v>8</v>
      </c>
      <c r="E250" s="26"/>
      <c r="F250" s="26"/>
      <c r="G250" s="26"/>
      <c r="H250" s="27"/>
      <c r="I250" s="50">
        <f>SUM(I240:I249)</f>
        <v>913160000</v>
      </c>
      <c r="J250" s="38"/>
    </row>
    <row r="251" spans="2:10" x14ac:dyDescent="0.25">
      <c r="B251" s="38"/>
      <c r="C251" s="23"/>
      <c r="D251" s="35"/>
      <c r="E251" s="23"/>
      <c r="F251" s="23"/>
      <c r="G251" s="23"/>
      <c r="H251" s="36"/>
      <c r="I251" s="36"/>
      <c r="J251" s="38"/>
    </row>
    <row r="252" spans="2:10" x14ac:dyDescent="0.25">
      <c r="B252" s="23">
        <v>26</v>
      </c>
      <c r="C252" s="23" t="s">
        <v>388</v>
      </c>
      <c r="D252" s="37" t="s">
        <v>400</v>
      </c>
      <c r="E252" s="23"/>
      <c r="F252" s="23"/>
      <c r="G252" s="38" t="s">
        <v>89</v>
      </c>
      <c r="H252" s="39" t="s">
        <v>767</v>
      </c>
      <c r="I252" s="39">
        <v>5250000000</v>
      </c>
      <c r="J252" s="38" t="s">
        <v>391</v>
      </c>
    </row>
    <row r="253" spans="2:10" x14ac:dyDescent="0.25">
      <c r="B253" s="38"/>
      <c r="C253" s="26"/>
      <c r="D253" s="22" t="s">
        <v>8</v>
      </c>
      <c r="E253" s="26"/>
      <c r="F253" s="26"/>
      <c r="G253" s="46"/>
      <c r="H253" s="47"/>
      <c r="I253" s="50">
        <f>I252</f>
        <v>5250000000</v>
      </c>
      <c r="J253" s="38"/>
    </row>
    <row r="254" spans="2:10" x14ac:dyDescent="0.25">
      <c r="B254" s="38"/>
      <c r="C254" s="38"/>
      <c r="D254" s="45"/>
      <c r="E254" s="38"/>
      <c r="F254" s="38"/>
      <c r="G254" s="38"/>
      <c r="H254" s="39"/>
      <c r="I254" s="39"/>
      <c r="J254" s="38"/>
    </row>
    <row r="255" spans="2:10" x14ac:dyDescent="0.25">
      <c r="B255" s="23">
        <v>27</v>
      </c>
      <c r="C255" s="23" t="s">
        <v>103</v>
      </c>
      <c r="D255" s="37" t="s">
        <v>448</v>
      </c>
      <c r="E255" s="38" t="s">
        <v>449</v>
      </c>
      <c r="F255" s="38" t="s">
        <v>450</v>
      </c>
      <c r="G255" s="38" t="s">
        <v>352</v>
      </c>
      <c r="H255" s="39" t="s">
        <v>451</v>
      </c>
      <c r="I255" s="39">
        <v>89000000</v>
      </c>
      <c r="J255" s="38"/>
    </row>
    <row r="256" spans="2:10" ht="15.75" thickBot="1" x14ac:dyDescent="0.3">
      <c r="B256" s="38"/>
      <c r="C256" s="33"/>
      <c r="D256" s="19" t="s">
        <v>8</v>
      </c>
      <c r="E256" s="33"/>
      <c r="F256" s="33"/>
      <c r="G256" s="33"/>
      <c r="H256" s="34"/>
      <c r="I256" s="92">
        <f>I255</f>
        <v>89000000</v>
      </c>
      <c r="J256" s="38"/>
    </row>
    <row r="257" spans="2:10" x14ac:dyDescent="0.25">
      <c r="B257" s="93"/>
      <c r="C257" s="93"/>
      <c r="D257" s="94"/>
      <c r="E257" s="93"/>
      <c r="F257" s="93"/>
      <c r="G257" s="93"/>
      <c r="H257" s="95"/>
      <c r="I257" s="95"/>
      <c r="J257" s="38"/>
    </row>
    <row r="258" spans="2:10" x14ac:dyDescent="0.25">
      <c r="B258" s="23">
        <v>28</v>
      </c>
      <c r="C258" s="23" t="s">
        <v>452</v>
      </c>
      <c r="D258" s="37" t="s">
        <v>453</v>
      </c>
      <c r="E258" s="126" t="s">
        <v>454</v>
      </c>
      <c r="F258" s="126" t="s">
        <v>455</v>
      </c>
      <c r="G258" s="126" t="s">
        <v>460</v>
      </c>
      <c r="H258" s="127" t="s">
        <v>456</v>
      </c>
      <c r="I258" s="127">
        <v>50000000</v>
      </c>
      <c r="J258" s="139" t="s">
        <v>1309</v>
      </c>
    </row>
    <row r="259" spans="2:10" x14ac:dyDescent="0.25">
      <c r="B259" s="38"/>
      <c r="C259" s="38"/>
      <c r="D259" s="45"/>
      <c r="E259" s="126"/>
      <c r="F259" s="126" t="s">
        <v>454</v>
      </c>
      <c r="G259" s="126" t="s">
        <v>457</v>
      </c>
      <c r="H259" s="127" t="s">
        <v>456</v>
      </c>
      <c r="I259" s="127">
        <v>50000000</v>
      </c>
      <c r="J259" s="139" t="s">
        <v>1309</v>
      </c>
    </row>
    <row r="260" spans="2:10" x14ac:dyDescent="0.25">
      <c r="B260" s="38"/>
      <c r="C260" s="38"/>
      <c r="D260" s="45"/>
      <c r="E260" s="126"/>
      <c r="F260" s="126" t="s">
        <v>458</v>
      </c>
      <c r="G260" s="126" t="s">
        <v>459</v>
      </c>
      <c r="H260" s="127" t="s">
        <v>456</v>
      </c>
      <c r="I260" s="127">
        <v>50000000</v>
      </c>
      <c r="J260" s="139" t="s">
        <v>1309</v>
      </c>
    </row>
    <row r="261" spans="2:10" x14ac:dyDescent="0.25">
      <c r="B261" s="38"/>
      <c r="C261" s="38"/>
      <c r="D261" s="45"/>
      <c r="E261" s="126" t="s">
        <v>461</v>
      </c>
      <c r="F261" s="126" t="s">
        <v>461</v>
      </c>
      <c r="G261" s="126" t="s">
        <v>472</v>
      </c>
      <c r="H261" s="127" t="s">
        <v>456</v>
      </c>
      <c r="I261" s="127">
        <v>50000000</v>
      </c>
      <c r="J261" s="139" t="s">
        <v>1309</v>
      </c>
    </row>
    <row r="262" spans="2:10" x14ac:dyDescent="0.25">
      <c r="B262" s="38"/>
      <c r="C262" s="38"/>
      <c r="D262" s="45"/>
      <c r="E262" s="126"/>
      <c r="F262" s="126" t="s">
        <v>462</v>
      </c>
      <c r="G262" s="126" t="s">
        <v>471</v>
      </c>
      <c r="H262" s="127" t="s">
        <v>456</v>
      </c>
      <c r="I262" s="127">
        <v>50000000</v>
      </c>
      <c r="J262" s="139" t="s">
        <v>1309</v>
      </c>
    </row>
    <row r="263" spans="2:10" x14ac:dyDescent="0.25">
      <c r="B263" s="38"/>
      <c r="C263" s="38"/>
      <c r="D263" s="45"/>
      <c r="E263" s="126" t="s">
        <v>463</v>
      </c>
      <c r="F263" s="126" t="s">
        <v>464</v>
      </c>
      <c r="G263" s="126" t="s">
        <v>465</v>
      </c>
      <c r="H263" s="127" t="s">
        <v>456</v>
      </c>
      <c r="I263" s="127">
        <v>50000000</v>
      </c>
      <c r="J263" s="139" t="s">
        <v>1309</v>
      </c>
    </row>
    <row r="264" spans="2:10" x14ac:dyDescent="0.25">
      <c r="B264" s="38"/>
      <c r="C264" s="38"/>
      <c r="D264" s="45"/>
      <c r="E264" s="126"/>
      <c r="F264" s="126" t="s">
        <v>463</v>
      </c>
      <c r="G264" s="126" t="s">
        <v>470</v>
      </c>
      <c r="H264" s="127" t="s">
        <v>456</v>
      </c>
      <c r="I264" s="127">
        <v>50000000</v>
      </c>
      <c r="J264" s="139" t="s">
        <v>1309</v>
      </c>
    </row>
    <row r="265" spans="2:10" x14ac:dyDescent="0.25">
      <c r="B265" s="38"/>
      <c r="C265" s="38"/>
      <c r="D265" s="45"/>
      <c r="E265" s="126" t="s">
        <v>466</v>
      </c>
      <c r="F265" s="126" t="s">
        <v>467</v>
      </c>
      <c r="G265" s="126" t="s">
        <v>469</v>
      </c>
      <c r="H265" s="127" t="s">
        <v>456</v>
      </c>
      <c r="I265" s="127">
        <v>50000000</v>
      </c>
      <c r="J265" s="139" t="s">
        <v>1309</v>
      </c>
    </row>
    <row r="266" spans="2:10" x14ac:dyDescent="0.25">
      <c r="B266" s="38"/>
      <c r="C266" s="38"/>
      <c r="D266" s="45"/>
      <c r="E266" s="126"/>
      <c r="F266" s="126" t="s">
        <v>466</v>
      </c>
      <c r="G266" s="126" t="s">
        <v>468</v>
      </c>
      <c r="H266" s="127" t="s">
        <v>456</v>
      </c>
      <c r="I266" s="127">
        <v>50000000</v>
      </c>
      <c r="J266" s="139" t="s">
        <v>1309</v>
      </c>
    </row>
    <row r="267" spans="2:10" x14ac:dyDescent="0.25">
      <c r="B267" s="38"/>
      <c r="C267" s="26"/>
      <c r="D267" s="22" t="s">
        <v>8</v>
      </c>
      <c r="E267" s="26"/>
      <c r="F267" s="26"/>
      <c r="G267" s="26"/>
      <c r="H267" s="27"/>
      <c r="I267" s="50">
        <f>SUM(I258:I266)</f>
        <v>450000000</v>
      </c>
      <c r="J267" s="38"/>
    </row>
    <row r="268" spans="2:10" x14ac:dyDescent="0.25">
      <c r="B268" s="38"/>
      <c r="C268" s="38"/>
      <c r="D268" s="45"/>
      <c r="E268" s="38"/>
      <c r="F268" s="38"/>
      <c r="G268" s="38"/>
      <c r="H268" s="39"/>
      <c r="I268" s="39"/>
      <c r="J268" s="38"/>
    </row>
    <row r="269" spans="2:10" ht="90" x14ac:dyDescent="0.25">
      <c r="B269" s="32">
        <v>29</v>
      </c>
      <c r="C269" s="32" t="s">
        <v>236</v>
      </c>
      <c r="D269" s="32" t="s">
        <v>487</v>
      </c>
      <c r="E269" s="40" t="s">
        <v>461</v>
      </c>
      <c r="F269" s="40" t="s">
        <v>461</v>
      </c>
      <c r="G269" s="40" t="s">
        <v>488</v>
      </c>
      <c r="H269" s="41" t="s">
        <v>489</v>
      </c>
      <c r="I269" s="41">
        <v>1703243000</v>
      </c>
      <c r="J269" s="38"/>
    </row>
    <row r="270" spans="2:10" x14ac:dyDescent="0.25">
      <c r="B270" s="38"/>
      <c r="C270" s="26"/>
      <c r="D270" s="22" t="s">
        <v>8</v>
      </c>
      <c r="E270" s="26"/>
      <c r="F270" s="26"/>
      <c r="G270" s="26"/>
      <c r="H270" s="27"/>
      <c r="I270" s="50">
        <f>I269</f>
        <v>1703243000</v>
      </c>
      <c r="J270" s="38"/>
    </row>
    <row r="271" spans="2:10" x14ac:dyDescent="0.25">
      <c r="B271" s="38"/>
      <c r="C271" s="38"/>
      <c r="D271" s="45"/>
      <c r="E271" s="38"/>
      <c r="F271" s="38"/>
      <c r="G271" s="38"/>
      <c r="H271" s="39"/>
      <c r="I271" s="39"/>
      <c r="J271" s="38"/>
    </row>
    <row r="272" spans="2:10" x14ac:dyDescent="0.25">
      <c r="B272" s="23">
        <v>30</v>
      </c>
      <c r="C272" s="23" t="s">
        <v>157</v>
      </c>
      <c r="D272" s="37" t="s">
        <v>490</v>
      </c>
      <c r="E272" s="171" t="s">
        <v>491</v>
      </c>
      <c r="F272" s="171" t="s">
        <v>492</v>
      </c>
      <c r="G272" s="171" t="s">
        <v>493</v>
      </c>
      <c r="H272" s="172">
        <v>0</v>
      </c>
      <c r="I272" s="172">
        <v>40000000</v>
      </c>
      <c r="J272" s="145" t="s">
        <v>1321</v>
      </c>
    </row>
    <row r="273" spans="2:10" x14ac:dyDescent="0.25">
      <c r="B273" s="38"/>
      <c r="C273" s="26"/>
      <c r="D273" s="22" t="s">
        <v>8</v>
      </c>
      <c r="E273" s="26"/>
      <c r="F273" s="26"/>
      <c r="G273" s="26"/>
      <c r="H273" s="27"/>
      <c r="I273" s="50">
        <f>I272</f>
        <v>40000000</v>
      </c>
      <c r="J273" s="38"/>
    </row>
    <row r="274" spans="2:10" x14ac:dyDescent="0.25">
      <c r="B274" s="38"/>
      <c r="C274" s="38"/>
      <c r="D274" s="45"/>
      <c r="E274" s="38"/>
      <c r="F274" s="38"/>
      <c r="G274" s="38"/>
      <c r="H274" s="39"/>
      <c r="I274" s="39"/>
      <c r="J274" s="38"/>
    </row>
    <row r="275" spans="2:10" x14ac:dyDescent="0.25">
      <c r="B275" s="23">
        <v>31</v>
      </c>
      <c r="C275" s="23" t="s">
        <v>132</v>
      </c>
      <c r="D275" s="37" t="s">
        <v>495</v>
      </c>
      <c r="E275" s="38" t="s">
        <v>496</v>
      </c>
      <c r="F275" s="38" t="s">
        <v>497</v>
      </c>
      <c r="G275" s="38" t="s">
        <v>498</v>
      </c>
      <c r="H275" s="39" t="s">
        <v>499</v>
      </c>
      <c r="I275" s="39">
        <v>80000000</v>
      </c>
      <c r="J275" s="38"/>
    </row>
    <row r="276" spans="2:10" x14ac:dyDescent="0.25">
      <c r="B276" s="38"/>
      <c r="C276" s="38"/>
      <c r="D276" s="45"/>
      <c r="E276" s="38"/>
      <c r="F276" s="38" t="s">
        <v>500</v>
      </c>
      <c r="G276" s="38" t="s">
        <v>501</v>
      </c>
      <c r="H276" s="39" t="s">
        <v>502</v>
      </c>
      <c r="I276" s="39">
        <v>85000000</v>
      </c>
      <c r="J276" s="38"/>
    </row>
    <row r="277" spans="2:10" x14ac:dyDescent="0.25">
      <c r="B277" s="38"/>
      <c r="C277" s="38"/>
      <c r="D277" s="45"/>
      <c r="E277" s="38"/>
      <c r="F277" s="38" t="s">
        <v>503</v>
      </c>
      <c r="G277" s="38" t="s">
        <v>504</v>
      </c>
      <c r="H277" s="39" t="s">
        <v>505</v>
      </c>
      <c r="I277" s="39">
        <v>80000000</v>
      </c>
      <c r="J277" s="38"/>
    </row>
    <row r="278" spans="2:10" x14ac:dyDescent="0.25">
      <c r="B278" s="38"/>
      <c r="C278" s="38"/>
      <c r="D278" s="45"/>
      <c r="E278" s="38"/>
      <c r="F278" s="38" t="s">
        <v>506</v>
      </c>
      <c r="G278" s="38" t="s">
        <v>250</v>
      </c>
      <c r="H278" s="39" t="s">
        <v>507</v>
      </c>
      <c r="I278" s="39">
        <v>100000000</v>
      </c>
      <c r="J278" s="38"/>
    </row>
    <row r="279" spans="2:10" x14ac:dyDescent="0.25">
      <c r="B279" s="38"/>
      <c r="C279" s="38"/>
      <c r="D279" s="45"/>
      <c r="E279" s="38" t="s">
        <v>508</v>
      </c>
      <c r="F279" s="38" t="s">
        <v>509</v>
      </c>
      <c r="G279" s="38" t="s">
        <v>498</v>
      </c>
      <c r="H279" s="39" t="s">
        <v>510</v>
      </c>
      <c r="I279" s="39">
        <v>75000000</v>
      </c>
      <c r="J279" s="38"/>
    </row>
    <row r="280" spans="2:10" x14ac:dyDescent="0.25">
      <c r="B280" s="38"/>
      <c r="C280" s="38"/>
      <c r="D280" s="45"/>
      <c r="E280" s="38" t="s">
        <v>511</v>
      </c>
      <c r="F280" s="38" t="s">
        <v>512</v>
      </c>
      <c r="G280" s="38" t="s">
        <v>498</v>
      </c>
      <c r="H280" s="39" t="s">
        <v>513</v>
      </c>
      <c r="I280" s="39">
        <v>75000000</v>
      </c>
      <c r="J280" s="38"/>
    </row>
    <row r="281" spans="2:10" x14ac:dyDescent="0.25">
      <c r="B281" s="38"/>
      <c r="C281" s="38"/>
      <c r="D281" s="45"/>
      <c r="E281" s="38" t="s">
        <v>514</v>
      </c>
      <c r="F281" s="38" t="s">
        <v>424</v>
      </c>
      <c r="G281" s="38" t="s">
        <v>515</v>
      </c>
      <c r="H281" s="39" t="s">
        <v>516</v>
      </c>
      <c r="I281" s="39">
        <v>70000000</v>
      </c>
      <c r="J281" s="38"/>
    </row>
    <row r="282" spans="2:10" x14ac:dyDescent="0.25">
      <c r="B282" s="38"/>
      <c r="C282" s="38"/>
      <c r="D282" s="45"/>
      <c r="E282" s="38"/>
      <c r="F282" s="38" t="s">
        <v>517</v>
      </c>
      <c r="G282" s="38" t="s">
        <v>518</v>
      </c>
      <c r="H282" s="39" t="s">
        <v>519</v>
      </c>
      <c r="I282" s="39">
        <v>250000000</v>
      </c>
      <c r="J282" s="38"/>
    </row>
    <row r="283" spans="2:10" x14ac:dyDescent="0.25">
      <c r="B283" s="38"/>
      <c r="C283" s="38"/>
      <c r="D283" s="45"/>
      <c r="E283" s="38"/>
      <c r="F283" s="38" t="s">
        <v>520</v>
      </c>
      <c r="G283" s="38" t="s">
        <v>501</v>
      </c>
      <c r="H283" s="39" t="s">
        <v>521</v>
      </c>
      <c r="I283" s="39">
        <v>75000000</v>
      </c>
      <c r="J283" s="38"/>
    </row>
    <row r="284" spans="2:10" x14ac:dyDescent="0.25">
      <c r="B284" s="38"/>
      <c r="C284" s="38"/>
      <c r="D284" s="45"/>
      <c r="E284" s="38" t="s">
        <v>48</v>
      </c>
      <c r="F284" s="38" t="s">
        <v>522</v>
      </c>
      <c r="G284" s="38" t="s">
        <v>501</v>
      </c>
      <c r="H284" s="39" t="s">
        <v>523</v>
      </c>
      <c r="I284" s="39">
        <v>75000000</v>
      </c>
      <c r="J284" s="38"/>
    </row>
    <row r="285" spans="2:10" x14ac:dyDescent="0.25">
      <c r="B285" s="38"/>
      <c r="C285" s="38"/>
      <c r="D285" s="45"/>
      <c r="E285" s="38" t="s">
        <v>524</v>
      </c>
      <c r="F285" s="38" t="s">
        <v>525</v>
      </c>
      <c r="G285" s="38" t="s">
        <v>526</v>
      </c>
      <c r="H285" s="39" t="s">
        <v>527</v>
      </c>
      <c r="I285" s="39">
        <v>75000000</v>
      </c>
      <c r="J285" s="38"/>
    </row>
    <row r="286" spans="2:10" x14ac:dyDescent="0.25">
      <c r="B286" s="38"/>
      <c r="C286" s="38"/>
      <c r="D286" s="45"/>
      <c r="E286" s="38" t="s">
        <v>528</v>
      </c>
      <c r="F286" s="38" t="s">
        <v>528</v>
      </c>
      <c r="G286" s="38" t="s">
        <v>501</v>
      </c>
      <c r="H286" s="39" t="s">
        <v>529</v>
      </c>
      <c r="I286" s="39">
        <v>70000000</v>
      </c>
      <c r="J286" s="38"/>
    </row>
    <row r="287" spans="2:10" x14ac:dyDescent="0.25">
      <c r="B287" s="38"/>
      <c r="C287" s="38"/>
      <c r="D287" s="45"/>
      <c r="E287" s="38"/>
      <c r="F287" s="38" t="s">
        <v>530</v>
      </c>
      <c r="G287" s="38" t="s">
        <v>518</v>
      </c>
      <c r="H287" s="39" t="s">
        <v>531</v>
      </c>
      <c r="I287" s="39">
        <v>75000000</v>
      </c>
      <c r="J287" s="38"/>
    </row>
    <row r="288" spans="2:10" x14ac:dyDescent="0.25">
      <c r="B288" s="38"/>
      <c r="C288" s="38"/>
      <c r="D288" s="45"/>
      <c r="E288" s="126" t="s">
        <v>491</v>
      </c>
      <c r="F288" s="126" t="s">
        <v>532</v>
      </c>
      <c r="G288" s="126" t="s">
        <v>233</v>
      </c>
      <c r="H288" s="127" t="s">
        <v>431</v>
      </c>
      <c r="I288" s="127">
        <v>187500000</v>
      </c>
      <c r="J288" s="139" t="s">
        <v>1309</v>
      </c>
    </row>
    <row r="289" spans="2:10" x14ac:dyDescent="0.25">
      <c r="B289" s="38"/>
      <c r="C289" s="26"/>
      <c r="D289" s="22" t="s">
        <v>8</v>
      </c>
      <c r="E289" s="26"/>
      <c r="F289" s="26"/>
      <c r="G289" s="26"/>
      <c r="H289" s="27"/>
      <c r="I289" s="50">
        <f>SUM(I275:I288)</f>
        <v>1372500000</v>
      </c>
      <c r="J289" s="38"/>
    </row>
    <row r="290" spans="2:10" x14ac:dyDescent="0.25">
      <c r="B290" s="38"/>
      <c r="C290" s="38"/>
      <c r="D290" s="45"/>
      <c r="E290" s="38"/>
      <c r="F290" s="38"/>
      <c r="G290" s="38"/>
      <c r="H290" s="39"/>
      <c r="I290" s="39"/>
      <c r="J290" s="38"/>
    </row>
    <row r="291" spans="2:10" x14ac:dyDescent="0.25">
      <c r="B291" s="23">
        <v>32</v>
      </c>
      <c r="C291" s="23" t="s">
        <v>132</v>
      </c>
      <c r="D291" s="37" t="s">
        <v>533</v>
      </c>
      <c r="E291" s="38" t="s">
        <v>534</v>
      </c>
      <c r="F291" s="38" t="s">
        <v>535</v>
      </c>
      <c r="G291" s="38" t="s">
        <v>498</v>
      </c>
      <c r="H291" s="39" t="s">
        <v>536</v>
      </c>
      <c r="I291" s="39">
        <v>110000000</v>
      </c>
      <c r="J291" s="53"/>
    </row>
    <row r="292" spans="2:10" x14ac:dyDescent="0.25">
      <c r="B292" s="38"/>
      <c r="C292" s="38"/>
      <c r="D292" s="45"/>
      <c r="E292" s="38"/>
      <c r="F292" s="38" t="s">
        <v>534</v>
      </c>
      <c r="G292" s="38" t="s">
        <v>537</v>
      </c>
      <c r="H292" s="39" t="s">
        <v>538</v>
      </c>
      <c r="I292" s="39">
        <v>70000000</v>
      </c>
      <c r="J292" s="38"/>
    </row>
    <row r="293" spans="2:10" x14ac:dyDescent="0.25">
      <c r="B293" s="38"/>
      <c r="C293" s="38"/>
      <c r="D293" s="45"/>
      <c r="E293" s="38"/>
      <c r="F293" s="38" t="s">
        <v>968</v>
      </c>
      <c r="G293" s="38" t="s">
        <v>498</v>
      </c>
      <c r="H293" s="39" t="s">
        <v>541</v>
      </c>
      <c r="I293" s="39">
        <v>150000000</v>
      </c>
      <c r="J293" s="38"/>
    </row>
    <row r="294" spans="2:10" x14ac:dyDescent="0.25">
      <c r="B294" s="38"/>
      <c r="C294" s="38"/>
      <c r="D294" s="45"/>
      <c r="E294" s="38"/>
      <c r="F294" s="38" t="s">
        <v>539</v>
      </c>
      <c r="G294" s="38" t="s">
        <v>250</v>
      </c>
      <c r="H294" s="39" t="s">
        <v>540</v>
      </c>
      <c r="I294" s="39">
        <v>85000000</v>
      </c>
      <c r="J294" s="38"/>
    </row>
    <row r="295" spans="2:10" x14ac:dyDescent="0.25">
      <c r="B295" s="38"/>
      <c r="C295" s="38"/>
      <c r="D295" s="45"/>
      <c r="E295" s="38"/>
      <c r="F295" s="38"/>
      <c r="G295" s="38" t="s">
        <v>498</v>
      </c>
      <c r="H295" s="39" t="s">
        <v>541</v>
      </c>
      <c r="I295" s="39">
        <v>150000000</v>
      </c>
      <c r="J295" s="38"/>
    </row>
    <row r="296" spans="2:10" x14ac:dyDescent="0.25">
      <c r="B296" s="38"/>
      <c r="C296" s="38"/>
      <c r="D296" s="45"/>
      <c r="E296" s="38"/>
      <c r="F296" s="38" t="s">
        <v>542</v>
      </c>
      <c r="G296" s="38" t="s">
        <v>498</v>
      </c>
      <c r="H296" s="39" t="s">
        <v>543</v>
      </c>
      <c r="I296" s="39">
        <v>55800000</v>
      </c>
      <c r="J296" s="38"/>
    </row>
    <row r="297" spans="2:10" x14ac:dyDescent="0.25">
      <c r="B297" s="38"/>
      <c r="C297" s="38"/>
      <c r="D297" s="45"/>
      <c r="E297" s="38" t="s">
        <v>544</v>
      </c>
      <c r="F297" s="38" t="s">
        <v>545</v>
      </c>
      <c r="G297" s="38" t="s">
        <v>546</v>
      </c>
      <c r="H297" s="39" t="s">
        <v>547</v>
      </c>
      <c r="I297" s="39">
        <v>125000000</v>
      </c>
      <c r="J297" s="38"/>
    </row>
    <row r="298" spans="2:10" x14ac:dyDescent="0.25">
      <c r="B298" s="38"/>
      <c r="C298" s="38"/>
      <c r="D298" s="45"/>
      <c r="E298" s="38"/>
      <c r="F298" s="38" t="s">
        <v>548</v>
      </c>
      <c r="G298" s="38" t="s">
        <v>498</v>
      </c>
      <c r="H298" s="39" t="s">
        <v>549</v>
      </c>
      <c r="I298" s="39">
        <v>200000000</v>
      </c>
      <c r="J298" s="38"/>
    </row>
    <row r="299" spans="2:10" x14ac:dyDescent="0.25">
      <c r="B299" s="38"/>
      <c r="C299" s="38"/>
      <c r="D299" s="45"/>
      <c r="E299" s="38"/>
      <c r="F299" s="38" t="s">
        <v>544</v>
      </c>
      <c r="G299" s="38" t="s">
        <v>498</v>
      </c>
      <c r="H299" s="39" t="s">
        <v>550</v>
      </c>
      <c r="I299" s="39">
        <v>75000000</v>
      </c>
      <c r="J299" s="38"/>
    </row>
    <row r="300" spans="2:10" x14ac:dyDescent="0.25">
      <c r="B300" s="98"/>
      <c r="C300" s="98"/>
      <c r="D300" s="99"/>
      <c r="E300" s="135" t="s">
        <v>551</v>
      </c>
      <c r="F300" s="135" t="s">
        <v>552</v>
      </c>
      <c r="G300" s="135" t="s">
        <v>233</v>
      </c>
      <c r="H300" s="136" t="s">
        <v>403</v>
      </c>
      <c r="I300" s="136">
        <v>250000000</v>
      </c>
      <c r="J300" s="141" t="s">
        <v>1309</v>
      </c>
    </row>
    <row r="301" spans="2:10" x14ac:dyDescent="0.25">
      <c r="B301" s="38"/>
      <c r="C301" s="101"/>
      <c r="D301" s="102" t="s">
        <v>8</v>
      </c>
      <c r="E301" s="101"/>
      <c r="F301" s="101"/>
      <c r="G301" s="101"/>
      <c r="H301" s="103"/>
      <c r="I301" s="104">
        <f>SUM(I291:I300)</f>
        <v>1270800000</v>
      </c>
      <c r="J301" s="38"/>
    </row>
    <row r="302" spans="2:10" x14ac:dyDescent="0.25">
      <c r="B302" s="38"/>
      <c r="C302" s="38"/>
      <c r="D302" s="45"/>
      <c r="E302" s="38"/>
      <c r="F302" s="38"/>
      <c r="G302" s="38"/>
      <c r="H302" s="39"/>
      <c r="I302" s="39"/>
      <c r="J302" s="38"/>
    </row>
    <row r="303" spans="2:10" x14ac:dyDescent="0.25">
      <c r="B303" s="23">
        <v>33</v>
      </c>
      <c r="C303" s="23" t="s">
        <v>452</v>
      </c>
      <c r="D303" s="37" t="s">
        <v>553</v>
      </c>
      <c r="E303" s="38" t="s">
        <v>554</v>
      </c>
      <c r="F303" s="38" t="s">
        <v>524</v>
      </c>
      <c r="G303" s="38" t="s">
        <v>555</v>
      </c>
      <c r="H303" s="39" t="s">
        <v>556</v>
      </c>
      <c r="I303" s="39">
        <v>122500000</v>
      </c>
      <c r="J303" s="38"/>
    </row>
    <row r="304" spans="2:10" x14ac:dyDescent="0.25">
      <c r="B304" s="38"/>
      <c r="C304" s="38"/>
      <c r="D304" s="45"/>
      <c r="E304" s="38" t="s">
        <v>557</v>
      </c>
      <c r="F304" s="38" t="s">
        <v>558</v>
      </c>
      <c r="G304" s="38" t="s">
        <v>559</v>
      </c>
      <c r="H304" s="39" t="s">
        <v>556</v>
      </c>
      <c r="I304" s="39">
        <v>51080000</v>
      </c>
      <c r="J304" s="38"/>
    </row>
    <row r="305" spans="2:10" x14ac:dyDescent="0.25">
      <c r="B305" s="38"/>
      <c r="C305" s="38"/>
      <c r="D305" s="45"/>
      <c r="E305" s="38" t="s">
        <v>560</v>
      </c>
      <c r="F305" s="38" t="s">
        <v>561</v>
      </c>
      <c r="G305" s="38" t="s">
        <v>562</v>
      </c>
      <c r="H305" s="39" t="s">
        <v>556</v>
      </c>
      <c r="I305" s="39">
        <v>51080000</v>
      </c>
      <c r="J305" s="38"/>
    </row>
    <row r="306" spans="2:10" x14ac:dyDescent="0.25">
      <c r="B306" s="38"/>
      <c r="C306" s="38"/>
      <c r="D306" s="45"/>
      <c r="E306" s="38" t="s">
        <v>563</v>
      </c>
      <c r="F306" s="38"/>
      <c r="G306" s="38" t="s">
        <v>565</v>
      </c>
      <c r="H306" s="39" t="s">
        <v>556</v>
      </c>
      <c r="I306" s="39">
        <v>51080000</v>
      </c>
      <c r="J306" s="38"/>
    </row>
    <row r="307" spans="2:10" x14ac:dyDescent="0.25">
      <c r="B307" s="38"/>
      <c r="C307" s="38"/>
      <c r="D307" s="45"/>
      <c r="E307" s="38" t="s">
        <v>557</v>
      </c>
      <c r="F307" s="38" t="s">
        <v>564</v>
      </c>
      <c r="G307" s="38" t="s">
        <v>566</v>
      </c>
      <c r="H307" s="39" t="s">
        <v>556</v>
      </c>
      <c r="I307" s="39">
        <v>51080000</v>
      </c>
      <c r="J307" s="38"/>
    </row>
    <row r="308" spans="2:10" x14ac:dyDescent="0.25">
      <c r="B308" s="38"/>
      <c r="C308" s="38"/>
      <c r="D308" s="45"/>
      <c r="E308" s="38" t="s">
        <v>567</v>
      </c>
      <c r="F308" s="38" t="s">
        <v>568</v>
      </c>
      <c r="G308" s="38" t="s">
        <v>562</v>
      </c>
      <c r="H308" s="39" t="s">
        <v>556</v>
      </c>
      <c r="I308" s="39">
        <v>51080000</v>
      </c>
      <c r="J308" s="38"/>
    </row>
    <row r="309" spans="2:10" x14ac:dyDescent="0.25">
      <c r="B309" s="38"/>
      <c r="C309" s="38"/>
      <c r="D309" s="45"/>
      <c r="E309" s="38"/>
      <c r="F309" s="38" t="s">
        <v>567</v>
      </c>
      <c r="G309" s="38" t="s">
        <v>569</v>
      </c>
      <c r="H309" s="39" t="s">
        <v>556</v>
      </c>
      <c r="I309" s="39">
        <v>51080000</v>
      </c>
      <c r="J309" s="38"/>
    </row>
    <row r="310" spans="2:10" x14ac:dyDescent="0.25">
      <c r="B310" s="38"/>
      <c r="C310" s="26"/>
      <c r="D310" s="22" t="s">
        <v>8</v>
      </c>
      <c r="E310" s="26"/>
      <c r="F310" s="26"/>
      <c r="G310" s="26"/>
      <c r="H310" s="27"/>
      <c r="I310" s="50">
        <f>SUM(I303:I309)</f>
        <v>428980000</v>
      </c>
      <c r="J310" s="38"/>
    </row>
    <row r="311" spans="2:10" x14ac:dyDescent="0.25">
      <c r="B311" s="38"/>
      <c r="C311" s="38"/>
      <c r="D311" s="45"/>
      <c r="E311" s="38"/>
      <c r="F311" s="38"/>
      <c r="G311" s="38"/>
      <c r="H311" s="39"/>
      <c r="I311" s="39"/>
      <c r="J311" s="38"/>
    </row>
    <row r="312" spans="2:10" x14ac:dyDescent="0.25">
      <c r="B312" s="23">
        <v>34</v>
      </c>
      <c r="C312" s="23" t="s">
        <v>309</v>
      </c>
      <c r="D312" s="37" t="s">
        <v>570</v>
      </c>
      <c r="E312" s="38" t="s">
        <v>571</v>
      </c>
      <c r="F312" s="38" t="s">
        <v>572</v>
      </c>
      <c r="G312" s="38" t="s">
        <v>573</v>
      </c>
      <c r="H312" s="39" t="s">
        <v>403</v>
      </c>
      <c r="I312" s="39">
        <v>90000000</v>
      </c>
      <c r="J312" s="38" t="s">
        <v>574</v>
      </c>
    </row>
    <row r="313" spans="2:10" x14ac:dyDescent="0.25">
      <c r="B313" s="38"/>
      <c r="C313" s="38"/>
      <c r="D313" s="45"/>
      <c r="E313" s="38"/>
      <c r="F313" s="38" t="s">
        <v>575</v>
      </c>
      <c r="G313" s="38" t="s">
        <v>573</v>
      </c>
      <c r="H313" s="39" t="s">
        <v>403</v>
      </c>
      <c r="I313" s="39">
        <v>90000000</v>
      </c>
      <c r="J313" s="38"/>
    </row>
    <row r="314" spans="2:10" x14ac:dyDescent="0.25">
      <c r="B314" s="38"/>
      <c r="C314" s="38"/>
      <c r="D314" s="45"/>
      <c r="E314" s="38"/>
      <c r="F314" s="38" t="s">
        <v>576</v>
      </c>
      <c r="G314" s="38" t="s">
        <v>573</v>
      </c>
      <c r="H314" s="39" t="s">
        <v>403</v>
      </c>
      <c r="I314" s="39">
        <v>90000000</v>
      </c>
      <c r="J314" s="38"/>
    </row>
    <row r="315" spans="2:10" x14ac:dyDescent="0.25">
      <c r="B315" s="38"/>
      <c r="C315" s="38"/>
      <c r="D315" s="45"/>
      <c r="E315" s="38"/>
      <c r="F315" s="38" t="s">
        <v>577</v>
      </c>
      <c r="G315" s="38" t="s">
        <v>573</v>
      </c>
      <c r="H315" s="39" t="s">
        <v>403</v>
      </c>
      <c r="I315" s="39">
        <v>90000000</v>
      </c>
      <c r="J315" s="38"/>
    </row>
    <row r="316" spans="2:10" x14ac:dyDescent="0.25">
      <c r="B316" s="38"/>
      <c r="C316" s="26"/>
      <c r="D316" s="22" t="s">
        <v>8</v>
      </c>
      <c r="E316" s="26"/>
      <c r="F316" s="26"/>
      <c r="G316" s="26"/>
      <c r="H316" s="27"/>
      <c r="I316" s="50">
        <f>SUM(I312:I315)</f>
        <v>360000000</v>
      </c>
      <c r="J316" s="38"/>
    </row>
    <row r="317" spans="2:10" x14ac:dyDescent="0.25">
      <c r="B317" s="38"/>
      <c r="C317" s="38"/>
      <c r="D317" s="45"/>
      <c r="E317" s="38"/>
      <c r="F317" s="38"/>
      <c r="G317" s="38"/>
      <c r="H317" s="39"/>
      <c r="I317" s="39"/>
      <c r="J317" s="38"/>
    </row>
    <row r="318" spans="2:10" x14ac:dyDescent="0.25">
      <c r="B318" s="23">
        <v>35</v>
      </c>
      <c r="C318" s="23" t="s">
        <v>116</v>
      </c>
      <c r="D318" s="37" t="s">
        <v>578</v>
      </c>
      <c r="E318" s="38" t="s">
        <v>579</v>
      </c>
      <c r="F318" s="38" t="s">
        <v>580</v>
      </c>
      <c r="G318" s="38" t="s">
        <v>118</v>
      </c>
      <c r="H318" s="39" t="s">
        <v>581</v>
      </c>
      <c r="I318" s="39">
        <v>26250000</v>
      </c>
      <c r="J318" s="20" t="s">
        <v>117</v>
      </c>
    </row>
    <row r="319" spans="2:10" x14ac:dyDescent="0.25">
      <c r="B319" s="38"/>
      <c r="C319" s="38"/>
      <c r="D319" s="45"/>
      <c r="E319" s="38" t="s">
        <v>582</v>
      </c>
      <c r="F319" s="38" t="s">
        <v>583</v>
      </c>
      <c r="G319" s="38" t="s">
        <v>118</v>
      </c>
      <c r="H319" s="39" t="s">
        <v>252</v>
      </c>
      <c r="I319" s="39">
        <v>17500000</v>
      </c>
      <c r="J319" s="38"/>
    </row>
    <row r="320" spans="2:10" x14ac:dyDescent="0.25">
      <c r="B320" s="38"/>
      <c r="C320" s="38"/>
      <c r="D320" s="45"/>
      <c r="E320" s="38"/>
      <c r="F320" s="38" t="s">
        <v>584</v>
      </c>
      <c r="G320" s="38" t="s">
        <v>118</v>
      </c>
      <c r="H320" s="39" t="s">
        <v>585</v>
      </c>
      <c r="I320" s="39">
        <v>157500000</v>
      </c>
      <c r="J320" s="38"/>
    </row>
    <row r="321" spans="2:10" x14ac:dyDescent="0.25">
      <c r="B321" s="38"/>
      <c r="C321" s="38"/>
      <c r="D321" s="45"/>
      <c r="E321" s="38"/>
      <c r="F321" s="38" t="s">
        <v>586</v>
      </c>
      <c r="G321" s="38" t="s">
        <v>118</v>
      </c>
      <c r="H321" s="39" t="s">
        <v>403</v>
      </c>
      <c r="I321" s="39">
        <v>87500000</v>
      </c>
      <c r="J321" s="38"/>
    </row>
    <row r="322" spans="2:10" x14ac:dyDescent="0.25">
      <c r="B322" s="38"/>
      <c r="C322" s="38"/>
      <c r="D322" s="45"/>
      <c r="E322" s="38" t="s">
        <v>587</v>
      </c>
      <c r="F322" s="38" t="s">
        <v>588</v>
      </c>
      <c r="G322" s="38" t="s">
        <v>118</v>
      </c>
      <c r="H322" s="39" t="s">
        <v>431</v>
      </c>
      <c r="I322" s="39">
        <v>43750000</v>
      </c>
      <c r="J322" s="38"/>
    </row>
    <row r="323" spans="2:10" x14ac:dyDescent="0.25">
      <c r="B323" s="38"/>
      <c r="C323" s="38"/>
      <c r="D323" s="45"/>
      <c r="E323" s="38"/>
      <c r="F323" s="38" t="s">
        <v>589</v>
      </c>
      <c r="G323" s="38" t="s">
        <v>118</v>
      </c>
      <c r="H323" s="39" t="s">
        <v>403</v>
      </c>
      <c r="I323" s="39">
        <v>87500000</v>
      </c>
      <c r="J323" s="38"/>
    </row>
    <row r="324" spans="2:10" x14ac:dyDescent="0.25">
      <c r="B324" s="38"/>
      <c r="C324" s="38"/>
      <c r="D324" s="45"/>
      <c r="E324" s="38"/>
      <c r="F324" s="38" t="s">
        <v>590</v>
      </c>
      <c r="G324" s="38" t="s">
        <v>118</v>
      </c>
      <c r="H324" s="39" t="s">
        <v>591</v>
      </c>
      <c r="I324" s="39">
        <v>113750000</v>
      </c>
      <c r="J324" s="38"/>
    </row>
    <row r="325" spans="2:10" x14ac:dyDescent="0.25">
      <c r="B325" s="38"/>
      <c r="C325" s="38"/>
      <c r="D325" s="45"/>
      <c r="E325" s="38"/>
      <c r="F325" s="38" t="s">
        <v>592</v>
      </c>
      <c r="G325" s="38" t="s">
        <v>118</v>
      </c>
      <c r="H325" s="39" t="s">
        <v>591</v>
      </c>
      <c r="I325" s="39">
        <v>113750000</v>
      </c>
      <c r="J325" s="38"/>
    </row>
    <row r="326" spans="2:10" x14ac:dyDescent="0.25">
      <c r="B326" s="38"/>
      <c r="C326" s="38"/>
      <c r="D326" s="45"/>
      <c r="E326" s="38"/>
      <c r="F326" s="38" t="s">
        <v>593</v>
      </c>
      <c r="G326" s="38" t="s">
        <v>118</v>
      </c>
      <c r="H326" s="39" t="s">
        <v>594</v>
      </c>
      <c r="I326" s="39">
        <v>52500000</v>
      </c>
      <c r="J326" s="38"/>
    </row>
    <row r="327" spans="2:10" x14ac:dyDescent="0.25">
      <c r="B327" s="38"/>
      <c r="C327" s="38"/>
      <c r="D327" s="45"/>
      <c r="E327" s="38" t="s">
        <v>595</v>
      </c>
      <c r="F327" s="38" t="s">
        <v>596</v>
      </c>
      <c r="G327" s="38" t="s">
        <v>118</v>
      </c>
      <c r="H327" s="39" t="s">
        <v>597</v>
      </c>
      <c r="I327" s="39">
        <v>61250000</v>
      </c>
      <c r="J327" s="38"/>
    </row>
    <row r="328" spans="2:10" x14ac:dyDescent="0.25">
      <c r="B328" s="38"/>
      <c r="C328" s="38"/>
      <c r="D328" s="45"/>
      <c r="E328" s="38"/>
      <c r="F328" s="38" t="s">
        <v>598</v>
      </c>
      <c r="G328" s="38" t="s">
        <v>118</v>
      </c>
      <c r="H328" s="39" t="s">
        <v>599</v>
      </c>
      <c r="I328" s="39">
        <v>35000000</v>
      </c>
      <c r="J328" s="38"/>
    </row>
    <row r="329" spans="2:10" x14ac:dyDescent="0.25">
      <c r="B329" s="38"/>
      <c r="C329" s="38"/>
      <c r="D329" s="45"/>
      <c r="E329" s="38"/>
      <c r="F329" s="38" t="s">
        <v>600</v>
      </c>
      <c r="G329" s="38" t="s">
        <v>118</v>
      </c>
      <c r="H329" s="39" t="s">
        <v>601</v>
      </c>
      <c r="I329" s="39">
        <v>7000000</v>
      </c>
      <c r="J329" s="38"/>
    </row>
    <row r="330" spans="2:10" x14ac:dyDescent="0.25">
      <c r="B330" s="38"/>
      <c r="C330" s="38"/>
      <c r="D330" s="45"/>
      <c r="E330" s="38"/>
      <c r="F330" s="38" t="s">
        <v>602</v>
      </c>
      <c r="G330" s="38" t="s">
        <v>118</v>
      </c>
      <c r="H330" s="39" t="s">
        <v>603</v>
      </c>
      <c r="I330" s="39">
        <v>936250000</v>
      </c>
      <c r="J330" s="38"/>
    </row>
    <row r="331" spans="2:10" x14ac:dyDescent="0.25">
      <c r="B331" s="38"/>
      <c r="C331" s="38"/>
      <c r="D331" s="45"/>
      <c r="E331" s="38" t="s">
        <v>604</v>
      </c>
      <c r="F331" s="38" t="s">
        <v>605</v>
      </c>
      <c r="G331" s="38" t="s">
        <v>118</v>
      </c>
      <c r="H331" s="39" t="s">
        <v>606</v>
      </c>
      <c r="I331" s="39">
        <v>12250000</v>
      </c>
      <c r="J331" s="38"/>
    </row>
    <row r="332" spans="2:10" x14ac:dyDescent="0.25">
      <c r="B332" s="38"/>
      <c r="C332" s="38"/>
      <c r="D332" s="45"/>
      <c r="E332" s="38"/>
      <c r="F332" s="38" t="s">
        <v>607</v>
      </c>
      <c r="G332" s="38" t="s">
        <v>118</v>
      </c>
      <c r="H332" s="39" t="s">
        <v>403</v>
      </c>
      <c r="I332" s="39">
        <v>87500000</v>
      </c>
      <c r="J332" s="38"/>
    </row>
    <row r="333" spans="2:10" x14ac:dyDescent="0.25">
      <c r="B333" s="38"/>
      <c r="C333" s="38"/>
      <c r="D333" s="45"/>
      <c r="E333" s="38" t="s">
        <v>554</v>
      </c>
      <c r="F333" s="38" t="s">
        <v>554</v>
      </c>
      <c r="G333" s="38" t="s">
        <v>118</v>
      </c>
      <c r="H333" s="39" t="s">
        <v>403</v>
      </c>
      <c r="I333" s="39">
        <v>87500000</v>
      </c>
      <c r="J333" s="38"/>
    </row>
    <row r="334" spans="2:10" x14ac:dyDescent="0.25">
      <c r="B334" s="38"/>
      <c r="C334" s="38"/>
      <c r="D334" s="45"/>
      <c r="E334" s="38"/>
      <c r="F334" s="38" t="s">
        <v>608</v>
      </c>
      <c r="G334" s="38" t="s">
        <v>118</v>
      </c>
      <c r="H334" s="39" t="s">
        <v>609</v>
      </c>
      <c r="I334" s="39">
        <v>84000000</v>
      </c>
      <c r="J334" s="38"/>
    </row>
    <row r="335" spans="2:10" x14ac:dyDescent="0.25">
      <c r="B335" s="38"/>
      <c r="C335" s="38"/>
      <c r="D335" s="45"/>
      <c r="E335" s="38" t="s">
        <v>610</v>
      </c>
      <c r="F335" s="38" t="s">
        <v>611</v>
      </c>
      <c r="G335" s="38" t="s">
        <v>118</v>
      </c>
      <c r="H335" s="39" t="s">
        <v>612</v>
      </c>
      <c r="I335" s="39">
        <v>5250000</v>
      </c>
      <c r="J335" s="38"/>
    </row>
    <row r="336" spans="2:10" x14ac:dyDescent="0.25">
      <c r="B336" s="38"/>
      <c r="C336" s="26"/>
      <c r="D336" s="22" t="s">
        <v>8</v>
      </c>
      <c r="E336" s="26"/>
      <c r="F336" s="26"/>
      <c r="G336" s="26"/>
      <c r="H336" s="27"/>
      <c r="I336" s="50">
        <f>SUM(I318:I335)</f>
        <v>2016000000</v>
      </c>
      <c r="J336" s="38"/>
    </row>
    <row r="337" spans="2:10" x14ac:dyDescent="0.25">
      <c r="B337" s="38"/>
      <c r="C337" s="23"/>
      <c r="D337" s="35"/>
      <c r="E337" s="23"/>
      <c r="F337" s="23"/>
      <c r="G337" s="23"/>
      <c r="H337" s="36"/>
      <c r="I337" s="51"/>
      <c r="J337" s="38"/>
    </row>
    <row r="338" spans="2:10" x14ac:dyDescent="0.25">
      <c r="B338" s="23">
        <v>36</v>
      </c>
      <c r="C338" s="23" t="s">
        <v>132</v>
      </c>
      <c r="D338" s="37" t="s">
        <v>578</v>
      </c>
      <c r="E338" s="38" t="s">
        <v>571</v>
      </c>
      <c r="F338" s="38" t="s">
        <v>572</v>
      </c>
      <c r="G338" s="38" t="s">
        <v>969</v>
      </c>
      <c r="H338" s="39" t="s">
        <v>970</v>
      </c>
      <c r="I338" s="39">
        <v>750000000</v>
      </c>
      <c r="J338" s="38"/>
    </row>
    <row r="339" spans="2:10" x14ac:dyDescent="0.25">
      <c r="B339" s="38"/>
      <c r="C339" s="38"/>
      <c r="D339" s="42"/>
      <c r="E339" s="38"/>
      <c r="F339" s="38"/>
      <c r="G339" s="38" t="s">
        <v>971</v>
      </c>
      <c r="H339" s="39" t="s">
        <v>79</v>
      </c>
      <c r="I339" s="39">
        <v>50000000</v>
      </c>
      <c r="J339" s="38"/>
    </row>
    <row r="340" spans="2:10" x14ac:dyDescent="0.25">
      <c r="B340" s="38"/>
      <c r="C340" s="38"/>
      <c r="D340" s="42"/>
      <c r="E340" s="38"/>
      <c r="F340" s="38" t="s">
        <v>576</v>
      </c>
      <c r="G340" s="38" t="s">
        <v>972</v>
      </c>
      <c r="H340" s="39" t="s">
        <v>973</v>
      </c>
      <c r="I340" s="39">
        <v>70000000</v>
      </c>
      <c r="J340" s="38"/>
    </row>
    <row r="341" spans="2:10" x14ac:dyDescent="0.25">
      <c r="B341" s="38"/>
      <c r="C341" s="38"/>
      <c r="D341" s="42"/>
      <c r="E341" s="38"/>
      <c r="F341" s="38"/>
      <c r="G341" s="38" t="s">
        <v>974</v>
      </c>
      <c r="H341" s="39" t="s">
        <v>973</v>
      </c>
      <c r="I341" s="39">
        <v>100000000</v>
      </c>
      <c r="J341" s="38"/>
    </row>
    <row r="342" spans="2:10" x14ac:dyDescent="0.25">
      <c r="B342" s="38"/>
      <c r="C342" s="38"/>
      <c r="D342" s="42"/>
      <c r="E342" s="38"/>
      <c r="F342" s="38"/>
      <c r="G342" s="38" t="s">
        <v>655</v>
      </c>
      <c r="H342" s="39" t="s">
        <v>975</v>
      </c>
      <c r="I342" s="39">
        <v>190000000</v>
      </c>
      <c r="J342" s="38"/>
    </row>
    <row r="343" spans="2:10" x14ac:dyDescent="0.25">
      <c r="B343" s="38"/>
      <c r="C343" s="38"/>
      <c r="D343" s="42"/>
      <c r="E343" s="38"/>
      <c r="F343" s="38"/>
      <c r="G343" s="38" t="s">
        <v>537</v>
      </c>
      <c r="H343" s="39" t="s">
        <v>976</v>
      </c>
      <c r="I343" s="39">
        <v>50000000</v>
      </c>
      <c r="J343" s="38"/>
    </row>
    <row r="344" spans="2:10" x14ac:dyDescent="0.25">
      <c r="B344" s="38"/>
      <c r="C344" s="38"/>
      <c r="D344" s="42"/>
      <c r="E344" s="38" t="s">
        <v>977</v>
      </c>
      <c r="F344" s="38" t="s">
        <v>751</v>
      </c>
      <c r="G344" s="38" t="s">
        <v>250</v>
      </c>
      <c r="H344" s="39" t="s">
        <v>978</v>
      </c>
      <c r="I344" s="39">
        <v>675000000</v>
      </c>
      <c r="J344" s="38"/>
    </row>
    <row r="345" spans="2:10" x14ac:dyDescent="0.25">
      <c r="B345" s="38"/>
      <c r="C345" s="38"/>
      <c r="D345" s="42"/>
      <c r="E345" s="38"/>
      <c r="F345" s="38"/>
      <c r="G345" s="38" t="s">
        <v>655</v>
      </c>
      <c r="H345" s="39" t="s">
        <v>979</v>
      </c>
      <c r="I345" s="39">
        <v>100000000</v>
      </c>
      <c r="J345" s="38"/>
    </row>
    <row r="346" spans="2:10" x14ac:dyDescent="0.25">
      <c r="B346" s="38"/>
      <c r="C346" s="38"/>
      <c r="D346" s="42"/>
      <c r="E346" s="38"/>
      <c r="F346" s="38"/>
      <c r="G346" s="38" t="s">
        <v>980</v>
      </c>
      <c r="H346" s="39" t="s">
        <v>538</v>
      </c>
      <c r="I346" s="39">
        <v>75000000</v>
      </c>
      <c r="J346" s="38"/>
    </row>
    <row r="347" spans="2:10" x14ac:dyDescent="0.25">
      <c r="B347" s="38"/>
      <c r="C347" s="38"/>
      <c r="D347" s="42"/>
      <c r="E347" s="38"/>
      <c r="F347" s="38"/>
      <c r="G347" s="38" t="s">
        <v>971</v>
      </c>
      <c r="H347" s="39" t="s">
        <v>79</v>
      </c>
      <c r="I347" s="39">
        <v>50000000</v>
      </c>
      <c r="J347" s="38"/>
    </row>
    <row r="348" spans="2:10" x14ac:dyDescent="0.25">
      <c r="B348" s="38"/>
      <c r="C348" s="26"/>
      <c r="D348" s="22" t="s">
        <v>8</v>
      </c>
      <c r="E348" s="26"/>
      <c r="F348" s="26"/>
      <c r="G348" s="26"/>
      <c r="H348" s="27"/>
      <c r="I348" s="50">
        <f>SUM(I338:I347)</f>
        <v>2110000000</v>
      </c>
      <c r="J348" s="38"/>
    </row>
    <row r="349" spans="2:10" x14ac:dyDescent="0.25">
      <c r="B349" s="38"/>
      <c r="C349" s="38"/>
      <c r="D349" s="45"/>
      <c r="E349" s="38"/>
      <c r="F349" s="38"/>
      <c r="G349" s="38"/>
      <c r="H349" s="39"/>
      <c r="I349" s="39"/>
      <c r="J349" s="38"/>
    </row>
    <row r="350" spans="2:10" x14ac:dyDescent="0.25">
      <c r="B350" s="23">
        <v>37</v>
      </c>
      <c r="C350" s="23" t="s">
        <v>452</v>
      </c>
      <c r="D350" s="37" t="s">
        <v>613</v>
      </c>
      <c r="E350" s="38" t="s">
        <v>473</v>
      </c>
      <c r="F350" s="38" t="s">
        <v>474</v>
      </c>
      <c r="G350" s="38" t="s">
        <v>475</v>
      </c>
      <c r="H350" s="39" t="s">
        <v>456</v>
      </c>
      <c r="I350" s="39">
        <v>50000000</v>
      </c>
      <c r="J350" s="38"/>
    </row>
    <row r="351" spans="2:10" x14ac:dyDescent="0.25">
      <c r="B351" s="38"/>
      <c r="C351" s="38"/>
      <c r="D351" s="45"/>
      <c r="E351" s="38" t="s">
        <v>42</v>
      </c>
      <c r="F351" s="38" t="s">
        <v>476</v>
      </c>
      <c r="G351" s="38" t="s">
        <v>477</v>
      </c>
      <c r="H351" s="39" t="s">
        <v>456</v>
      </c>
      <c r="I351" s="39">
        <v>50000000</v>
      </c>
      <c r="J351" s="38"/>
    </row>
    <row r="352" spans="2:10" x14ac:dyDescent="0.25">
      <c r="B352" s="38"/>
      <c r="C352" s="38"/>
      <c r="D352" s="45"/>
      <c r="E352" s="38"/>
      <c r="F352" s="38" t="s">
        <v>629</v>
      </c>
      <c r="G352" s="38" t="s">
        <v>559</v>
      </c>
      <c r="H352" s="39" t="s">
        <v>79</v>
      </c>
      <c r="I352" s="39">
        <v>51080000</v>
      </c>
      <c r="J352" s="38"/>
    </row>
    <row r="353" spans="2:10" x14ac:dyDescent="0.25">
      <c r="B353" s="38"/>
      <c r="C353" s="38"/>
      <c r="D353" s="45"/>
      <c r="E353" s="38" t="s">
        <v>478</v>
      </c>
      <c r="F353" s="38" t="s">
        <v>479</v>
      </c>
      <c r="G353" s="38" t="s">
        <v>480</v>
      </c>
      <c r="H353" s="39" t="s">
        <v>456</v>
      </c>
      <c r="I353" s="39">
        <v>50000000</v>
      </c>
      <c r="J353" s="98"/>
    </row>
    <row r="354" spans="2:10" x14ac:dyDescent="0.25">
      <c r="B354" s="38"/>
      <c r="C354" s="38"/>
      <c r="D354" s="45"/>
      <c r="E354" s="38"/>
      <c r="F354" s="38" t="s">
        <v>626</v>
      </c>
      <c r="G354" s="38" t="s">
        <v>625</v>
      </c>
      <c r="H354" s="39" t="s">
        <v>306</v>
      </c>
      <c r="I354" s="39">
        <v>106800000</v>
      </c>
      <c r="J354" s="38"/>
    </row>
    <row r="355" spans="2:10" x14ac:dyDescent="0.25">
      <c r="B355" s="38"/>
      <c r="C355" s="38"/>
      <c r="D355" s="45"/>
      <c r="E355" s="38"/>
      <c r="F355" s="38"/>
      <c r="G355" s="38" t="s">
        <v>562</v>
      </c>
      <c r="H355" s="39" t="s">
        <v>79</v>
      </c>
      <c r="I355" s="39">
        <v>51080000</v>
      </c>
      <c r="J355" s="38"/>
    </row>
    <row r="356" spans="2:10" x14ac:dyDescent="0.25">
      <c r="B356" s="38"/>
      <c r="C356" s="38"/>
      <c r="D356" s="45"/>
      <c r="E356" s="38" t="s">
        <v>481</v>
      </c>
      <c r="F356" s="38" t="s">
        <v>482</v>
      </c>
      <c r="G356" s="38" t="s">
        <v>483</v>
      </c>
      <c r="H356" s="39" t="s">
        <v>456</v>
      </c>
      <c r="I356" s="39">
        <v>50000000</v>
      </c>
      <c r="J356" s="38"/>
    </row>
    <row r="357" spans="2:10" x14ac:dyDescent="0.25">
      <c r="B357" s="38"/>
      <c r="C357" s="38"/>
      <c r="D357" s="45"/>
      <c r="E357" s="38" t="s">
        <v>484</v>
      </c>
      <c r="F357" s="38" t="s">
        <v>485</v>
      </c>
      <c r="G357" s="38" t="s">
        <v>486</v>
      </c>
      <c r="H357" s="39" t="s">
        <v>456</v>
      </c>
      <c r="I357" s="39">
        <v>50000000</v>
      </c>
      <c r="J357" s="38"/>
    </row>
    <row r="358" spans="2:10" x14ac:dyDescent="0.25">
      <c r="B358" s="38"/>
      <c r="C358" s="38"/>
      <c r="D358" s="45"/>
      <c r="E358" s="38"/>
      <c r="F358" s="38" t="s">
        <v>621</v>
      </c>
      <c r="G358" s="38" t="s">
        <v>622</v>
      </c>
      <c r="H358" s="39" t="s">
        <v>456</v>
      </c>
      <c r="I358" s="39">
        <v>50000000</v>
      </c>
      <c r="J358" s="38"/>
    </row>
    <row r="359" spans="2:10" ht="15.75" thickBot="1" x14ac:dyDescent="0.3">
      <c r="B359" s="38"/>
      <c r="C359" s="38"/>
      <c r="D359" s="45"/>
      <c r="E359" s="38"/>
      <c r="F359" s="38" t="s">
        <v>623</v>
      </c>
      <c r="G359" s="38" t="s">
        <v>477</v>
      </c>
      <c r="H359" s="39" t="s">
        <v>456</v>
      </c>
      <c r="I359" s="39">
        <v>50000000</v>
      </c>
      <c r="J359" s="38"/>
    </row>
    <row r="360" spans="2:10" x14ac:dyDescent="0.25">
      <c r="B360" s="93"/>
      <c r="C360" s="93"/>
      <c r="D360" s="94"/>
      <c r="E360" s="93"/>
      <c r="F360" s="93"/>
      <c r="G360" s="93" t="s">
        <v>559</v>
      </c>
      <c r="H360" s="95" t="s">
        <v>79</v>
      </c>
      <c r="I360" s="95">
        <v>51080000</v>
      </c>
      <c r="J360" s="38"/>
    </row>
    <row r="361" spans="2:10" x14ac:dyDescent="0.25">
      <c r="B361" s="38"/>
      <c r="C361" s="38"/>
      <c r="D361" s="45"/>
      <c r="E361" s="38"/>
      <c r="F361" s="38" t="s">
        <v>484</v>
      </c>
      <c r="G361" s="38" t="s">
        <v>625</v>
      </c>
      <c r="H361" s="39" t="s">
        <v>306</v>
      </c>
      <c r="I361" s="39">
        <v>106800000</v>
      </c>
      <c r="J361" s="38"/>
    </row>
    <row r="362" spans="2:10" x14ac:dyDescent="0.25">
      <c r="B362" s="38"/>
      <c r="C362" s="38"/>
      <c r="D362" s="45"/>
      <c r="E362" s="38" t="s">
        <v>614</v>
      </c>
      <c r="F362" s="38" t="s">
        <v>615</v>
      </c>
      <c r="G362" s="38" t="s">
        <v>616</v>
      </c>
      <c r="H362" s="39" t="s">
        <v>456</v>
      </c>
      <c r="I362" s="39">
        <v>50000000</v>
      </c>
      <c r="J362" s="38"/>
    </row>
    <row r="363" spans="2:10" x14ac:dyDescent="0.25">
      <c r="B363" s="38"/>
      <c r="C363" s="38"/>
      <c r="D363" s="45"/>
      <c r="E363" s="38"/>
      <c r="F363" s="38" t="s">
        <v>624</v>
      </c>
      <c r="G363" s="38" t="s">
        <v>480</v>
      </c>
      <c r="H363" s="39" t="s">
        <v>456</v>
      </c>
      <c r="I363" s="39">
        <v>50000000</v>
      </c>
      <c r="J363" s="38"/>
    </row>
    <row r="364" spans="2:10" x14ac:dyDescent="0.25">
      <c r="B364" s="38"/>
      <c r="C364" s="38"/>
      <c r="D364" s="45"/>
      <c r="E364" s="38"/>
      <c r="F364" s="38"/>
      <c r="G364" s="38" t="s">
        <v>625</v>
      </c>
      <c r="H364" s="39" t="s">
        <v>306</v>
      </c>
      <c r="I364" s="39">
        <v>106800000</v>
      </c>
      <c r="J364" s="38"/>
    </row>
    <row r="365" spans="2:10" x14ac:dyDescent="0.25">
      <c r="B365" s="38"/>
      <c r="C365" s="38"/>
      <c r="D365" s="45"/>
      <c r="E365" s="38" t="s">
        <v>481</v>
      </c>
      <c r="F365" s="38" t="s">
        <v>617</v>
      </c>
      <c r="G365" s="38" t="s">
        <v>618</v>
      </c>
      <c r="H365" s="39" t="s">
        <v>456</v>
      </c>
      <c r="I365" s="39">
        <v>50000000</v>
      </c>
      <c r="J365" s="38"/>
    </row>
    <row r="366" spans="2:10" x14ac:dyDescent="0.25">
      <c r="B366" s="38"/>
      <c r="C366" s="38"/>
      <c r="D366" s="45"/>
      <c r="E366" s="38" t="s">
        <v>619</v>
      </c>
      <c r="F366" s="38" t="s">
        <v>484</v>
      </c>
      <c r="G366" s="38" t="s">
        <v>620</v>
      </c>
      <c r="H366" s="39" t="s">
        <v>456</v>
      </c>
      <c r="I366" s="39">
        <v>50000000</v>
      </c>
      <c r="J366" s="38"/>
    </row>
    <row r="367" spans="2:10" x14ac:dyDescent="0.25">
      <c r="B367" s="38"/>
      <c r="C367" s="38"/>
      <c r="D367" s="45"/>
      <c r="E367" s="38" t="s">
        <v>627</v>
      </c>
      <c r="F367" s="38" t="s">
        <v>628</v>
      </c>
      <c r="G367" s="38" t="s">
        <v>559</v>
      </c>
      <c r="H367" s="39" t="s">
        <v>79</v>
      </c>
      <c r="I367" s="39">
        <v>51080000</v>
      </c>
      <c r="J367" s="38"/>
    </row>
    <row r="368" spans="2:10" x14ac:dyDescent="0.25">
      <c r="B368" s="38"/>
      <c r="C368" s="38"/>
      <c r="D368" s="45"/>
      <c r="E368" s="38" t="s">
        <v>630</v>
      </c>
      <c r="F368" s="38" t="s">
        <v>631</v>
      </c>
      <c r="G368" s="38" t="s">
        <v>559</v>
      </c>
      <c r="H368" s="39" t="s">
        <v>79</v>
      </c>
      <c r="I368" s="39">
        <v>51080000</v>
      </c>
      <c r="J368" s="38"/>
    </row>
    <row r="369" spans="2:10" x14ac:dyDescent="0.25">
      <c r="B369" s="38"/>
      <c r="C369" s="38"/>
      <c r="D369" s="45"/>
      <c r="E369" s="38" t="s">
        <v>632</v>
      </c>
      <c r="F369" s="38" t="s">
        <v>633</v>
      </c>
      <c r="G369" s="38" t="s">
        <v>634</v>
      </c>
      <c r="H369" s="39" t="s">
        <v>79</v>
      </c>
      <c r="I369" s="39">
        <v>51080000</v>
      </c>
      <c r="J369" s="38"/>
    </row>
    <row r="370" spans="2:10" x14ac:dyDescent="0.25">
      <c r="B370" s="38"/>
      <c r="C370" s="38"/>
      <c r="D370" s="45"/>
      <c r="E370" s="38" t="s">
        <v>635</v>
      </c>
      <c r="F370" s="38" t="s">
        <v>635</v>
      </c>
      <c r="G370" s="38" t="s">
        <v>562</v>
      </c>
      <c r="H370" s="39" t="s">
        <v>79</v>
      </c>
      <c r="I370" s="39">
        <v>51080000</v>
      </c>
      <c r="J370" s="38"/>
    </row>
    <row r="371" spans="2:10" x14ac:dyDescent="0.25">
      <c r="B371" s="38"/>
      <c r="C371" s="26"/>
      <c r="D371" s="22" t="s">
        <v>8</v>
      </c>
      <c r="E371" s="26"/>
      <c r="F371" s="26"/>
      <c r="G371" s="26"/>
      <c r="H371" s="27"/>
      <c r="I371" s="50">
        <f>SUM(I350:I370)</f>
        <v>1227960000</v>
      </c>
      <c r="J371" s="38"/>
    </row>
    <row r="372" spans="2:10" x14ac:dyDescent="0.25">
      <c r="B372" s="38"/>
      <c r="C372" s="38"/>
      <c r="D372" s="45"/>
      <c r="E372" s="38"/>
      <c r="F372" s="38"/>
      <c r="G372" s="38"/>
      <c r="H372" s="39"/>
      <c r="I372" s="39"/>
      <c r="J372" s="38"/>
    </row>
    <row r="373" spans="2:10" x14ac:dyDescent="0.25">
      <c r="B373" s="23">
        <v>37</v>
      </c>
      <c r="C373" s="23" t="s">
        <v>132</v>
      </c>
      <c r="D373" s="37" t="s">
        <v>636</v>
      </c>
      <c r="E373" s="126" t="s">
        <v>614</v>
      </c>
      <c r="F373" s="126" t="s">
        <v>637</v>
      </c>
      <c r="G373" s="38" t="s">
        <v>498</v>
      </c>
      <c r="H373" s="39" t="s">
        <v>640</v>
      </c>
      <c r="I373" s="39">
        <v>64000000</v>
      </c>
      <c r="J373" s="38"/>
    </row>
    <row r="374" spans="2:10" x14ac:dyDescent="0.25">
      <c r="B374" s="38"/>
      <c r="C374" s="38"/>
      <c r="D374" s="45"/>
      <c r="E374" s="38"/>
      <c r="F374" s="38"/>
      <c r="G374" s="38" t="s">
        <v>250</v>
      </c>
      <c r="H374" s="39" t="s">
        <v>638</v>
      </c>
      <c r="I374" s="39">
        <v>26000000</v>
      </c>
      <c r="J374" s="38"/>
    </row>
    <row r="375" spans="2:10" x14ac:dyDescent="0.25">
      <c r="B375" s="38"/>
      <c r="C375" s="38"/>
      <c r="D375" s="45"/>
      <c r="E375" s="38"/>
      <c r="F375" s="38"/>
      <c r="G375" s="38" t="s">
        <v>498</v>
      </c>
      <c r="H375" s="39" t="s">
        <v>639</v>
      </c>
      <c r="I375" s="39">
        <v>34560000</v>
      </c>
      <c r="J375" s="38"/>
    </row>
    <row r="376" spans="2:10" x14ac:dyDescent="0.25">
      <c r="B376" s="38"/>
      <c r="C376" s="38"/>
      <c r="D376" s="45"/>
      <c r="E376" s="38"/>
      <c r="F376" s="38"/>
      <c r="G376" s="38" t="s">
        <v>250</v>
      </c>
      <c r="H376" s="39" t="s">
        <v>641</v>
      </c>
      <c r="I376" s="39">
        <v>31200000</v>
      </c>
      <c r="J376" s="38"/>
    </row>
    <row r="377" spans="2:10" x14ac:dyDescent="0.25">
      <c r="B377" s="38"/>
      <c r="C377" s="38"/>
      <c r="D377" s="45"/>
      <c r="E377" s="38"/>
      <c r="F377" s="38"/>
      <c r="G377" s="38" t="s">
        <v>498</v>
      </c>
      <c r="H377" s="39" t="s">
        <v>642</v>
      </c>
      <c r="I377" s="39">
        <v>210000000</v>
      </c>
      <c r="J377" s="38"/>
    </row>
    <row r="378" spans="2:10" x14ac:dyDescent="0.25">
      <c r="B378" s="38"/>
      <c r="C378" s="38"/>
      <c r="D378" s="45"/>
      <c r="E378" s="38"/>
      <c r="F378" s="38"/>
      <c r="G378" s="126" t="s">
        <v>643</v>
      </c>
      <c r="H378" s="127" t="s">
        <v>644</v>
      </c>
      <c r="I378" s="127">
        <v>125000000</v>
      </c>
      <c r="J378" s="139" t="s">
        <v>1309</v>
      </c>
    </row>
    <row r="379" spans="2:10" x14ac:dyDescent="0.25">
      <c r="B379" s="38"/>
      <c r="C379" s="38"/>
      <c r="D379" s="45"/>
      <c r="E379" s="38" t="s">
        <v>478</v>
      </c>
      <c r="F379" s="38" t="s">
        <v>645</v>
      </c>
      <c r="G379" s="38" t="s">
        <v>646</v>
      </c>
      <c r="H379" s="39" t="s">
        <v>647</v>
      </c>
      <c r="I379" s="39">
        <v>121500000</v>
      </c>
      <c r="J379" s="38"/>
    </row>
    <row r="380" spans="2:10" x14ac:dyDescent="0.25">
      <c r="B380" s="38"/>
      <c r="C380" s="38"/>
      <c r="D380" s="45"/>
      <c r="E380" s="38"/>
      <c r="F380" s="38"/>
      <c r="G380" s="38" t="s">
        <v>648</v>
      </c>
      <c r="H380" s="39" t="s">
        <v>649</v>
      </c>
      <c r="I380" s="39">
        <v>250000000</v>
      </c>
      <c r="J380" s="38"/>
    </row>
    <row r="381" spans="2:10" x14ac:dyDescent="0.25">
      <c r="B381" s="38"/>
      <c r="C381" s="38"/>
      <c r="D381" s="45"/>
      <c r="E381" s="38"/>
      <c r="F381" s="38" t="s">
        <v>479</v>
      </c>
      <c r="G381" s="38" t="s">
        <v>498</v>
      </c>
      <c r="H381" s="39" t="s">
        <v>650</v>
      </c>
      <c r="I381" s="189">
        <v>280000000</v>
      </c>
      <c r="J381" s="38"/>
    </row>
    <row r="382" spans="2:10" x14ac:dyDescent="0.25">
      <c r="B382" s="38"/>
      <c r="C382" s="38"/>
      <c r="D382" s="45"/>
      <c r="E382" s="38"/>
      <c r="F382" s="38"/>
      <c r="G382" s="38" t="s">
        <v>651</v>
      </c>
      <c r="H382" s="39" t="s">
        <v>213</v>
      </c>
      <c r="I382" s="189"/>
      <c r="J382" s="38"/>
    </row>
    <row r="383" spans="2:10" x14ac:dyDescent="0.25">
      <c r="B383" s="38"/>
      <c r="C383" s="38"/>
      <c r="D383" s="45"/>
      <c r="E383" s="38"/>
      <c r="F383" s="38"/>
      <c r="G383" s="38" t="s">
        <v>707</v>
      </c>
      <c r="H383" s="39" t="s">
        <v>708</v>
      </c>
      <c r="I383" s="121">
        <v>150000000</v>
      </c>
      <c r="J383" s="38"/>
    </row>
    <row r="384" spans="2:10" x14ac:dyDescent="0.25">
      <c r="B384" s="38"/>
      <c r="C384" s="38"/>
      <c r="D384" s="45"/>
      <c r="E384" s="38"/>
      <c r="F384" s="38" t="s">
        <v>652</v>
      </c>
      <c r="G384" s="38" t="s">
        <v>653</v>
      </c>
      <c r="H384" s="39" t="s">
        <v>654</v>
      </c>
      <c r="I384" s="39">
        <v>250000000</v>
      </c>
      <c r="J384" s="38"/>
    </row>
    <row r="385" spans="2:10" x14ac:dyDescent="0.25">
      <c r="B385" s="38"/>
      <c r="C385" s="38"/>
      <c r="D385" s="45"/>
      <c r="E385" s="38" t="s">
        <v>481</v>
      </c>
      <c r="F385" s="38" t="s">
        <v>482</v>
      </c>
      <c r="G385" s="38" t="s">
        <v>655</v>
      </c>
      <c r="H385" s="39" t="s">
        <v>656</v>
      </c>
      <c r="I385" s="39">
        <v>56200000</v>
      </c>
      <c r="J385" s="38"/>
    </row>
    <row r="386" spans="2:10" x14ac:dyDescent="0.25">
      <c r="B386" s="38"/>
      <c r="C386" s="38"/>
      <c r="D386" s="45"/>
      <c r="E386" s="38"/>
      <c r="F386" s="38"/>
      <c r="G386" s="38" t="s">
        <v>498</v>
      </c>
      <c r="H386" s="39" t="s">
        <v>657</v>
      </c>
      <c r="I386" s="39">
        <v>65452000</v>
      </c>
      <c r="J386" s="38"/>
    </row>
    <row r="387" spans="2:10" x14ac:dyDescent="0.25">
      <c r="B387" s="38"/>
      <c r="C387" s="38"/>
      <c r="D387" s="45"/>
      <c r="E387" s="38"/>
      <c r="F387" s="38" t="s">
        <v>658</v>
      </c>
      <c r="G387" s="38" t="s">
        <v>659</v>
      </c>
      <c r="H387" s="39" t="s">
        <v>660</v>
      </c>
      <c r="I387" s="39">
        <v>74000000</v>
      </c>
      <c r="J387" s="38"/>
    </row>
    <row r="388" spans="2:10" x14ac:dyDescent="0.25">
      <c r="B388" s="38"/>
      <c r="C388" s="38"/>
      <c r="D388" s="45"/>
      <c r="E388" s="38"/>
      <c r="F388" s="38"/>
      <c r="G388" s="38" t="s">
        <v>661</v>
      </c>
      <c r="H388" s="39" t="s">
        <v>662</v>
      </c>
      <c r="I388" s="39">
        <v>74835000</v>
      </c>
      <c r="J388" s="38"/>
    </row>
    <row r="389" spans="2:10" x14ac:dyDescent="0.25">
      <c r="B389" s="38"/>
      <c r="C389" s="38"/>
      <c r="D389" s="45"/>
      <c r="E389" s="38"/>
      <c r="F389" s="38"/>
      <c r="G389" s="38" t="s">
        <v>659</v>
      </c>
      <c r="H389" s="39" t="s">
        <v>663</v>
      </c>
      <c r="I389" s="39">
        <v>50897400</v>
      </c>
      <c r="J389" s="38"/>
    </row>
    <row r="390" spans="2:10" x14ac:dyDescent="0.25">
      <c r="B390" s="38"/>
      <c r="C390" s="38"/>
      <c r="D390" s="45"/>
      <c r="E390" s="38"/>
      <c r="F390" s="38"/>
      <c r="G390" s="38" t="s">
        <v>664</v>
      </c>
      <c r="H390" s="39" t="s">
        <v>665</v>
      </c>
      <c r="I390" s="39">
        <v>47135000</v>
      </c>
      <c r="J390" s="38"/>
    </row>
    <row r="391" spans="2:10" x14ac:dyDescent="0.25">
      <c r="B391" s="38"/>
      <c r="C391" s="38"/>
      <c r="D391" s="45"/>
      <c r="E391" s="38"/>
      <c r="F391" s="38" t="s">
        <v>666</v>
      </c>
      <c r="G391" s="38" t="s">
        <v>655</v>
      </c>
      <c r="H391" s="39" t="s">
        <v>667</v>
      </c>
      <c r="I391" s="39">
        <v>56212200</v>
      </c>
      <c r="J391" s="38"/>
    </row>
    <row r="392" spans="2:10" x14ac:dyDescent="0.25">
      <c r="B392" s="38"/>
      <c r="C392" s="38"/>
      <c r="D392" s="45"/>
      <c r="E392" s="38"/>
      <c r="F392" s="38"/>
      <c r="G392" s="38" t="s">
        <v>668</v>
      </c>
      <c r="H392" s="39" t="s">
        <v>669</v>
      </c>
      <c r="I392" s="39">
        <v>76452000</v>
      </c>
      <c r="J392" s="38"/>
    </row>
    <row r="393" spans="2:10" x14ac:dyDescent="0.25">
      <c r="B393" s="38"/>
      <c r="C393" s="38"/>
      <c r="D393" s="45"/>
      <c r="E393" s="38"/>
      <c r="F393" s="38" t="s">
        <v>670</v>
      </c>
      <c r="G393" s="38" t="s">
        <v>675</v>
      </c>
      <c r="H393" s="39" t="s">
        <v>671</v>
      </c>
      <c r="I393" s="39">
        <v>225000000</v>
      </c>
      <c r="J393" s="38"/>
    </row>
    <row r="394" spans="2:10" x14ac:dyDescent="0.25">
      <c r="B394" s="38"/>
      <c r="C394" s="38"/>
      <c r="D394" s="45"/>
      <c r="E394" s="38"/>
      <c r="F394" s="38"/>
      <c r="G394" s="38" t="s">
        <v>674</v>
      </c>
      <c r="H394" s="39" t="s">
        <v>672</v>
      </c>
      <c r="I394" s="39">
        <v>135000000</v>
      </c>
      <c r="J394" s="38"/>
    </row>
    <row r="395" spans="2:10" x14ac:dyDescent="0.25">
      <c r="B395" s="38"/>
      <c r="C395" s="38"/>
      <c r="D395" s="45"/>
      <c r="E395" s="38"/>
      <c r="F395" s="38" t="s">
        <v>673</v>
      </c>
      <c r="G395" s="38" t="s">
        <v>675</v>
      </c>
      <c r="H395" s="39" t="s">
        <v>676</v>
      </c>
      <c r="I395" s="39">
        <v>180000000</v>
      </c>
      <c r="J395" s="38"/>
    </row>
    <row r="396" spans="2:10" x14ac:dyDescent="0.25">
      <c r="B396" s="38"/>
      <c r="C396" s="38"/>
      <c r="D396" s="45"/>
      <c r="E396" s="38"/>
      <c r="F396" s="38"/>
      <c r="G396" s="38" t="s">
        <v>655</v>
      </c>
      <c r="H396" s="39" t="s">
        <v>672</v>
      </c>
      <c r="I396" s="39">
        <v>162000000</v>
      </c>
      <c r="J396" s="38"/>
    </row>
    <row r="397" spans="2:10" x14ac:dyDescent="0.25">
      <c r="B397" s="38"/>
      <c r="C397" s="23"/>
      <c r="D397" s="42"/>
      <c r="E397" s="38" t="s">
        <v>473</v>
      </c>
      <c r="F397" s="38" t="s">
        <v>677</v>
      </c>
      <c r="G397" s="38" t="s">
        <v>678</v>
      </c>
      <c r="H397" s="39" t="s">
        <v>679</v>
      </c>
      <c r="I397" s="39">
        <v>388672000</v>
      </c>
      <c r="J397" s="38"/>
    </row>
    <row r="398" spans="2:10" x14ac:dyDescent="0.25">
      <c r="B398" s="38"/>
      <c r="C398" s="38"/>
      <c r="D398" s="45"/>
      <c r="E398" s="38"/>
      <c r="F398" s="38" t="s">
        <v>474</v>
      </c>
      <c r="G398" s="38" t="s">
        <v>678</v>
      </c>
      <c r="H398" s="39" t="s">
        <v>680</v>
      </c>
      <c r="I398" s="39">
        <v>400887000</v>
      </c>
      <c r="J398" s="38"/>
    </row>
    <row r="399" spans="2:10" x14ac:dyDescent="0.25">
      <c r="B399" s="38"/>
      <c r="C399" s="38"/>
      <c r="D399" s="45"/>
      <c r="E399" s="38" t="s">
        <v>681</v>
      </c>
      <c r="F399" s="38" t="s">
        <v>682</v>
      </c>
      <c r="G399" s="38" t="s">
        <v>683</v>
      </c>
      <c r="H399" s="39" t="s">
        <v>684</v>
      </c>
      <c r="I399" s="39">
        <v>235300000</v>
      </c>
      <c r="J399" s="38"/>
    </row>
    <row r="400" spans="2:10" x14ac:dyDescent="0.25">
      <c r="B400" s="38"/>
      <c r="C400" s="38"/>
      <c r="D400" s="45"/>
      <c r="E400" s="126" t="s">
        <v>685</v>
      </c>
      <c r="F400" s="126" t="s">
        <v>685</v>
      </c>
      <c r="G400" s="38" t="s">
        <v>686</v>
      </c>
      <c r="H400" s="39" t="s">
        <v>689</v>
      </c>
      <c r="I400" s="39">
        <v>534403000</v>
      </c>
      <c r="J400" s="38"/>
    </row>
    <row r="401" spans="2:10" x14ac:dyDescent="0.25">
      <c r="B401" s="38"/>
      <c r="C401" s="38"/>
      <c r="D401" s="45"/>
      <c r="E401" s="38"/>
      <c r="F401" s="38"/>
      <c r="G401" s="38" t="s">
        <v>687</v>
      </c>
      <c r="H401" s="39" t="s">
        <v>688</v>
      </c>
      <c r="I401" s="39">
        <v>392670000</v>
      </c>
      <c r="J401" s="38"/>
    </row>
    <row r="402" spans="2:10" x14ac:dyDescent="0.25">
      <c r="B402" s="38"/>
      <c r="C402" s="38"/>
      <c r="D402" s="45"/>
      <c r="E402" s="38"/>
      <c r="F402" s="38"/>
      <c r="G402" s="126" t="s">
        <v>690</v>
      </c>
      <c r="H402" s="127" t="s">
        <v>691</v>
      </c>
      <c r="I402" s="127">
        <v>250000000</v>
      </c>
      <c r="J402" s="139" t="s">
        <v>1309</v>
      </c>
    </row>
    <row r="403" spans="2:10" x14ac:dyDescent="0.25">
      <c r="B403" s="38"/>
      <c r="C403" s="38"/>
      <c r="D403" s="45"/>
      <c r="E403" s="38"/>
      <c r="F403" s="38"/>
      <c r="G403" s="38" t="s">
        <v>692</v>
      </c>
      <c r="H403" s="39" t="s">
        <v>693</v>
      </c>
      <c r="I403" s="39">
        <v>60000000</v>
      </c>
      <c r="J403" s="38"/>
    </row>
    <row r="404" spans="2:10" x14ac:dyDescent="0.25">
      <c r="B404" s="38"/>
      <c r="C404" s="38"/>
      <c r="D404" s="45"/>
      <c r="E404" s="38" t="s">
        <v>42</v>
      </c>
      <c r="F404" s="38" t="s">
        <v>694</v>
      </c>
      <c r="G404" s="38" t="s">
        <v>664</v>
      </c>
      <c r="H404" s="39" t="s">
        <v>695</v>
      </c>
      <c r="I404" s="39">
        <v>140000000</v>
      </c>
      <c r="J404" s="38"/>
    </row>
    <row r="405" spans="2:10" x14ac:dyDescent="0.25">
      <c r="B405" s="38"/>
      <c r="C405" s="38"/>
      <c r="D405" s="45"/>
      <c r="E405" s="38"/>
      <c r="F405" s="38"/>
      <c r="G405" s="38" t="s">
        <v>686</v>
      </c>
      <c r="H405" s="39" t="s">
        <v>445</v>
      </c>
      <c r="I405" s="39">
        <v>770000000</v>
      </c>
      <c r="J405" s="38"/>
    </row>
    <row r="406" spans="2:10" x14ac:dyDescent="0.25">
      <c r="B406" s="38"/>
      <c r="C406" s="38"/>
      <c r="D406" s="45"/>
      <c r="E406" s="38"/>
      <c r="F406" s="38"/>
      <c r="G406" s="38" t="s">
        <v>687</v>
      </c>
      <c r="H406" s="39" t="s">
        <v>696</v>
      </c>
      <c r="I406" s="39">
        <v>250000000</v>
      </c>
      <c r="J406" s="38"/>
    </row>
    <row r="407" spans="2:10" x14ac:dyDescent="0.25">
      <c r="B407" s="38"/>
      <c r="C407" s="38"/>
      <c r="D407" s="45"/>
      <c r="E407" s="38"/>
      <c r="F407" s="38"/>
      <c r="G407" s="38" t="s">
        <v>697</v>
      </c>
      <c r="H407" s="39" t="s">
        <v>698</v>
      </c>
      <c r="I407" s="39">
        <v>200000000</v>
      </c>
      <c r="J407" s="38"/>
    </row>
    <row r="408" spans="2:10" x14ac:dyDescent="0.25">
      <c r="B408" s="38"/>
      <c r="C408" s="38"/>
      <c r="D408" s="45"/>
      <c r="E408" s="38"/>
      <c r="F408" s="38"/>
      <c r="G408" s="38" t="s">
        <v>655</v>
      </c>
      <c r="H408" s="39" t="s">
        <v>699</v>
      </c>
      <c r="I408" s="39">
        <v>800000000</v>
      </c>
      <c r="J408" s="38"/>
    </row>
    <row r="409" spans="2:10" x14ac:dyDescent="0.25">
      <c r="B409" s="38"/>
      <c r="C409" s="38"/>
      <c r="D409" s="45"/>
      <c r="E409" s="38"/>
      <c r="F409" s="38" t="s">
        <v>700</v>
      </c>
      <c r="G409" s="38" t="s">
        <v>686</v>
      </c>
      <c r="H409" s="39" t="s">
        <v>701</v>
      </c>
      <c r="I409" s="39">
        <v>150000000</v>
      </c>
      <c r="J409" s="38"/>
    </row>
    <row r="410" spans="2:10" x14ac:dyDescent="0.25">
      <c r="B410" s="38"/>
      <c r="C410" s="38"/>
      <c r="D410" s="45"/>
      <c r="E410" s="38"/>
      <c r="F410" s="38"/>
      <c r="G410" s="38" t="s">
        <v>702</v>
      </c>
      <c r="H410" s="39" t="s">
        <v>703</v>
      </c>
      <c r="I410" s="39">
        <v>200000000</v>
      </c>
      <c r="J410" s="38"/>
    </row>
    <row r="411" spans="2:10" x14ac:dyDescent="0.25">
      <c r="B411" s="38"/>
      <c r="C411" s="38"/>
      <c r="D411" s="45"/>
      <c r="E411" s="38"/>
      <c r="F411" s="38"/>
      <c r="G411" s="38" t="s">
        <v>704</v>
      </c>
      <c r="H411" s="39" t="s">
        <v>705</v>
      </c>
      <c r="I411" s="39">
        <v>100000000</v>
      </c>
      <c r="J411" s="38"/>
    </row>
    <row r="412" spans="2:10" x14ac:dyDescent="0.25">
      <c r="B412" s="38"/>
      <c r="C412" s="38"/>
      <c r="D412" s="45"/>
      <c r="E412" s="38"/>
      <c r="F412" s="38"/>
      <c r="G412" s="38" t="s">
        <v>655</v>
      </c>
      <c r="H412" s="39" t="s">
        <v>706</v>
      </c>
      <c r="I412" s="39">
        <v>250000000</v>
      </c>
      <c r="J412" s="38"/>
    </row>
    <row r="413" spans="2:10" ht="15.75" thickBot="1" x14ac:dyDescent="0.3">
      <c r="B413" s="38"/>
      <c r="C413" s="33"/>
      <c r="D413" s="19" t="s">
        <v>8</v>
      </c>
      <c r="E413" s="33"/>
      <c r="F413" s="33"/>
      <c r="G413" s="33"/>
      <c r="H413" s="34"/>
      <c r="I413" s="92">
        <f>SUM(I373:I412)</f>
        <v>7867375600</v>
      </c>
      <c r="J413" s="38"/>
    </row>
    <row r="414" spans="2:10" x14ac:dyDescent="0.25">
      <c r="B414" s="93"/>
      <c r="C414" s="93"/>
      <c r="D414" s="94"/>
      <c r="E414" s="93"/>
      <c r="F414" s="93"/>
      <c r="G414" s="93"/>
      <c r="H414" s="95"/>
      <c r="I414" s="95"/>
      <c r="J414" s="38"/>
    </row>
    <row r="415" spans="2:10" x14ac:dyDescent="0.25">
      <c r="B415" s="23">
        <v>39</v>
      </c>
      <c r="C415" s="23" t="s">
        <v>103</v>
      </c>
      <c r="D415" s="37" t="s">
        <v>709</v>
      </c>
      <c r="E415" s="126" t="s">
        <v>710</v>
      </c>
      <c r="F415" s="126" t="s">
        <v>711</v>
      </c>
      <c r="G415" s="126" t="s">
        <v>715</v>
      </c>
      <c r="H415" s="127" t="s">
        <v>713</v>
      </c>
      <c r="I415" s="127">
        <v>82500000</v>
      </c>
      <c r="J415" s="139" t="s">
        <v>1312</v>
      </c>
    </row>
    <row r="416" spans="2:10" x14ac:dyDescent="0.25">
      <c r="B416" s="38"/>
      <c r="C416" s="38"/>
      <c r="D416" s="45"/>
      <c r="E416" s="126"/>
      <c r="F416" s="126"/>
      <c r="G416" s="126" t="s">
        <v>716</v>
      </c>
      <c r="H416" s="127" t="s">
        <v>713</v>
      </c>
      <c r="I416" s="127">
        <v>82500000</v>
      </c>
      <c r="J416" s="139" t="s">
        <v>1309</v>
      </c>
    </row>
    <row r="417" spans="2:10" x14ac:dyDescent="0.25">
      <c r="B417" s="38"/>
      <c r="C417" s="38"/>
      <c r="D417" s="45"/>
      <c r="E417" s="126" t="s">
        <v>717</v>
      </c>
      <c r="F417" s="126" t="s">
        <v>718</v>
      </c>
      <c r="G417" s="126" t="s">
        <v>719</v>
      </c>
      <c r="H417" s="127" t="s">
        <v>720</v>
      </c>
      <c r="I417" s="127">
        <v>75000000</v>
      </c>
      <c r="J417" s="139" t="s">
        <v>1309</v>
      </c>
    </row>
    <row r="418" spans="2:10" x14ac:dyDescent="0.25">
      <c r="B418" s="38"/>
      <c r="C418" s="38"/>
      <c r="D418" s="45"/>
      <c r="E418" s="126"/>
      <c r="F418" s="126" t="s">
        <v>721</v>
      </c>
      <c r="G418" s="126" t="s">
        <v>712</v>
      </c>
      <c r="H418" s="127" t="s">
        <v>713</v>
      </c>
      <c r="I418" s="127">
        <v>82500000</v>
      </c>
      <c r="J418" s="139" t="s">
        <v>1309</v>
      </c>
    </row>
    <row r="419" spans="2:10" x14ac:dyDescent="0.25">
      <c r="B419" s="38"/>
      <c r="C419" s="22"/>
      <c r="D419" s="22" t="s">
        <v>8</v>
      </c>
      <c r="E419" s="26"/>
      <c r="F419" s="26"/>
      <c r="G419" s="26"/>
      <c r="H419" s="27"/>
      <c r="I419" s="50">
        <f>SUM(I415:I418)</f>
        <v>322500000</v>
      </c>
      <c r="J419" s="38"/>
    </row>
    <row r="420" spans="2:10" x14ac:dyDescent="0.25">
      <c r="B420" s="38"/>
      <c r="C420" s="38"/>
      <c r="D420" s="45"/>
      <c r="E420" s="38"/>
      <c r="F420" s="38"/>
      <c r="G420" s="38"/>
      <c r="H420" s="39"/>
      <c r="I420" s="39"/>
      <c r="J420" s="38"/>
    </row>
    <row r="421" spans="2:10" x14ac:dyDescent="0.25">
      <c r="B421" s="23">
        <v>40</v>
      </c>
      <c r="C421" s="23" t="s">
        <v>452</v>
      </c>
      <c r="D421" s="37" t="s">
        <v>722</v>
      </c>
      <c r="E421" s="38" t="s">
        <v>717</v>
      </c>
      <c r="F421" s="38" t="s">
        <v>717</v>
      </c>
      <c r="G421" s="38" t="s">
        <v>723</v>
      </c>
      <c r="H421" s="39" t="s">
        <v>79</v>
      </c>
      <c r="I421" s="39">
        <v>122500000</v>
      </c>
      <c r="J421" s="38" t="s">
        <v>724</v>
      </c>
    </row>
    <row r="422" spans="2:10" x14ac:dyDescent="0.25">
      <c r="B422" s="38"/>
      <c r="C422" s="38"/>
      <c r="D422" s="45"/>
      <c r="E422" s="38"/>
      <c r="F422" s="38"/>
      <c r="G422" s="38" t="s">
        <v>477</v>
      </c>
      <c r="H422" s="39" t="s">
        <v>79</v>
      </c>
      <c r="I422" s="39">
        <v>122500000</v>
      </c>
      <c r="J422" s="38"/>
    </row>
    <row r="423" spans="2:10" x14ac:dyDescent="0.25">
      <c r="B423" s="38"/>
      <c r="C423" s="38"/>
      <c r="D423" s="45"/>
      <c r="E423" s="38"/>
      <c r="F423" s="38"/>
      <c r="G423" s="38" t="s">
        <v>725</v>
      </c>
      <c r="H423" s="39" t="s">
        <v>79</v>
      </c>
      <c r="I423" s="39">
        <v>122500000</v>
      </c>
      <c r="J423" s="38"/>
    </row>
    <row r="424" spans="2:10" x14ac:dyDescent="0.25">
      <c r="B424" s="38"/>
      <c r="C424" s="38"/>
      <c r="D424" s="45"/>
      <c r="E424" s="38"/>
      <c r="F424" s="38" t="s">
        <v>721</v>
      </c>
      <c r="G424" s="38" t="s">
        <v>477</v>
      </c>
      <c r="H424" s="39" t="s">
        <v>79</v>
      </c>
      <c r="I424" s="39">
        <v>122500000</v>
      </c>
      <c r="J424" s="38"/>
    </row>
    <row r="425" spans="2:10" x14ac:dyDescent="0.25">
      <c r="B425" s="38"/>
      <c r="C425" s="38"/>
      <c r="D425" s="45"/>
      <c r="E425" s="38" t="s">
        <v>726</v>
      </c>
      <c r="F425" s="38" t="s">
        <v>727</v>
      </c>
      <c r="G425" s="38" t="s">
        <v>559</v>
      </c>
      <c r="H425" s="39" t="s">
        <v>79</v>
      </c>
      <c r="I425" s="39">
        <v>51080000</v>
      </c>
      <c r="J425" s="38"/>
    </row>
    <row r="426" spans="2:10" x14ac:dyDescent="0.25">
      <c r="B426" s="38"/>
      <c r="C426" s="38"/>
      <c r="D426" s="45"/>
      <c r="E426" s="38" t="s">
        <v>728</v>
      </c>
      <c r="F426" s="38" t="s">
        <v>728</v>
      </c>
      <c r="G426" s="38" t="s">
        <v>559</v>
      </c>
      <c r="H426" s="39" t="s">
        <v>79</v>
      </c>
      <c r="I426" s="39">
        <v>51080000</v>
      </c>
      <c r="J426" s="38"/>
    </row>
    <row r="427" spans="2:10" x14ac:dyDescent="0.25">
      <c r="B427" s="38"/>
      <c r="C427" s="38"/>
      <c r="D427" s="45"/>
      <c r="E427" s="38" t="s">
        <v>729</v>
      </c>
      <c r="F427" s="38" t="s">
        <v>730</v>
      </c>
      <c r="G427" s="38" t="s">
        <v>616</v>
      </c>
      <c r="H427" s="39" t="s">
        <v>79</v>
      </c>
      <c r="I427" s="39">
        <v>51080000</v>
      </c>
      <c r="J427" s="38"/>
    </row>
    <row r="428" spans="2:10" x14ac:dyDescent="0.25">
      <c r="B428" s="38"/>
      <c r="C428" s="38"/>
      <c r="D428" s="45"/>
      <c r="E428" s="38"/>
      <c r="F428" s="38" t="s">
        <v>736</v>
      </c>
      <c r="G428" s="38" t="s">
        <v>562</v>
      </c>
      <c r="H428" s="39" t="s">
        <v>79</v>
      </c>
      <c r="I428" s="39">
        <v>51080000</v>
      </c>
      <c r="J428" s="38"/>
    </row>
    <row r="429" spans="2:10" x14ac:dyDescent="0.25">
      <c r="B429" s="38"/>
      <c r="C429" s="38"/>
      <c r="D429" s="45"/>
      <c r="E429" s="38" t="s">
        <v>731</v>
      </c>
      <c r="F429" s="38" t="s">
        <v>732</v>
      </c>
      <c r="G429" s="38" t="s">
        <v>733</v>
      </c>
      <c r="H429" s="39" t="s">
        <v>79</v>
      </c>
      <c r="I429" s="39">
        <v>51080000</v>
      </c>
      <c r="J429" s="38"/>
    </row>
    <row r="430" spans="2:10" x14ac:dyDescent="0.25">
      <c r="B430" s="38"/>
      <c r="C430" s="38"/>
      <c r="D430" s="45"/>
      <c r="E430" s="38" t="s">
        <v>417</v>
      </c>
      <c r="F430" s="38" t="s">
        <v>734</v>
      </c>
      <c r="G430" s="38" t="s">
        <v>735</v>
      </c>
      <c r="H430" s="39" t="s">
        <v>79</v>
      </c>
      <c r="I430" s="39">
        <v>51080000</v>
      </c>
      <c r="J430" s="38"/>
    </row>
    <row r="431" spans="2:10" x14ac:dyDescent="0.25">
      <c r="B431" s="38"/>
      <c r="C431" s="38"/>
      <c r="D431" s="45"/>
      <c r="E431" s="38" t="s">
        <v>737</v>
      </c>
      <c r="F431" s="38" t="s">
        <v>738</v>
      </c>
      <c r="G431" s="38" t="s">
        <v>739</v>
      </c>
      <c r="H431" s="39" t="s">
        <v>79</v>
      </c>
      <c r="I431" s="39">
        <v>51080000</v>
      </c>
      <c r="J431" s="38"/>
    </row>
    <row r="432" spans="2:10" ht="15.75" thickBot="1" x14ac:dyDescent="0.3">
      <c r="B432" s="38"/>
      <c r="C432" s="33"/>
      <c r="D432" s="19" t="s">
        <v>8</v>
      </c>
      <c r="E432" s="33"/>
      <c r="F432" s="33"/>
      <c r="G432" s="33"/>
      <c r="H432" s="34"/>
      <c r="I432" s="92">
        <f>SUM(I421:I431)</f>
        <v>847560000</v>
      </c>
      <c r="J432" s="38"/>
    </row>
    <row r="433" spans="2:10" x14ac:dyDescent="0.25">
      <c r="B433" s="38"/>
      <c r="C433" s="93"/>
      <c r="D433" s="94"/>
      <c r="E433" s="93"/>
      <c r="F433" s="93"/>
      <c r="G433" s="93"/>
      <c r="H433" s="95"/>
      <c r="I433" s="95"/>
      <c r="J433" s="93"/>
    </row>
    <row r="434" spans="2:10" x14ac:dyDescent="0.25">
      <c r="B434" s="23">
        <v>41</v>
      </c>
      <c r="C434" s="23" t="s">
        <v>116</v>
      </c>
      <c r="D434" s="37" t="s">
        <v>740</v>
      </c>
      <c r="E434" s="38" t="s">
        <v>728</v>
      </c>
      <c r="F434" s="38" t="s">
        <v>741</v>
      </c>
      <c r="G434" s="38" t="s">
        <v>118</v>
      </c>
      <c r="H434" s="39" t="s">
        <v>431</v>
      </c>
      <c r="I434" s="39">
        <v>43750000</v>
      </c>
      <c r="J434" s="20" t="s">
        <v>117</v>
      </c>
    </row>
    <row r="435" spans="2:10" x14ac:dyDescent="0.25">
      <c r="B435" s="38"/>
      <c r="C435" s="38"/>
      <c r="D435" s="45"/>
      <c r="E435" s="38"/>
      <c r="F435" s="38" t="s">
        <v>742</v>
      </c>
      <c r="G435" s="38" t="s">
        <v>118</v>
      </c>
      <c r="H435" s="39" t="s">
        <v>431</v>
      </c>
      <c r="I435" s="39">
        <v>43750000</v>
      </c>
      <c r="J435" s="38"/>
    </row>
    <row r="436" spans="2:10" x14ac:dyDescent="0.25">
      <c r="B436" s="38"/>
      <c r="C436" s="38"/>
      <c r="D436" s="45"/>
      <c r="E436" s="38" t="s">
        <v>743</v>
      </c>
      <c r="F436" s="38" t="s">
        <v>744</v>
      </c>
      <c r="G436" s="38" t="s">
        <v>118</v>
      </c>
      <c r="H436" s="39" t="s">
        <v>745</v>
      </c>
      <c r="I436" s="39">
        <v>175000000</v>
      </c>
      <c r="J436" s="38"/>
    </row>
    <row r="437" spans="2:10" x14ac:dyDescent="0.25">
      <c r="B437" s="38"/>
      <c r="C437" s="38"/>
      <c r="D437" s="45"/>
      <c r="E437" s="38" t="s">
        <v>717</v>
      </c>
      <c r="F437" s="38" t="s">
        <v>746</v>
      </c>
      <c r="G437" s="38" t="s">
        <v>118</v>
      </c>
      <c r="H437" s="39" t="s">
        <v>403</v>
      </c>
      <c r="I437" s="39">
        <v>87500000</v>
      </c>
      <c r="J437" s="38"/>
    </row>
    <row r="438" spans="2:10" x14ac:dyDescent="0.25">
      <c r="B438" s="38"/>
      <c r="C438" s="38"/>
      <c r="D438" s="45"/>
      <c r="E438" s="38" t="s">
        <v>747</v>
      </c>
      <c r="F438" s="38" t="s">
        <v>748</v>
      </c>
      <c r="G438" s="38" t="s">
        <v>118</v>
      </c>
      <c r="H438" s="39" t="s">
        <v>749</v>
      </c>
      <c r="I438" s="39">
        <v>145250000</v>
      </c>
      <c r="J438" s="38"/>
    </row>
    <row r="439" spans="2:10" x14ac:dyDescent="0.25">
      <c r="B439" s="38"/>
      <c r="C439" s="38"/>
      <c r="D439" s="45"/>
      <c r="E439" s="38" t="s">
        <v>750</v>
      </c>
      <c r="F439" s="38" t="s">
        <v>751</v>
      </c>
      <c r="G439" s="38" t="s">
        <v>118</v>
      </c>
      <c r="H439" s="39" t="s">
        <v>597</v>
      </c>
      <c r="I439" s="39">
        <v>61250000</v>
      </c>
      <c r="J439" s="38"/>
    </row>
    <row r="440" spans="2:10" x14ac:dyDescent="0.25">
      <c r="B440" s="38"/>
      <c r="C440" s="38"/>
      <c r="D440" s="45"/>
      <c r="E440" s="38" t="s">
        <v>752</v>
      </c>
      <c r="F440" s="38" t="s">
        <v>753</v>
      </c>
      <c r="G440" s="38" t="s">
        <v>118</v>
      </c>
      <c r="H440" s="39" t="s">
        <v>754</v>
      </c>
      <c r="I440" s="39">
        <v>63000000</v>
      </c>
      <c r="J440" s="38"/>
    </row>
    <row r="441" spans="2:10" x14ac:dyDescent="0.25">
      <c r="B441" s="38"/>
      <c r="C441" s="38"/>
      <c r="D441" s="45"/>
      <c r="E441" s="38"/>
      <c r="F441" s="38" t="s">
        <v>755</v>
      </c>
      <c r="G441" s="38" t="s">
        <v>118</v>
      </c>
      <c r="H441" s="39" t="s">
        <v>756</v>
      </c>
      <c r="I441" s="39">
        <v>10500000</v>
      </c>
      <c r="J441" s="38"/>
    </row>
    <row r="442" spans="2:10" x14ac:dyDescent="0.25">
      <c r="B442" s="38"/>
      <c r="C442" s="38"/>
      <c r="D442" s="45"/>
      <c r="E442" s="38"/>
      <c r="F442" s="38" t="s">
        <v>757</v>
      </c>
      <c r="G442" s="38" t="s">
        <v>118</v>
      </c>
      <c r="H442" s="39" t="s">
        <v>591</v>
      </c>
      <c r="I442" s="39">
        <v>113750000</v>
      </c>
      <c r="J442" s="38"/>
    </row>
    <row r="443" spans="2:10" x14ac:dyDescent="0.25">
      <c r="B443" s="38"/>
      <c r="C443" s="38"/>
      <c r="D443" s="45"/>
      <c r="E443" s="38"/>
      <c r="F443" s="38" t="s">
        <v>758</v>
      </c>
      <c r="G443" s="38" t="s">
        <v>118</v>
      </c>
      <c r="H443" s="39" t="s">
        <v>314</v>
      </c>
      <c r="I443" s="39">
        <v>38500000</v>
      </c>
      <c r="J443" s="38"/>
    </row>
    <row r="444" spans="2:10" x14ac:dyDescent="0.25">
      <c r="B444" s="38"/>
      <c r="C444" s="38"/>
      <c r="D444" s="45"/>
      <c r="E444" s="38"/>
      <c r="F444" s="38" t="s">
        <v>759</v>
      </c>
      <c r="G444" s="38" t="s">
        <v>118</v>
      </c>
      <c r="H444" s="39" t="s">
        <v>594</v>
      </c>
      <c r="I444" s="39">
        <v>52500000</v>
      </c>
      <c r="J444" s="38"/>
    </row>
    <row r="445" spans="2:10" x14ac:dyDescent="0.25">
      <c r="B445" s="38"/>
      <c r="C445" s="38"/>
      <c r="D445" s="45"/>
      <c r="E445" s="38"/>
      <c r="F445" s="38" t="s">
        <v>760</v>
      </c>
      <c r="G445" s="38" t="s">
        <v>118</v>
      </c>
      <c r="H445" s="39" t="s">
        <v>591</v>
      </c>
      <c r="I445" s="39">
        <v>113750000</v>
      </c>
      <c r="J445" s="38"/>
    </row>
    <row r="446" spans="2:10" x14ac:dyDescent="0.25">
      <c r="B446" s="38"/>
      <c r="C446" s="38"/>
      <c r="D446" s="45"/>
      <c r="E446" s="38" t="s">
        <v>726</v>
      </c>
      <c r="F446" s="38" t="s">
        <v>761</v>
      </c>
      <c r="G446" s="38" t="s">
        <v>118</v>
      </c>
      <c r="H446" s="39" t="s">
        <v>762</v>
      </c>
      <c r="I446" s="39">
        <v>56000000</v>
      </c>
      <c r="J446" s="38"/>
    </row>
    <row r="447" spans="2:10" x14ac:dyDescent="0.25">
      <c r="B447" s="38"/>
      <c r="C447" s="38"/>
      <c r="D447" s="45"/>
      <c r="E447" s="38" t="s">
        <v>763</v>
      </c>
      <c r="F447" s="38" t="s">
        <v>764</v>
      </c>
      <c r="G447" s="38" t="s">
        <v>118</v>
      </c>
      <c r="H447" s="39" t="s">
        <v>765</v>
      </c>
      <c r="I447" s="39">
        <v>24500000</v>
      </c>
      <c r="J447" s="38"/>
    </row>
    <row r="448" spans="2:10" x14ac:dyDescent="0.25">
      <c r="B448" s="38"/>
      <c r="C448" s="26"/>
      <c r="D448" s="22"/>
      <c r="E448" s="26"/>
      <c r="F448" s="26"/>
      <c r="G448" s="26"/>
      <c r="H448" s="27"/>
      <c r="I448" s="50">
        <f>SUM(I434:I447)</f>
        <v>1029000000</v>
      </c>
      <c r="J448" s="38"/>
    </row>
    <row r="449" spans="2:10" x14ac:dyDescent="0.25">
      <c r="B449" s="38"/>
      <c r="C449" s="23"/>
      <c r="D449" s="35"/>
      <c r="E449" s="23"/>
      <c r="F449" s="23"/>
      <c r="G449" s="23"/>
      <c r="H449" s="36"/>
      <c r="I449" s="51"/>
      <c r="J449" s="38"/>
    </row>
    <row r="450" spans="2:10" x14ac:dyDescent="0.25">
      <c r="B450" s="23">
        <v>42</v>
      </c>
      <c r="C450" s="23" t="s">
        <v>132</v>
      </c>
      <c r="D450" s="37" t="s">
        <v>740</v>
      </c>
      <c r="E450" s="38" t="s">
        <v>1063</v>
      </c>
      <c r="F450" s="38" t="s">
        <v>1064</v>
      </c>
      <c r="G450" s="38" t="s">
        <v>655</v>
      </c>
      <c r="H450" s="39" t="s">
        <v>1065</v>
      </c>
      <c r="I450" s="39">
        <v>750000000</v>
      </c>
      <c r="J450" s="38"/>
    </row>
    <row r="451" spans="2:10" x14ac:dyDescent="0.25">
      <c r="B451" s="38"/>
      <c r="C451" s="38"/>
      <c r="D451" s="42"/>
      <c r="E451" s="38"/>
      <c r="F451" s="38"/>
      <c r="G451" s="38" t="s">
        <v>233</v>
      </c>
      <c r="H451" s="39" t="s">
        <v>745</v>
      </c>
      <c r="I451" s="39">
        <v>700000000</v>
      </c>
      <c r="J451" s="38"/>
    </row>
    <row r="452" spans="2:10" x14ac:dyDescent="0.25">
      <c r="B452" s="38"/>
      <c r="C452" s="38"/>
      <c r="D452" s="42"/>
      <c r="E452" s="38"/>
      <c r="F452" s="38" t="s">
        <v>1066</v>
      </c>
      <c r="G452" s="38" t="s">
        <v>233</v>
      </c>
      <c r="H452" s="39" t="s">
        <v>1067</v>
      </c>
      <c r="I452" s="39">
        <v>1050000000</v>
      </c>
      <c r="J452" s="38"/>
    </row>
    <row r="453" spans="2:10" x14ac:dyDescent="0.25">
      <c r="B453" s="38"/>
      <c r="C453" s="38"/>
      <c r="D453" s="42"/>
      <c r="E453" s="38"/>
      <c r="F453" s="38"/>
      <c r="G453" s="38" t="s">
        <v>1068</v>
      </c>
      <c r="H453" s="39" t="s">
        <v>1069</v>
      </c>
      <c r="I453" s="39">
        <v>500000000</v>
      </c>
      <c r="J453" s="38"/>
    </row>
    <row r="454" spans="2:10" x14ac:dyDescent="0.25">
      <c r="B454" s="38"/>
      <c r="C454" s="38"/>
      <c r="D454" s="42"/>
      <c r="E454" s="38"/>
      <c r="F454" s="38" t="s">
        <v>1070</v>
      </c>
      <c r="G454" s="38" t="s">
        <v>233</v>
      </c>
      <c r="H454" s="39" t="s">
        <v>745</v>
      </c>
      <c r="I454" s="39">
        <v>700000000</v>
      </c>
      <c r="J454" s="38"/>
    </row>
    <row r="455" spans="2:10" x14ac:dyDescent="0.25">
      <c r="B455" s="38"/>
      <c r="C455" s="38"/>
      <c r="D455" s="42"/>
      <c r="E455" s="38"/>
      <c r="F455" s="38"/>
      <c r="G455" s="38" t="s">
        <v>1071</v>
      </c>
      <c r="H455" s="39" t="s">
        <v>1072</v>
      </c>
      <c r="I455" s="39">
        <v>500000000</v>
      </c>
      <c r="J455" s="38"/>
    </row>
    <row r="456" spans="2:10" x14ac:dyDescent="0.25">
      <c r="B456" s="38"/>
      <c r="C456" s="38"/>
      <c r="D456" s="42"/>
      <c r="E456" s="38"/>
      <c r="F456" s="38" t="s">
        <v>1073</v>
      </c>
      <c r="G456" s="38" t="s">
        <v>648</v>
      </c>
      <c r="H456" s="39" t="s">
        <v>1074</v>
      </c>
      <c r="I456" s="39">
        <v>300000000</v>
      </c>
      <c r="J456" s="38"/>
    </row>
    <row r="457" spans="2:10" x14ac:dyDescent="0.25">
      <c r="B457" s="38"/>
      <c r="C457" s="38"/>
      <c r="D457" s="42"/>
      <c r="E457" s="38" t="s">
        <v>1075</v>
      </c>
      <c r="F457" s="38" t="s">
        <v>1076</v>
      </c>
      <c r="G457" s="38" t="s">
        <v>1077</v>
      </c>
      <c r="H457" s="39" t="s">
        <v>1078</v>
      </c>
      <c r="I457" s="39">
        <v>450000000</v>
      </c>
      <c r="J457" s="38"/>
    </row>
    <row r="458" spans="2:10" x14ac:dyDescent="0.25">
      <c r="B458" s="38"/>
      <c r="C458" s="38"/>
      <c r="D458" s="42"/>
      <c r="E458" s="38"/>
      <c r="F458" s="38" t="s">
        <v>1079</v>
      </c>
      <c r="G458" s="38" t="s">
        <v>1080</v>
      </c>
      <c r="H458" s="39" t="s">
        <v>1081</v>
      </c>
      <c r="I458" s="39">
        <v>150000000</v>
      </c>
      <c r="J458" s="38"/>
    </row>
    <row r="459" spans="2:10" x14ac:dyDescent="0.25">
      <c r="B459" s="38"/>
      <c r="C459" s="38"/>
      <c r="D459" s="42"/>
      <c r="E459" s="38"/>
      <c r="F459" s="38" t="s">
        <v>1082</v>
      </c>
      <c r="G459" s="38" t="s">
        <v>1083</v>
      </c>
      <c r="H459" s="39" t="s">
        <v>1084</v>
      </c>
      <c r="I459" s="39">
        <v>250000000</v>
      </c>
      <c r="J459" s="38"/>
    </row>
    <row r="460" spans="2:10" x14ac:dyDescent="0.25">
      <c r="B460" s="38"/>
      <c r="C460" s="38"/>
      <c r="D460" s="42"/>
      <c r="E460" s="38"/>
      <c r="F460" s="38" t="s">
        <v>1085</v>
      </c>
      <c r="G460" s="38" t="s">
        <v>1086</v>
      </c>
      <c r="H460" s="39" t="s">
        <v>1087</v>
      </c>
      <c r="I460" s="39">
        <v>150000000</v>
      </c>
      <c r="J460" s="38"/>
    </row>
    <row r="461" spans="2:10" x14ac:dyDescent="0.25">
      <c r="B461" s="38"/>
      <c r="C461" s="38"/>
      <c r="D461" s="42"/>
      <c r="E461" s="38"/>
      <c r="F461" s="38" t="s">
        <v>1088</v>
      </c>
      <c r="G461" s="38" t="s">
        <v>1089</v>
      </c>
      <c r="H461" s="39" t="s">
        <v>1090</v>
      </c>
      <c r="I461" s="39">
        <v>250000000</v>
      </c>
      <c r="J461" s="38"/>
    </row>
    <row r="462" spans="2:10" x14ac:dyDescent="0.25">
      <c r="B462" s="38"/>
      <c r="C462" s="38"/>
      <c r="D462" s="42"/>
      <c r="E462" s="38"/>
      <c r="F462" s="38" t="s">
        <v>631</v>
      </c>
      <c r="G462" s="38" t="s">
        <v>1091</v>
      </c>
      <c r="H462" s="39" t="s">
        <v>1092</v>
      </c>
      <c r="I462" s="39">
        <v>200000000</v>
      </c>
      <c r="J462" s="38"/>
    </row>
    <row r="463" spans="2:10" x14ac:dyDescent="0.25">
      <c r="B463" s="38"/>
      <c r="C463" s="38"/>
      <c r="D463" s="42"/>
      <c r="E463" s="38"/>
      <c r="F463" s="38" t="s">
        <v>731</v>
      </c>
      <c r="G463" s="38" t="s">
        <v>1093</v>
      </c>
      <c r="H463" s="39" t="s">
        <v>784</v>
      </c>
      <c r="I463" s="39">
        <v>150000000</v>
      </c>
      <c r="J463" s="38"/>
    </row>
    <row r="464" spans="2:10" x14ac:dyDescent="0.25">
      <c r="B464" s="38"/>
      <c r="C464" s="38"/>
      <c r="D464" s="42"/>
      <c r="E464" s="38"/>
      <c r="F464" s="38" t="s">
        <v>1094</v>
      </c>
      <c r="G464" s="38" t="s">
        <v>1095</v>
      </c>
      <c r="H464" s="39" t="s">
        <v>1096</v>
      </c>
      <c r="I464" s="39">
        <v>250000000</v>
      </c>
      <c r="J464" s="38"/>
    </row>
    <row r="465" spans="2:10" x14ac:dyDescent="0.25">
      <c r="B465" s="38"/>
      <c r="C465" s="38"/>
      <c r="D465" s="42"/>
      <c r="E465" s="38"/>
      <c r="F465" s="38" t="s">
        <v>1097</v>
      </c>
      <c r="G465" s="38" t="s">
        <v>1098</v>
      </c>
      <c r="H465" s="39" t="s">
        <v>789</v>
      </c>
      <c r="I465" s="39">
        <v>150000000</v>
      </c>
      <c r="J465" s="38"/>
    </row>
    <row r="466" spans="2:10" x14ac:dyDescent="0.25">
      <c r="B466" s="38"/>
      <c r="C466" s="38"/>
      <c r="D466" s="42"/>
      <c r="E466" s="38"/>
      <c r="F466" s="38" t="s">
        <v>1099</v>
      </c>
      <c r="G466" s="38" t="s">
        <v>1100</v>
      </c>
      <c r="H466" s="39" t="s">
        <v>1101</v>
      </c>
      <c r="I466" s="39">
        <v>200000000</v>
      </c>
      <c r="J466" s="38"/>
    </row>
    <row r="467" spans="2:10" x14ac:dyDescent="0.25">
      <c r="B467" s="38"/>
      <c r="C467" s="38"/>
      <c r="D467" s="42"/>
      <c r="E467" s="38" t="s">
        <v>1102</v>
      </c>
      <c r="F467" s="38" t="s">
        <v>1103</v>
      </c>
      <c r="G467" s="38" t="s">
        <v>1104</v>
      </c>
      <c r="H467" s="39" t="s">
        <v>1105</v>
      </c>
      <c r="I467" s="39">
        <v>750000000</v>
      </c>
      <c r="J467" s="38"/>
    </row>
    <row r="468" spans="2:10" x14ac:dyDescent="0.25">
      <c r="B468" s="38"/>
      <c r="C468" s="38"/>
      <c r="D468" s="42"/>
      <c r="E468" s="38" t="s">
        <v>12</v>
      </c>
      <c r="F468" s="38" t="s">
        <v>1106</v>
      </c>
      <c r="G468" s="38" t="s">
        <v>1107</v>
      </c>
      <c r="H468" s="39" t="s">
        <v>1108</v>
      </c>
      <c r="I468" s="39">
        <v>150000000</v>
      </c>
      <c r="J468" s="38"/>
    </row>
    <row r="469" spans="2:10" x14ac:dyDescent="0.25">
      <c r="B469" s="38"/>
      <c r="C469" s="38"/>
      <c r="D469" s="42"/>
      <c r="E469" s="38" t="s">
        <v>1109</v>
      </c>
      <c r="F469" s="38" t="s">
        <v>1110</v>
      </c>
      <c r="G469" s="38" t="s">
        <v>1111</v>
      </c>
      <c r="H469" s="39" t="s">
        <v>1112</v>
      </c>
      <c r="I469" s="39">
        <v>250000000</v>
      </c>
      <c r="J469" s="38"/>
    </row>
    <row r="470" spans="2:10" x14ac:dyDescent="0.25">
      <c r="B470" s="38"/>
      <c r="C470" s="38"/>
      <c r="D470" s="42"/>
      <c r="E470" s="38"/>
      <c r="F470" s="38" t="s">
        <v>1113</v>
      </c>
      <c r="G470" s="38" t="s">
        <v>648</v>
      </c>
      <c r="H470" s="39" t="s">
        <v>1114</v>
      </c>
      <c r="I470" s="39">
        <v>550000000</v>
      </c>
      <c r="J470" s="38"/>
    </row>
    <row r="471" spans="2:10" x14ac:dyDescent="0.25">
      <c r="B471" s="38"/>
      <c r="C471" s="38"/>
      <c r="D471" s="42"/>
      <c r="E471" s="38" t="s">
        <v>717</v>
      </c>
      <c r="F471" s="38" t="s">
        <v>721</v>
      </c>
      <c r="G471" s="38" t="s">
        <v>648</v>
      </c>
      <c r="H471" s="39" t="s">
        <v>1115</v>
      </c>
      <c r="I471" s="39">
        <v>500000000</v>
      </c>
      <c r="J471" s="38"/>
    </row>
    <row r="472" spans="2:10" x14ac:dyDescent="0.25">
      <c r="B472" s="38"/>
      <c r="C472" s="26"/>
      <c r="D472" s="22" t="s">
        <v>8</v>
      </c>
      <c r="E472" s="26"/>
      <c r="F472" s="26"/>
      <c r="G472" s="26"/>
      <c r="H472" s="27"/>
      <c r="I472" s="50">
        <f>SUM(I450:I471)</f>
        <v>8900000000</v>
      </c>
      <c r="J472" s="38"/>
    </row>
    <row r="473" spans="2:10" x14ac:dyDescent="0.25">
      <c r="B473" s="38"/>
      <c r="C473" s="38"/>
      <c r="D473" s="45"/>
      <c r="E473" s="38"/>
      <c r="F473" s="38"/>
      <c r="G473" s="38"/>
      <c r="H473" s="39"/>
      <c r="I473" s="39"/>
      <c r="J473" s="38"/>
    </row>
    <row r="474" spans="2:10" x14ac:dyDescent="0.25">
      <c r="B474" s="23">
        <v>43</v>
      </c>
      <c r="C474" s="23" t="s">
        <v>452</v>
      </c>
      <c r="D474" s="37" t="s">
        <v>768</v>
      </c>
      <c r="E474" s="38" t="s">
        <v>769</v>
      </c>
      <c r="F474" s="38" t="s">
        <v>770</v>
      </c>
      <c r="G474" s="38" t="s">
        <v>634</v>
      </c>
      <c r="H474" s="39" t="s">
        <v>79</v>
      </c>
      <c r="I474" s="39">
        <v>51080000</v>
      </c>
      <c r="J474" s="38"/>
    </row>
    <row r="475" spans="2:10" x14ac:dyDescent="0.25">
      <c r="B475" s="23"/>
      <c r="C475" s="23"/>
      <c r="D475" s="37"/>
      <c r="E475" s="38"/>
      <c r="F475" s="38"/>
      <c r="G475" s="38" t="s">
        <v>562</v>
      </c>
      <c r="H475" s="39" t="s">
        <v>79</v>
      </c>
      <c r="I475" s="39">
        <v>51080000</v>
      </c>
      <c r="J475" s="38"/>
    </row>
    <row r="476" spans="2:10" x14ac:dyDescent="0.25">
      <c r="B476" s="38"/>
      <c r="C476" s="38"/>
      <c r="D476" s="45"/>
      <c r="E476" s="38" t="s">
        <v>771</v>
      </c>
      <c r="F476" s="38" t="s">
        <v>772</v>
      </c>
      <c r="G476" s="38" t="s">
        <v>733</v>
      </c>
      <c r="H476" s="39" t="s">
        <v>79</v>
      </c>
      <c r="I476" s="39">
        <v>51080000</v>
      </c>
      <c r="J476" s="38"/>
    </row>
    <row r="477" spans="2:10" x14ac:dyDescent="0.25">
      <c r="B477" s="38"/>
      <c r="C477" s="38"/>
      <c r="D477" s="45"/>
      <c r="E477" s="38" t="s">
        <v>773</v>
      </c>
      <c r="F477" s="38" t="s">
        <v>773</v>
      </c>
      <c r="G477" s="38" t="s">
        <v>733</v>
      </c>
      <c r="H477" s="39" t="s">
        <v>79</v>
      </c>
      <c r="I477" s="39">
        <v>51080000</v>
      </c>
      <c r="J477" s="38"/>
    </row>
    <row r="478" spans="2:10" x14ac:dyDescent="0.25">
      <c r="B478" s="38"/>
      <c r="C478" s="38"/>
      <c r="D478" s="45"/>
      <c r="E478" s="38" t="s">
        <v>774</v>
      </c>
      <c r="F478" s="38" t="s">
        <v>775</v>
      </c>
      <c r="G478" s="38" t="s">
        <v>735</v>
      </c>
      <c r="H478" s="39" t="s">
        <v>79</v>
      </c>
      <c r="I478" s="39">
        <v>51080000</v>
      </c>
      <c r="J478" s="38"/>
    </row>
    <row r="479" spans="2:10" x14ac:dyDescent="0.25">
      <c r="B479" s="38"/>
      <c r="C479" s="38"/>
      <c r="D479" s="45"/>
      <c r="E479" s="38"/>
      <c r="F479" s="38"/>
      <c r="G479" s="38" t="s">
        <v>562</v>
      </c>
      <c r="H479" s="39" t="s">
        <v>79</v>
      </c>
      <c r="I479" s="39">
        <v>51080000</v>
      </c>
      <c r="J479" s="38"/>
    </row>
    <row r="480" spans="2:10" x14ac:dyDescent="0.25">
      <c r="B480" s="38"/>
      <c r="C480" s="26"/>
      <c r="D480" s="22" t="s">
        <v>8</v>
      </c>
      <c r="E480" s="26"/>
      <c r="F480" s="26"/>
      <c r="G480" s="26"/>
      <c r="H480" s="27"/>
      <c r="I480" s="50">
        <f>SUM(I474:I479)</f>
        <v>306480000</v>
      </c>
      <c r="J480" s="38"/>
    </row>
    <row r="481" spans="2:10" x14ac:dyDescent="0.25">
      <c r="B481" s="38"/>
      <c r="C481" s="38"/>
      <c r="D481" s="45"/>
      <c r="E481" s="38"/>
      <c r="F481" s="38"/>
      <c r="G481" s="38"/>
      <c r="H481" s="39"/>
      <c r="I481" s="39"/>
      <c r="J481" s="38"/>
    </row>
    <row r="482" spans="2:10" x14ac:dyDescent="0.25">
      <c r="B482" s="23">
        <v>44</v>
      </c>
      <c r="C482" s="23" t="s">
        <v>132</v>
      </c>
      <c r="D482" s="37" t="s">
        <v>776</v>
      </c>
      <c r="E482" s="38" t="s">
        <v>777</v>
      </c>
      <c r="F482" s="38" t="s">
        <v>778</v>
      </c>
      <c r="G482" s="38" t="s">
        <v>779</v>
      </c>
      <c r="H482" s="39" t="s">
        <v>780</v>
      </c>
      <c r="I482" s="39">
        <v>20000000</v>
      </c>
      <c r="J482" s="38"/>
    </row>
    <row r="483" spans="2:10" x14ac:dyDescent="0.25">
      <c r="B483" s="38"/>
      <c r="C483" s="38"/>
      <c r="D483" s="45"/>
      <c r="E483" s="38" t="s">
        <v>781</v>
      </c>
      <c r="F483" s="38" t="s">
        <v>473</v>
      </c>
      <c r="G483" s="38" t="s">
        <v>655</v>
      </c>
      <c r="H483" s="39" t="s">
        <v>699</v>
      </c>
      <c r="I483" s="39">
        <v>250000000</v>
      </c>
      <c r="J483" s="38"/>
    </row>
    <row r="484" spans="2:10" x14ac:dyDescent="0.25">
      <c r="B484" s="38"/>
      <c r="C484" s="38"/>
      <c r="D484" s="45"/>
      <c r="E484" s="38"/>
      <c r="F484" s="38"/>
      <c r="G484" s="38" t="s">
        <v>782</v>
      </c>
      <c r="H484" s="39" t="s">
        <v>783</v>
      </c>
      <c r="I484" s="39">
        <v>150000000</v>
      </c>
      <c r="J484" s="38"/>
    </row>
    <row r="485" spans="2:10" x14ac:dyDescent="0.25">
      <c r="B485" s="38"/>
      <c r="C485" s="38"/>
      <c r="D485" s="45"/>
      <c r="E485" s="38"/>
      <c r="F485" s="38" t="s">
        <v>631</v>
      </c>
      <c r="G485" s="38" t="s">
        <v>498</v>
      </c>
      <c r="H485" s="39" t="s">
        <v>671</v>
      </c>
      <c r="I485" s="39">
        <v>250000000</v>
      </c>
      <c r="J485" s="38"/>
    </row>
    <row r="486" spans="2:10" x14ac:dyDescent="0.25">
      <c r="B486" s="38"/>
      <c r="C486" s="38"/>
      <c r="D486" s="45"/>
      <c r="E486" s="38"/>
      <c r="F486" s="38"/>
      <c r="G486" s="38" t="s">
        <v>655</v>
      </c>
      <c r="H486" s="39" t="s">
        <v>784</v>
      </c>
      <c r="I486" s="39">
        <v>350000000</v>
      </c>
      <c r="J486" s="38"/>
    </row>
    <row r="487" spans="2:10" x14ac:dyDescent="0.25">
      <c r="B487" s="38"/>
      <c r="C487" s="38"/>
      <c r="D487" s="45"/>
      <c r="E487" s="126" t="s">
        <v>785</v>
      </c>
      <c r="F487" s="126" t="s">
        <v>786</v>
      </c>
      <c r="G487" s="126" t="s">
        <v>787</v>
      </c>
      <c r="H487" s="127" t="s">
        <v>788</v>
      </c>
      <c r="I487" s="127">
        <v>80000000</v>
      </c>
      <c r="J487" s="139" t="s">
        <v>1309</v>
      </c>
    </row>
    <row r="488" spans="2:10" x14ac:dyDescent="0.25">
      <c r="B488" s="38"/>
      <c r="C488" s="38"/>
      <c r="D488" s="45"/>
      <c r="E488" s="38"/>
      <c r="F488" s="38"/>
      <c r="G488" s="38" t="s">
        <v>659</v>
      </c>
      <c r="H488" s="39" t="s">
        <v>789</v>
      </c>
      <c r="I488" s="39">
        <v>120000000</v>
      </c>
      <c r="J488" s="38"/>
    </row>
    <row r="489" spans="2:10" x14ac:dyDescent="0.25">
      <c r="B489" s="38"/>
      <c r="C489" s="38"/>
      <c r="D489" s="45"/>
      <c r="E489" s="38"/>
      <c r="F489" s="38"/>
      <c r="G489" s="38" t="s">
        <v>790</v>
      </c>
      <c r="H489" s="39" t="s">
        <v>791</v>
      </c>
      <c r="I489" s="39">
        <v>60000000</v>
      </c>
      <c r="J489" s="38"/>
    </row>
    <row r="490" spans="2:10" x14ac:dyDescent="0.25">
      <c r="B490" s="38"/>
      <c r="C490" s="38"/>
      <c r="D490" s="45"/>
      <c r="E490" s="38"/>
      <c r="F490" s="38" t="s">
        <v>792</v>
      </c>
      <c r="G490" s="38" t="s">
        <v>793</v>
      </c>
      <c r="H490" s="39" t="s">
        <v>794</v>
      </c>
      <c r="I490" s="39">
        <v>900000000</v>
      </c>
      <c r="J490" s="38"/>
    </row>
    <row r="491" spans="2:10" x14ac:dyDescent="0.25">
      <c r="B491" s="38"/>
      <c r="C491" s="38"/>
      <c r="D491" s="45"/>
      <c r="E491" s="38"/>
      <c r="F491" s="38"/>
      <c r="G491" s="38" t="s">
        <v>795</v>
      </c>
      <c r="H491" s="39" t="s">
        <v>796</v>
      </c>
      <c r="I491" s="39">
        <v>50000000</v>
      </c>
      <c r="J491" s="38"/>
    </row>
    <row r="492" spans="2:10" x14ac:dyDescent="0.25">
      <c r="B492" s="38"/>
      <c r="C492" s="38"/>
      <c r="D492" s="45"/>
      <c r="E492" s="38"/>
      <c r="F492" s="38" t="s">
        <v>785</v>
      </c>
      <c r="G492" s="38" t="s">
        <v>797</v>
      </c>
      <c r="H492" s="39" t="s">
        <v>798</v>
      </c>
      <c r="I492" s="39">
        <v>500000000</v>
      </c>
      <c r="J492" s="38"/>
    </row>
    <row r="493" spans="2:10" x14ac:dyDescent="0.25">
      <c r="B493" s="38"/>
      <c r="C493" s="38"/>
      <c r="D493" s="45"/>
      <c r="E493" s="38"/>
      <c r="F493" s="38"/>
      <c r="G493" s="38" t="s">
        <v>799</v>
      </c>
      <c r="H493" s="39" t="s">
        <v>784</v>
      </c>
      <c r="I493" s="39">
        <v>200000000</v>
      </c>
      <c r="J493" s="38"/>
    </row>
    <row r="494" spans="2:10" x14ac:dyDescent="0.25">
      <c r="B494" s="38"/>
      <c r="C494" s="38"/>
      <c r="D494" s="45"/>
      <c r="E494" s="38"/>
      <c r="F494" s="38" t="s">
        <v>800</v>
      </c>
      <c r="G494" s="38" t="s">
        <v>801</v>
      </c>
      <c r="H494" s="39" t="s">
        <v>802</v>
      </c>
      <c r="I494" s="39">
        <v>50000000</v>
      </c>
      <c r="J494" s="38"/>
    </row>
    <row r="495" spans="2:10" x14ac:dyDescent="0.25">
      <c r="B495" s="38"/>
      <c r="C495" s="38"/>
      <c r="D495" s="45"/>
      <c r="E495" s="38"/>
      <c r="F495" s="38"/>
      <c r="G495" s="38" t="s">
        <v>803</v>
      </c>
      <c r="H495" s="39" t="s">
        <v>804</v>
      </c>
      <c r="I495" s="39">
        <v>50000000</v>
      </c>
      <c r="J495" s="38"/>
    </row>
    <row r="496" spans="2:10" x14ac:dyDescent="0.25">
      <c r="B496" s="38"/>
      <c r="C496" s="38"/>
      <c r="D496" s="45"/>
      <c r="E496" s="38" t="s">
        <v>805</v>
      </c>
      <c r="F496" s="38" t="s">
        <v>806</v>
      </c>
      <c r="G496" s="38" t="s">
        <v>807</v>
      </c>
      <c r="H496" s="39" t="s">
        <v>216</v>
      </c>
      <c r="I496" s="39">
        <v>750000000</v>
      </c>
      <c r="J496" s="38"/>
    </row>
    <row r="497" spans="2:10" x14ac:dyDescent="0.25">
      <c r="B497" s="38"/>
      <c r="C497" s="38"/>
      <c r="D497" s="45"/>
      <c r="E497" s="38"/>
      <c r="F497" s="38"/>
      <c r="G497" s="38" t="s">
        <v>808</v>
      </c>
      <c r="H497" s="39" t="s">
        <v>216</v>
      </c>
      <c r="I497" s="39">
        <v>150000000</v>
      </c>
      <c r="J497" s="38"/>
    </row>
    <row r="498" spans="2:10" x14ac:dyDescent="0.25">
      <c r="B498" s="38"/>
      <c r="C498" s="38"/>
      <c r="D498" s="45"/>
      <c r="E498" s="38"/>
      <c r="F498" s="38"/>
      <c r="G498" s="38" t="s">
        <v>809</v>
      </c>
      <c r="H498" s="39" t="s">
        <v>216</v>
      </c>
      <c r="I498" s="39">
        <v>175000000</v>
      </c>
      <c r="J498" s="38"/>
    </row>
    <row r="499" spans="2:10" x14ac:dyDescent="0.25">
      <c r="B499" s="38"/>
      <c r="C499" s="38"/>
      <c r="D499" s="45"/>
      <c r="E499" s="38" t="s">
        <v>810</v>
      </c>
      <c r="F499" s="38" t="s">
        <v>811</v>
      </c>
      <c r="G499" s="38" t="s">
        <v>537</v>
      </c>
      <c r="H499" s="39" t="s">
        <v>601</v>
      </c>
      <c r="I499" s="39">
        <v>50000000</v>
      </c>
      <c r="J499" s="38"/>
    </row>
    <row r="500" spans="2:10" x14ac:dyDescent="0.25">
      <c r="B500" s="38"/>
      <c r="C500" s="26"/>
      <c r="D500" s="22" t="s">
        <v>8</v>
      </c>
      <c r="E500" s="26"/>
      <c r="F500" s="26"/>
      <c r="G500" s="26"/>
      <c r="H500" s="27"/>
      <c r="I500" s="50">
        <f>SUM(I482:I499)</f>
        <v>4155000000</v>
      </c>
      <c r="J500" s="38"/>
    </row>
    <row r="501" spans="2:10" x14ac:dyDescent="0.25">
      <c r="B501" s="38"/>
      <c r="C501" s="38"/>
      <c r="D501" s="45"/>
      <c r="E501" s="38"/>
      <c r="F501" s="38"/>
      <c r="G501" s="38"/>
      <c r="H501" s="39"/>
      <c r="I501" s="39"/>
      <c r="J501" s="38"/>
    </row>
    <row r="502" spans="2:10" x14ac:dyDescent="0.25">
      <c r="B502" s="23">
        <v>45</v>
      </c>
      <c r="C502" s="23" t="s">
        <v>452</v>
      </c>
      <c r="D502" s="37" t="s">
        <v>812</v>
      </c>
      <c r="E502" s="38" t="s">
        <v>813</v>
      </c>
      <c r="F502" s="38" t="s">
        <v>814</v>
      </c>
      <c r="G502" s="38" t="s">
        <v>725</v>
      </c>
      <c r="H502" s="39" t="s">
        <v>79</v>
      </c>
      <c r="I502" s="39">
        <v>125000000</v>
      </c>
      <c r="J502" s="38" t="s">
        <v>724</v>
      </c>
    </row>
    <row r="503" spans="2:10" x14ac:dyDescent="0.25">
      <c r="B503" s="38"/>
      <c r="C503" s="38"/>
      <c r="D503" s="45"/>
      <c r="E503" s="38"/>
      <c r="F503" s="38" t="s">
        <v>815</v>
      </c>
      <c r="G503" s="38" t="s">
        <v>725</v>
      </c>
      <c r="H503" s="39" t="s">
        <v>79</v>
      </c>
      <c r="I503" s="39">
        <v>125000000</v>
      </c>
      <c r="J503" s="38"/>
    </row>
    <row r="504" spans="2:10" x14ac:dyDescent="0.25">
      <c r="B504" s="38"/>
      <c r="C504" s="38"/>
      <c r="D504" s="45"/>
      <c r="E504" s="38"/>
      <c r="F504" s="38" t="s">
        <v>302</v>
      </c>
      <c r="G504" s="38" t="s">
        <v>725</v>
      </c>
      <c r="H504" s="39" t="s">
        <v>79</v>
      </c>
      <c r="I504" s="39">
        <v>125000000</v>
      </c>
      <c r="J504" s="38"/>
    </row>
    <row r="505" spans="2:10" x14ac:dyDescent="0.25">
      <c r="B505" s="38"/>
      <c r="C505" s="38"/>
      <c r="D505" s="45"/>
      <c r="E505" s="38"/>
      <c r="F505" s="38" t="s">
        <v>816</v>
      </c>
      <c r="G505" s="38" t="s">
        <v>725</v>
      </c>
      <c r="H505" s="39" t="s">
        <v>79</v>
      </c>
      <c r="I505" s="39">
        <v>125000000</v>
      </c>
      <c r="J505" s="38"/>
    </row>
    <row r="506" spans="2:10" x14ac:dyDescent="0.25">
      <c r="B506" s="38"/>
      <c r="C506" s="38"/>
      <c r="D506" s="45"/>
      <c r="E506" s="38"/>
      <c r="F506" s="38" t="s">
        <v>817</v>
      </c>
      <c r="G506" s="38" t="s">
        <v>725</v>
      </c>
      <c r="H506" s="39" t="s">
        <v>79</v>
      </c>
      <c r="I506" s="39">
        <v>125000000</v>
      </c>
      <c r="J506" s="38"/>
    </row>
    <row r="507" spans="2:10" x14ac:dyDescent="0.25">
      <c r="B507" s="38"/>
      <c r="C507" s="38"/>
      <c r="D507" s="45"/>
      <c r="E507" s="38"/>
      <c r="F507" s="38" t="s">
        <v>818</v>
      </c>
      <c r="G507" s="38" t="s">
        <v>555</v>
      </c>
      <c r="H507" s="39" t="s">
        <v>79</v>
      </c>
      <c r="I507" s="39">
        <v>122500000</v>
      </c>
      <c r="J507" s="38"/>
    </row>
    <row r="508" spans="2:10" x14ac:dyDescent="0.25">
      <c r="B508" s="38"/>
      <c r="C508" s="38"/>
      <c r="D508" s="45"/>
      <c r="E508" s="38"/>
      <c r="F508" s="38" t="s">
        <v>813</v>
      </c>
      <c r="G508" s="38" t="s">
        <v>625</v>
      </c>
      <c r="H508" s="39" t="s">
        <v>306</v>
      </c>
      <c r="I508" s="39">
        <v>104000000</v>
      </c>
      <c r="J508" s="38"/>
    </row>
    <row r="509" spans="2:10" x14ac:dyDescent="0.25">
      <c r="B509" s="38"/>
      <c r="C509" s="26"/>
      <c r="D509" s="49" t="s">
        <v>8</v>
      </c>
      <c r="E509" s="26"/>
      <c r="F509" s="26"/>
      <c r="G509" s="26"/>
      <c r="H509" s="27"/>
      <c r="I509" s="50">
        <f>SUM(I502:I508)</f>
        <v>851500000</v>
      </c>
      <c r="J509" s="38"/>
    </row>
    <row r="510" spans="2:10" x14ac:dyDescent="0.25">
      <c r="B510" s="38"/>
      <c r="C510" s="38"/>
      <c r="D510" s="45"/>
      <c r="E510" s="38"/>
      <c r="F510" s="38"/>
      <c r="G510" s="38"/>
      <c r="H510" s="39"/>
      <c r="I510" s="39"/>
      <c r="J510" s="38"/>
    </row>
    <row r="511" spans="2:10" x14ac:dyDescent="0.25">
      <c r="B511" s="23">
        <v>46</v>
      </c>
      <c r="C511" s="23" t="s">
        <v>132</v>
      </c>
      <c r="D511" s="37" t="s">
        <v>1116</v>
      </c>
      <c r="E511" s="38" t="s">
        <v>1117</v>
      </c>
      <c r="F511" s="38" t="s">
        <v>1118</v>
      </c>
      <c r="G511" s="38" t="s">
        <v>233</v>
      </c>
      <c r="H511" s="39" t="s">
        <v>1119</v>
      </c>
      <c r="I511" s="39">
        <v>8640000000</v>
      </c>
      <c r="J511" s="38"/>
    </row>
    <row r="512" spans="2:10" x14ac:dyDescent="0.25">
      <c r="B512" s="38"/>
      <c r="C512" s="38"/>
      <c r="D512" s="45"/>
      <c r="E512" s="38"/>
      <c r="F512" s="38" t="s">
        <v>1120</v>
      </c>
      <c r="G512" s="38" t="s">
        <v>233</v>
      </c>
      <c r="H512" s="39" t="s">
        <v>1121</v>
      </c>
      <c r="I512" s="39">
        <v>5865000000</v>
      </c>
      <c r="J512" s="38"/>
    </row>
    <row r="513" spans="2:10" x14ac:dyDescent="0.25">
      <c r="B513" s="38"/>
      <c r="C513" s="38"/>
      <c r="D513" s="45"/>
      <c r="E513" s="38"/>
      <c r="F513" s="38" t="s">
        <v>1122</v>
      </c>
      <c r="G513" s="38" t="s">
        <v>233</v>
      </c>
      <c r="H513" s="39" t="s">
        <v>1123</v>
      </c>
      <c r="I513" s="39">
        <v>5430000000</v>
      </c>
      <c r="J513" s="38"/>
    </row>
    <row r="514" spans="2:10" x14ac:dyDescent="0.25">
      <c r="B514" s="38"/>
      <c r="C514" s="38"/>
      <c r="D514" s="45"/>
      <c r="E514" s="38"/>
      <c r="F514" s="38" t="s">
        <v>1124</v>
      </c>
      <c r="G514" s="38" t="s">
        <v>233</v>
      </c>
      <c r="H514" s="39" t="s">
        <v>1125</v>
      </c>
      <c r="I514" s="39">
        <v>5310000000</v>
      </c>
      <c r="J514" s="38"/>
    </row>
    <row r="515" spans="2:10" x14ac:dyDescent="0.25">
      <c r="B515" s="38"/>
      <c r="C515" s="38"/>
      <c r="D515" s="45"/>
      <c r="E515" s="38"/>
      <c r="F515" s="38" t="s">
        <v>1117</v>
      </c>
      <c r="G515" s="38" t="s">
        <v>233</v>
      </c>
      <c r="H515" s="39" t="s">
        <v>1125</v>
      </c>
      <c r="I515" s="39">
        <v>5310000000</v>
      </c>
      <c r="J515" s="38"/>
    </row>
    <row r="516" spans="2:10" x14ac:dyDescent="0.25">
      <c r="B516" s="38"/>
      <c r="C516" s="38"/>
      <c r="D516" s="45"/>
      <c r="E516" s="38"/>
      <c r="F516" s="38" t="s">
        <v>1126</v>
      </c>
      <c r="G516" s="38" t="s">
        <v>233</v>
      </c>
      <c r="H516" s="39" t="s">
        <v>1127</v>
      </c>
      <c r="I516" s="39">
        <v>4275000000</v>
      </c>
      <c r="J516" s="38"/>
    </row>
    <row r="517" spans="2:10" x14ac:dyDescent="0.25">
      <c r="B517" s="38"/>
      <c r="C517" s="38"/>
      <c r="D517" s="45"/>
      <c r="E517" s="38"/>
      <c r="F517" s="38" t="s">
        <v>1128</v>
      </c>
      <c r="G517" s="38" t="s">
        <v>1129</v>
      </c>
      <c r="H517" s="39" t="s">
        <v>1130</v>
      </c>
      <c r="I517" s="39">
        <v>100000000</v>
      </c>
      <c r="J517" s="38"/>
    </row>
    <row r="518" spans="2:10" x14ac:dyDescent="0.25">
      <c r="B518" s="38"/>
      <c r="C518" s="38"/>
      <c r="D518" s="45"/>
      <c r="E518" s="38"/>
      <c r="F518" s="38"/>
      <c r="G518" s="38" t="s">
        <v>1131</v>
      </c>
      <c r="H518" s="39" t="s">
        <v>705</v>
      </c>
      <c r="I518" s="39">
        <v>400000000</v>
      </c>
      <c r="J518" s="38"/>
    </row>
    <row r="519" spans="2:10" x14ac:dyDescent="0.25">
      <c r="B519" s="38"/>
      <c r="C519" s="38"/>
      <c r="D519" s="45"/>
      <c r="E519" s="38"/>
      <c r="F519" s="38"/>
      <c r="G519" s="38" t="s">
        <v>1133</v>
      </c>
      <c r="H519" s="39" t="s">
        <v>1132</v>
      </c>
      <c r="I519" s="39">
        <v>435000000</v>
      </c>
      <c r="J519" s="38"/>
    </row>
    <row r="520" spans="2:10" ht="30" x14ac:dyDescent="0.25">
      <c r="B520" s="38"/>
      <c r="C520" s="38"/>
      <c r="D520" s="45"/>
      <c r="E520" s="38"/>
      <c r="F520" s="38"/>
      <c r="G520" s="40" t="s">
        <v>1134</v>
      </c>
      <c r="H520" s="41" t="s">
        <v>1135</v>
      </c>
      <c r="I520" s="41">
        <v>380000000</v>
      </c>
      <c r="J520" s="38"/>
    </row>
    <row r="521" spans="2:10" ht="30" x14ac:dyDescent="0.25">
      <c r="B521" s="38"/>
      <c r="C521" s="38"/>
      <c r="D521" s="45"/>
      <c r="E521" s="38" t="s">
        <v>813</v>
      </c>
      <c r="F521" s="38" t="s">
        <v>1136</v>
      </c>
      <c r="G521" s="40" t="s">
        <v>1137</v>
      </c>
      <c r="H521" s="39" t="s">
        <v>1138</v>
      </c>
      <c r="I521" s="39">
        <v>300000000</v>
      </c>
      <c r="J521" s="38"/>
    </row>
    <row r="522" spans="2:10" x14ac:dyDescent="0.25">
      <c r="B522" s="38"/>
      <c r="C522" s="38"/>
      <c r="D522" s="45"/>
      <c r="E522" s="38"/>
      <c r="F522" s="38"/>
      <c r="G522" s="38" t="s">
        <v>1139</v>
      </c>
      <c r="H522" s="39" t="s">
        <v>654</v>
      </c>
      <c r="I522" s="39">
        <v>200000000</v>
      </c>
      <c r="J522" s="38"/>
    </row>
    <row r="523" spans="2:10" x14ac:dyDescent="0.25">
      <c r="B523" s="38"/>
      <c r="C523" s="38"/>
      <c r="D523" s="45"/>
      <c r="E523" s="38"/>
      <c r="F523" s="38" t="s">
        <v>815</v>
      </c>
      <c r="G523" s="38" t="s">
        <v>1140</v>
      </c>
      <c r="H523" s="39" t="s">
        <v>1141</v>
      </c>
      <c r="I523" s="39">
        <v>1500000000</v>
      </c>
      <c r="J523" s="38"/>
    </row>
    <row r="524" spans="2:10" x14ac:dyDescent="0.25">
      <c r="B524" s="38"/>
      <c r="C524" s="38"/>
      <c r="D524" s="45"/>
      <c r="E524" s="38"/>
      <c r="F524" s="38"/>
      <c r="G524" s="38" t="s">
        <v>1142</v>
      </c>
      <c r="H524" s="39" t="s">
        <v>1143</v>
      </c>
      <c r="I524" s="39">
        <v>103000000</v>
      </c>
      <c r="J524" s="38"/>
    </row>
    <row r="525" spans="2:10" x14ac:dyDescent="0.25">
      <c r="B525" s="38"/>
      <c r="C525" s="38"/>
      <c r="D525" s="45"/>
      <c r="E525" s="38"/>
      <c r="F525" s="38"/>
      <c r="G525" s="38" t="s">
        <v>1144</v>
      </c>
      <c r="H525" s="39" t="s">
        <v>1143</v>
      </c>
      <c r="I525" s="39">
        <v>200000000</v>
      </c>
      <c r="J525" s="38"/>
    </row>
    <row r="526" spans="2:10" x14ac:dyDescent="0.25">
      <c r="B526" s="38"/>
      <c r="C526" s="38"/>
      <c r="D526" s="45"/>
      <c r="E526" s="38"/>
      <c r="F526" s="38" t="s">
        <v>571</v>
      </c>
      <c r="G526" s="38" t="s">
        <v>1145</v>
      </c>
      <c r="H526" s="39" t="s">
        <v>699</v>
      </c>
      <c r="I526" s="39">
        <v>1000000000</v>
      </c>
      <c r="J526" s="38"/>
    </row>
    <row r="527" spans="2:10" x14ac:dyDescent="0.25">
      <c r="B527" s="38"/>
      <c r="C527" s="38"/>
      <c r="D527" s="45"/>
      <c r="E527" s="38"/>
      <c r="F527" s="38"/>
      <c r="G527" s="38" t="s">
        <v>1056</v>
      </c>
      <c r="H527" s="39" t="s">
        <v>285</v>
      </c>
      <c r="I527" s="39">
        <v>300000000</v>
      </c>
      <c r="J527" s="38"/>
    </row>
    <row r="528" spans="2:10" x14ac:dyDescent="0.25">
      <c r="B528" s="38"/>
      <c r="C528" s="38"/>
      <c r="D528" s="45"/>
      <c r="E528" s="38"/>
      <c r="F528" s="38" t="s">
        <v>1146</v>
      </c>
      <c r="G528" s="38" t="s">
        <v>233</v>
      </c>
      <c r="H528" s="39" t="s">
        <v>1147</v>
      </c>
      <c r="I528" s="39">
        <v>4740000000</v>
      </c>
      <c r="J528" s="38"/>
    </row>
    <row r="529" spans="2:10" x14ac:dyDescent="0.25">
      <c r="B529" s="38"/>
      <c r="C529" s="38"/>
      <c r="D529" s="45"/>
      <c r="E529" s="38"/>
      <c r="F529" s="38" t="s">
        <v>1054</v>
      </c>
      <c r="G529" s="38" t="s">
        <v>233</v>
      </c>
      <c r="H529" s="39" t="s">
        <v>1148</v>
      </c>
      <c r="I529" s="39">
        <v>4470000000</v>
      </c>
      <c r="J529" s="38"/>
    </row>
    <row r="530" spans="2:10" x14ac:dyDescent="0.25">
      <c r="B530" s="38"/>
      <c r="C530" s="38"/>
      <c r="D530" s="45"/>
      <c r="E530" s="38"/>
      <c r="F530" s="38" t="s">
        <v>818</v>
      </c>
      <c r="G530" s="38" t="s">
        <v>233</v>
      </c>
      <c r="H530" s="39" t="s">
        <v>1149</v>
      </c>
      <c r="I530" s="39">
        <v>4200000000</v>
      </c>
      <c r="J530" s="38"/>
    </row>
    <row r="531" spans="2:10" x14ac:dyDescent="0.25">
      <c r="B531" s="38"/>
      <c r="C531" s="38"/>
      <c r="D531" s="45"/>
      <c r="E531" s="38" t="s">
        <v>1150</v>
      </c>
      <c r="F531" s="38" t="s">
        <v>1151</v>
      </c>
      <c r="G531" s="38" t="s">
        <v>233</v>
      </c>
      <c r="H531" s="39" t="s">
        <v>1152</v>
      </c>
      <c r="I531" s="39">
        <v>4500000000</v>
      </c>
      <c r="J531" s="38"/>
    </row>
    <row r="532" spans="2:10" x14ac:dyDescent="0.25">
      <c r="B532" s="38"/>
      <c r="C532" s="38"/>
      <c r="D532" s="45"/>
      <c r="E532" s="38"/>
      <c r="F532" s="38"/>
      <c r="G532" s="38" t="s">
        <v>836</v>
      </c>
      <c r="H532" s="39" t="s">
        <v>1149</v>
      </c>
      <c r="I532" s="39">
        <v>6810000000</v>
      </c>
      <c r="J532" s="38"/>
    </row>
    <row r="533" spans="2:10" x14ac:dyDescent="0.25">
      <c r="B533" s="38"/>
      <c r="C533" s="38"/>
      <c r="D533" s="45"/>
      <c r="E533" s="38" t="s">
        <v>1153</v>
      </c>
      <c r="F533" s="38" t="s">
        <v>1154</v>
      </c>
      <c r="G533" s="38" t="s">
        <v>233</v>
      </c>
      <c r="H533" s="39" t="s">
        <v>1155</v>
      </c>
      <c r="I533" s="39">
        <v>3530000000</v>
      </c>
      <c r="J533" s="38"/>
    </row>
    <row r="534" spans="2:10" x14ac:dyDescent="0.25">
      <c r="B534" s="38"/>
      <c r="C534" s="38"/>
      <c r="D534" s="45"/>
      <c r="E534" s="38"/>
      <c r="F534" s="38" t="s">
        <v>1156</v>
      </c>
      <c r="G534" s="38" t="s">
        <v>233</v>
      </c>
      <c r="H534" s="39" t="s">
        <v>1157</v>
      </c>
      <c r="I534" s="39">
        <v>2060000000</v>
      </c>
      <c r="J534" s="38"/>
    </row>
    <row r="535" spans="2:10" x14ac:dyDescent="0.25">
      <c r="B535" s="38"/>
      <c r="C535" s="38"/>
      <c r="D535" s="45"/>
      <c r="E535" s="38"/>
      <c r="F535" s="38" t="s">
        <v>1158</v>
      </c>
      <c r="G535" s="38" t="s">
        <v>233</v>
      </c>
      <c r="H535" s="39" t="s">
        <v>1159</v>
      </c>
      <c r="I535" s="39">
        <v>700000000</v>
      </c>
      <c r="J535" s="38"/>
    </row>
    <row r="536" spans="2:10" x14ac:dyDescent="0.25">
      <c r="B536" s="38"/>
      <c r="C536" s="38"/>
      <c r="D536" s="45"/>
      <c r="E536" s="38" t="s">
        <v>414</v>
      </c>
      <c r="F536" s="38" t="s">
        <v>1160</v>
      </c>
      <c r="G536" s="38" t="s">
        <v>233</v>
      </c>
      <c r="H536" s="39" t="s">
        <v>1161</v>
      </c>
      <c r="I536" s="39">
        <v>2475000000</v>
      </c>
      <c r="J536" s="38"/>
    </row>
    <row r="537" spans="2:10" x14ac:dyDescent="0.25">
      <c r="B537" s="38"/>
      <c r="C537" s="38"/>
      <c r="D537" s="45"/>
      <c r="E537" s="38"/>
      <c r="F537" s="38" t="s">
        <v>1162</v>
      </c>
      <c r="G537" s="38" t="s">
        <v>233</v>
      </c>
      <c r="H537" s="39" t="s">
        <v>1163</v>
      </c>
      <c r="I537" s="39">
        <v>1125000000</v>
      </c>
      <c r="J537" s="38"/>
    </row>
    <row r="538" spans="2:10" x14ac:dyDescent="0.25">
      <c r="B538" s="38"/>
      <c r="C538" s="38"/>
      <c r="D538" s="45"/>
      <c r="E538" s="38" t="s">
        <v>1164</v>
      </c>
      <c r="F538" s="38" t="s">
        <v>467</v>
      </c>
      <c r="G538" s="38" t="s">
        <v>233</v>
      </c>
      <c r="H538" s="39" t="s">
        <v>1165</v>
      </c>
      <c r="I538" s="39">
        <v>4365000000</v>
      </c>
      <c r="J538" s="38"/>
    </row>
    <row r="539" spans="2:10" x14ac:dyDescent="0.25">
      <c r="B539" s="38"/>
      <c r="C539" s="38"/>
      <c r="D539" s="45"/>
      <c r="E539" s="38" t="s">
        <v>1166</v>
      </c>
      <c r="F539" s="38" t="s">
        <v>1167</v>
      </c>
      <c r="G539" s="38" t="s">
        <v>233</v>
      </c>
      <c r="H539" s="39" t="s">
        <v>1168</v>
      </c>
      <c r="I539" s="39">
        <v>4245000000</v>
      </c>
      <c r="J539" s="38"/>
    </row>
    <row r="540" spans="2:10" x14ac:dyDescent="0.25">
      <c r="B540" s="38"/>
      <c r="C540" s="38"/>
      <c r="D540" s="45"/>
      <c r="E540" s="38" t="s">
        <v>1169</v>
      </c>
      <c r="F540" s="38" t="s">
        <v>1170</v>
      </c>
      <c r="G540" s="38" t="s">
        <v>233</v>
      </c>
      <c r="H540" s="39" t="s">
        <v>1171</v>
      </c>
      <c r="I540" s="39">
        <v>4260000000</v>
      </c>
      <c r="J540" s="38"/>
    </row>
    <row r="541" spans="2:10" x14ac:dyDescent="0.25">
      <c r="B541" s="38"/>
      <c r="C541" s="26"/>
      <c r="D541" s="22" t="s">
        <v>8</v>
      </c>
      <c r="E541" s="26"/>
      <c r="F541" s="26"/>
      <c r="G541" s="26"/>
      <c r="H541" s="27"/>
      <c r="I541" s="50">
        <f>SUM(I511:I540)</f>
        <v>87228000000</v>
      </c>
      <c r="J541" s="38"/>
    </row>
    <row r="542" spans="2:10" x14ac:dyDescent="0.25">
      <c r="B542" s="38"/>
      <c r="C542" s="38"/>
      <c r="D542" s="45"/>
      <c r="E542" s="38"/>
      <c r="F542" s="38"/>
      <c r="G542" s="38"/>
      <c r="H542" s="39"/>
      <c r="I542" s="39"/>
      <c r="J542" s="38"/>
    </row>
    <row r="543" spans="2:10" x14ac:dyDescent="0.25">
      <c r="B543" s="23">
        <v>47</v>
      </c>
      <c r="C543" s="23" t="s">
        <v>157</v>
      </c>
      <c r="D543" s="37" t="s">
        <v>821</v>
      </c>
      <c r="E543" s="38" t="s">
        <v>822</v>
      </c>
      <c r="F543" s="38" t="s">
        <v>823</v>
      </c>
      <c r="G543" s="38" t="s">
        <v>824</v>
      </c>
      <c r="H543" s="39">
        <v>0</v>
      </c>
      <c r="I543" s="39">
        <v>30000000</v>
      </c>
      <c r="J543" s="38"/>
    </row>
    <row r="544" spans="2:10" x14ac:dyDescent="0.25">
      <c r="B544" s="38"/>
      <c r="C544" s="38"/>
      <c r="D544" s="45"/>
      <c r="E544" s="38" t="s">
        <v>825</v>
      </c>
      <c r="F544" s="38" t="s">
        <v>825</v>
      </c>
      <c r="G544" s="38" t="s">
        <v>826</v>
      </c>
      <c r="H544" s="39">
        <v>0</v>
      </c>
      <c r="I544" s="39">
        <v>20000000</v>
      </c>
      <c r="J544" s="38"/>
    </row>
    <row r="545" spans="2:10" x14ac:dyDescent="0.25">
      <c r="B545" s="38"/>
      <c r="C545" s="26"/>
      <c r="D545" s="22" t="s">
        <v>8</v>
      </c>
      <c r="E545" s="26"/>
      <c r="F545" s="26"/>
      <c r="G545" s="26"/>
      <c r="H545" s="27"/>
      <c r="I545" s="50">
        <f>I544+I543</f>
        <v>50000000</v>
      </c>
      <c r="J545" s="38"/>
    </row>
    <row r="546" spans="2:10" x14ac:dyDescent="0.25">
      <c r="B546" s="38"/>
      <c r="C546" s="38"/>
      <c r="D546" s="45"/>
      <c r="E546" s="38"/>
      <c r="F546" s="38"/>
      <c r="G546" s="38"/>
      <c r="H546" s="39"/>
      <c r="I546" s="39"/>
      <c r="J546" s="38"/>
    </row>
    <row r="547" spans="2:10" x14ac:dyDescent="0.25">
      <c r="B547" s="23">
        <v>48</v>
      </c>
      <c r="C547" s="23" t="s">
        <v>452</v>
      </c>
      <c r="D547" s="37" t="s">
        <v>827</v>
      </c>
      <c r="E547" s="38" t="s">
        <v>819</v>
      </c>
      <c r="F547" s="38" t="s">
        <v>820</v>
      </c>
      <c r="G547" s="38" t="s">
        <v>555</v>
      </c>
      <c r="H547" s="39" t="s">
        <v>79</v>
      </c>
      <c r="I547" s="39">
        <v>122500000</v>
      </c>
      <c r="J547" s="38" t="s">
        <v>724</v>
      </c>
    </row>
    <row r="548" spans="2:10" x14ac:dyDescent="0.25">
      <c r="B548" s="38"/>
      <c r="C548" s="38"/>
      <c r="D548" s="45"/>
      <c r="E548" s="38" t="s">
        <v>828</v>
      </c>
      <c r="F548" s="38" t="s">
        <v>829</v>
      </c>
      <c r="G548" s="38" t="s">
        <v>555</v>
      </c>
      <c r="H548" s="39" t="s">
        <v>79</v>
      </c>
      <c r="I548" s="39">
        <v>122500000</v>
      </c>
      <c r="J548" s="38"/>
    </row>
    <row r="549" spans="2:10" x14ac:dyDescent="0.25">
      <c r="B549" s="38"/>
      <c r="C549" s="38"/>
      <c r="D549" s="45"/>
      <c r="E549" s="38" t="s">
        <v>830</v>
      </c>
      <c r="F549" s="38" t="s">
        <v>831</v>
      </c>
      <c r="G549" s="38" t="s">
        <v>625</v>
      </c>
      <c r="H549" s="39" t="s">
        <v>306</v>
      </c>
      <c r="I549" s="39">
        <v>104000000</v>
      </c>
      <c r="J549" s="38"/>
    </row>
    <row r="550" spans="2:10" x14ac:dyDescent="0.25">
      <c r="B550" s="38"/>
      <c r="C550" s="26"/>
      <c r="D550" s="22" t="s">
        <v>8</v>
      </c>
      <c r="E550" s="26"/>
      <c r="F550" s="26"/>
      <c r="G550" s="26"/>
      <c r="H550" s="27"/>
      <c r="I550" s="50">
        <f>SUM(I547:I549)</f>
        <v>349000000</v>
      </c>
      <c r="J550" s="38"/>
    </row>
    <row r="551" spans="2:10" x14ac:dyDescent="0.25">
      <c r="B551" s="38"/>
      <c r="C551" s="38"/>
      <c r="D551" s="45"/>
      <c r="E551" s="38"/>
      <c r="F551" s="38"/>
      <c r="G551" s="38"/>
      <c r="H551" s="39"/>
      <c r="I551" s="39"/>
      <c r="J551" s="38"/>
    </row>
    <row r="552" spans="2:10" x14ac:dyDescent="0.25">
      <c r="B552" s="23">
        <v>49</v>
      </c>
      <c r="C552" s="23" t="s">
        <v>309</v>
      </c>
      <c r="D552" s="37" t="s">
        <v>832</v>
      </c>
      <c r="E552" s="126" t="s">
        <v>830</v>
      </c>
      <c r="F552" s="126" t="s">
        <v>833</v>
      </c>
      <c r="G552" s="126" t="s">
        <v>573</v>
      </c>
      <c r="H552" s="127" t="s">
        <v>834</v>
      </c>
      <c r="I552" s="127">
        <v>82400000</v>
      </c>
      <c r="J552" s="38" t="s">
        <v>574</v>
      </c>
    </row>
    <row r="553" spans="2:10" x14ac:dyDescent="0.25">
      <c r="B553" s="38"/>
      <c r="C553" s="38"/>
      <c r="D553" s="45"/>
      <c r="E553" s="126"/>
      <c r="F553" s="126" t="s">
        <v>830</v>
      </c>
      <c r="G553" s="126" t="s">
        <v>573</v>
      </c>
      <c r="H553" s="127" t="s">
        <v>599</v>
      </c>
      <c r="I553" s="127">
        <v>41200000</v>
      </c>
      <c r="J553" s="139" t="s">
        <v>1309</v>
      </c>
    </row>
    <row r="554" spans="2:10" x14ac:dyDescent="0.25">
      <c r="B554" s="38"/>
      <c r="C554" s="38"/>
      <c r="D554" s="45"/>
      <c r="E554" s="126"/>
      <c r="F554" s="126" t="s">
        <v>835</v>
      </c>
      <c r="G554" s="126" t="s">
        <v>573</v>
      </c>
      <c r="H554" s="127" t="s">
        <v>594</v>
      </c>
      <c r="I554" s="127">
        <v>61800000</v>
      </c>
      <c r="J554" s="139" t="s">
        <v>1309</v>
      </c>
    </row>
    <row r="555" spans="2:10" x14ac:dyDescent="0.25">
      <c r="B555" s="38"/>
      <c r="C555" s="38"/>
      <c r="D555" s="45"/>
      <c r="E555" s="126"/>
      <c r="F555" s="126" t="s">
        <v>836</v>
      </c>
      <c r="G555" s="126" t="s">
        <v>573</v>
      </c>
      <c r="H555" s="127" t="s">
        <v>594</v>
      </c>
      <c r="I555" s="127">
        <v>61800000</v>
      </c>
      <c r="J555" s="139" t="s">
        <v>1309</v>
      </c>
    </row>
    <row r="556" spans="2:10" x14ac:dyDescent="0.25">
      <c r="B556" s="38"/>
      <c r="C556" s="26"/>
      <c r="D556" s="22" t="s">
        <v>8</v>
      </c>
      <c r="E556" s="26"/>
      <c r="F556" s="26"/>
      <c r="G556" s="26"/>
      <c r="H556" s="27"/>
      <c r="I556" s="50">
        <f>SUM(I552:I555)</f>
        <v>247200000</v>
      </c>
      <c r="J556" s="38"/>
    </row>
    <row r="557" spans="2:10" x14ac:dyDescent="0.25">
      <c r="B557" s="38"/>
      <c r="C557" s="38"/>
      <c r="D557" s="45"/>
      <c r="E557" s="38"/>
      <c r="F557" s="38"/>
      <c r="G557" s="38"/>
      <c r="H557" s="39"/>
      <c r="I557" s="39"/>
      <c r="J557" s="38"/>
    </row>
    <row r="558" spans="2:10" x14ac:dyDescent="0.25">
      <c r="B558" s="23">
        <v>50</v>
      </c>
      <c r="C558" s="23" t="s">
        <v>103</v>
      </c>
      <c r="D558" s="37" t="s">
        <v>832</v>
      </c>
      <c r="E558" s="38" t="s">
        <v>16</v>
      </c>
      <c r="F558" s="38" t="s">
        <v>837</v>
      </c>
      <c r="G558" s="38" t="s">
        <v>838</v>
      </c>
      <c r="H558" s="39" t="s">
        <v>839</v>
      </c>
      <c r="I558" s="39">
        <v>89000000</v>
      </c>
      <c r="J558" s="38"/>
    </row>
    <row r="559" spans="2:10" x14ac:dyDescent="0.25">
      <c r="B559" s="38"/>
      <c r="C559" s="26"/>
      <c r="D559" s="22" t="s">
        <v>8</v>
      </c>
      <c r="E559" s="26"/>
      <c r="F559" s="26"/>
      <c r="G559" s="26"/>
      <c r="H559" s="27"/>
      <c r="I559" s="50">
        <f>I558</f>
        <v>89000000</v>
      </c>
      <c r="J559" s="38"/>
    </row>
    <row r="560" spans="2:10" x14ac:dyDescent="0.25">
      <c r="B560" s="38"/>
      <c r="C560" s="23"/>
      <c r="D560" s="35"/>
      <c r="E560" s="23"/>
      <c r="F560" s="23"/>
      <c r="G560" s="23"/>
      <c r="H560" s="36"/>
      <c r="I560" s="51"/>
      <c r="J560" s="38"/>
    </row>
    <row r="561" spans="2:10" x14ac:dyDescent="0.25">
      <c r="B561" s="23">
        <v>51</v>
      </c>
      <c r="C561" s="23" t="s">
        <v>132</v>
      </c>
      <c r="D561" s="37" t="s">
        <v>1053</v>
      </c>
      <c r="E561" s="38" t="s">
        <v>1054</v>
      </c>
      <c r="F561" s="38" t="s">
        <v>1055</v>
      </c>
      <c r="G561" s="38" t="s">
        <v>1056</v>
      </c>
      <c r="H561" s="39" t="s">
        <v>1057</v>
      </c>
      <c r="I561" s="39">
        <v>275000000</v>
      </c>
      <c r="J561" s="38"/>
    </row>
    <row r="562" spans="2:10" x14ac:dyDescent="0.25">
      <c r="B562" s="23"/>
      <c r="C562" s="38"/>
      <c r="D562" s="42"/>
      <c r="E562" s="38"/>
      <c r="F562" s="38" t="s">
        <v>1058</v>
      </c>
      <c r="G562" s="38" t="s">
        <v>1056</v>
      </c>
      <c r="H562" s="39" t="s">
        <v>1059</v>
      </c>
      <c r="I562" s="39">
        <v>45000000</v>
      </c>
      <c r="J562" s="38"/>
    </row>
    <row r="563" spans="2:10" x14ac:dyDescent="0.25">
      <c r="B563" s="23"/>
      <c r="C563" s="38"/>
      <c r="D563" s="42"/>
      <c r="E563" s="38"/>
      <c r="F563" s="38"/>
      <c r="G563" s="38" t="s">
        <v>498</v>
      </c>
      <c r="H563" s="39" t="s">
        <v>1060</v>
      </c>
      <c r="I563" s="39">
        <v>30000000</v>
      </c>
      <c r="J563" s="38"/>
    </row>
    <row r="564" spans="2:10" x14ac:dyDescent="0.25">
      <c r="B564" s="23"/>
      <c r="C564" s="38"/>
      <c r="D564" s="42"/>
      <c r="E564" s="38" t="s">
        <v>1061</v>
      </c>
      <c r="F564" s="38" t="s">
        <v>1061</v>
      </c>
      <c r="G564" s="38" t="s">
        <v>498</v>
      </c>
      <c r="H564" s="39" t="s">
        <v>1062</v>
      </c>
      <c r="I564" s="39">
        <v>45000000</v>
      </c>
      <c r="J564" s="38"/>
    </row>
    <row r="565" spans="2:10" x14ac:dyDescent="0.25">
      <c r="B565" s="23"/>
      <c r="C565" s="26"/>
      <c r="D565" s="22" t="s">
        <v>8</v>
      </c>
      <c r="E565" s="26"/>
      <c r="F565" s="26"/>
      <c r="G565" s="26"/>
      <c r="H565" s="27"/>
      <c r="I565" s="27">
        <f>SUM(I561:I564)</f>
        <v>395000000</v>
      </c>
      <c r="J565" s="38"/>
    </row>
    <row r="566" spans="2:10" x14ac:dyDescent="0.25">
      <c r="B566" s="38"/>
      <c r="C566" s="38"/>
      <c r="D566" s="45"/>
      <c r="E566" s="38"/>
      <c r="F566" s="38"/>
      <c r="G566" s="38"/>
      <c r="H566" s="39"/>
      <c r="I566" s="39"/>
      <c r="J566" s="38"/>
    </row>
    <row r="567" spans="2:10" x14ac:dyDescent="0.25">
      <c r="B567" s="23">
        <v>52</v>
      </c>
      <c r="C567" s="23" t="s">
        <v>452</v>
      </c>
      <c r="D567" s="37" t="s">
        <v>840</v>
      </c>
      <c r="E567" s="38" t="s">
        <v>841</v>
      </c>
      <c r="F567" s="38" t="s">
        <v>842</v>
      </c>
      <c r="G567" s="38" t="s">
        <v>625</v>
      </c>
      <c r="H567" s="39" t="s">
        <v>306</v>
      </c>
      <c r="I567" s="39">
        <v>106750000</v>
      </c>
      <c r="J567" s="38" t="s">
        <v>843</v>
      </c>
    </row>
    <row r="568" spans="2:10" x14ac:dyDescent="0.25">
      <c r="B568" s="38"/>
      <c r="C568" s="26"/>
      <c r="D568" s="22" t="s">
        <v>8</v>
      </c>
      <c r="E568" s="26"/>
      <c r="F568" s="26"/>
      <c r="G568" s="26"/>
      <c r="H568" s="27"/>
      <c r="I568" s="50">
        <f>I567</f>
        <v>106750000</v>
      </c>
      <c r="J568" s="38"/>
    </row>
    <row r="569" spans="2:10" x14ac:dyDescent="0.25">
      <c r="B569" s="38"/>
      <c r="C569" s="23"/>
      <c r="D569" s="35"/>
      <c r="E569" s="23"/>
      <c r="F569" s="23"/>
      <c r="G569" s="23"/>
      <c r="H569" s="36"/>
      <c r="I569" s="51"/>
      <c r="J569" s="38"/>
    </row>
    <row r="570" spans="2:10" x14ac:dyDescent="0.25">
      <c r="B570" s="23">
        <v>53</v>
      </c>
      <c r="C570" s="23" t="s">
        <v>132</v>
      </c>
      <c r="D570" s="37" t="s">
        <v>981</v>
      </c>
      <c r="E570" s="38" t="s">
        <v>982</v>
      </c>
      <c r="F570" s="38" t="s">
        <v>983</v>
      </c>
      <c r="G570" s="38" t="s">
        <v>984</v>
      </c>
      <c r="H570" s="39" t="s">
        <v>985</v>
      </c>
      <c r="I570" s="39">
        <v>90000000</v>
      </c>
      <c r="J570" s="38"/>
    </row>
    <row r="571" spans="2:10" x14ac:dyDescent="0.25">
      <c r="B571" s="38"/>
      <c r="C571" s="38"/>
      <c r="D571" s="42"/>
      <c r="E571" s="38"/>
      <c r="F571" s="38"/>
      <c r="G571" s="38" t="s">
        <v>906</v>
      </c>
      <c r="H571" s="39" t="s">
        <v>986</v>
      </c>
      <c r="I571" s="39">
        <v>86000000</v>
      </c>
      <c r="J571" s="38"/>
    </row>
    <row r="572" spans="2:10" x14ac:dyDescent="0.25">
      <c r="B572" s="38"/>
      <c r="C572" s="38"/>
      <c r="D572" s="42"/>
      <c r="E572" s="38"/>
      <c r="F572" s="38"/>
      <c r="G572" s="38" t="s">
        <v>987</v>
      </c>
      <c r="H572" s="39" t="s">
        <v>1029</v>
      </c>
      <c r="I572" s="39">
        <v>30000000</v>
      </c>
      <c r="J572" s="38"/>
    </row>
    <row r="573" spans="2:10" x14ac:dyDescent="0.25">
      <c r="B573" s="38"/>
      <c r="C573" s="38"/>
      <c r="D573" s="42"/>
      <c r="E573" s="38"/>
      <c r="F573" s="38" t="s">
        <v>988</v>
      </c>
      <c r="G573" s="38" t="s">
        <v>984</v>
      </c>
      <c r="H573" s="39" t="s">
        <v>989</v>
      </c>
      <c r="I573" s="39">
        <v>298000000</v>
      </c>
      <c r="J573" s="38"/>
    </row>
    <row r="574" spans="2:10" x14ac:dyDescent="0.25">
      <c r="B574" s="38"/>
      <c r="C574" s="38"/>
      <c r="D574" s="42"/>
      <c r="E574" s="38"/>
      <c r="F574" s="38"/>
      <c r="G574" s="38" t="s">
        <v>906</v>
      </c>
      <c r="H574" s="39" t="s">
        <v>990</v>
      </c>
      <c r="I574" s="39">
        <v>60000000</v>
      </c>
      <c r="J574" s="38"/>
    </row>
    <row r="575" spans="2:10" x14ac:dyDescent="0.25">
      <c r="B575" s="38"/>
      <c r="C575" s="38"/>
      <c r="D575" s="42"/>
      <c r="E575" s="38"/>
      <c r="F575" s="38"/>
      <c r="G575" s="38" t="s">
        <v>643</v>
      </c>
      <c r="H575" s="39" t="s">
        <v>991</v>
      </c>
      <c r="I575" s="39">
        <v>68000000</v>
      </c>
      <c r="J575" s="38"/>
    </row>
    <row r="576" spans="2:10" x14ac:dyDescent="0.25">
      <c r="B576" s="38"/>
      <c r="C576" s="38"/>
      <c r="D576" s="42"/>
      <c r="E576" s="38"/>
      <c r="F576" s="38" t="s">
        <v>992</v>
      </c>
      <c r="G576" s="38" t="s">
        <v>993</v>
      </c>
      <c r="H576" s="39" t="s">
        <v>994</v>
      </c>
      <c r="I576" s="39">
        <v>54000000</v>
      </c>
      <c r="J576" s="38"/>
    </row>
    <row r="577" spans="2:10" x14ac:dyDescent="0.25">
      <c r="B577" s="38"/>
      <c r="C577" s="38"/>
      <c r="D577" s="42"/>
      <c r="E577" s="38"/>
      <c r="F577" s="38"/>
      <c r="G577" s="38" t="s">
        <v>984</v>
      </c>
      <c r="H577" s="39" t="s">
        <v>995</v>
      </c>
      <c r="I577" s="39">
        <v>250000000</v>
      </c>
      <c r="J577" s="38"/>
    </row>
    <row r="578" spans="2:10" x14ac:dyDescent="0.25">
      <c r="B578" s="38"/>
      <c r="C578" s="38"/>
      <c r="D578" s="42"/>
      <c r="E578" s="38"/>
      <c r="F578" s="38"/>
      <c r="G578" s="38" t="s">
        <v>906</v>
      </c>
      <c r="H578" s="39" t="s">
        <v>996</v>
      </c>
      <c r="I578" s="39">
        <v>112000000</v>
      </c>
      <c r="J578" s="38"/>
    </row>
    <row r="579" spans="2:10" x14ac:dyDescent="0.25">
      <c r="B579" s="38"/>
      <c r="C579" s="38"/>
      <c r="D579" s="42"/>
      <c r="E579" s="38" t="s">
        <v>841</v>
      </c>
      <c r="F579" s="38" t="s">
        <v>842</v>
      </c>
      <c r="G579" s="38" t="s">
        <v>984</v>
      </c>
      <c r="H579" s="39" t="s">
        <v>997</v>
      </c>
      <c r="I579" s="39">
        <v>140000000</v>
      </c>
      <c r="J579" s="38"/>
    </row>
    <row r="580" spans="2:10" x14ac:dyDescent="0.25">
      <c r="B580" s="38"/>
      <c r="C580" s="38"/>
      <c r="D580" s="42"/>
      <c r="E580" s="38"/>
      <c r="F580" s="38"/>
      <c r="G580" s="38" t="s">
        <v>998</v>
      </c>
      <c r="H580" s="39" t="s">
        <v>999</v>
      </c>
      <c r="I580" s="39">
        <v>38000000</v>
      </c>
      <c r="J580" s="38"/>
    </row>
    <row r="581" spans="2:10" x14ac:dyDescent="0.25">
      <c r="B581" s="38"/>
      <c r="C581" s="38"/>
      <c r="D581" s="42"/>
      <c r="E581" s="38"/>
      <c r="F581" s="38"/>
      <c r="G581" s="38" t="s">
        <v>1000</v>
      </c>
      <c r="H581" s="39" t="s">
        <v>1001</v>
      </c>
      <c r="I581" s="39">
        <v>70000000</v>
      </c>
      <c r="J581" s="38"/>
    </row>
    <row r="582" spans="2:10" x14ac:dyDescent="0.25">
      <c r="B582" s="38"/>
      <c r="C582" s="38"/>
      <c r="D582" s="42"/>
      <c r="E582" s="38" t="s">
        <v>1002</v>
      </c>
      <c r="F582" s="38" t="s">
        <v>1003</v>
      </c>
      <c r="G582" s="38" t="s">
        <v>906</v>
      </c>
      <c r="H582" s="39" t="s">
        <v>1004</v>
      </c>
      <c r="I582" s="39">
        <v>200000000</v>
      </c>
      <c r="J582" s="38"/>
    </row>
    <row r="583" spans="2:10" x14ac:dyDescent="0.25">
      <c r="B583" s="38"/>
      <c r="C583" s="38"/>
      <c r="D583" s="42"/>
      <c r="E583" s="38"/>
      <c r="F583" s="38"/>
      <c r="G583" s="38" t="s">
        <v>984</v>
      </c>
      <c r="H583" s="39" t="s">
        <v>1005</v>
      </c>
      <c r="I583" s="39">
        <v>180000000</v>
      </c>
      <c r="J583" s="38"/>
    </row>
    <row r="584" spans="2:10" x14ac:dyDescent="0.25">
      <c r="B584" s="38"/>
      <c r="C584" s="38"/>
      <c r="D584" s="42"/>
      <c r="E584" s="38"/>
      <c r="F584" s="38"/>
      <c r="G584" s="38" t="s">
        <v>1006</v>
      </c>
      <c r="H584" s="39" t="s">
        <v>1007</v>
      </c>
      <c r="I584" s="39">
        <v>300000000</v>
      </c>
      <c r="J584" s="38"/>
    </row>
    <row r="585" spans="2:10" x14ac:dyDescent="0.25">
      <c r="B585" s="38"/>
      <c r="C585" s="38"/>
      <c r="D585" s="42"/>
      <c r="E585" s="38" t="s">
        <v>1008</v>
      </c>
      <c r="F585" s="38" t="s">
        <v>1008</v>
      </c>
      <c r="G585" s="38" t="s">
        <v>1009</v>
      </c>
      <c r="H585" s="39" t="s">
        <v>1010</v>
      </c>
      <c r="I585" s="39">
        <v>250000000</v>
      </c>
      <c r="J585" s="38"/>
    </row>
    <row r="586" spans="2:10" x14ac:dyDescent="0.25">
      <c r="B586" s="38"/>
      <c r="C586" s="38"/>
      <c r="D586" s="42"/>
      <c r="E586" s="38"/>
      <c r="F586" s="38"/>
      <c r="G586" s="38" t="s">
        <v>984</v>
      </c>
      <c r="H586" s="39" t="s">
        <v>1011</v>
      </c>
      <c r="I586" s="39">
        <v>250000000</v>
      </c>
      <c r="J586" s="38"/>
    </row>
    <row r="587" spans="2:10" x14ac:dyDescent="0.25">
      <c r="B587" s="38"/>
      <c r="C587" s="38"/>
      <c r="D587" s="42"/>
      <c r="E587" s="38"/>
      <c r="F587" s="38"/>
      <c r="G587" s="38" t="s">
        <v>987</v>
      </c>
      <c r="H587" s="39" t="s">
        <v>1029</v>
      </c>
      <c r="I587" s="39">
        <v>28000000</v>
      </c>
      <c r="J587" s="38"/>
    </row>
    <row r="588" spans="2:10" x14ac:dyDescent="0.25">
      <c r="B588" s="38"/>
      <c r="C588" s="38"/>
      <c r="D588" s="42"/>
      <c r="E588" s="38"/>
      <c r="F588" s="38" t="s">
        <v>1012</v>
      </c>
      <c r="G588" s="38" t="s">
        <v>984</v>
      </c>
      <c r="H588" s="39" t="s">
        <v>1013</v>
      </c>
      <c r="I588" s="39">
        <v>360000000</v>
      </c>
      <c r="J588" s="38"/>
    </row>
    <row r="589" spans="2:10" x14ac:dyDescent="0.25">
      <c r="B589" s="38"/>
      <c r="C589" s="38"/>
      <c r="D589" s="42"/>
      <c r="E589" s="38"/>
      <c r="F589" s="38"/>
      <c r="G589" s="38" t="s">
        <v>987</v>
      </c>
      <c r="H589" s="39" t="s">
        <v>1028</v>
      </c>
      <c r="I589" s="39">
        <v>16000000</v>
      </c>
      <c r="J589" s="38"/>
    </row>
    <row r="590" spans="2:10" x14ac:dyDescent="0.25">
      <c r="B590" s="38"/>
      <c r="C590" s="38"/>
      <c r="D590" s="42"/>
      <c r="E590" s="38"/>
      <c r="F590" s="38"/>
      <c r="G590" s="38" t="s">
        <v>1014</v>
      </c>
      <c r="H590" s="39" t="s">
        <v>1015</v>
      </c>
      <c r="I590" s="39">
        <v>226000000</v>
      </c>
      <c r="J590" s="38"/>
    </row>
    <row r="591" spans="2:10" x14ac:dyDescent="0.25">
      <c r="B591" s="38"/>
      <c r="C591" s="38"/>
      <c r="D591" s="42"/>
      <c r="E591" s="38"/>
      <c r="F591" s="38"/>
      <c r="G591" s="38" t="s">
        <v>1016</v>
      </c>
      <c r="H591" s="39" t="s">
        <v>1017</v>
      </c>
      <c r="I591" s="39">
        <v>120000000</v>
      </c>
      <c r="J591" s="38"/>
    </row>
    <row r="592" spans="2:10" x14ac:dyDescent="0.25">
      <c r="B592" s="38"/>
      <c r="C592" s="38"/>
      <c r="D592" s="42"/>
      <c r="E592" s="38"/>
      <c r="F592" s="38" t="s">
        <v>1018</v>
      </c>
      <c r="G592" s="38" t="s">
        <v>984</v>
      </c>
      <c r="H592" s="39" t="s">
        <v>1019</v>
      </c>
      <c r="I592" s="39">
        <v>500000000</v>
      </c>
      <c r="J592" s="38"/>
    </row>
    <row r="593" spans="2:10" x14ac:dyDescent="0.25">
      <c r="B593" s="38"/>
      <c r="C593" s="38"/>
      <c r="D593" s="42"/>
      <c r="E593" s="38"/>
      <c r="F593" s="38" t="s">
        <v>1020</v>
      </c>
      <c r="G593" s="38" t="s">
        <v>1021</v>
      </c>
      <c r="H593" s="39" t="s">
        <v>1022</v>
      </c>
      <c r="I593" s="39">
        <v>136000000</v>
      </c>
      <c r="J593" s="38"/>
    </row>
    <row r="594" spans="2:10" x14ac:dyDescent="0.25">
      <c r="B594" s="38"/>
      <c r="C594" s="38"/>
      <c r="D594" s="42"/>
      <c r="E594" s="38"/>
      <c r="F594" s="38"/>
      <c r="G594" s="38" t="s">
        <v>984</v>
      </c>
      <c r="H594" s="39" t="s">
        <v>1023</v>
      </c>
      <c r="I594" s="39">
        <v>150000000</v>
      </c>
      <c r="J594" s="38"/>
    </row>
    <row r="595" spans="2:10" x14ac:dyDescent="0.25">
      <c r="B595" s="38"/>
      <c r="C595" s="38"/>
      <c r="D595" s="42"/>
      <c r="E595" s="38"/>
      <c r="F595" s="38"/>
      <c r="G595" s="38" t="s">
        <v>1024</v>
      </c>
      <c r="H595" s="39" t="s">
        <v>1029</v>
      </c>
      <c r="I595" s="39">
        <v>28000000</v>
      </c>
      <c r="J595" s="38"/>
    </row>
    <row r="596" spans="2:10" x14ac:dyDescent="0.25">
      <c r="B596" s="38"/>
      <c r="C596" s="38"/>
      <c r="D596" s="42"/>
      <c r="E596" s="38"/>
      <c r="F596" s="38" t="s">
        <v>882</v>
      </c>
      <c r="G596" s="38" t="s">
        <v>984</v>
      </c>
      <c r="H596" s="39" t="s">
        <v>1025</v>
      </c>
      <c r="I596" s="39">
        <v>200000000</v>
      </c>
      <c r="J596" s="38"/>
    </row>
    <row r="597" spans="2:10" x14ac:dyDescent="0.25">
      <c r="B597" s="38"/>
      <c r="C597" s="38"/>
      <c r="D597" s="42"/>
      <c r="E597" s="38"/>
      <c r="F597" s="38"/>
      <c r="G597" s="38" t="s">
        <v>1026</v>
      </c>
      <c r="H597" s="39" t="s">
        <v>1027</v>
      </c>
      <c r="I597" s="39">
        <v>12000000</v>
      </c>
      <c r="J597" s="38"/>
    </row>
    <row r="598" spans="2:10" x14ac:dyDescent="0.25">
      <c r="B598" s="38"/>
      <c r="C598" s="38"/>
      <c r="D598" s="42"/>
      <c r="E598" s="38" t="s">
        <v>1030</v>
      </c>
      <c r="F598" s="38" t="s">
        <v>1031</v>
      </c>
      <c r="G598" s="38" t="s">
        <v>233</v>
      </c>
      <c r="H598" s="39" t="s">
        <v>1032</v>
      </c>
      <c r="I598" s="39">
        <v>840000000</v>
      </c>
      <c r="J598" s="38"/>
    </row>
    <row r="599" spans="2:10" x14ac:dyDescent="0.25">
      <c r="B599" s="38"/>
      <c r="C599" s="38"/>
      <c r="D599" s="42"/>
      <c r="E599" s="38" t="s">
        <v>1033</v>
      </c>
      <c r="F599" s="38" t="s">
        <v>1034</v>
      </c>
      <c r="G599" s="38" t="s">
        <v>998</v>
      </c>
      <c r="H599" s="39" t="s">
        <v>1035</v>
      </c>
      <c r="I599" s="39">
        <v>60000000</v>
      </c>
      <c r="J599" s="38"/>
    </row>
    <row r="600" spans="2:10" x14ac:dyDescent="0.25">
      <c r="B600" s="38"/>
      <c r="C600" s="38"/>
      <c r="D600" s="42"/>
      <c r="E600" s="38"/>
      <c r="F600" s="38" t="s">
        <v>1036</v>
      </c>
      <c r="G600" s="38" t="s">
        <v>984</v>
      </c>
      <c r="H600" s="39" t="s">
        <v>1037</v>
      </c>
      <c r="I600" s="39">
        <v>64000000</v>
      </c>
      <c r="J600" s="38"/>
    </row>
    <row r="601" spans="2:10" x14ac:dyDescent="0.25">
      <c r="B601" s="38"/>
      <c r="C601" s="38"/>
      <c r="D601" s="42"/>
      <c r="E601" s="38" t="s">
        <v>1038</v>
      </c>
      <c r="F601" s="38" t="s">
        <v>1039</v>
      </c>
      <c r="G601" s="38" t="s">
        <v>984</v>
      </c>
      <c r="H601" s="39" t="s">
        <v>1040</v>
      </c>
      <c r="I601" s="39">
        <v>200000000</v>
      </c>
      <c r="J601" s="38"/>
    </row>
    <row r="602" spans="2:10" x14ac:dyDescent="0.25">
      <c r="B602" s="38"/>
      <c r="C602" s="38"/>
      <c r="D602" s="42"/>
      <c r="E602" s="38"/>
      <c r="F602" s="38"/>
      <c r="G602" s="38" t="s">
        <v>906</v>
      </c>
      <c r="H602" s="39" t="s">
        <v>1041</v>
      </c>
      <c r="I602" s="39">
        <v>150000000</v>
      </c>
      <c r="J602" s="38"/>
    </row>
    <row r="603" spans="2:10" x14ac:dyDescent="0.25">
      <c r="B603" s="38"/>
      <c r="C603" s="38"/>
      <c r="D603" s="42"/>
      <c r="E603" s="38"/>
      <c r="F603" s="38"/>
      <c r="G603" s="38" t="s">
        <v>1042</v>
      </c>
      <c r="H603" s="39" t="s">
        <v>1043</v>
      </c>
      <c r="I603" s="39">
        <v>20000000</v>
      </c>
      <c r="J603" s="38"/>
    </row>
    <row r="604" spans="2:10" x14ac:dyDescent="0.25">
      <c r="B604" s="38"/>
      <c r="C604" s="38"/>
      <c r="D604" s="42"/>
      <c r="E604" s="38"/>
      <c r="F604" s="38"/>
      <c r="G604" s="38" t="s">
        <v>1000</v>
      </c>
      <c r="H604" s="39" t="s">
        <v>1044</v>
      </c>
      <c r="I604" s="39">
        <v>60000000</v>
      </c>
      <c r="J604" s="38"/>
    </row>
    <row r="605" spans="2:10" x14ac:dyDescent="0.25">
      <c r="B605" s="38"/>
      <c r="C605" s="38"/>
      <c r="D605" s="42"/>
      <c r="E605" s="38"/>
      <c r="F605" s="38" t="s">
        <v>1045</v>
      </c>
      <c r="G605" s="38" t="s">
        <v>1016</v>
      </c>
      <c r="H605" s="39" t="s">
        <v>1046</v>
      </c>
      <c r="I605" s="39">
        <v>250000000</v>
      </c>
      <c r="J605" s="38"/>
    </row>
    <row r="606" spans="2:10" x14ac:dyDescent="0.25">
      <c r="B606" s="38"/>
      <c r="C606" s="38"/>
      <c r="D606" s="42"/>
      <c r="E606" s="38"/>
      <c r="F606" s="38"/>
      <c r="G606" s="38" t="s">
        <v>1047</v>
      </c>
      <c r="H606" s="39" t="s">
        <v>1048</v>
      </c>
      <c r="I606" s="39">
        <v>400000000</v>
      </c>
      <c r="J606" s="38"/>
    </row>
    <row r="607" spans="2:10" x14ac:dyDescent="0.25">
      <c r="B607" s="38"/>
      <c r="C607" s="38"/>
      <c r="D607" s="42"/>
      <c r="E607" s="38" t="s">
        <v>1049</v>
      </c>
      <c r="F607" s="38" t="s">
        <v>1050</v>
      </c>
      <c r="G607" s="38" t="s">
        <v>984</v>
      </c>
      <c r="H607" s="39" t="s">
        <v>1051</v>
      </c>
      <c r="I607" s="39">
        <v>410000000</v>
      </c>
      <c r="J607" s="38"/>
    </row>
    <row r="608" spans="2:10" x14ac:dyDescent="0.25">
      <c r="B608" s="38"/>
      <c r="C608" s="38"/>
      <c r="D608" s="42"/>
      <c r="E608" s="38"/>
      <c r="F608" s="38"/>
      <c r="G608" s="38" t="s">
        <v>1000</v>
      </c>
      <c r="H608" s="39" t="s">
        <v>1052</v>
      </c>
      <c r="I608" s="39">
        <v>110000000</v>
      </c>
      <c r="J608" s="38"/>
    </row>
    <row r="609" spans="2:10" x14ac:dyDescent="0.25">
      <c r="B609" s="38"/>
      <c r="C609" s="26"/>
      <c r="D609" s="22" t="s">
        <v>8</v>
      </c>
      <c r="E609" s="26"/>
      <c r="F609" s="26"/>
      <c r="G609" s="26"/>
      <c r="H609" s="27"/>
      <c r="I609" s="50">
        <f>SUM(I570:I608)</f>
        <v>6816000000</v>
      </c>
      <c r="J609" s="38"/>
    </row>
    <row r="610" spans="2:10" x14ac:dyDescent="0.25">
      <c r="B610" s="38"/>
      <c r="C610" s="38"/>
      <c r="D610" s="45"/>
      <c r="E610" s="38"/>
      <c r="F610" s="38"/>
      <c r="G610" s="38"/>
      <c r="H610" s="39"/>
      <c r="I610" s="39"/>
      <c r="J610" s="38"/>
    </row>
    <row r="611" spans="2:10" x14ac:dyDescent="0.25">
      <c r="B611" s="23">
        <v>54</v>
      </c>
      <c r="C611" s="23" t="s">
        <v>237</v>
      </c>
      <c r="D611" s="37" t="s">
        <v>844</v>
      </c>
      <c r="E611" s="38" t="s">
        <v>845</v>
      </c>
      <c r="F611" s="38" t="s">
        <v>846</v>
      </c>
      <c r="G611" s="38" t="s">
        <v>233</v>
      </c>
      <c r="H611" s="39" t="s">
        <v>80</v>
      </c>
      <c r="I611" s="39">
        <v>100000000</v>
      </c>
      <c r="J611" s="38" t="s">
        <v>847</v>
      </c>
    </row>
    <row r="612" spans="2:10" x14ac:dyDescent="0.25">
      <c r="B612" s="38"/>
      <c r="C612" s="26"/>
      <c r="D612" s="22" t="s">
        <v>8</v>
      </c>
      <c r="E612" s="26"/>
      <c r="F612" s="26"/>
      <c r="G612" s="26"/>
      <c r="H612" s="27"/>
      <c r="I612" s="50">
        <f>I611</f>
        <v>100000000</v>
      </c>
      <c r="J612" s="38"/>
    </row>
    <row r="613" spans="2:10" x14ac:dyDescent="0.25">
      <c r="B613" s="38"/>
      <c r="C613" s="38"/>
      <c r="D613" s="45"/>
      <c r="E613" s="38"/>
      <c r="F613" s="38"/>
      <c r="G613" s="38"/>
      <c r="H613" s="39"/>
      <c r="I613" s="39"/>
      <c r="J613" s="38"/>
    </row>
    <row r="614" spans="2:10" x14ac:dyDescent="0.25">
      <c r="B614" s="23">
        <v>55</v>
      </c>
      <c r="C614" s="23" t="s">
        <v>452</v>
      </c>
      <c r="D614" s="37" t="s">
        <v>848</v>
      </c>
      <c r="E614" s="38" t="s">
        <v>397</v>
      </c>
      <c r="F614" s="38" t="s">
        <v>849</v>
      </c>
      <c r="G614" s="38" t="s">
        <v>850</v>
      </c>
      <c r="H614" s="39" t="s">
        <v>303</v>
      </c>
      <c r="I614" s="39">
        <v>245815600</v>
      </c>
      <c r="J614" s="38"/>
    </row>
    <row r="615" spans="2:10" x14ac:dyDescent="0.25">
      <c r="B615" s="38"/>
      <c r="C615" s="26"/>
      <c r="D615" s="22" t="s">
        <v>8</v>
      </c>
      <c r="E615" s="26"/>
      <c r="F615" s="26"/>
      <c r="G615" s="26"/>
      <c r="H615" s="27"/>
      <c r="I615" s="50">
        <f>I614</f>
        <v>245815600</v>
      </c>
      <c r="J615" s="38"/>
    </row>
    <row r="616" spans="2:10" x14ac:dyDescent="0.25">
      <c r="B616" s="98"/>
      <c r="C616" s="98"/>
      <c r="D616" s="99"/>
      <c r="E616" s="98"/>
      <c r="F616" s="98"/>
      <c r="G616" s="98"/>
      <c r="H616" s="100"/>
      <c r="I616" s="100"/>
      <c r="J616" s="98"/>
    </row>
    <row r="617" spans="2:10" x14ac:dyDescent="0.25">
      <c r="B617" s="23">
        <v>56</v>
      </c>
      <c r="C617" s="23" t="s">
        <v>452</v>
      </c>
      <c r="D617" s="37" t="s">
        <v>851</v>
      </c>
      <c r="E617" s="38" t="s">
        <v>852</v>
      </c>
      <c r="F617" s="38" t="s">
        <v>853</v>
      </c>
      <c r="G617" s="38" t="s">
        <v>71</v>
      </c>
      <c r="H617" s="39" t="s">
        <v>306</v>
      </c>
      <c r="I617" s="39">
        <v>103750000</v>
      </c>
      <c r="J617" s="38" t="s">
        <v>843</v>
      </c>
    </row>
    <row r="618" spans="2:10" x14ac:dyDescent="0.25">
      <c r="B618" s="38"/>
      <c r="C618" s="26"/>
      <c r="D618" s="22" t="s">
        <v>8</v>
      </c>
      <c r="E618" s="26"/>
      <c r="F618" s="26"/>
      <c r="G618" s="26"/>
      <c r="H618" s="27"/>
      <c r="I618" s="50">
        <f>I617</f>
        <v>103750000</v>
      </c>
      <c r="J618" s="38"/>
    </row>
    <row r="619" spans="2:10" x14ac:dyDescent="0.25">
      <c r="B619" s="38"/>
      <c r="C619" s="38"/>
      <c r="D619" s="45"/>
      <c r="E619" s="38"/>
      <c r="F619" s="38"/>
      <c r="G619" s="38"/>
      <c r="H619" s="39"/>
      <c r="I619" s="39"/>
      <c r="J619" s="38"/>
    </row>
    <row r="620" spans="2:10" ht="90" x14ac:dyDescent="0.25">
      <c r="B620" s="32">
        <v>57</v>
      </c>
      <c r="C620" s="32" t="s">
        <v>236</v>
      </c>
      <c r="D620" s="32" t="s">
        <v>854</v>
      </c>
      <c r="E620" s="40" t="s">
        <v>855</v>
      </c>
      <c r="F620" s="40" t="s">
        <v>856</v>
      </c>
      <c r="G620" s="40" t="s">
        <v>857</v>
      </c>
      <c r="H620" s="41" t="s">
        <v>858</v>
      </c>
      <c r="I620" s="41">
        <v>2374110000</v>
      </c>
      <c r="J620" s="40"/>
    </row>
    <row r="621" spans="2:10" x14ac:dyDescent="0.25">
      <c r="B621" s="26"/>
      <c r="C621" s="26"/>
      <c r="D621" s="22" t="s">
        <v>8</v>
      </c>
      <c r="E621" s="26"/>
      <c r="F621" s="26"/>
      <c r="G621" s="26"/>
      <c r="H621" s="27"/>
      <c r="I621" s="50">
        <f>I620</f>
        <v>2374110000</v>
      </c>
      <c r="J621" s="38"/>
    </row>
    <row r="622" spans="2:10" ht="15.75" thickBot="1" x14ac:dyDescent="0.3">
      <c r="B622" s="38"/>
      <c r="C622" s="38"/>
      <c r="D622" s="45"/>
      <c r="E622" s="38"/>
      <c r="F622" s="38"/>
      <c r="G622" s="38"/>
      <c r="H622" s="39"/>
      <c r="I622" s="39"/>
      <c r="J622" s="38"/>
    </row>
    <row r="623" spans="2:10" x14ac:dyDescent="0.25">
      <c r="B623" s="119">
        <v>58</v>
      </c>
      <c r="C623" s="119" t="s">
        <v>452</v>
      </c>
      <c r="D623" s="120" t="s">
        <v>859</v>
      </c>
      <c r="E623" s="93" t="s">
        <v>860</v>
      </c>
      <c r="F623" s="93" t="s">
        <v>861</v>
      </c>
      <c r="G623" s="93" t="s">
        <v>86</v>
      </c>
      <c r="H623" s="95" t="s">
        <v>303</v>
      </c>
      <c r="I623" s="95">
        <v>153103600</v>
      </c>
      <c r="J623" s="38"/>
    </row>
    <row r="624" spans="2:10" x14ac:dyDescent="0.25">
      <c r="B624" s="38"/>
      <c r="C624" s="26"/>
      <c r="D624" s="22" t="s">
        <v>8</v>
      </c>
      <c r="E624" s="26"/>
      <c r="F624" s="26"/>
      <c r="G624" s="26"/>
      <c r="H624" s="27"/>
      <c r="I624" s="50">
        <f>I623</f>
        <v>153103600</v>
      </c>
      <c r="J624" s="38"/>
    </row>
    <row r="625" spans="2:10" x14ac:dyDescent="0.25">
      <c r="B625" s="38"/>
      <c r="C625" s="38"/>
      <c r="D625" s="45"/>
      <c r="E625" s="38"/>
      <c r="F625" s="38"/>
      <c r="G625" s="38"/>
      <c r="H625" s="39"/>
      <c r="I625" s="39"/>
      <c r="J625" s="38"/>
    </row>
    <row r="626" spans="2:10" x14ac:dyDescent="0.25">
      <c r="B626" s="23">
        <v>59</v>
      </c>
      <c r="C626" s="23" t="s">
        <v>132</v>
      </c>
      <c r="D626" s="37" t="s">
        <v>854</v>
      </c>
      <c r="E626" s="38" t="s">
        <v>862</v>
      </c>
      <c r="F626" s="38" t="s">
        <v>863</v>
      </c>
      <c r="G626" s="38" t="s">
        <v>233</v>
      </c>
      <c r="H626" s="39" t="s">
        <v>594</v>
      </c>
      <c r="I626" s="39">
        <v>300000000</v>
      </c>
      <c r="J626" s="38"/>
    </row>
    <row r="627" spans="2:10" x14ac:dyDescent="0.25">
      <c r="B627" s="38"/>
      <c r="C627" s="38"/>
      <c r="D627" s="45"/>
      <c r="E627" s="38"/>
      <c r="F627" s="38"/>
      <c r="G627" s="38" t="s">
        <v>864</v>
      </c>
      <c r="H627" s="39" t="s">
        <v>865</v>
      </c>
      <c r="I627" s="39">
        <v>40000000</v>
      </c>
      <c r="J627" s="38"/>
    </row>
    <row r="628" spans="2:10" x14ac:dyDescent="0.25">
      <c r="B628" s="38"/>
      <c r="C628" s="38"/>
      <c r="D628" s="45"/>
      <c r="E628" s="38"/>
      <c r="F628" s="38" t="s">
        <v>866</v>
      </c>
      <c r="G628" s="38" t="s">
        <v>233</v>
      </c>
      <c r="H628" s="39" t="s">
        <v>594</v>
      </c>
      <c r="I628" s="39">
        <v>300000000</v>
      </c>
      <c r="J628" s="38"/>
    </row>
    <row r="629" spans="2:10" x14ac:dyDescent="0.25">
      <c r="B629" s="38"/>
      <c r="C629" s="38"/>
      <c r="D629" s="45"/>
      <c r="E629" s="38"/>
      <c r="F629" s="38"/>
      <c r="G629" s="38" t="s">
        <v>864</v>
      </c>
      <c r="H629" s="39" t="s">
        <v>865</v>
      </c>
      <c r="I629" s="39">
        <v>40000000</v>
      </c>
      <c r="J629" s="38"/>
    </row>
    <row r="630" spans="2:10" x14ac:dyDescent="0.25">
      <c r="B630" s="38"/>
      <c r="C630" s="38"/>
      <c r="D630" s="45"/>
      <c r="E630" s="38"/>
      <c r="F630" s="38" t="s">
        <v>867</v>
      </c>
      <c r="G630" s="38" t="s">
        <v>233</v>
      </c>
      <c r="H630" s="39" t="s">
        <v>594</v>
      </c>
      <c r="I630" s="39">
        <v>300000000</v>
      </c>
      <c r="J630" s="38"/>
    </row>
    <row r="631" spans="2:10" x14ac:dyDescent="0.25">
      <c r="B631" s="38"/>
      <c r="C631" s="38"/>
      <c r="D631" s="45"/>
      <c r="E631" s="38"/>
      <c r="F631" s="38"/>
      <c r="G631" s="38" t="s">
        <v>864</v>
      </c>
      <c r="H631" s="39" t="s">
        <v>865</v>
      </c>
      <c r="I631" s="39">
        <v>40000000</v>
      </c>
      <c r="J631" s="38"/>
    </row>
    <row r="632" spans="2:10" x14ac:dyDescent="0.25">
      <c r="B632" s="38"/>
      <c r="C632" s="38"/>
      <c r="D632" s="45"/>
      <c r="E632" s="38"/>
      <c r="F632" s="38" t="s">
        <v>868</v>
      </c>
      <c r="G632" s="38" t="s">
        <v>233</v>
      </c>
      <c r="H632" s="39" t="s">
        <v>594</v>
      </c>
      <c r="I632" s="39">
        <v>300000000</v>
      </c>
      <c r="J632" s="38"/>
    </row>
    <row r="633" spans="2:10" x14ac:dyDescent="0.25">
      <c r="B633" s="38"/>
      <c r="C633" s="38"/>
      <c r="D633" s="45"/>
      <c r="E633" s="38"/>
      <c r="F633" s="38"/>
      <c r="G633" s="38" t="s">
        <v>864</v>
      </c>
      <c r="H633" s="39" t="s">
        <v>865</v>
      </c>
      <c r="I633" s="39">
        <v>40000000</v>
      </c>
      <c r="J633" s="38"/>
    </row>
    <row r="634" spans="2:10" x14ac:dyDescent="0.25">
      <c r="B634" s="38"/>
      <c r="C634" s="38"/>
      <c r="D634" s="45"/>
      <c r="E634" s="38" t="s">
        <v>860</v>
      </c>
      <c r="F634" s="38" t="s">
        <v>869</v>
      </c>
      <c r="G634" s="38" t="s">
        <v>233</v>
      </c>
      <c r="H634" s="39" t="s">
        <v>594</v>
      </c>
      <c r="I634" s="39">
        <v>300000000</v>
      </c>
      <c r="J634" s="38"/>
    </row>
    <row r="635" spans="2:10" x14ac:dyDescent="0.25">
      <c r="B635" s="38"/>
      <c r="C635" s="38"/>
      <c r="D635" s="45"/>
      <c r="E635" s="38"/>
      <c r="F635" s="38"/>
      <c r="G635" s="38" t="s">
        <v>870</v>
      </c>
      <c r="H635" s="39" t="s">
        <v>871</v>
      </c>
      <c r="I635" s="39">
        <v>60000000</v>
      </c>
      <c r="J635" s="38"/>
    </row>
    <row r="636" spans="2:10" x14ac:dyDescent="0.25">
      <c r="B636" s="38"/>
      <c r="C636" s="38"/>
      <c r="D636" s="45"/>
      <c r="E636" s="38" t="s">
        <v>872</v>
      </c>
      <c r="F636" s="38" t="s">
        <v>873</v>
      </c>
      <c r="G636" s="38" t="s">
        <v>233</v>
      </c>
      <c r="H636" s="39" t="s">
        <v>594</v>
      </c>
      <c r="I636" s="39">
        <v>300000000</v>
      </c>
      <c r="J636" s="38"/>
    </row>
    <row r="637" spans="2:10" x14ac:dyDescent="0.25">
      <c r="B637" s="38"/>
      <c r="C637" s="38"/>
      <c r="D637" s="45"/>
      <c r="E637" s="38"/>
      <c r="F637" s="38"/>
      <c r="G637" s="38" t="s">
        <v>870</v>
      </c>
      <c r="H637" s="39" t="s">
        <v>874</v>
      </c>
      <c r="I637" s="39">
        <v>30000000</v>
      </c>
      <c r="J637" s="38"/>
    </row>
    <row r="638" spans="2:10" x14ac:dyDescent="0.25">
      <c r="B638" s="38"/>
      <c r="C638" s="38"/>
      <c r="D638" s="45"/>
      <c r="E638" s="38"/>
      <c r="F638" s="38" t="s">
        <v>875</v>
      </c>
      <c r="G638" s="38" t="s">
        <v>233</v>
      </c>
      <c r="H638" s="39" t="s">
        <v>594</v>
      </c>
      <c r="I638" s="39">
        <v>300000000</v>
      </c>
      <c r="J638" s="38"/>
    </row>
    <row r="639" spans="2:10" x14ac:dyDescent="0.25">
      <c r="B639" s="38"/>
      <c r="C639" s="38"/>
      <c r="D639" s="45"/>
      <c r="E639" s="38"/>
      <c r="F639" s="38"/>
      <c r="G639" s="38" t="s">
        <v>876</v>
      </c>
      <c r="H639" s="39" t="s">
        <v>877</v>
      </c>
      <c r="I639" s="39">
        <v>80000000</v>
      </c>
      <c r="J639" s="38"/>
    </row>
    <row r="640" spans="2:10" x14ac:dyDescent="0.25">
      <c r="B640" s="38"/>
      <c r="C640" s="38"/>
      <c r="D640" s="45"/>
      <c r="E640" s="38"/>
      <c r="F640" s="38"/>
      <c r="G640" s="38" t="s">
        <v>878</v>
      </c>
      <c r="H640" s="39" t="s">
        <v>538</v>
      </c>
      <c r="I640" s="39">
        <v>50000000</v>
      </c>
      <c r="J640" s="38"/>
    </row>
    <row r="641" spans="2:10" x14ac:dyDescent="0.25">
      <c r="B641" s="38"/>
      <c r="C641" s="38"/>
      <c r="D641" s="45"/>
      <c r="E641" s="38"/>
      <c r="F641" s="38" t="s">
        <v>879</v>
      </c>
      <c r="G641" s="38" t="s">
        <v>233</v>
      </c>
      <c r="H641" s="39" t="s">
        <v>594</v>
      </c>
      <c r="I641" s="39">
        <v>300000000</v>
      </c>
      <c r="J641" s="38"/>
    </row>
    <row r="642" spans="2:10" x14ac:dyDescent="0.25">
      <c r="B642" s="38"/>
      <c r="C642" s="38"/>
      <c r="D642" s="45"/>
      <c r="E642" s="38"/>
      <c r="F642" s="38"/>
      <c r="G642" s="38" t="s">
        <v>880</v>
      </c>
      <c r="H642" s="39" t="s">
        <v>881</v>
      </c>
      <c r="I642" s="39">
        <v>80000000</v>
      </c>
      <c r="J642" s="38"/>
    </row>
    <row r="643" spans="2:10" x14ac:dyDescent="0.25">
      <c r="B643" s="38"/>
      <c r="C643" s="38"/>
      <c r="D643" s="45"/>
      <c r="E643" s="38"/>
      <c r="F643" s="38" t="s">
        <v>882</v>
      </c>
      <c r="G643" s="38" t="s">
        <v>233</v>
      </c>
      <c r="H643" s="39" t="s">
        <v>594</v>
      </c>
      <c r="I643" s="39">
        <v>300000000</v>
      </c>
      <c r="J643" s="38"/>
    </row>
    <row r="644" spans="2:10" x14ac:dyDescent="0.25">
      <c r="B644" s="38"/>
      <c r="C644" s="38"/>
      <c r="D644" s="45"/>
      <c r="E644" s="38"/>
      <c r="F644" s="38"/>
      <c r="G644" s="38" t="s">
        <v>870</v>
      </c>
      <c r="H644" s="39" t="s">
        <v>874</v>
      </c>
      <c r="I644" s="39">
        <v>50000000</v>
      </c>
      <c r="J644" s="38"/>
    </row>
    <row r="645" spans="2:10" x14ac:dyDescent="0.25">
      <c r="B645" s="38"/>
      <c r="C645" s="26"/>
      <c r="D645" s="22" t="s">
        <v>8</v>
      </c>
      <c r="E645" s="26"/>
      <c r="F645" s="26"/>
      <c r="G645" s="26"/>
      <c r="H645" s="27"/>
      <c r="I645" s="50">
        <f>SUM(I626:I644)</f>
        <v>3210000000</v>
      </c>
      <c r="J645" s="38"/>
    </row>
    <row r="646" spans="2:10" x14ac:dyDescent="0.25">
      <c r="B646" s="38"/>
      <c r="C646" s="38"/>
      <c r="D646" s="45"/>
      <c r="E646" s="38"/>
      <c r="F646" s="38"/>
      <c r="G646" s="38"/>
      <c r="H646" s="39"/>
      <c r="I646" s="39"/>
      <c r="J646" s="38"/>
    </row>
    <row r="647" spans="2:10" x14ac:dyDescent="0.25">
      <c r="B647" s="23">
        <v>60</v>
      </c>
      <c r="C647" s="23" t="s">
        <v>157</v>
      </c>
      <c r="D647" s="37" t="s">
        <v>883</v>
      </c>
      <c r="E647" s="38" t="s">
        <v>884</v>
      </c>
      <c r="F647" s="38" t="s">
        <v>885</v>
      </c>
      <c r="G647" s="38" t="s">
        <v>35</v>
      </c>
      <c r="H647" s="39">
        <v>0</v>
      </c>
      <c r="I647" s="39">
        <v>30000000</v>
      </c>
      <c r="J647" s="38"/>
    </row>
    <row r="648" spans="2:10" x14ac:dyDescent="0.25">
      <c r="B648" s="38"/>
      <c r="C648" s="26"/>
      <c r="D648" s="22" t="s">
        <v>8</v>
      </c>
      <c r="E648" s="26"/>
      <c r="F648" s="26"/>
      <c r="G648" s="26"/>
      <c r="H648" s="27"/>
      <c r="I648" s="50">
        <f>I647</f>
        <v>30000000</v>
      </c>
      <c r="J648" s="38"/>
    </row>
    <row r="649" spans="2:10" x14ac:dyDescent="0.25">
      <c r="B649" s="38"/>
      <c r="C649" s="38"/>
      <c r="D649" s="45"/>
      <c r="E649" s="38"/>
      <c r="F649" s="38"/>
      <c r="G649" s="38"/>
      <c r="H649" s="39"/>
      <c r="I649" s="39"/>
      <c r="J649" s="38"/>
    </row>
    <row r="650" spans="2:10" x14ac:dyDescent="0.25">
      <c r="B650" s="23">
        <v>61</v>
      </c>
      <c r="C650" s="23" t="s">
        <v>132</v>
      </c>
      <c r="D650" s="37" t="s">
        <v>886</v>
      </c>
      <c r="E650" s="126" t="s">
        <v>887</v>
      </c>
      <c r="F650" s="38" t="s">
        <v>887</v>
      </c>
      <c r="G650" s="38" t="s">
        <v>888</v>
      </c>
      <c r="H650" s="39" t="s">
        <v>889</v>
      </c>
      <c r="I650" s="39">
        <v>78750000</v>
      </c>
      <c r="J650" s="38"/>
    </row>
    <row r="651" spans="2:10" x14ac:dyDescent="0.25">
      <c r="B651" s="38"/>
      <c r="C651" s="38"/>
      <c r="D651" s="45"/>
      <c r="E651" s="38"/>
      <c r="F651" s="38"/>
      <c r="G651" s="38" t="s">
        <v>890</v>
      </c>
      <c r="H651" s="39" t="s">
        <v>891</v>
      </c>
      <c r="I651" s="39">
        <v>3150000</v>
      </c>
      <c r="J651" s="38"/>
    </row>
    <row r="652" spans="2:10" x14ac:dyDescent="0.25">
      <c r="B652" s="38"/>
      <c r="C652" s="38"/>
      <c r="D652" s="45"/>
      <c r="E652" s="38"/>
      <c r="F652" s="38"/>
      <c r="G652" s="38" t="s">
        <v>892</v>
      </c>
      <c r="H652" s="39" t="s">
        <v>893</v>
      </c>
      <c r="I652" s="39">
        <v>10000000</v>
      </c>
      <c r="J652" s="38"/>
    </row>
    <row r="653" spans="2:10" x14ac:dyDescent="0.25">
      <c r="B653" s="38"/>
      <c r="C653" s="38"/>
      <c r="D653" s="45"/>
      <c r="E653" s="38"/>
      <c r="F653" s="38"/>
      <c r="G653" s="38" t="s">
        <v>894</v>
      </c>
      <c r="H653" s="39" t="s">
        <v>895</v>
      </c>
      <c r="I653" s="39">
        <v>182750000</v>
      </c>
      <c r="J653" s="38"/>
    </row>
    <row r="654" spans="2:10" x14ac:dyDescent="0.25">
      <c r="B654" s="38"/>
      <c r="C654" s="38"/>
      <c r="D654" s="45"/>
      <c r="E654" s="38"/>
      <c r="F654" s="126" t="s">
        <v>896</v>
      </c>
      <c r="G654" s="126" t="s">
        <v>233</v>
      </c>
      <c r="H654" s="127" t="s">
        <v>897</v>
      </c>
      <c r="I654" s="127">
        <v>900000000</v>
      </c>
      <c r="J654" s="139" t="s">
        <v>1309</v>
      </c>
    </row>
    <row r="655" spans="2:10" x14ac:dyDescent="0.25">
      <c r="B655" s="38"/>
      <c r="C655" s="38"/>
      <c r="D655" s="45"/>
      <c r="E655" s="38"/>
      <c r="F655" s="38"/>
      <c r="G655" s="38" t="s">
        <v>898</v>
      </c>
      <c r="H655" s="39" t="s">
        <v>899</v>
      </c>
      <c r="I655" s="39">
        <v>190000000</v>
      </c>
      <c r="J655" s="38"/>
    </row>
    <row r="656" spans="2:10" x14ac:dyDescent="0.25">
      <c r="B656" s="38"/>
      <c r="C656" s="38"/>
      <c r="D656" s="45"/>
      <c r="E656" s="38"/>
      <c r="F656" s="38"/>
      <c r="G656" s="38" t="s">
        <v>900</v>
      </c>
      <c r="H656" s="39" t="s">
        <v>901</v>
      </c>
      <c r="I656" s="39">
        <v>488000000</v>
      </c>
      <c r="J656" s="38"/>
    </row>
    <row r="657" spans="2:10" x14ac:dyDescent="0.25">
      <c r="B657" s="38"/>
      <c r="C657" s="38"/>
      <c r="D657" s="45"/>
      <c r="E657" s="38"/>
      <c r="F657" s="38"/>
      <c r="G657" s="38" t="s">
        <v>902</v>
      </c>
      <c r="H657" s="39" t="s">
        <v>903</v>
      </c>
      <c r="I657" s="39">
        <v>480000000</v>
      </c>
      <c r="J657" s="38"/>
    </row>
    <row r="658" spans="2:10" x14ac:dyDescent="0.25">
      <c r="B658" s="38"/>
      <c r="C658" s="38"/>
      <c r="D658" s="45"/>
      <c r="E658" s="38"/>
      <c r="F658" s="38"/>
      <c r="G658" s="38" t="s">
        <v>904</v>
      </c>
      <c r="H658" s="39" t="s">
        <v>905</v>
      </c>
      <c r="I658" s="39">
        <v>75000000</v>
      </c>
      <c r="J658" s="38"/>
    </row>
    <row r="659" spans="2:10" x14ac:dyDescent="0.25">
      <c r="B659" s="38"/>
      <c r="C659" s="38"/>
      <c r="D659" s="45"/>
      <c r="E659" s="38"/>
      <c r="F659" s="38"/>
      <c r="G659" s="38" t="s">
        <v>906</v>
      </c>
      <c r="H659" s="39" t="s">
        <v>907</v>
      </c>
      <c r="I659" s="39">
        <v>1125000000</v>
      </c>
      <c r="J659" s="38"/>
    </row>
    <row r="660" spans="2:10" x14ac:dyDescent="0.25">
      <c r="B660" s="38"/>
      <c r="C660" s="38"/>
      <c r="D660" s="45"/>
      <c r="E660" s="38"/>
      <c r="F660" s="38"/>
      <c r="G660" s="38" t="s">
        <v>908</v>
      </c>
      <c r="H660" s="39" t="s">
        <v>541</v>
      </c>
      <c r="I660" s="39">
        <v>78750000</v>
      </c>
      <c r="J660" s="38"/>
    </row>
    <row r="661" spans="2:10" x14ac:dyDescent="0.25">
      <c r="B661" s="38"/>
      <c r="C661" s="38"/>
      <c r="D661" s="45"/>
      <c r="E661" s="38"/>
      <c r="F661" s="38"/>
      <c r="G661" s="38" t="s">
        <v>909</v>
      </c>
      <c r="H661" s="39" t="s">
        <v>910</v>
      </c>
      <c r="I661" s="39">
        <v>375000000</v>
      </c>
      <c r="J661" s="38"/>
    </row>
    <row r="662" spans="2:10" x14ac:dyDescent="0.25">
      <c r="B662" s="38"/>
      <c r="C662" s="38"/>
      <c r="D662" s="45"/>
      <c r="E662" s="38"/>
      <c r="F662" s="38" t="s">
        <v>631</v>
      </c>
      <c r="G662" s="38" t="s">
        <v>911</v>
      </c>
      <c r="H662" s="39" t="s">
        <v>912</v>
      </c>
      <c r="I662" s="39">
        <v>950000000</v>
      </c>
      <c r="J662" s="38"/>
    </row>
    <row r="663" spans="2:10" x14ac:dyDescent="0.25">
      <c r="B663" s="38"/>
      <c r="C663" s="38"/>
      <c r="D663" s="45"/>
      <c r="E663" s="38"/>
      <c r="F663" s="38" t="s">
        <v>913</v>
      </c>
      <c r="G663" s="38" t="s">
        <v>914</v>
      </c>
      <c r="H663" s="39" t="s">
        <v>281</v>
      </c>
      <c r="I663" s="39">
        <v>440000000</v>
      </c>
      <c r="J663" s="38"/>
    </row>
    <row r="664" spans="2:10" x14ac:dyDescent="0.25">
      <c r="B664" s="38"/>
      <c r="C664" s="38"/>
      <c r="D664" s="45"/>
      <c r="E664" s="38" t="s">
        <v>915</v>
      </c>
      <c r="F664" s="38" t="s">
        <v>915</v>
      </c>
      <c r="G664" s="38" t="s">
        <v>916</v>
      </c>
      <c r="H664" s="39" t="s">
        <v>917</v>
      </c>
      <c r="I664" s="39">
        <v>262500000</v>
      </c>
      <c r="J664" s="38"/>
    </row>
    <row r="665" spans="2:10" ht="30" x14ac:dyDescent="0.25">
      <c r="B665" s="38"/>
      <c r="C665" s="38"/>
      <c r="D665" s="45"/>
      <c r="E665" s="38"/>
      <c r="F665" s="40" t="s">
        <v>918</v>
      </c>
      <c r="G665" s="40" t="s">
        <v>919</v>
      </c>
      <c r="H665" s="41" t="s">
        <v>920</v>
      </c>
      <c r="I665" s="41">
        <v>1058250000</v>
      </c>
      <c r="J665" s="38"/>
    </row>
    <row r="666" spans="2:10" x14ac:dyDescent="0.25">
      <c r="B666" s="38"/>
      <c r="C666" s="38"/>
      <c r="D666" s="45"/>
      <c r="E666" s="38" t="s">
        <v>921</v>
      </c>
      <c r="F666" s="38" t="s">
        <v>922</v>
      </c>
      <c r="G666" s="38" t="s">
        <v>923</v>
      </c>
      <c r="H666" s="39" t="s">
        <v>745</v>
      </c>
      <c r="I666" s="39">
        <v>3487000000</v>
      </c>
      <c r="J666" s="38"/>
    </row>
    <row r="667" spans="2:10" ht="30" x14ac:dyDescent="0.25">
      <c r="B667" s="38"/>
      <c r="C667" s="38"/>
      <c r="D667" s="45"/>
      <c r="E667" s="38"/>
      <c r="F667" s="40" t="s">
        <v>924</v>
      </c>
      <c r="G667" s="40" t="s">
        <v>925</v>
      </c>
      <c r="H667" s="41" t="s">
        <v>926</v>
      </c>
      <c r="I667" s="41">
        <v>118500000</v>
      </c>
      <c r="J667" s="38"/>
    </row>
    <row r="668" spans="2:10" x14ac:dyDescent="0.25">
      <c r="B668" s="38"/>
      <c r="C668" s="26"/>
      <c r="D668" s="22" t="s">
        <v>927</v>
      </c>
      <c r="E668" s="26"/>
      <c r="F668" s="26"/>
      <c r="G668" s="26"/>
      <c r="H668" s="27"/>
      <c r="I668" s="50">
        <f>SUM(I650:I667)</f>
        <v>10302650000</v>
      </c>
      <c r="J668" s="38"/>
    </row>
    <row r="669" spans="2:10" x14ac:dyDescent="0.25">
      <c r="B669" s="38"/>
      <c r="C669" s="23"/>
      <c r="D669" s="35"/>
      <c r="E669" s="23"/>
      <c r="F669" s="23"/>
      <c r="G669" s="23"/>
      <c r="H669" s="36"/>
      <c r="I669" s="51"/>
      <c r="J669" s="38"/>
    </row>
    <row r="670" spans="2:10" x14ac:dyDescent="0.25">
      <c r="B670" s="23">
        <v>62</v>
      </c>
      <c r="C670" s="23" t="s">
        <v>388</v>
      </c>
      <c r="D670" s="37" t="s">
        <v>938</v>
      </c>
      <c r="E670" s="23"/>
      <c r="F670" s="23"/>
      <c r="G670" s="38" t="s">
        <v>89</v>
      </c>
      <c r="H670" s="39" t="s">
        <v>767</v>
      </c>
      <c r="I670" s="39">
        <v>5250000000</v>
      </c>
      <c r="J670" s="38" t="s">
        <v>391</v>
      </c>
    </row>
    <row r="671" spans="2:10" x14ac:dyDescent="0.25">
      <c r="B671" s="38"/>
      <c r="C671" s="26"/>
      <c r="D671" s="22" t="s">
        <v>8</v>
      </c>
      <c r="E671" s="26"/>
      <c r="F671" s="26"/>
      <c r="G671" s="46"/>
      <c r="H671" s="47"/>
      <c r="I671" s="50">
        <f>I670</f>
        <v>5250000000</v>
      </c>
      <c r="J671" s="38"/>
    </row>
    <row r="672" spans="2:10" x14ac:dyDescent="0.25">
      <c r="B672" s="38"/>
      <c r="C672" s="23"/>
      <c r="D672" s="35"/>
      <c r="E672" s="23"/>
      <c r="F672" s="23"/>
      <c r="G672" s="23"/>
      <c r="H672" s="36"/>
      <c r="I672" s="51"/>
      <c r="J672" s="38"/>
    </row>
    <row r="673" spans="2:10" x14ac:dyDescent="0.25">
      <c r="B673" s="38"/>
      <c r="C673" s="38"/>
      <c r="D673" s="45"/>
      <c r="E673" s="38"/>
      <c r="F673" s="38"/>
      <c r="G673" s="38"/>
      <c r="H673" s="39"/>
      <c r="I673" s="39"/>
      <c r="J673" s="38"/>
    </row>
    <row r="674" spans="2:10" x14ac:dyDescent="0.25">
      <c r="B674" s="23">
        <v>63</v>
      </c>
      <c r="C674" s="23" t="s">
        <v>237</v>
      </c>
      <c r="D674" s="37" t="s">
        <v>928</v>
      </c>
      <c r="E674" s="126" t="s">
        <v>929</v>
      </c>
      <c r="F674" s="126" t="s">
        <v>930</v>
      </c>
      <c r="G674" s="126" t="s">
        <v>233</v>
      </c>
      <c r="H674" s="127" t="s">
        <v>931</v>
      </c>
      <c r="I674" s="127">
        <v>450000000</v>
      </c>
      <c r="J674" s="139" t="s">
        <v>1309</v>
      </c>
    </row>
    <row r="675" spans="2:10" x14ac:dyDescent="0.25">
      <c r="B675" s="38"/>
      <c r="C675" s="38"/>
      <c r="D675" s="45"/>
      <c r="E675" s="38"/>
      <c r="F675" s="38"/>
      <c r="G675" s="38" t="s">
        <v>28</v>
      </c>
      <c r="H675" s="39" t="s">
        <v>932</v>
      </c>
      <c r="I675" s="39">
        <v>50000000</v>
      </c>
      <c r="J675" s="38"/>
    </row>
    <row r="676" spans="2:10" x14ac:dyDescent="0.25">
      <c r="B676" s="38"/>
      <c r="C676" s="38"/>
      <c r="D676" s="45"/>
      <c r="E676" s="38" t="s">
        <v>933</v>
      </c>
      <c r="F676" s="38" t="s">
        <v>934</v>
      </c>
      <c r="G676" s="38" t="s">
        <v>32</v>
      </c>
      <c r="H676" s="39" t="s">
        <v>935</v>
      </c>
      <c r="I676" s="39">
        <v>5000000</v>
      </c>
      <c r="J676" s="38" t="s">
        <v>936</v>
      </c>
    </row>
    <row r="677" spans="2:10" x14ac:dyDescent="0.25">
      <c r="B677" s="38"/>
      <c r="C677" s="26"/>
      <c r="D677" s="22" t="s">
        <v>8</v>
      </c>
      <c r="E677" s="26"/>
      <c r="F677" s="26"/>
      <c r="G677" s="26"/>
      <c r="H677" s="27"/>
      <c r="I677" s="50">
        <f>SUM(I674:I676)</f>
        <v>505000000</v>
      </c>
      <c r="J677" s="46"/>
    </row>
    <row r="678" spans="2:10" x14ac:dyDescent="0.25">
      <c r="B678" s="38"/>
      <c r="C678" s="38"/>
      <c r="D678" s="45"/>
      <c r="E678" s="38"/>
      <c r="F678" s="38"/>
      <c r="G678" s="38"/>
      <c r="H678" s="39"/>
      <c r="I678" s="47"/>
      <c r="J678" s="46"/>
    </row>
    <row r="679" spans="2:10" ht="18.75" x14ac:dyDescent="0.3">
      <c r="B679" s="187" t="s">
        <v>937</v>
      </c>
      <c r="C679" s="187"/>
      <c r="D679" s="187"/>
      <c r="E679" s="187"/>
      <c r="F679" s="187"/>
      <c r="G679" s="187"/>
      <c r="H679" s="187"/>
      <c r="I679" s="96">
        <f>437500000+3400000000+150000000+3598157000+30000000+289121200+20000000+1460300000+200000000+6831750000+30000000+150000000+30000000+354207600+968000000+130000000+251103600+1264120000+89000000+4500000000+184500000+153103600+956254000+1587500000+913160000+5250000000+89000000+450000000+1703243000+40000000+1372500000+1270800000+428980000+360000000+2016000000+2110000000+1227960000+7867375600+322500000+847560000+1029000000+8900000000+306480000+4155000000+851500000+87228000000+50000000+349000000+247200000+89000000+395000000+106750000+6816000000+100000000+245815600+103750000+2374110000+153103600+3210000000+30000000+10302650000+5250000000+505000000</f>
        <v>186131054800</v>
      </c>
      <c r="J679" s="46"/>
    </row>
  </sheetData>
  <mergeCells count="6">
    <mergeCell ref="B679:H679"/>
    <mergeCell ref="B2:J2"/>
    <mergeCell ref="B3:J3"/>
    <mergeCell ref="B4:J4"/>
    <mergeCell ref="I52:I53"/>
    <mergeCell ref="I381:I382"/>
  </mergeCells>
  <pageMargins left="1.1599999999999999" right="0.15" top="0.26" bottom="0.27" header="0.22" footer="0.24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5"/>
  <sheetViews>
    <sheetView workbookViewId="0">
      <selection activeCell="B2" sqref="B2:K103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6.42578125" bestFit="1" customWidth="1"/>
    <col min="5" max="5" width="13.5703125" bestFit="1" customWidth="1"/>
    <col min="6" max="6" width="17.28515625" bestFit="1" customWidth="1"/>
    <col min="7" max="7" width="42.140625" bestFit="1" customWidth="1"/>
    <col min="8" max="8" width="26.85546875" customWidth="1"/>
    <col min="9" max="9" width="16.42578125" bestFit="1" customWidth="1"/>
    <col min="10" max="10" width="14.28515625" bestFit="1" customWidth="1"/>
    <col min="11" max="11" width="16.140625" bestFit="1" customWidth="1"/>
  </cols>
  <sheetData>
    <row r="2" spans="2:11" ht="18.75" x14ac:dyDescent="0.3">
      <c r="B2" s="188" t="s">
        <v>113</v>
      </c>
      <c r="C2" s="188"/>
      <c r="D2" s="188"/>
      <c r="E2" s="188"/>
      <c r="F2" s="188"/>
      <c r="G2" s="188"/>
      <c r="H2" s="188"/>
      <c r="I2" s="188"/>
      <c r="J2" s="188"/>
      <c r="K2" s="188"/>
    </row>
    <row r="3" spans="2:11" ht="18.75" x14ac:dyDescent="0.3">
      <c r="B3" s="188" t="s">
        <v>1317</v>
      </c>
      <c r="C3" s="188"/>
      <c r="D3" s="188"/>
      <c r="E3" s="188"/>
      <c r="F3" s="188"/>
      <c r="G3" s="188"/>
      <c r="H3" s="188"/>
      <c r="I3" s="188"/>
      <c r="J3" s="188"/>
      <c r="K3" s="188"/>
    </row>
    <row r="4" spans="2:11" ht="18.75" x14ac:dyDescent="0.3">
      <c r="B4" s="188" t="s">
        <v>0</v>
      </c>
      <c r="C4" s="188"/>
      <c r="D4" s="188"/>
      <c r="E4" s="188"/>
      <c r="F4" s="188"/>
      <c r="G4" s="188"/>
      <c r="H4" s="188"/>
      <c r="I4" s="188"/>
      <c r="J4" s="188"/>
      <c r="K4" s="188"/>
    </row>
    <row r="6" spans="2:11" x14ac:dyDescent="0.25">
      <c r="B6" s="22" t="s">
        <v>1</v>
      </c>
      <c r="C6" s="22" t="s">
        <v>115</v>
      </c>
      <c r="D6" s="22" t="s">
        <v>114</v>
      </c>
      <c r="E6" s="22" t="s">
        <v>110</v>
      </c>
      <c r="F6" s="22" t="s">
        <v>111</v>
      </c>
      <c r="G6" s="22" t="s">
        <v>19</v>
      </c>
      <c r="H6" s="22" t="s">
        <v>137</v>
      </c>
      <c r="I6" s="22" t="s">
        <v>1318</v>
      </c>
      <c r="J6" s="22" t="s">
        <v>1319</v>
      </c>
      <c r="K6" s="22" t="s">
        <v>112</v>
      </c>
    </row>
    <row r="7" spans="2:1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2:11" ht="30" x14ac:dyDescent="0.25">
      <c r="B8" s="142">
        <v>1</v>
      </c>
      <c r="C8" s="142" t="s">
        <v>132</v>
      </c>
      <c r="D8" s="142" t="s">
        <v>169</v>
      </c>
      <c r="E8" s="146" t="s">
        <v>183</v>
      </c>
      <c r="F8" s="147" t="s">
        <v>192</v>
      </c>
      <c r="G8" s="147" t="s">
        <v>193</v>
      </c>
      <c r="H8" s="148" t="s">
        <v>197</v>
      </c>
      <c r="I8" s="149">
        <v>195000000</v>
      </c>
      <c r="J8" s="149">
        <v>195000000</v>
      </c>
      <c r="K8" s="28"/>
    </row>
    <row r="9" spans="2:11" x14ac:dyDescent="0.25">
      <c r="B9" s="84">
        <v>2</v>
      </c>
      <c r="C9" s="84" t="s">
        <v>235</v>
      </c>
      <c r="D9" s="84" t="s">
        <v>221</v>
      </c>
      <c r="E9" s="150" t="s">
        <v>214</v>
      </c>
      <c r="F9" s="150" t="s">
        <v>175</v>
      </c>
      <c r="G9" s="150" t="s">
        <v>85</v>
      </c>
      <c r="H9" s="151" t="s">
        <v>223</v>
      </c>
      <c r="I9" s="151">
        <v>136017600</v>
      </c>
      <c r="J9" s="151">
        <v>136017000</v>
      </c>
      <c r="K9" s="85"/>
    </row>
    <row r="10" spans="2:11" x14ac:dyDescent="0.25">
      <c r="B10" s="84"/>
      <c r="C10" s="84"/>
      <c r="D10" s="84"/>
      <c r="E10" s="150"/>
      <c r="F10" s="150"/>
      <c r="G10" s="150"/>
      <c r="H10" s="151"/>
      <c r="I10" s="151"/>
      <c r="J10" s="151"/>
      <c r="K10" s="85"/>
    </row>
    <row r="11" spans="2:11" x14ac:dyDescent="0.25">
      <c r="B11" s="23">
        <v>3</v>
      </c>
      <c r="C11" s="23" t="s">
        <v>157</v>
      </c>
      <c r="D11" s="23" t="s">
        <v>227</v>
      </c>
      <c r="E11" s="152" t="s">
        <v>225</v>
      </c>
      <c r="F11" s="152" t="s">
        <v>226</v>
      </c>
      <c r="G11" s="152" t="s">
        <v>36</v>
      </c>
      <c r="H11" s="153">
        <v>0</v>
      </c>
      <c r="I11" s="153">
        <v>20000000</v>
      </c>
      <c r="J11" s="153">
        <v>20000000</v>
      </c>
      <c r="K11" s="20"/>
    </row>
    <row r="12" spans="2:11" x14ac:dyDescent="0.25">
      <c r="B12" s="23">
        <v>4</v>
      </c>
      <c r="C12" s="23" t="s">
        <v>237</v>
      </c>
      <c r="D12" s="23" t="s">
        <v>228</v>
      </c>
      <c r="E12" s="152" t="s">
        <v>30</v>
      </c>
      <c r="F12" s="152" t="s">
        <v>232</v>
      </c>
      <c r="G12" s="152" t="s">
        <v>233</v>
      </c>
      <c r="H12" s="153" t="s">
        <v>234</v>
      </c>
      <c r="I12" s="134">
        <v>200000000</v>
      </c>
      <c r="J12" s="134">
        <v>150000000</v>
      </c>
      <c r="K12" s="20"/>
    </row>
    <row r="13" spans="2:11" x14ac:dyDescent="0.25">
      <c r="B13" s="23">
        <v>5</v>
      </c>
      <c r="C13" s="23" t="s">
        <v>132</v>
      </c>
      <c r="D13" s="23" t="s">
        <v>228</v>
      </c>
      <c r="E13" s="152" t="s">
        <v>259</v>
      </c>
      <c r="F13" s="152" t="s">
        <v>260</v>
      </c>
      <c r="G13" s="152" t="s">
        <v>233</v>
      </c>
      <c r="H13" s="153" t="s">
        <v>208</v>
      </c>
      <c r="I13" s="153">
        <v>37500000</v>
      </c>
      <c r="J13" s="153">
        <v>37500000</v>
      </c>
      <c r="K13" s="20"/>
    </row>
    <row r="14" spans="2:11" x14ac:dyDescent="0.25">
      <c r="B14" s="23"/>
      <c r="C14" s="23"/>
      <c r="D14" s="23"/>
      <c r="E14" s="152" t="s">
        <v>283</v>
      </c>
      <c r="F14" s="152" t="s">
        <v>286</v>
      </c>
      <c r="G14" s="152" t="s">
        <v>233</v>
      </c>
      <c r="H14" s="153" t="s">
        <v>252</v>
      </c>
      <c r="I14" s="153">
        <v>75000000</v>
      </c>
      <c r="J14" s="164">
        <v>75000000</v>
      </c>
      <c r="K14" s="20"/>
    </row>
    <row r="15" spans="2:11" x14ac:dyDescent="0.25">
      <c r="B15" s="23"/>
      <c r="C15" s="23"/>
      <c r="D15" s="23"/>
      <c r="E15" s="152"/>
      <c r="F15" s="152"/>
      <c r="G15" s="152"/>
      <c r="H15" s="153"/>
      <c r="I15" s="153"/>
      <c r="J15" s="164"/>
      <c r="K15" s="20"/>
    </row>
    <row r="16" spans="2:11" x14ac:dyDescent="0.25">
      <c r="B16" s="23">
        <v>6</v>
      </c>
      <c r="C16" s="23" t="s">
        <v>103</v>
      </c>
      <c r="D16" s="23" t="s">
        <v>293</v>
      </c>
      <c r="E16" s="152" t="s">
        <v>294</v>
      </c>
      <c r="F16" s="152" t="s">
        <v>295</v>
      </c>
      <c r="G16" s="152" t="s">
        <v>296</v>
      </c>
      <c r="H16" s="153" t="s">
        <v>79</v>
      </c>
      <c r="I16" s="153">
        <v>150000000</v>
      </c>
      <c r="J16" s="153">
        <v>150000000</v>
      </c>
      <c r="K16" s="20"/>
    </row>
    <row r="17" spans="2:11" x14ac:dyDescent="0.25">
      <c r="B17" s="23"/>
      <c r="C17" s="23"/>
      <c r="D17" s="23"/>
      <c r="E17" s="152"/>
      <c r="F17" s="152"/>
      <c r="G17" s="152"/>
      <c r="H17" s="153"/>
      <c r="I17" s="153"/>
      <c r="J17" s="153"/>
      <c r="K17" s="20"/>
    </row>
    <row r="18" spans="2:11" x14ac:dyDescent="0.25">
      <c r="B18" s="23">
        <v>7</v>
      </c>
      <c r="C18" s="23" t="s">
        <v>235</v>
      </c>
      <c r="D18" s="23" t="s">
        <v>300</v>
      </c>
      <c r="E18" s="152" t="s">
        <v>301</v>
      </c>
      <c r="F18" s="152" t="s">
        <v>302</v>
      </c>
      <c r="G18" s="152" t="s">
        <v>87</v>
      </c>
      <c r="H18" s="153" t="s">
        <v>303</v>
      </c>
      <c r="I18" s="153">
        <v>158207600</v>
      </c>
      <c r="J18" s="153">
        <v>158207000</v>
      </c>
      <c r="K18" s="20"/>
    </row>
    <row r="19" spans="2:11" x14ac:dyDescent="0.25">
      <c r="B19" s="20"/>
      <c r="C19" s="20"/>
      <c r="D19" s="20"/>
      <c r="E19" s="152" t="s">
        <v>304</v>
      </c>
      <c r="F19" s="152" t="s">
        <v>305</v>
      </c>
      <c r="G19" s="152" t="s">
        <v>71</v>
      </c>
      <c r="H19" s="153" t="s">
        <v>306</v>
      </c>
      <c r="I19" s="153">
        <v>98000000</v>
      </c>
      <c r="J19" s="153">
        <v>98000000</v>
      </c>
      <c r="K19" s="20"/>
    </row>
    <row r="20" spans="2:11" x14ac:dyDescent="0.25">
      <c r="B20" s="20"/>
      <c r="C20" s="20"/>
      <c r="D20" s="20"/>
      <c r="E20" s="152" t="s">
        <v>307</v>
      </c>
      <c r="F20" s="152" t="s">
        <v>308</v>
      </c>
      <c r="G20" s="152" t="s">
        <v>71</v>
      </c>
      <c r="H20" s="153" t="s">
        <v>306</v>
      </c>
      <c r="I20" s="153">
        <v>98000000</v>
      </c>
      <c r="J20" s="153">
        <v>98000000</v>
      </c>
      <c r="K20" s="20"/>
    </row>
    <row r="21" spans="2:11" x14ac:dyDescent="0.25">
      <c r="B21" s="20"/>
      <c r="C21" s="20"/>
      <c r="D21" s="20"/>
      <c r="E21" s="152"/>
      <c r="F21" s="152"/>
      <c r="G21" s="152"/>
      <c r="H21" s="153"/>
      <c r="I21" s="153"/>
      <c r="J21" s="153"/>
      <c r="K21" s="20"/>
    </row>
    <row r="22" spans="2:11" x14ac:dyDescent="0.25">
      <c r="B22" s="23">
        <v>8</v>
      </c>
      <c r="C22" s="23" t="s">
        <v>103</v>
      </c>
      <c r="D22" s="37" t="s">
        <v>354</v>
      </c>
      <c r="E22" s="137" t="s">
        <v>355</v>
      </c>
      <c r="F22" s="137" t="s">
        <v>355</v>
      </c>
      <c r="G22" s="137" t="s">
        <v>356</v>
      </c>
      <c r="H22" s="154" t="s">
        <v>357</v>
      </c>
      <c r="I22" s="154">
        <v>9000000</v>
      </c>
      <c r="J22" s="154">
        <v>9000000</v>
      </c>
      <c r="K22" s="145" t="s">
        <v>1313</v>
      </c>
    </row>
    <row r="23" spans="2:11" x14ac:dyDescent="0.25">
      <c r="B23" s="38"/>
      <c r="C23" s="38"/>
      <c r="D23" s="45"/>
      <c r="E23" s="137"/>
      <c r="F23" s="137" t="s">
        <v>358</v>
      </c>
      <c r="G23" s="137" t="s">
        <v>359</v>
      </c>
      <c r="H23" s="154" t="s">
        <v>360</v>
      </c>
      <c r="I23" s="154">
        <v>4500000</v>
      </c>
      <c r="J23" s="154">
        <v>4500000</v>
      </c>
      <c r="K23" s="139"/>
    </row>
    <row r="24" spans="2:11" x14ac:dyDescent="0.25">
      <c r="B24" s="38"/>
      <c r="C24" s="38"/>
      <c r="D24" s="45"/>
      <c r="E24" s="137"/>
      <c r="F24" s="137" t="s">
        <v>358</v>
      </c>
      <c r="G24" s="137" t="s">
        <v>363</v>
      </c>
      <c r="H24" s="154" t="s">
        <v>357</v>
      </c>
      <c r="I24" s="154">
        <v>9000000</v>
      </c>
      <c r="J24" s="154">
        <v>9000000</v>
      </c>
      <c r="K24" s="139"/>
    </row>
    <row r="25" spans="2:11" x14ac:dyDescent="0.25">
      <c r="B25" s="38"/>
      <c r="C25" s="38"/>
      <c r="D25" s="45"/>
      <c r="E25" s="137"/>
      <c r="F25" s="137" t="s">
        <v>361</v>
      </c>
      <c r="G25" s="137" t="s">
        <v>369</v>
      </c>
      <c r="H25" s="154" t="s">
        <v>360</v>
      </c>
      <c r="I25" s="154">
        <v>4500000</v>
      </c>
      <c r="J25" s="154">
        <v>4500000</v>
      </c>
      <c r="K25" s="139"/>
    </row>
    <row r="26" spans="2:11" x14ac:dyDescent="0.25">
      <c r="B26" s="38"/>
      <c r="C26" s="38"/>
      <c r="D26" s="45"/>
      <c r="E26" s="137"/>
      <c r="F26" s="137"/>
      <c r="G26" s="137" t="s">
        <v>368</v>
      </c>
      <c r="H26" s="154" t="s">
        <v>360</v>
      </c>
      <c r="I26" s="154">
        <v>9000000</v>
      </c>
      <c r="J26" s="154">
        <v>9000000</v>
      </c>
      <c r="K26" s="139"/>
    </row>
    <row r="27" spans="2:11" x14ac:dyDescent="0.25">
      <c r="B27" s="38"/>
      <c r="C27" s="38"/>
      <c r="D27" s="45"/>
      <c r="E27" s="137"/>
      <c r="F27" s="137" t="s">
        <v>362</v>
      </c>
      <c r="G27" s="137" t="s">
        <v>363</v>
      </c>
      <c r="H27" s="154" t="s">
        <v>357</v>
      </c>
      <c r="I27" s="154">
        <v>9000000</v>
      </c>
      <c r="J27" s="154">
        <v>9000000</v>
      </c>
      <c r="K27" s="139"/>
    </row>
    <row r="28" spans="2:11" x14ac:dyDescent="0.25">
      <c r="B28" s="38"/>
      <c r="C28" s="38"/>
      <c r="D28" s="45"/>
      <c r="E28" s="137"/>
      <c r="F28" s="137" t="s">
        <v>364</v>
      </c>
      <c r="G28" s="137" t="s">
        <v>363</v>
      </c>
      <c r="H28" s="154" t="s">
        <v>357</v>
      </c>
      <c r="I28" s="154">
        <v>9000000</v>
      </c>
      <c r="J28" s="154">
        <v>9000000</v>
      </c>
      <c r="K28" s="139"/>
    </row>
    <row r="29" spans="2:11" x14ac:dyDescent="0.25">
      <c r="B29" s="38"/>
      <c r="C29" s="38"/>
      <c r="D29" s="138" t="s">
        <v>1308</v>
      </c>
      <c r="E29" s="137"/>
      <c r="F29" s="137" t="s">
        <v>366</v>
      </c>
      <c r="G29" s="137" t="s">
        <v>367</v>
      </c>
      <c r="H29" s="154" t="s">
        <v>357</v>
      </c>
      <c r="I29" s="154">
        <v>9000000</v>
      </c>
      <c r="J29" s="154">
        <v>9000000</v>
      </c>
      <c r="K29" s="139"/>
    </row>
    <row r="30" spans="2:11" x14ac:dyDescent="0.25">
      <c r="B30" s="38"/>
      <c r="C30" s="38"/>
      <c r="D30" s="45"/>
      <c r="E30" s="137" t="s">
        <v>370</v>
      </c>
      <c r="F30" s="137" t="s">
        <v>371</v>
      </c>
      <c r="G30" s="137" t="s">
        <v>372</v>
      </c>
      <c r="H30" s="154" t="s">
        <v>357</v>
      </c>
      <c r="I30" s="154">
        <v>9000000</v>
      </c>
      <c r="J30" s="154">
        <v>9000000</v>
      </c>
      <c r="K30" s="139"/>
    </row>
    <row r="31" spans="2:11" x14ac:dyDescent="0.25">
      <c r="B31" s="38"/>
      <c r="C31" s="38"/>
      <c r="D31" s="45"/>
      <c r="E31" s="137"/>
      <c r="F31" s="137" t="s">
        <v>373</v>
      </c>
      <c r="G31" s="137" t="s">
        <v>374</v>
      </c>
      <c r="H31" s="154" t="s">
        <v>357</v>
      </c>
      <c r="I31" s="154">
        <v>9000000</v>
      </c>
      <c r="J31" s="154">
        <v>9000000</v>
      </c>
      <c r="K31" s="139"/>
    </row>
    <row r="32" spans="2:11" x14ac:dyDescent="0.25">
      <c r="B32" s="38"/>
      <c r="C32" s="38"/>
      <c r="D32" s="45"/>
      <c r="E32" s="137"/>
      <c r="F32" s="137"/>
      <c r="G32" s="137" t="s">
        <v>375</v>
      </c>
      <c r="H32" s="154" t="s">
        <v>357</v>
      </c>
      <c r="I32" s="154">
        <v>9000000</v>
      </c>
      <c r="J32" s="154">
        <v>9000000</v>
      </c>
      <c r="K32" s="139"/>
    </row>
    <row r="33" spans="2:11" x14ac:dyDescent="0.25">
      <c r="B33" s="38"/>
      <c r="C33" s="38"/>
      <c r="D33" s="45"/>
      <c r="E33" s="137"/>
      <c r="F33" s="137"/>
      <c r="G33" s="137" t="s">
        <v>376</v>
      </c>
      <c r="H33" s="154" t="s">
        <v>357</v>
      </c>
      <c r="I33" s="154">
        <v>9000000</v>
      </c>
      <c r="J33" s="154">
        <v>9000000</v>
      </c>
      <c r="K33" s="139"/>
    </row>
    <row r="34" spans="2:11" x14ac:dyDescent="0.25">
      <c r="B34" s="38"/>
      <c r="C34" s="38"/>
      <c r="D34" s="45"/>
      <c r="E34" s="137"/>
      <c r="F34" s="137" t="s">
        <v>377</v>
      </c>
      <c r="G34" s="137" t="s">
        <v>372</v>
      </c>
      <c r="H34" s="154" t="s">
        <v>357</v>
      </c>
      <c r="I34" s="154">
        <v>9000000</v>
      </c>
      <c r="J34" s="154">
        <v>9000000</v>
      </c>
      <c r="K34" s="139"/>
    </row>
    <row r="35" spans="2:11" x14ac:dyDescent="0.25">
      <c r="B35" s="38"/>
      <c r="C35" s="38"/>
      <c r="D35" s="45"/>
      <c r="E35" s="137"/>
      <c r="F35" s="137" t="s">
        <v>378</v>
      </c>
      <c r="G35" s="137" t="s">
        <v>372</v>
      </c>
      <c r="H35" s="154" t="s">
        <v>357</v>
      </c>
      <c r="I35" s="154">
        <v>9000000</v>
      </c>
      <c r="J35" s="154">
        <v>9000000</v>
      </c>
      <c r="K35" s="139"/>
    </row>
    <row r="36" spans="2:11" x14ac:dyDescent="0.25">
      <c r="B36" s="38"/>
      <c r="C36" s="38"/>
      <c r="D36" s="45"/>
      <c r="E36" s="137"/>
      <c r="F36" s="137" t="s">
        <v>370</v>
      </c>
      <c r="G36" s="137" t="s">
        <v>372</v>
      </c>
      <c r="H36" s="154" t="s">
        <v>357</v>
      </c>
      <c r="I36" s="154">
        <v>9000000</v>
      </c>
      <c r="J36" s="154">
        <v>9000000</v>
      </c>
      <c r="K36" s="139"/>
    </row>
    <row r="37" spans="2:11" x14ac:dyDescent="0.25">
      <c r="B37" s="38"/>
      <c r="C37" s="38"/>
      <c r="D37" s="45"/>
      <c r="E37" s="137"/>
      <c r="F37" s="137" t="s">
        <v>379</v>
      </c>
      <c r="G37" s="137" t="s">
        <v>380</v>
      </c>
      <c r="H37" s="154" t="s">
        <v>357</v>
      </c>
      <c r="I37" s="154">
        <v>9000000</v>
      </c>
      <c r="J37" s="154">
        <v>9000000</v>
      </c>
      <c r="K37" s="139"/>
    </row>
    <row r="38" spans="2:11" x14ac:dyDescent="0.25">
      <c r="B38" s="38"/>
      <c r="C38" s="38"/>
      <c r="D38" s="45"/>
      <c r="E38" s="137"/>
      <c r="F38" s="137"/>
      <c r="G38" s="137" t="s">
        <v>381</v>
      </c>
      <c r="H38" s="154" t="s">
        <v>357</v>
      </c>
      <c r="I38" s="154">
        <v>9000000</v>
      </c>
      <c r="J38" s="154">
        <v>9000000</v>
      </c>
      <c r="K38" s="139"/>
    </row>
    <row r="39" spans="2:11" x14ac:dyDescent="0.25">
      <c r="B39" s="38"/>
      <c r="C39" s="38"/>
      <c r="D39" s="45"/>
      <c r="E39" s="137" t="s">
        <v>382</v>
      </c>
      <c r="F39" s="137" t="s">
        <v>385</v>
      </c>
      <c r="G39" s="137" t="s">
        <v>384</v>
      </c>
      <c r="H39" s="154" t="s">
        <v>357</v>
      </c>
      <c r="I39" s="154">
        <v>9000000</v>
      </c>
      <c r="J39" s="154">
        <v>9000000</v>
      </c>
      <c r="K39" s="139"/>
    </row>
    <row r="40" spans="2:11" x14ac:dyDescent="0.25">
      <c r="B40" s="38"/>
      <c r="C40" s="38"/>
      <c r="D40" s="45"/>
      <c r="E40" s="137"/>
      <c r="F40" s="137" t="s">
        <v>383</v>
      </c>
      <c r="G40" s="137" t="s">
        <v>386</v>
      </c>
      <c r="H40" s="154" t="s">
        <v>357</v>
      </c>
      <c r="I40" s="154">
        <v>9000000</v>
      </c>
      <c r="J40" s="154">
        <v>9000000</v>
      </c>
      <c r="K40" s="139"/>
    </row>
    <row r="41" spans="2:11" x14ac:dyDescent="0.25">
      <c r="B41" s="38"/>
      <c r="C41" s="38"/>
      <c r="D41" s="45"/>
      <c r="E41" s="137"/>
      <c r="F41" s="137" t="s">
        <v>387</v>
      </c>
      <c r="G41" s="137" t="s">
        <v>386</v>
      </c>
      <c r="H41" s="154" t="s">
        <v>357</v>
      </c>
      <c r="I41" s="154">
        <v>9000000</v>
      </c>
      <c r="J41" s="154">
        <v>9000000</v>
      </c>
      <c r="K41" s="139"/>
    </row>
    <row r="42" spans="2:11" x14ac:dyDescent="0.25">
      <c r="B42" s="38"/>
      <c r="C42" s="38"/>
      <c r="D42" s="45"/>
      <c r="E42" s="137"/>
      <c r="F42" s="137" t="s">
        <v>382</v>
      </c>
      <c r="G42" s="137" t="s">
        <v>386</v>
      </c>
      <c r="H42" s="154" t="s">
        <v>357</v>
      </c>
      <c r="I42" s="154">
        <v>9000000</v>
      </c>
      <c r="J42" s="154">
        <v>9000000</v>
      </c>
      <c r="K42" s="139"/>
    </row>
    <row r="43" spans="2:11" x14ac:dyDescent="0.25">
      <c r="B43" s="38"/>
      <c r="C43" s="38"/>
      <c r="D43" s="45"/>
      <c r="E43" s="137"/>
      <c r="F43" s="137"/>
      <c r="G43" s="137"/>
      <c r="H43" s="154"/>
      <c r="I43" s="154"/>
      <c r="J43" s="154"/>
      <c r="K43" s="139"/>
    </row>
    <row r="44" spans="2:11" x14ac:dyDescent="0.25">
      <c r="B44" s="32">
        <v>9</v>
      </c>
      <c r="C44" s="32" t="s">
        <v>309</v>
      </c>
      <c r="D44" s="32" t="s">
        <v>400</v>
      </c>
      <c r="E44" s="155" t="s">
        <v>396</v>
      </c>
      <c r="F44" s="155" t="s">
        <v>401</v>
      </c>
      <c r="G44" s="155" t="s">
        <v>402</v>
      </c>
      <c r="H44" s="156" t="s">
        <v>403</v>
      </c>
      <c r="I44" s="156">
        <v>50000000</v>
      </c>
      <c r="J44" s="156">
        <v>50000000</v>
      </c>
      <c r="K44" s="143" t="s">
        <v>1314</v>
      </c>
    </row>
    <row r="45" spans="2:11" x14ac:dyDescent="0.25">
      <c r="B45" s="20"/>
      <c r="C45" s="20"/>
      <c r="D45" s="20"/>
      <c r="E45" s="157"/>
      <c r="F45" s="137" t="s">
        <v>405</v>
      </c>
      <c r="G45" s="137" t="s">
        <v>402</v>
      </c>
      <c r="H45" s="154" t="s">
        <v>403</v>
      </c>
      <c r="I45" s="154">
        <v>50000000</v>
      </c>
      <c r="J45" s="154">
        <v>50000000</v>
      </c>
      <c r="K45" s="139"/>
    </row>
    <row r="46" spans="2:11" x14ac:dyDescent="0.25">
      <c r="B46" s="20"/>
      <c r="C46" s="20"/>
      <c r="D46" s="20"/>
      <c r="E46" s="157"/>
      <c r="F46" s="137" t="s">
        <v>406</v>
      </c>
      <c r="G46" s="137" t="s">
        <v>402</v>
      </c>
      <c r="H46" s="154" t="s">
        <v>403</v>
      </c>
      <c r="I46" s="154">
        <v>50000000</v>
      </c>
      <c r="J46" s="154">
        <v>50000000</v>
      </c>
      <c r="K46" s="139"/>
    </row>
    <row r="47" spans="2:11" x14ac:dyDescent="0.25">
      <c r="B47" s="20"/>
      <c r="C47" s="20"/>
      <c r="D47" s="20"/>
      <c r="E47" s="157"/>
      <c r="F47" s="137" t="s">
        <v>407</v>
      </c>
      <c r="G47" s="137" t="s">
        <v>402</v>
      </c>
      <c r="H47" s="154" t="s">
        <v>403</v>
      </c>
      <c r="I47" s="154">
        <v>50000000</v>
      </c>
      <c r="J47" s="154">
        <v>50000000</v>
      </c>
      <c r="K47" s="139"/>
    </row>
    <row r="48" spans="2:11" x14ac:dyDescent="0.25">
      <c r="B48" s="20"/>
      <c r="C48" s="20"/>
      <c r="D48" s="20"/>
      <c r="E48" s="157"/>
      <c r="F48" s="137" t="s">
        <v>408</v>
      </c>
      <c r="G48" s="137" t="s">
        <v>402</v>
      </c>
      <c r="H48" s="154" t="s">
        <v>403</v>
      </c>
      <c r="I48" s="154">
        <v>50000000</v>
      </c>
      <c r="J48" s="154">
        <v>50000000</v>
      </c>
      <c r="K48" s="139"/>
    </row>
    <row r="49" spans="2:11" x14ac:dyDescent="0.25">
      <c r="B49" s="20"/>
      <c r="C49" s="20"/>
      <c r="D49" s="20"/>
      <c r="E49" s="157"/>
      <c r="F49" s="137" t="s">
        <v>409</v>
      </c>
      <c r="G49" s="137" t="s">
        <v>402</v>
      </c>
      <c r="H49" s="154" t="s">
        <v>403</v>
      </c>
      <c r="I49" s="154">
        <v>50000000</v>
      </c>
      <c r="J49" s="154">
        <v>50000000</v>
      </c>
      <c r="K49" s="139"/>
    </row>
    <row r="50" spans="2:11" x14ac:dyDescent="0.25">
      <c r="B50" s="20"/>
      <c r="C50" s="20"/>
      <c r="D50" s="20"/>
      <c r="E50" s="158" t="s">
        <v>393</v>
      </c>
      <c r="F50" s="137" t="s">
        <v>410</v>
      </c>
      <c r="G50" s="137" t="s">
        <v>402</v>
      </c>
      <c r="H50" s="154" t="s">
        <v>403</v>
      </c>
      <c r="I50" s="154">
        <v>50000000</v>
      </c>
      <c r="J50" s="154">
        <v>50000000</v>
      </c>
      <c r="K50" s="139"/>
    </row>
    <row r="51" spans="2:11" x14ac:dyDescent="0.25">
      <c r="B51" s="20"/>
      <c r="C51" s="20"/>
      <c r="D51" s="20"/>
      <c r="E51" s="157"/>
      <c r="F51" s="137" t="s">
        <v>411</v>
      </c>
      <c r="G51" s="137" t="s">
        <v>402</v>
      </c>
      <c r="H51" s="154" t="s">
        <v>403</v>
      </c>
      <c r="I51" s="154">
        <v>50000000</v>
      </c>
      <c r="J51" s="154">
        <v>50000000</v>
      </c>
      <c r="K51" s="139"/>
    </row>
    <row r="52" spans="2:11" x14ac:dyDescent="0.25">
      <c r="B52" s="20"/>
      <c r="C52" s="20"/>
      <c r="D52" s="20"/>
      <c r="E52" s="157"/>
      <c r="F52" s="137" t="s">
        <v>412</v>
      </c>
      <c r="G52" s="137" t="s">
        <v>402</v>
      </c>
      <c r="H52" s="154" t="s">
        <v>403</v>
      </c>
      <c r="I52" s="154">
        <v>50000000</v>
      </c>
      <c r="J52" s="154">
        <v>50000000</v>
      </c>
      <c r="K52" s="139"/>
    </row>
    <row r="53" spans="2:11" x14ac:dyDescent="0.25">
      <c r="B53" s="20"/>
      <c r="C53" s="20"/>
      <c r="D53" s="20"/>
      <c r="E53" s="158" t="s">
        <v>413</v>
      </c>
      <c r="F53" s="137" t="s">
        <v>414</v>
      </c>
      <c r="G53" s="137" t="s">
        <v>402</v>
      </c>
      <c r="H53" s="154" t="s">
        <v>403</v>
      </c>
      <c r="I53" s="154">
        <v>50000000</v>
      </c>
      <c r="J53" s="154">
        <v>50000000</v>
      </c>
      <c r="K53" s="139"/>
    </row>
    <row r="54" spans="2:11" x14ac:dyDescent="0.25">
      <c r="B54" s="20"/>
      <c r="C54" s="20"/>
      <c r="D54" s="20"/>
      <c r="E54" s="157"/>
      <c r="F54" s="137" t="s">
        <v>415</v>
      </c>
      <c r="G54" s="137" t="s">
        <v>402</v>
      </c>
      <c r="H54" s="154" t="s">
        <v>403</v>
      </c>
      <c r="I54" s="154">
        <v>50000000</v>
      </c>
      <c r="J54" s="154">
        <v>50000000</v>
      </c>
      <c r="K54" s="139"/>
    </row>
    <row r="55" spans="2:11" x14ac:dyDescent="0.25">
      <c r="B55" s="20"/>
      <c r="C55" s="20"/>
      <c r="D55" s="20"/>
      <c r="E55" s="157"/>
      <c r="F55" s="137" t="s">
        <v>416</v>
      </c>
      <c r="G55" s="137" t="s">
        <v>402</v>
      </c>
      <c r="H55" s="154" t="s">
        <v>403</v>
      </c>
      <c r="I55" s="154">
        <v>50000000</v>
      </c>
      <c r="J55" s="154">
        <v>50000000</v>
      </c>
      <c r="K55" s="139"/>
    </row>
    <row r="56" spans="2:11" x14ac:dyDescent="0.25">
      <c r="B56" s="20"/>
      <c r="C56" s="20"/>
      <c r="D56" s="20"/>
      <c r="E56" s="158" t="s">
        <v>417</v>
      </c>
      <c r="F56" s="137" t="s">
        <v>418</v>
      </c>
      <c r="G56" s="137" t="s">
        <v>402</v>
      </c>
      <c r="H56" s="154" t="s">
        <v>403</v>
      </c>
      <c r="I56" s="154">
        <v>50000000</v>
      </c>
      <c r="J56" s="154">
        <v>50000000</v>
      </c>
      <c r="K56" s="139"/>
    </row>
    <row r="57" spans="2:11" x14ac:dyDescent="0.25">
      <c r="B57" s="20"/>
      <c r="C57" s="20"/>
      <c r="D57" s="20"/>
      <c r="E57" s="158"/>
      <c r="F57" s="137" t="s">
        <v>419</v>
      </c>
      <c r="G57" s="137" t="s">
        <v>402</v>
      </c>
      <c r="H57" s="154" t="s">
        <v>403</v>
      </c>
      <c r="I57" s="154">
        <v>50000000</v>
      </c>
      <c r="J57" s="154">
        <v>50000000</v>
      </c>
      <c r="K57" s="139"/>
    </row>
    <row r="58" spans="2:11" x14ac:dyDescent="0.25">
      <c r="B58" s="20"/>
      <c r="C58" s="20"/>
      <c r="D58" s="20"/>
      <c r="E58" s="158"/>
      <c r="F58" s="137" t="s">
        <v>420</v>
      </c>
      <c r="G58" s="137" t="s">
        <v>402</v>
      </c>
      <c r="H58" s="154" t="s">
        <v>403</v>
      </c>
      <c r="I58" s="154">
        <v>50000000</v>
      </c>
      <c r="J58" s="154">
        <v>50000000</v>
      </c>
      <c r="K58" s="139"/>
    </row>
    <row r="59" spans="2:11" x14ac:dyDescent="0.25">
      <c r="B59" s="20"/>
      <c r="C59" s="20"/>
      <c r="D59" s="20"/>
      <c r="E59" s="158"/>
      <c r="F59" s="137" t="s">
        <v>421</v>
      </c>
      <c r="G59" s="137" t="s">
        <v>402</v>
      </c>
      <c r="H59" s="154" t="s">
        <v>403</v>
      </c>
      <c r="I59" s="154">
        <v>50000000</v>
      </c>
      <c r="J59" s="154">
        <v>50000000</v>
      </c>
      <c r="K59" s="139"/>
    </row>
    <row r="60" spans="2:11" x14ac:dyDescent="0.25">
      <c r="B60" s="20"/>
      <c r="C60" s="20"/>
      <c r="D60" s="20"/>
      <c r="E60" s="158"/>
      <c r="F60" s="137" t="s">
        <v>422</v>
      </c>
      <c r="G60" s="137" t="s">
        <v>402</v>
      </c>
      <c r="H60" s="154" t="s">
        <v>403</v>
      </c>
      <c r="I60" s="154">
        <v>50000000</v>
      </c>
      <c r="J60" s="154">
        <v>50000000</v>
      </c>
      <c r="K60" s="139"/>
    </row>
    <row r="61" spans="2:11" x14ac:dyDescent="0.25">
      <c r="B61" s="20"/>
      <c r="C61" s="20"/>
      <c r="D61" s="20"/>
      <c r="E61" s="158" t="s">
        <v>423</v>
      </c>
      <c r="F61" s="137" t="s">
        <v>424</v>
      </c>
      <c r="G61" s="137" t="s">
        <v>402</v>
      </c>
      <c r="H61" s="154" t="s">
        <v>403</v>
      </c>
      <c r="I61" s="154">
        <v>50000000</v>
      </c>
      <c r="J61" s="154">
        <v>50000000</v>
      </c>
      <c r="K61" s="139"/>
    </row>
    <row r="62" spans="2:11" x14ac:dyDescent="0.25">
      <c r="B62" s="20"/>
      <c r="C62" s="20"/>
      <c r="D62" s="20"/>
      <c r="E62" s="158"/>
      <c r="F62" s="137" t="s">
        <v>425</v>
      </c>
      <c r="G62" s="137" t="s">
        <v>402</v>
      </c>
      <c r="H62" s="154" t="s">
        <v>403</v>
      </c>
      <c r="I62" s="154">
        <v>50000000</v>
      </c>
      <c r="J62" s="154">
        <v>50000000</v>
      </c>
      <c r="K62" s="139"/>
    </row>
    <row r="63" spans="2:11" x14ac:dyDescent="0.25">
      <c r="B63" s="20"/>
      <c r="C63" s="20"/>
      <c r="D63" s="20"/>
      <c r="E63" s="158" t="s">
        <v>426</v>
      </c>
      <c r="F63" s="137" t="s">
        <v>427</v>
      </c>
      <c r="G63" s="137" t="s">
        <v>402</v>
      </c>
      <c r="H63" s="154" t="s">
        <v>403</v>
      </c>
      <c r="I63" s="154">
        <v>50000000</v>
      </c>
      <c r="J63" s="154">
        <v>50000000</v>
      </c>
      <c r="K63" s="139"/>
    </row>
    <row r="64" spans="2:11" x14ac:dyDescent="0.25">
      <c r="B64" s="20"/>
      <c r="C64" s="20"/>
      <c r="D64" s="20"/>
      <c r="E64" s="158" t="s">
        <v>17</v>
      </c>
      <c r="F64" s="137" t="s">
        <v>428</v>
      </c>
      <c r="G64" s="137" t="s">
        <v>402</v>
      </c>
      <c r="H64" s="154" t="s">
        <v>403</v>
      </c>
      <c r="I64" s="154">
        <v>50000000</v>
      </c>
      <c r="J64" s="154">
        <v>50000000</v>
      </c>
      <c r="K64" s="139"/>
    </row>
    <row r="65" spans="2:11" x14ac:dyDescent="0.25">
      <c r="B65" s="20"/>
      <c r="C65" s="20"/>
      <c r="D65" s="20"/>
      <c r="E65" s="158"/>
      <c r="F65" s="137" t="s">
        <v>429</v>
      </c>
      <c r="G65" s="137" t="s">
        <v>402</v>
      </c>
      <c r="H65" s="154" t="s">
        <v>403</v>
      </c>
      <c r="I65" s="154">
        <v>50000000</v>
      </c>
      <c r="J65" s="154">
        <v>50000000</v>
      </c>
      <c r="K65" s="139"/>
    </row>
    <row r="66" spans="2:11" x14ac:dyDescent="0.25">
      <c r="B66" s="23">
        <v>10</v>
      </c>
      <c r="C66" s="23" t="s">
        <v>132</v>
      </c>
      <c r="D66" s="37" t="s">
        <v>395</v>
      </c>
      <c r="E66" s="158" t="s">
        <v>413</v>
      </c>
      <c r="F66" s="137" t="s">
        <v>414</v>
      </c>
      <c r="G66" s="159" t="s">
        <v>233</v>
      </c>
      <c r="H66" s="160" t="s">
        <v>252</v>
      </c>
      <c r="I66" s="123">
        <v>70000000</v>
      </c>
      <c r="J66" s="123">
        <v>75000000</v>
      </c>
      <c r="K66" s="139"/>
    </row>
    <row r="67" spans="2:11" x14ac:dyDescent="0.25">
      <c r="B67" s="23"/>
      <c r="C67" s="23"/>
      <c r="D67" s="37"/>
      <c r="E67" s="158"/>
      <c r="F67" s="137"/>
      <c r="G67" s="159"/>
      <c r="H67" s="160"/>
      <c r="I67" s="160"/>
      <c r="J67" s="160"/>
      <c r="K67" s="139"/>
    </row>
    <row r="68" spans="2:11" x14ac:dyDescent="0.25">
      <c r="B68" s="23">
        <v>11</v>
      </c>
      <c r="C68" s="23" t="s">
        <v>452</v>
      </c>
      <c r="D68" s="37" t="s">
        <v>453</v>
      </c>
      <c r="E68" s="158" t="s">
        <v>454</v>
      </c>
      <c r="F68" s="137" t="s">
        <v>455</v>
      </c>
      <c r="G68" s="137" t="s">
        <v>460</v>
      </c>
      <c r="H68" s="154" t="s">
        <v>456</v>
      </c>
      <c r="I68" s="154">
        <v>50000000</v>
      </c>
      <c r="J68" s="154">
        <v>50000000</v>
      </c>
      <c r="K68" s="139"/>
    </row>
    <row r="69" spans="2:11" x14ac:dyDescent="0.25">
      <c r="B69" s="38"/>
      <c r="C69" s="38"/>
      <c r="D69" s="45"/>
      <c r="E69" s="158"/>
      <c r="F69" s="137" t="s">
        <v>454</v>
      </c>
      <c r="G69" s="137" t="s">
        <v>457</v>
      </c>
      <c r="H69" s="154" t="s">
        <v>456</v>
      </c>
      <c r="I69" s="154">
        <v>50000000</v>
      </c>
      <c r="J69" s="154">
        <v>50000000</v>
      </c>
      <c r="K69" s="139"/>
    </row>
    <row r="70" spans="2:11" x14ac:dyDescent="0.25">
      <c r="B70" s="38"/>
      <c r="C70" s="38"/>
      <c r="D70" s="45"/>
      <c r="E70" s="158"/>
      <c r="F70" s="137" t="s">
        <v>458</v>
      </c>
      <c r="G70" s="137" t="s">
        <v>459</v>
      </c>
      <c r="H70" s="154" t="s">
        <v>456</v>
      </c>
      <c r="I70" s="154">
        <v>50000000</v>
      </c>
      <c r="J70" s="154">
        <v>50000000</v>
      </c>
      <c r="K70" s="139"/>
    </row>
    <row r="71" spans="2:11" x14ac:dyDescent="0.25">
      <c r="B71" s="38"/>
      <c r="C71" s="38"/>
      <c r="D71" s="45"/>
      <c r="E71" s="158" t="s">
        <v>461</v>
      </c>
      <c r="F71" s="137" t="s">
        <v>461</v>
      </c>
      <c r="G71" s="137" t="s">
        <v>472</v>
      </c>
      <c r="H71" s="154" t="s">
        <v>456</v>
      </c>
      <c r="I71" s="154">
        <v>50000000</v>
      </c>
      <c r="J71" s="154">
        <v>50000000</v>
      </c>
      <c r="K71" s="139"/>
    </row>
    <row r="72" spans="2:11" x14ac:dyDescent="0.25">
      <c r="B72" s="38"/>
      <c r="C72" s="38"/>
      <c r="D72" s="45"/>
      <c r="E72" s="158"/>
      <c r="F72" s="137" t="s">
        <v>462</v>
      </c>
      <c r="G72" s="137" t="s">
        <v>471</v>
      </c>
      <c r="H72" s="154" t="s">
        <v>456</v>
      </c>
      <c r="I72" s="154">
        <v>50000000</v>
      </c>
      <c r="J72" s="154">
        <v>50000000</v>
      </c>
      <c r="K72" s="139"/>
    </row>
    <row r="73" spans="2:11" x14ac:dyDescent="0.25">
      <c r="B73" s="38"/>
      <c r="C73" s="38"/>
      <c r="D73" s="45"/>
      <c r="E73" s="158" t="s">
        <v>463</v>
      </c>
      <c r="F73" s="137" t="s">
        <v>464</v>
      </c>
      <c r="G73" s="137" t="s">
        <v>465</v>
      </c>
      <c r="H73" s="154" t="s">
        <v>456</v>
      </c>
      <c r="I73" s="154">
        <v>50000000</v>
      </c>
      <c r="J73" s="154">
        <v>50000000</v>
      </c>
      <c r="K73" s="139"/>
    </row>
    <row r="74" spans="2:11" x14ac:dyDescent="0.25">
      <c r="B74" s="38"/>
      <c r="C74" s="38"/>
      <c r="D74" s="45"/>
      <c r="E74" s="158"/>
      <c r="F74" s="137" t="s">
        <v>463</v>
      </c>
      <c r="G74" s="137" t="s">
        <v>470</v>
      </c>
      <c r="H74" s="154" t="s">
        <v>456</v>
      </c>
      <c r="I74" s="154">
        <v>50000000</v>
      </c>
      <c r="J74" s="154">
        <v>50000000</v>
      </c>
      <c r="K74" s="139"/>
    </row>
    <row r="75" spans="2:11" x14ac:dyDescent="0.25">
      <c r="B75" s="38"/>
      <c r="C75" s="38"/>
      <c r="D75" s="45"/>
      <c r="E75" s="158" t="s">
        <v>466</v>
      </c>
      <c r="F75" s="137" t="s">
        <v>467</v>
      </c>
      <c r="G75" s="137" t="s">
        <v>469</v>
      </c>
      <c r="H75" s="154" t="s">
        <v>456</v>
      </c>
      <c r="I75" s="154">
        <v>50000000</v>
      </c>
      <c r="J75" s="154">
        <v>50000000</v>
      </c>
      <c r="K75" s="139"/>
    </row>
    <row r="76" spans="2:11" x14ac:dyDescent="0.25">
      <c r="B76" s="38"/>
      <c r="C76" s="38"/>
      <c r="D76" s="45"/>
      <c r="E76" s="158"/>
      <c r="F76" s="137" t="s">
        <v>466</v>
      </c>
      <c r="G76" s="137" t="s">
        <v>468</v>
      </c>
      <c r="H76" s="154" t="s">
        <v>456</v>
      </c>
      <c r="I76" s="154">
        <v>50000000</v>
      </c>
      <c r="J76" s="154">
        <v>50000000</v>
      </c>
      <c r="K76" s="139"/>
    </row>
    <row r="77" spans="2:11" x14ac:dyDescent="0.25">
      <c r="B77" s="38"/>
      <c r="C77" s="38"/>
      <c r="D77" s="45"/>
      <c r="E77" s="158"/>
      <c r="F77" s="137"/>
      <c r="G77" s="137"/>
      <c r="H77" s="154"/>
      <c r="I77" s="154"/>
      <c r="J77" s="154"/>
      <c r="K77" s="139"/>
    </row>
    <row r="78" spans="2:11" x14ac:dyDescent="0.25">
      <c r="B78" s="23">
        <v>12</v>
      </c>
      <c r="C78" s="23" t="s">
        <v>132</v>
      </c>
      <c r="D78" s="37" t="s">
        <v>495</v>
      </c>
      <c r="E78" s="158" t="s">
        <v>491</v>
      </c>
      <c r="F78" s="137" t="s">
        <v>532</v>
      </c>
      <c r="G78" s="137" t="s">
        <v>233</v>
      </c>
      <c r="H78" s="154" t="s">
        <v>431</v>
      </c>
      <c r="I78" s="154">
        <v>187500000</v>
      </c>
      <c r="J78" s="154">
        <v>187500000</v>
      </c>
      <c r="K78" s="139"/>
    </row>
    <row r="79" spans="2:11" x14ac:dyDescent="0.25">
      <c r="B79" s="23"/>
      <c r="C79" s="23"/>
      <c r="D79" s="37"/>
      <c r="E79" s="158"/>
      <c r="F79" s="137"/>
      <c r="G79" s="137"/>
      <c r="H79" s="154"/>
      <c r="I79" s="154"/>
      <c r="J79" s="154"/>
      <c r="K79" s="139"/>
    </row>
    <row r="80" spans="2:11" x14ac:dyDescent="0.25">
      <c r="B80" s="23">
        <v>13</v>
      </c>
      <c r="C80" s="23" t="s">
        <v>132</v>
      </c>
      <c r="D80" s="37" t="s">
        <v>533</v>
      </c>
      <c r="E80" s="158" t="s">
        <v>551</v>
      </c>
      <c r="F80" s="137" t="s">
        <v>552</v>
      </c>
      <c r="G80" s="137" t="s">
        <v>233</v>
      </c>
      <c r="H80" s="154" t="s">
        <v>403</v>
      </c>
      <c r="I80" s="127">
        <v>250000000</v>
      </c>
      <c r="J80" s="127">
        <v>375000000</v>
      </c>
      <c r="K80" s="139"/>
    </row>
    <row r="81" spans="2:11" x14ac:dyDescent="0.25">
      <c r="B81" s="23"/>
      <c r="C81" s="23"/>
      <c r="D81" s="37"/>
      <c r="E81" s="158"/>
      <c r="F81" s="137"/>
      <c r="G81" s="137"/>
      <c r="H81" s="154"/>
      <c r="I81" s="154"/>
      <c r="J81" s="154"/>
      <c r="K81" s="139"/>
    </row>
    <row r="82" spans="2:11" x14ac:dyDescent="0.25">
      <c r="B82" s="23">
        <v>14</v>
      </c>
      <c r="C82" s="23" t="s">
        <v>132</v>
      </c>
      <c r="D82" s="37" t="s">
        <v>636</v>
      </c>
      <c r="E82" s="137" t="s">
        <v>614</v>
      </c>
      <c r="F82" s="137" t="s">
        <v>637</v>
      </c>
      <c r="G82" s="137" t="s">
        <v>643</v>
      </c>
      <c r="H82" s="154" t="s">
        <v>644</v>
      </c>
      <c r="I82" s="154">
        <v>125000000</v>
      </c>
      <c r="J82" s="154">
        <v>125000000</v>
      </c>
      <c r="K82" s="139"/>
    </row>
    <row r="83" spans="2:11" x14ac:dyDescent="0.25">
      <c r="B83" s="20"/>
      <c r="C83" s="20"/>
      <c r="D83" s="20"/>
      <c r="E83" s="158" t="s">
        <v>685</v>
      </c>
      <c r="F83" s="137" t="s">
        <v>685</v>
      </c>
      <c r="G83" s="137" t="s">
        <v>690</v>
      </c>
      <c r="H83" s="154" t="s">
        <v>691</v>
      </c>
      <c r="I83" s="154">
        <v>250000000</v>
      </c>
      <c r="J83" s="154">
        <v>250000000</v>
      </c>
      <c r="K83" s="139"/>
    </row>
    <row r="84" spans="2:11" x14ac:dyDescent="0.25">
      <c r="B84" s="20"/>
      <c r="C84" s="20"/>
      <c r="D84" s="20"/>
      <c r="E84" s="158"/>
      <c r="F84" s="137"/>
      <c r="G84" s="137"/>
      <c r="H84" s="154"/>
      <c r="I84" s="154"/>
      <c r="J84" s="154"/>
      <c r="K84" s="139"/>
    </row>
    <row r="85" spans="2:11" x14ac:dyDescent="0.25">
      <c r="B85" s="23">
        <v>15</v>
      </c>
      <c r="C85" s="23" t="s">
        <v>103</v>
      </c>
      <c r="D85" s="37" t="s">
        <v>709</v>
      </c>
      <c r="E85" s="158" t="s">
        <v>710</v>
      </c>
      <c r="F85" s="137" t="s">
        <v>711</v>
      </c>
      <c r="G85" s="137" t="s">
        <v>715</v>
      </c>
      <c r="H85" s="154" t="s">
        <v>713</v>
      </c>
      <c r="I85" s="154">
        <v>82500000</v>
      </c>
      <c r="J85" s="154">
        <v>82500000</v>
      </c>
      <c r="K85" s="145" t="s">
        <v>1315</v>
      </c>
    </row>
    <row r="86" spans="2:11" x14ac:dyDescent="0.25">
      <c r="B86" s="38"/>
      <c r="C86" s="38"/>
      <c r="D86" s="45"/>
      <c r="E86" s="158"/>
      <c r="F86" s="137"/>
      <c r="G86" s="137" t="s">
        <v>716</v>
      </c>
      <c r="H86" s="154" t="s">
        <v>713</v>
      </c>
      <c r="I86" s="154">
        <v>82500000</v>
      </c>
      <c r="J86" s="154">
        <v>82500000</v>
      </c>
      <c r="K86" s="139"/>
    </row>
    <row r="87" spans="2:11" x14ac:dyDescent="0.25">
      <c r="B87" s="38"/>
      <c r="C87" s="38"/>
      <c r="D87" s="45"/>
      <c r="E87" s="158" t="s">
        <v>717</v>
      </c>
      <c r="F87" s="137" t="s">
        <v>718</v>
      </c>
      <c r="G87" s="137" t="s">
        <v>719</v>
      </c>
      <c r="H87" s="154" t="s">
        <v>720</v>
      </c>
      <c r="I87" s="154">
        <v>75000000</v>
      </c>
      <c r="J87" s="154">
        <v>75000000</v>
      </c>
      <c r="K87" s="139"/>
    </row>
    <row r="88" spans="2:11" x14ac:dyDescent="0.25">
      <c r="B88" s="38"/>
      <c r="C88" s="38"/>
      <c r="D88" s="45"/>
      <c r="E88" s="158"/>
      <c r="F88" s="137" t="s">
        <v>721</v>
      </c>
      <c r="G88" s="137" t="s">
        <v>712</v>
      </c>
      <c r="H88" s="154" t="s">
        <v>713</v>
      </c>
      <c r="I88" s="154">
        <v>82500000</v>
      </c>
      <c r="J88" s="154">
        <v>82500000</v>
      </c>
      <c r="K88" s="165"/>
    </row>
    <row r="89" spans="2:11" x14ac:dyDescent="0.25">
      <c r="B89" s="38"/>
      <c r="C89" s="38"/>
      <c r="D89" s="45"/>
      <c r="E89" s="158"/>
      <c r="F89" s="137"/>
      <c r="G89" s="137"/>
      <c r="H89" s="154"/>
      <c r="I89" s="154"/>
      <c r="J89" s="154"/>
      <c r="K89" s="165"/>
    </row>
    <row r="90" spans="2:11" x14ac:dyDescent="0.25">
      <c r="B90" s="23">
        <v>16</v>
      </c>
      <c r="C90" s="23" t="s">
        <v>132</v>
      </c>
      <c r="D90" s="37" t="s">
        <v>776</v>
      </c>
      <c r="E90" s="158" t="s">
        <v>785</v>
      </c>
      <c r="F90" s="137" t="s">
        <v>786</v>
      </c>
      <c r="G90" s="137" t="s">
        <v>787</v>
      </c>
      <c r="H90" s="154" t="s">
        <v>788</v>
      </c>
      <c r="I90" s="154">
        <v>80000000</v>
      </c>
      <c r="J90" s="154">
        <v>80000000</v>
      </c>
      <c r="K90" s="139"/>
    </row>
    <row r="91" spans="2:11" x14ac:dyDescent="0.25">
      <c r="B91" s="23"/>
      <c r="C91" s="23"/>
      <c r="D91" s="37"/>
      <c r="E91" s="158"/>
      <c r="F91" s="137"/>
      <c r="G91" s="137"/>
      <c r="H91" s="154"/>
      <c r="I91" s="154"/>
      <c r="J91" s="154"/>
      <c r="K91" s="139"/>
    </row>
    <row r="92" spans="2:11" x14ac:dyDescent="0.25">
      <c r="B92" s="23">
        <v>17</v>
      </c>
      <c r="C92" s="23" t="s">
        <v>132</v>
      </c>
      <c r="D92" s="37" t="s">
        <v>1116</v>
      </c>
      <c r="E92" s="158"/>
      <c r="F92" s="137"/>
      <c r="G92" s="166" t="s">
        <v>233</v>
      </c>
      <c r="H92" s="167" t="s">
        <v>1320</v>
      </c>
      <c r="I92" s="127">
        <f>8640000000+5865000000+5430000000+5310000000+5310000000+4275000000+4740000000+4470000000+4200000000+4500000000+6810000000+3530000000+2060000000+700000000+2475000000+1125000000+4365000000+4245000000+4260000000</f>
        <v>82310000000</v>
      </c>
      <c r="J92" s="127">
        <v>675000000</v>
      </c>
      <c r="K92" s="139"/>
    </row>
    <row r="93" spans="2:11" x14ac:dyDescent="0.25">
      <c r="B93" s="23"/>
      <c r="C93" s="23"/>
      <c r="D93" s="37"/>
      <c r="E93" s="158"/>
      <c r="F93" s="137"/>
      <c r="G93" s="166"/>
      <c r="H93" s="167"/>
      <c r="I93" s="154"/>
      <c r="J93" s="154"/>
      <c r="K93" s="139"/>
    </row>
    <row r="94" spans="2:11" x14ac:dyDescent="0.25">
      <c r="B94" s="23">
        <v>18</v>
      </c>
      <c r="C94" s="23" t="s">
        <v>309</v>
      </c>
      <c r="D94" s="37" t="s">
        <v>832</v>
      </c>
      <c r="E94" s="158" t="s">
        <v>830</v>
      </c>
      <c r="F94" s="137" t="s">
        <v>833</v>
      </c>
      <c r="G94" s="137" t="s">
        <v>573</v>
      </c>
      <c r="H94" s="154" t="s">
        <v>834</v>
      </c>
      <c r="I94" s="127">
        <v>82400000</v>
      </c>
      <c r="J94" s="127">
        <v>40000000</v>
      </c>
      <c r="K94" s="145" t="s">
        <v>1316</v>
      </c>
    </row>
    <row r="95" spans="2:11" x14ac:dyDescent="0.25">
      <c r="B95" s="38"/>
      <c r="C95" s="38"/>
      <c r="D95" s="45"/>
      <c r="E95" s="158"/>
      <c r="F95" s="137" t="s">
        <v>830</v>
      </c>
      <c r="G95" s="137" t="s">
        <v>573</v>
      </c>
      <c r="H95" s="154" t="s">
        <v>599</v>
      </c>
      <c r="I95" s="127">
        <v>41200000</v>
      </c>
      <c r="J95" s="127">
        <v>20000000</v>
      </c>
      <c r="K95" s="139"/>
    </row>
    <row r="96" spans="2:11" x14ac:dyDescent="0.25">
      <c r="B96" s="38"/>
      <c r="C96" s="38"/>
      <c r="D96" s="45"/>
      <c r="E96" s="158"/>
      <c r="F96" s="137" t="s">
        <v>835</v>
      </c>
      <c r="G96" s="137" t="s">
        <v>573</v>
      </c>
      <c r="H96" s="154" t="s">
        <v>594</v>
      </c>
      <c r="I96" s="127">
        <v>61800000</v>
      </c>
      <c r="J96" s="127">
        <v>30000000</v>
      </c>
      <c r="K96" s="139"/>
    </row>
    <row r="97" spans="2:11" x14ac:dyDescent="0.25">
      <c r="B97" s="38"/>
      <c r="C97" s="38"/>
      <c r="D97" s="45"/>
      <c r="E97" s="158"/>
      <c r="F97" s="137" t="s">
        <v>836</v>
      </c>
      <c r="G97" s="137" t="s">
        <v>573</v>
      </c>
      <c r="H97" s="154" t="s">
        <v>594</v>
      </c>
      <c r="I97" s="127">
        <v>61800000</v>
      </c>
      <c r="J97" s="127">
        <v>30000000</v>
      </c>
      <c r="K97" s="139"/>
    </row>
    <row r="98" spans="2:11" x14ac:dyDescent="0.25">
      <c r="B98" s="38"/>
      <c r="C98" s="38"/>
      <c r="D98" s="45"/>
      <c r="E98" s="158"/>
      <c r="F98" s="137"/>
      <c r="G98" s="137"/>
      <c r="H98" s="154"/>
      <c r="I98" s="154"/>
      <c r="J98" s="154"/>
      <c r="K98" s="139"/>
    </row>
    <row r="99" spans="2:11" x14ac:dyDescent="0.25">
      <c r="B99" s="23">
        <v>19</v>
      </c>
      <c r="C99" s="23" t="s">
        <v>132</v>
      </c>
      <c r="D99" s="37" t="s">
        <v>886</v>
      </c>
      <c r="E99" s="158" t="s">
        <v>887</v>
      </c>
      <c r="F99" s="137" t="s">
        <v>896</v>
      </c>
      <c r="G99" s="137" t="s">
        <v>233</v>
      </c>
      <c r="H99" s="154" t="s">
        <v>897</v>
      </c>
      <c r="I99" s="127">
        <v>900000000</v>
      </c>
      <c r="J99" s="127">
        <v>450000000</v>
      </c>
      <c r="K99" s="139"/>
    </row>
    <row r="100" spans="2:11" x14ac:dyDescent="0.25">
      <c r="B100" s="23"/>
      <c r="C100" s="23"/>
      <c r="D100" s="37"/>
      <c r="E100" s="158"/>
      <c r="F100" s="137"/>
      <c r="G100" s="137"/>
      <c r="H100" s="154"/>
      <c r="I100" s="154"/>
      <c r="J100" s="154"/>
      <c r="K100" s="139"/>
    </row>
    <row r="101" spans="2:11" x14ac:dyDescent="0.25">
      <c r="B101" s="101">
        <v>20</v>
      </c>
      <c r="C101" s="101" t="s">
        <v>237</v>
      </c>
      <c r="D101" s="144" t="s">
        <v>928</v>
      </c>
      <c r="E101" s="161" t="s">
        <v>929</v>
      </c>
      <c r="F101" s="162" t="s">
        <v>930</v>
      </c>
      <c r="G101" s="162" t="s">
        <v>233</v>
      </c>
      <c r="H101" s="163" t="s">
        <v>931</v>
      </c>
      <c r="I101" s="136">
        <v>450000000</v>
      </c>
      <c r="J101" s="136">
        <v>337500000</v>
      </c>
      <c r="K101" s="141"/>
    </row>
    <row r="102" spans="2:11" x14ac:dyDescent="0.25">
      <c r="B102" s="24"/>
      <c r="C102" s="24"/>
      <c r="D102" s="24"/>
      <c r="E102" s="24"/>
      <c r="F102" s="24"/>
      <c r="G102" s="24"/>
      <c r="H102" s="22" t="s">
        <v>8</v>
      </c>
      <c r="I102" s="168">
        <f>SUM(I8:I101)</f>
        <v>88089925200</v>
      </c>
      <c r="J102" s="168">
        <f>SUM(J8:J101)</f>
        <v>5845224000</v>
      </c>
      <c r="K102" s="24"/>
    </row>
    <row r="104" spans="2:11" x14ac:dyDescent="0.25">
      <c r="J104" s="52"/>
    </row>
    <row r="105" spans="2:11" x14ac:dyDescent="0.25">
      <c r="J105" s="52"/>
    </row>
  </sheetData>
  <mergeCells count="3">
    <mergeCell ref="B2:K2"/>
    <mergeCell ref="B3:K3"/>
    <mergeCell ref="B4:K4"/>
  </mergeCells>
  <pageMargins left="1.52" right="0.15" top="0.28000000000000003" bottom="0.21" header="0.22" footer="0.16"/>
  <pageSetup paperSize="5"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1"/>
  <sheetViews>
    <sheetView topLeftCell="A117" workbookViewId="0">
      <selection activeCell="H133" sqref="H133"/>
    </sheetView>
  </sheetViews>
  <sheetFormatPr defaultRowHeight="15" x14ac:dyDescent="0.25"/>
  <cols>
    <col min="2" max="2" width="5.140625" customWidth="1"/>
    <col min="3" max="3" width="33.140625" bestFit="1" customWidth="1"/>
    <col min="4" max="4" width="27.140625" bestFit="1" customWidth="1"/>
    <col min="5" max="5" width="35.85546875" bestFit="1" customWidth="1"/>
    <col min="6" max="6" width="13.7109375" bestFit="1" customWidth="1"/>
    <col min="7" max="7" width="8.28515625" bestFit="1" customWidth="1"/>
    <col min="8" max="8" width="15.28515625" bestFit="1" customWidth="1"/>
    <col min="9" max="9" width="24.140625" bestFit="1" customWidth="1"/>
  </cols>
  <sheetData>
    <row r="2" spans="2:9" ht="21" x14ac:dyDescent="0.35">
      <c r="B2" s="192" t="s">
        <v>1322</v>
      </c>
      <c r="C2" s="192"/>
      <c r="D2" s="192"/>
      <c r="E2" s="192"/>
      <c r="F2" s="192"/>
      <c r="G2" s="192"/>
      <c r="H2" s="192"/>
      <c r="I2" s="192"/>
    </row>
    <row r="4" spans="2:9" ht="25.5" customHeight="1" x14ac:dyDescent="0.25">
      <c r="B4" s="49" t="s">
        <v>1</v>
      </c>
      <c r="C4" s="49" t="s">
        <v>1323</v>
      </c>
      <c r="D4" s="49" t="s">
        <v>1387</v>
      </c>
      <c r="E4" s="49" t="s">
        <v>19</v>
      </c>
      <c r="F4" s="49" t="s">
        <v>1335</v>
      </c>
      <c r="G4" s="49" t="s">
        <v>1337</v>
      </c>
      <c r="H4" s="49" t="s">
        <v>8</v>
      </c>
      <c r="I4" s="49" t="s">
        <v>112</v>
      </c>
    </row>
    <row r="5" spans="2:9" x14ac:dyDescent="0.25">
      <c r="B5" s="20"/>
      <c r="C5" s="20"/>
      <c r="D5" s="20"/>
      <c r="E5" s="20"/>
      <c r="F5" s="20"/>
      <c r="G5" s="20"/>
      <c r="H5" s="21"/>
      <c r="I5" s="20"/>
    </row>
    <row r="6" spans="2:9" x14ac:dyDescent="0.25">
      <c r="B6" s="20">
        <v>1</v>
      </c>
      <c r="C6" s="20" t="s">
        <v>1190</v>
      </c>
      <c r="D6" s="20" t="s">
        <v>964</v>
      </c>
      <c r="E6" s="20" t="s">
        <v>1324</v>
      </c>
      <c r="F6" s="174">
        <v>1</v>
      </c>
      <c r="G6" s="173" t="s">
        <v>1338</v>
      </c>
      <c r="H6" s="21">
        <v>42130000</v>
      </c>
      <c r="I6" s="20"/>
    </row>
    <row r="7" spans="2:9" x14ac:dyDescent="0.25">
      <c r="B7" s="20"/>
      <c r="C7" s="20"/>
      <c r="D7" s="20"/>
      <c r="E7" s="20" t="s">
        <v>1325</v>
      </c>
      <c r="F7" s="174">
        <v>1</v>
      </c>
      <c r="G7" s="173" t="s">
        <v>1339</v>
      </c>
      <c r="H7" s="21">
        <v>500000000</v>
      </c>
      <c r="I7" s="20"/>
    </row>
    <row r="8" spans="2:9" x14ac:dyDescent="0.25">
      <c r="B8" s="20"/>
      <c r="C8" s="20"/>
      <c r="D8" s="20"/>
      <c r="E8" s="20" t="s">
        <v>1326</v>
      </c>
      <c r="F8" s="174" t="s">
        <v>1336</v>
      </c>
      <c r="G8" s="173" t="s">
        <v>1336</v>
      </c>
      <c r="H8" s="21">
        <v>215000000</v>
      </c>
      <c r="I8" s="20"/>
    </row>
    <row r="9" spans="2:9" x14ac:dyDescent="0.25">
      <c r="B9" s="20"/>
      <c r="C9" s="20"/>
      <c r="D9" s="20" t="s">
        <v>17</v>
      </c>
      <c r="E9" s="20" t="s">
        <v>1327</v>
      </c>
      <c r="F9" s="174">
        <v>10</v>
      </c>
      <c r="G9" s="173" t="s">
        <v>1338</v>
      </c>
      <c r="H9" s="21">
        <v>75000000</v>
      </c>
      <c r="I9" s="20"/>
    </row>
    <row r="10" spans="2:9" x14ac:dyDescent="0.25">
      <c r="B10" s="20"/>
      <c r="C10" s="20"/>
      <c r="D10" s="20"/>
      <c r="E10" s="20" t="s">
        <v>21</v>
      </c>
      <c r="F10" s="174">
        <v>1100</v>
      </c>
      <c r="G10" s="173" t="s">
        <v>1338</v>
      </c>
      <c r="H10" s="21">
        <v>1100000000</v>
      </c>
      <c r="I10" s="20"/>
    </row>
    <row r="11" spans="2:9" x14ac:dyDescent="0.25">
      <c r="B11" s="20"/>
      <c r="C11" s="20"/>
      <c r="D11" s="20" t="s">
        <v>40</v>
      </c>
      <c r="E11" s="20" t="s">
        <v>1328</v>
      </c>
      <c r="F11" s="174" t="s">
        <v>1340</v>
      </c>
      <c r="G11" s="173" t="s">
        <v>1344</v>
      </c>
      <c r="H11" s="21">
        <v>195000000</v>
      </c>
      <c r="I11" s="20"/>
    </row>
    <row r="12" spans="2:9" x14ac:dyDescent="0.25">
      <c r="B12" s="20"/>
      <c r="C12" s="20"/>
      <c r="D12" s="20"/>
      <c r="E12" s="20" t="s">
        <v>85</v>
      </c>
      <c r="F12" s="174">
        <v>30</v>
      </c>
      <c r="G12" s="173" t="s">
        <v>1341</v>
      </c>
      <c r="H12" s="21">
        <v>136017000</v>
      </c>
      <c r="I12" s="20"/>
    </row>
    <row r="13" spans="2:9" x14ac:dyDescent="0.25">
      <c r="B13" s="20"/>
      <c r="C13" s="20"/>
      <c r="D13" s="20" t="s">
        <v>30</v>
      </c>
      <c r="E13" s="20" t="s">
        <v>1327</v>
      </c>
      <c r="F13" s="174">
        <v>35</v>
      </c>
      <c r="G13" s="173" t="s">
        <v>1338</v>
      </c>
      <c r="H13" s="21">
        <f>150000000+37500000+75000000</f>
        <v>262500000</v>
      </c>
      <c r="I13" s="20"/>
    </row>
    <row r="14" spans="2:9" x14ac:dyDescent="0.25">
      <c r="B14" s="20"/>
      <c r="C14" s="20"/>
      <c r="D14" s="20"/>
      <c r="E14" s="20" t="s">
        <v>36</v>
      </c>
      <c r="F14" s="174">
        <v>1</v>
      </c>
      <c r="G14" s="173" t="s">
        <v>1342</v>
      </c>
      <c r="H14" s="21">
        <v>20000000</v>
      </c>
      <c r="I14" s="20"/>
    </row>
    <row r="15" spans="2:9" x14ac:dyDescent="0.25">
      <c r="B15" s="20"/>
      <c r="C15" s="20"/>
      <c r="D15" s="20" t="s">
        <v>46</v>
      </c>
      <c r="E15" s="20" t="s">
        <v>296</v>
      </c>
      <c r="F15" s="174">
        <v>1</v>
      </c>
      <c r="G15" s="173" t="s">
        <v>1342</v>
      </c>
      <c r="H15" s="21">
        <v>150000000</v>
      </c>
      <c r="I15" s="20"/>
    </row>
    <row r="16" spans="2:9" x14ac:dyDescent="0.25">
      <c r="B16" s="20"/>
      <c r="C16" s="20"/>
      <c r="D16" s="20" t="s">
        <v>70</v>
      </c>
      <c r="E16" s="20" t="s">
        <v>1329</v>
      </c>
      <c r="F16" s="174"/>
      <c r="G16" s="173"/>
      <c r="H16" s="21">
        <v>158207000</v>
      </c>
      <c r="I16" s="20"/>
    </row>
    <row r="17" spans="2:9" x14ac:dyDescent="0.25">
      <c r="B17" s="20"/>
      <c r="C17" s="20"/>
      <c r="D17" s="20"/>
      <c r="E17" s="20" t="s">
        <v>71</v>
      </c>
      <c r="F17" s="174"/>
      <c r="G17" s="173"/>
      <c r="H17" s="21">
        <f>2*98000000</f>
        <v>196000000</v>
      </c>
      <c r="I17" s="20"/>
    </row>
    <row r="18" spans="2:9" x14ac:dyDescent="0.25">
      <c r="B18" s="20"/>
      <c r="C18" s="20"/>
      <c r="D18" s="20" t="s">
        <v>52</v>
      </c>
      <c r="E18" s="20" t="s">
        <v>1330</v>
      </c>
      <c r="F18" s="174">
        <v>9</v>
      </c>
      <c r="G18" s="173" t="s">
        <v>1343</v>
      </c>
      <c r="H18" s="21">
        <v>450000000</v>
      </c>
      <c r="I18" s="20"/>
    </row>
    <row r="19" spans="2:9" x14ac:dyDescent="0.25">
      <c r="B19" s="20"/>
      <c r="C19" s="20"/>
      <c r="D19" s="20" t="s">
        <v>48</v>
      </c>
      <c r="E19" s="20" t="s">
        <v>1327</v>
      </c>
      <c r="F19" s="174">
        <v>25</v>
      </c>
      <c r="G19" s="173" t="s">
        <v>1338</v>
      </c>
      <c r="H19" s="21">
        <v>187500000</v>
      </c>
      <c r="I19" s="20"/>
    </row>
    <row r="20" spans="2:9" x14ac:dyDescent="0.25">
      <c r="B20" s="20"/>
      <c r="C20" s="20"/>
      <c r="D20" s="20" t="s">
        <v>60</v>
      </c>
      <c r="E20" s="20" t="s">
        <v>1327</v>
      </c>
      <c r="F20" s="174">
        <v>50</v>
      </c>
      <c r="G20" s="173" t="s">
        <v>1338</v>
      </c>
      <c r="H20" s="21">
        <v>375000000</v>
      </c>
      <c r="I20" s="20"/>
    </row>
    <row r="21" spans="2:9" x14ac:dyDescent="0.25">
      <c r="B21" s="20"/>
      <c r="C21" s="20"/>
      <c r="D21" s="20" t="s">
        <v>66</v>
      </c>
      <c r="E21" s="20" t="s">
        <v>1331</v>
      </c>
      <c r="F21" s="174">
        <v>1</v>
      </c>
      <c r="G21" s="173" t="s">
        <v>1342</v>
      </c>
      <c r="H21" s="21">
        <v>125000000</v>
      </c>
      <c r="I21" s="20"/>
    </row>
    <row r="22" spans="2:9" x14ac:dyDescent="0.25">
      <c r="B22" s="20"/>
      <c r="C22" s="20"/>
      <c r="D22" s="20"/>
      <c r="E22" s="20" t="s">
        <v>1332</v>
      </c>
      <c r="F22" s="174">
        <v>1</v>
      </c>
      <c r="G22" s="173" t="s">
        <v>1342</v>
      </c>
      <c r="H22" s="21">
        <v>250000000</v>
      </c>
      <c r="I22" s="20"/>
    </row>
    <row r="23" spans="2:9" x14ac:dyDescent="0.25">
      <c r="B23" s="20"/>
      <c r="C23" s="20"/>
      <c r="D23" s="20" t="s">
        <v>12</v>
      </c>
      <c r="E23" s="20" t="s">
        <v>1333</v>
      </c>
      <c r="F23" s="174">
        <v>55000</v>
      </c>
      <c r="G23" s="173" t="s">
        <v>1345</v>
      </c>
      <c r="H23" s="21">
        <v>322500000</v>
      </c>
      <c r="I23" s="20"/>
    </row>
    <row r="24" spans="2:9" x14ac:dyDescent="0.25">
      <c r="B24" s="20"/>
      <c r="C24" s="20"/>
      <c r="D24" s="20" t="s">
        <v>4</v>
      </c>
      <c r="E24" s="20" t="s">
        <v>1334</v>
      </c>
      <c r="F24" s="174" t="s">
        <v>1346</v>
      </c>
      <c r="G24" s="173" t="s">
        <v>1344</v>
      </c>
      <c r="H24" s="21">
        <v>80000000</v>
      </c>
      <c r="I24" s="20"/>
    </row>
    <row r="25" spans="2:9" x14ac:dyDescent="0.25">
      <c r="B25" s="20"/>
      <c r="C25" s="20"/>
      <c r="D25" s="20" t="s">
        <v>74</v>
      </c>
      <c r="E25" s="20" t="s">
        <v>1327</v>
      </c>
      <c r="F25" s="174">
        <v>90</v>
      </c>
      <c r="G25" s="173" t="s">
        <v>1338</v>
      </c>
      <c r="H25" s="21">
        <v>675000000</v>
      </c>
      <c r="I25" s="20"/>
    </row>
    <row r="26" spans="2:9" x14ac:dyDescent="0.25">
      <c r="B26" s="20"/>
      <c r="C26" s="20"/>
      <c r="D26" s="20" t="s">
        <v>16</v>
      </c>
      <c r="E26" s="20" t="s">
        <v>21</v>
      </c>
      <c r="F26" s="174">
        <v>120</v>
      </c>
      <c r="G26" s="173" t="s">
        <v>1338</v>
      </c>
      <c r="H26" s="21">
        <v>120000000</v>
      </c>
      <c r="I26" s="20"/>
    </row>
    <row r="27" spans="2:9" x14ac:dyDescent="0.25">
      <c r="B27" s="20"/>
      <c r="C27" s="20"/>
      <c r="D27" s="20" t="s">
        <v>42</v>
      </c>
      <c r="E27" s="20" t="s">
        <v>1327</v>
      </c>
      <c r="F27" s="174">
        <v>60</v>
      </c>
      <c r="G27" s="173" t="s">
        <v>1338</v>
      </c>
      <c r="H27" s="21">
        <v>450000000</v>
      </c>
      <c r="I27" s="20"/>
    </row>
    <row r="28" spans="2:9" x14ac:dyDescent="0.25">
      <c r="B28" s="20"/>
      <c r="C28" s="20"/>
      <c r="D28" s="20" t="s">
        <v>26</v>
      </c>
      <c r="E28" s="20" t="s">
        <v>1327</v>
      </c>
      <c r="F28" s="174">
        <v>45</v>
      </c>
      <c r="G28" s="173" t="s">
        <v>1338</v>
      </c>
      <c r="H28" s="21">
        <v>337500000</v>
      </c>
      <c r="I28" s="20"/>
    </row>
    <row r="29" spans="2:9" x14ac:dyDescent="0.25">
      <c r="B29" s="20"/>
      <c r="C29" s="20"/>
      <c r="D29" s="20" t="s">
        <v>106</v>
      </c>
      <c r="E29" s="20" t="s">
        <v>1333</v>
      </c>
      <c r="F29" s="174">
        <v>1</v>
      </c>
      <c r="G29" s="173" t="s">
        <v>1342</v>
      </c>
      <c r="H29" s="21">
        <f>180000000</f>
        <v>180000000</v>
      </c>
      <c r="I29" s="20"/>
    </row>
    <row r="30" spans="2:9" x14ac:dyDescent="0.25">
      <c r="B30" s="20"/>
      <c r="C30" s="20"/>
      <c r="D30" s="20" t="s">
        <v>46</v>
      </c>
      <c r="E30" s="20" t="s">
        <v>1402</v>
      </c>
      <c r="F30" s="174">
        <v>1</v>
      </c>
      <c r="G30" s="173" t="s">
        <v>1363</v>
      </c>
      <c r="H30" s="21">
        <v>339000000</v>
      </c>
      <c r="I30" s="20"/>
    </row>
    <row r="31" spans="2:9" x14ac:dyDescent="0.25">
      <c r="B31" s="20"/>
      <c r="C31" s="20"/>
      <c r="D31" s="20"/>
      <c r="E31" s="20"/>
      <c r="F31" s="174"/>
      <c r="G31" s="173"/>
      <c r="H31" s="51">
        <f>SUM(H6:H30)</f>
        <v>6941354000</v>
      </c>
      <c r="I31" s="20"/>
    </row>
    <row r="32" spans="2:9" x14ac:dyDescent="0.25">
      <c r="B32" s="20"/>
      <c r="C32" s="20"/>
      <c r="D32" s="20"/>
      <c r="E32" s="20"/>
      <c r="F32" s="174"/>
      <c r="G32" s="173"/>
      <c r="H32" s="21"/>
      <c r="I32" s="20"/>
    </row>
    <row r="33" spans="2:9" x14ac:dyDescent="0.25">
      <c r="B33" s="20">
        <v>2</v>
      </c>
      <c r="C33" s="20" t="s">
        <v>1347</v>
      </c>
      <c r="D33" s="20"/>
      <c r="E33" s="20" t="s">
        <v>1348</v>
      </c>
      <c r="F33" s="174"/>
      <c r="G33" s="173"/>
      <c r="H33" s="21">
        <v>6426000</v>
      </c>
      <c r="I33" s="20"/>
    </row>
    <row r="34" spans="2:9" x14ac:dyDescent="0.25">
      <c r="B34" s="20"/>
      <c r="C34" s="20"/>
      <c r="D34" s="20"/>
      <c r="E34" s="20" t="s">
        <v>1349</v>
      </c>
      <c r="F34" s="174"/>
      <c r="G34" s="173"/>
      <c r="H34" s="21">
        <v>3000000</v>
      </c>
      <c r="I34" s="20"/>
    </row>
    <row r="35" spans="2:9" x14ac:dyDescent="0.25">
      <c r="B35" s="20"/>
      <c r="C35" s="20"/>
      <c r="D35" s="20"/>
      <c r="E35" s="20" t="s">
        <v>1350</v>
      </c>
      <c r="F35" s="174"/>
      <c r="G35" s="173"/>
      <c r="H35" s="21">
        <v>3000000</v>
      </c>
      <c r="I35" s="20"/>
    </row>
    <row r="36" spans="2:9" x14ac:dyDescent="0.25">
      <c r="B36" s="20"/>
      <c r="C36" s="20"/>
      <c r="D36" s="20"/>
      <c r="E36" s="20"/>
      <c r="F36" s="174"/>
      <c r="G36" s="173"/>
      <c r="H36" s="51">
        <f>SUM(H33:H35)</f>
        <v>12426000</v>
      </c>
      <c r="I36" s="20"/>
    </row>
    <row r="37" spans="2:9" x14ac:dyDescent="0.25">
      <c r="B37" s="20"/>
      <c r="C37" s="20"/>
      <c r="D37" s="20"/>
      <c r="E37" s="20"/>
      <c r="F37" s="174"/>
      <c r="G37" s="173"/>
      <c r="H37" s="21"/>
      <c r="I37" s="20"/>
    </row>
    <row r="38" spans="2:9" ht="15.75" thickBot="1" x14ac:dyDescent="0.3">
      <c r="B38" s="20">
        <v>3</v>
      </c>
      <c r="C38" s="20" t="s">
        <v>1351</v>
      </c>
      <c r="D38" s="20" t="s">
        <v>40</v>
      </c>
      <c r="E38" s="20" t="s">
        <v>1352</v>
      </c>
      <c r="F38" s="174">
        <v>1</v>
      </c>
      <c r="G38" s="173" t="s">
        <v>1342</v>
      </c>
      <c r="H38" s="21">
        <v>30000000</v>
      </c>
      <c r="I38" s="20"/>
    </row>
    <row r="39" spans="2:9" x14ac:dyDescent="0.25">
      <c r="B39" s="107"/>
      <c r="C39" s="107"/>
      <c r="D39" s="107" t="s">
        <v>48</v>
      </c>
      <c r="E39" s="107" t="s">
        <v>1353</v>
      </c>
      <c r="F39" s="182">
        <v>1</v>
      </c>
      <c r="G39" s="183" t="s">
        <v>1342</v>
      </c>
      <c r="H39" s="108">
        <v>40000000</v>
      </c>
      <c r="I39" s="107"/>
    </row>
    <row r="40" spans="2:9" x14ac:dyDescent="0.25">
      <c r="B40" s="20"/>
      <c r="C40" s="20"/>
      <c r="D40" s="20" t="s">
        <v>46</v>
      </c>
      <c r="E40" s="20" t="s">
        <v>1402</v>
      </c>
      <c r="F40" s="174">
        <v>1</v>
      </c>
      <c r="G40" s="173" t="s">
        <v>1363</v>
      </c>
      <c r="H40" s="21">
        <v>50000000</v>
      </c>
      <c r="I40" s="20"/>
    </row>
    <row r="41" spans="2:9" x14ac:dyDescent="0.25">
      <c r="B41" s="20"/>
      <c r="C41" s="20"/>
      <c r="D41" s="20"/>
      <c r="E41" s="20"/>
      <c r="F41" s="174"/>
      <c r="G41" s="173"/>
      <c r="H41" s="51">
        <f>SUM(H38:H40)</f>
        <v>120000000</v>
      </c>
      <c r="I41" s="20"/>
    </row>
    <row r="42" spans="2:9" x14ac:dyDescent="0.25">
      <c r="B42" s="20"/>
      <c r="C42" s="20"/>
      <c r="D42" s="20"/>
      <c r="E42" s="20"/>
      <c r="F42" s="174"/>
      <c r="G42" s="173"/>
      <c r="H42" s="21"/>
      <c r="I42" s="20"/>
    </row>
    <row r="43" spans="2:9" x14ac:dyDescent="0.25">
      <c r="B43" s="20">
        <v>4</v>
      </c>
      <c r="C43" s="20" t="s">
        <v>1354</v>
      </c>
      <c r="D43" s="20" t="s">
        <v>947</v>
      </c>
      <c r="E43" s="20" t="s">
        <v>1355</v>
      </c>
      <c r="F43" s="174">
        <v>2</v>
      </c>
      <c r="G43" s="173" t="s">
        <v>1342</v>
      </c>
      <c r="H43" s="21">
        <v>150000000</v>
      </c>
      <c r="I43" s="20"/>
    </row>
    <row r="44" spans="2:9" x14ac:dyDescent="0.25">
      <c r="B44" s="20"/>
      <c r="C44" s="20"/>
      <c r="D44" s="20"/>
      <c r="E44" s="20" t="s">
        <v>1327</v>
      </c>
      <c r="F44" s="174">
        <v>1</v>
      </c>
      <c r="G44" s="173" t="s">
        <v>1338</v>
      </c>
      <c r="H44" s="21">
        <v>5000000</v>
      </c>
      <c r="I44" s="20"/>
    </row>
    <row r="45" spans="2:9" x14ac:dyDescent="0.25">
      <c r="B45" s="20"/>
      <c r="C45" s="20"/>
      <c r="D45" s="20" t="s">
        <v>962</v>
      </c>
      <c r="E45" s="20" t="s">
        <v>1356</v>
      </c>
      <c r="F45" s="174">
        <v>1</v>
      </c>
      <c r="G45" s="173" t="s">
        <v>1342</v>
      </c>
      <c r="H45" s="21">
        <v>55000000</v>
      </c>
      <c r="I45" s="20"/>
    </row>
    <row r="46" spans="2:9" x14ac:dyDescent="0.25">
      <c r="B46" s="20"/>
      <c r="C46" s="20"/>
      <c r="D46" s="20" t="s">
        <v>18</v>
      </c>
      <c r="E46" s="20" t="s">
        <v>1357</v>
      </c>
      <c r="F46" s="174">
        <v>1</v>
      </c>
      <c r="G46" s="173" t="s">
        <v>1342</v>
      </c>
      <c r="H46" s="21">
        <v>100000000</v>
      </c>
      <c r="I46" s="20"/>
    </row>
    <row r="47" spans="2:9" x14ac:dyDescent="0.25">
      <c r="B47" s="20"/>
      <c r="C47" s="20"/>
      <c r="D47" s="20"/>
      <c r="E47" s="20"/>
      <c r="F47" s="174"/>
      <c r="G47" s="173"/>
      <c r="H47" s="51">
        <f>SUM(H43:H46)</f>
        <v>310000000</v>
      </c>
      <c r="I47" s="20"/>
    </row>
    <row r="48" spans="2:9" x14ac:dyDescent="0.25">
      <c r="B48" s="20"/>
      <c r="C48" s="20"/>
      <c r="D48" s="20"/>
      <c r="E48" s="20"/>
      <c r="F48" s="174"/>
      <c r="G48" s="173"/>
      <c r="H48" s="51"/>
      <c r="I48" s="20"/>
    </row>
    <row r="49" spans="2:9" x14ac:dyDescent="0.25">
      <c r="B49" s="20">
        <v>5</v>
      </c>
      <c r="C49" s="20" t="s">
        <v>1358</v>
      </c>
      <c r="D49" s="20" t="s">
        <v>46</v>
      </c>
      <c r="E49" s="20" t="s">
        <v>1359</v>
      </c>
      <c r="F49" s="174">
        <v>5</v>
      </c>
      <c r="G49" s="173" t="s">
        <v>1338</v>
      </c>
      <c r="H49" s="179">
        <v>250000000</v>
      </c>
      <c r="I49" s="20"/>
    </row>
    <row r="50" spans="2:9" x14ac:dyDescent="0.25">
      <c r="B50" s="20"/>
      <c r="C50" s="20"/>
      <c r="D50" s="20"/>
      <c r="E50" s="20" t="s">
        <v>1402</v>
      </c>
      <c r="F50" s="174">
        <v>1</v>
      </c>
      <c r="G50" s="173" t="s">
        <v>1363</v>
      </c>
      <c r="H50" s="179">
        <v>50000000</v>
      </c>
      <c r="I50" s="20"/>
    </row>
    <row r="51" spans="2:9" x14ac:dyDescent="0.25">
      <c r="B51" s="20"/>
      <c r="C51" s="20"/>
      <c r="D51" s="20"/>
      <c r="E51" s="20"/>
      <c r="F51" s="174"/>
      <c r="G51" s="173"/>
      <c r="H51" s="51">
        <v>250000000</v>
      </c>
      <c r="I51" s="20"/>
    </row>
    <row r="52" spans="2:9" x14ac:dyDescent="0.25">
      <c r="B52" s="20"/>
      <c r="C52" s="20"/>
      <c r="D52" s="20"/>
      <c r="E52" s="20"/>
      <c r="F52" s="174"/>
      <c r="G52" s="173"/>
      <c r="H52" s="176"/>
      <c r="I52" s="20"/>
    </row>
    <row r="53" spans="2:9" x14ac:dyDescent="0.25">
      <c r="B53" s="20">
        <v>6</v>
      </c>
      <c r="C53" s="20" t="s">
        <v>1361</v>
      </c>
      <c r="D53" s="20" t="s">
        <v>73</v>
      </c>
      <c r="E53" s="20" t="s">
        <v>1362</v>
      </c>
      <c r="F53" s="174">
        <v>1</v>
      </c>
      <c r="G53" s="173" t="s">
        <v>1363</v>
      </c>
      <c r="H53" s="179">
        <v>0</v>
      </c>
      <c r="I53" s="20"/>
    </row>
    <row r="54" spans="2:9" x14ac:dyDescent="0.25">
      <c r="B54" s="20"/>
      <c r="C54" s="20"/>
      <c r="D54" s="20"/>
      <c r="E54" s="20" t="s">
        <v>1364</v>
      </c>
      <c r="F54" s="174">
        <v>1</v>
      </c>
      <c r="G54" s="173" t="s">
        <v>1363</v>
      </c>
      <c r="H54" s="179">
        <v>0</v>
      </c>
      <c r="I54" s="20"/>
    </row>
    <row r="55" spans="2:9" x14ac:dyDescent="0.25">
      <c r="B55" s="20"/>
      <c r="C55" s="20"/>
      <c r="D55" s="20"/>
      <c r="E55" s="20" t="s">
        <v>1365</v>
      </c>
      <c r="F55" s="174">
        <v>1</v>
      </c>
      <c r="G55" s="173" t="s">
        <v>1363</v>
      </c>
      <c r="H55" s="177">
        <v>0</v>
      </c>
      <c r="I55" s="20"/>
    </row>
    <row r="56" spans="2:9" x14ac:dyDescent="0.25">
      <c r="B56" s="20"/>
      <c r="C56" s="20"/>
      <c r="D56" s="20"/>
      <c r="E56" s="20"/>
      <c r="F56" s="174"/>
      <c r="G56" s="173"/>
      <c r="H56" s="177"/>
      <c r="I56" s="20"/>
    </row>
    <row r="57" spans="2:9" x14ac:dyDescent="0.25">
      <c r="B57" s="20">
        <v>7</v>
      </c>
      <c r="C57" s="20" t="s">
        <v>1366</v>
      </c>
      <c r="D57" s="20" t="s">
        <v>106</v>
      </c>
      <c r="E57" s="20" t="s">
        <v>1367</v>
      </c>
      <c r="F57" s="174">
        <v>5</v>
      </c>
      <c r="G57" s="173" t="s">
        <v>1363</v>
      </c>
      <c r="H57" s="177">
        <f>23512500+8500000+2000000+95906250+95990000+25125000</f>
        <v>251033750</v>
      </c>
      <c r="I57" s="20"/>
    </row>
    <row r="58" spans="2:9" x14ac:dyDescent="0.25">
      <c r="B58" s="20"/>
      <c r="C58" s="20"/>
      <c r="D58" s="20" t="s">
        <v>12</v>
      </c>
      <c r="E58" s="20" t="s">
        <v>1368</v>
      </c>
      <c r="F58" s="174">
        <v>1</v>
      </c>
      <c r="G58" s="173" t="s">
        <v>1363</v>
      </c>
      <c r="H58" s="177">
        <f>22000000</f>
        <v>22000000</v>
      </c>
      <c r="I58" s="20"/>
    </row>
    <row r="59" spans="2:9" x14ac:dyDescent="0.25">
      <c r="B59" s="20"/>
      <c r="C59" s="20"/>
      <c r="D59" s="20"/>
      <c r="E59" s="20" t="s">
        <v>1369</v>
      </c>
      <c r="F59" s="174">
        <v>1</v>
      </c>
      <c r="G59" s="173" t="s">
        <v>1363</v>
      </c>
      <c r="H59" s="177">
        <v>2190000</v>
      </c>
      <c r="I59" s="20"/>
    </row>
    <row r="60" spans="2:9" x14ac:dyDescent="0.25">
      <c r="B60" s="20"/>
      <c r="C60" s="20"/>
      <c r="D60" s="20"/>
      <c r="E60" s="20" t="s">
        <v>1370</v>
      </c>
      <c r="F60" s="174">
        <v>1</v>
      </c>
      <c r="G60" s="173" t="s">
        <v>1363</v>
      </c>
      <c r="H60" s="177">
        <v>0</v>
      </c>
      <c r="I60" s="20"/>
    </row>
    <row r="61" spans="2:9" x14ac:dyDescent="0.25">
      <c r="B61" s="20"/>
      <c r="C61" s="20"/>
      <c r="D61" s="20"/>
      <c r="E61" s="20" t="s">
        <v>1371</v>
      </c>
      <c r="F61" s="174">
        <v>1</v>
      </c>
      <c r="G61" s="173" t="s">
        <v>1363</v>
      </c>
      <c r="H61" s="177">
        <v>22000000</v>
      </c>
      <c r="I61" s="20"/>
    </row>
    <row r="62" spans="2:9" x14ac:dyDescent="0.25">
      <c r="B62" s="20"/>
      <c r="C62" s="20"/>
      <c r="D62" s="20" t="s">
        <v>74</v>
      </c>
      <c r="E62" s="20" t="s">
        <v>1372</v>
      </c>
      <c r="F62" s="174">
        <v>1</v>
      </c>
      <c r="G62" s="173" t="s">
        <v>1363</v>
      </c>
      <c r="H62" s="177">
        <v>22000000</v>
      </c>
      <c r="I62" s="20"/>
    </row>
    <row r="63" spans="2:9" x14ac:dyDescent="0.25">
      <c r="B63" s="20"/>
      <c r="C63" s="20"/>
      <c r="D63" s="20"/>
      <c r="E63" s="20"/>
      <c r="F63" s="174"/>
      <c r="G63" s="173"/>
      <c r="H63" s="51">
        <f>SUM(H57:H62)</f>
        <v>319223750</v>
      </c>
      <c r="I63" s="20"/>
    </row>
    <row r="64" spans="2:9" x14ac:dyDescent="0.25">
      <c r="B64" s="20"/>
      <c r="C64" s="20"/>
      <c r="D64" s="20"/>
      <c r="E64" s="20"/>
      <c r="F64" s="174"/>
      <c r="G64" s="173"/>
      <c r="H64" s="177"/>
      <c r="I64" s="20"/>
    </row>
    <row r="65" spans="2:9" x14ac:dyDescent="0.25">
      <c r="B65" s="20">
        <v>8</v>
      </c>
      <c r="C65" s="20" t="s">
        <v>1373</v>
      </c>
      <c r="D65" s="20" t="s">
        <v>964</v>
      </c>
      <c r="E65" s="20" t="s">
        <v>1374</v>
      </c>
      <c r="F65" s="174">
        <v>1</v>
      </c>
      <c r="G65" s="173" t="s">
        <v>1342</v>
      </c>
      <c r="H65" s="177">
        <v>0</v>
      </c>
      <c r="I65" s="20"/>
    </row>
    <row r="66" spans="2:9" ht="15.75" thickBot="1" x14ac:dyDescent="0.3">
      <c r="B66" s="20"/>
      <c r="C66" s="20"/>
      <c r="D66" s="20"/>
      <c r="E66" s="20" t="s">
        <v>1375</v>
      </c>
      <c r="F66" s="174">
        <v>500000</v>
      </c>
      <c r="G66" s="173" t="s">
        <v>1376</v>
      </c>
      <c r="H66" s="177">
        <v>0</v>
      </c>
      <c r="I66" s="20"/>
    </row>
    <row r="67" spans="2:9" x14ac:dyDescent="0.25">
      <c r="B67" s="107"/>
      <c r="C67" s="107"/>
      <c r="D67" s="107" t="s">
        <v>16</v>
      </c>
      <c r="E67" s="107" t="s">
        <v>1377</v>
      </c>
      <c r="F67" s="182">
        <v>1</v>
      </c>
      <c r="G67" s="183" t="s">
        <v>1338</v>
      </c>
      <c r="H67" s="184">
        <v>0</v>
      </c>
      <c r="I67" s="107" t="s">
        <v>1378</v>
      </c>
    </row>
    <row r="68" spans="2:9" x14ac:dyDescent="0.25">
      <c r="B68" s="20"/>
      <c r="C68" s="20"/>
      <c r="D68" s="20" t="s">
        <v>947</v>
      </c>
      <c r="E68" s="20" t="s">
        <v>1379</v>
      </c>
      <c r="F68" s="174">
        <v>1</v>
      </c>
      <c r="G68" s="173" t="s">
        <v>1342</v>
      </c>
      <c r="H68" s="177">
        <v>0</v>
      </c>
      <c r="I68" s="20"/>
    </row>
    <row r="69" spans="2:9" x14ac:dyDescent="0.25">
      <c r="B69" s="20"/>
      <c r="C69" s="20"/>
      <c r="D69" s="20"/>
      <c r="E69" s="20" t="s">
        <v>1380</v>
      </c>
      <c r="F69" s="174">
        <v>1</v>
      </c>
      <c r="G69" s="173" t="s">
        <v>1342</v>
      </c>
      <c r="H69" s="177">
        <v>0</v>
      </c>
      <c r="I69" s="20"/>
    </row>
    <row r="70" spans="2:9" x14ac:dyDescent="0.25">
      <c r="B70" s="20"/>
      <c r="C70" s="20"/>
      <c r="D70" s="20" t="s">
        <v>30</v>
      </c>
      <c r="E70" s="20" t="s">
        <v>1379</v>
      </c>
      <c r="F70" s="174">
        <v>1</v>
      </c>
      <c r="G70" s="173" t="s">
        <v>1342</v>
      </c>
      <c r="H70" s="177">
        <v>0</v>
      </c>
      <c r="I70" s="20"/>
    </row>
    <row r="71" spans="2:9" x14ac:dyDescent="0.25">
      <c r="B71" s="20"/>
      <c r="C71" s="20"/>
      <c r="D71" s="20" t="s">
        <v>29</v>
      </c>
      <c r="E71" s="20" t="s">
        <v>1381</v>
      </c>
      <c r="F71" s="174">
        <v>50000</v>
      </c>
      <c r="G71" s="173" t="s">
        <v>1376</v>
      </c>
      <c r="H71" s="177">
        <v>0</v>
      </c>
      <c r="I71" s="20"/>
    </row>
    <row r="72" spans="2:9" x14ac:dyDescent="0.25">
      <c r="B72" s="20"/>
      <c r="C72" s="20"/>
      <c r="D72" s="20" t="s">
        <v>72</v>
      </c>
      <c r="E72" s="20" t="s">
        <v>185</v>
      </c>
      <c r="F72" s="174">
        <v>1</v>
      </c>
      <c r="G72" s="173" t="s">
        <v>1363</v>
      </c>
      <c r="H72" s="177">
        <v>0</v>
      </c>
      <c r="I72" s="20"/>
    </row>
    <row r="73" spans="2:9" x14ac:dyDescent="0.25">
      <c r="B73" s="20"/>
      <c r="C73" s="20"/>
      <c r="D73" s="20" t="s">
        <v>70</v>
      </c>
      <c r="E73" s="20" t="s">
        <v>1384</v>
      </c>
      <c r="F73" s="174">
        <v>3</v>
      </c>
      <c r="G73" s="173" t="s">
        <v>1363</v>
      </c>
      <c r="H73" s="177">
        <v>0</v>
      </c>
      <c r="I73" s="20"/>
    </row>
    <row r="74" spans="2:9" x14ac:dyDescent="0.25">
      <c r="B74" s="20"/>
      <c r="C74" s="20"/>
      <c r="D74" s="20"/>
      <c r="E74" s="20" t="s">
        <v>1382</v>
      </c>
      <c r="F74" s="174">
        <v>1</v>
      </c>
      <c r="G74" s="173" t="s">
        <v>1342</v>
      </c>
      <c r="H74" s="177">
        <v>0</v>
      </c>
      <c r="I74" s="20"/>
    </row>
    <row r="75" spans="2:9" x14ac:dyDescent="0.25">
      <c r="B75" s="20"/>
      <c r="C75" s="20"/>
      <c r="D75" s="20"/>
      <c r="E75" s="20" t="s">
        <v>1383</v>
      </c>
      <c r="F75" s="174">
        <v>1</v>
      </c>
      <c r="G75" s="173" t="s">
        <v>1342</v>
      </c>
      <c r="H75" s="177">
        <v>0</v>
      </c>
      <c r="I75" s="20"/>
    </row>
    <row r="76" spans="2:9" x14ac:dyDescent="0.25">
      <c r="B76" s="20"/>
      <c r="C76" s="20"/>
      <c r="D76" s="20" t="s">
        <v>46</v>
      </c>
      <c r="E76" s="20" t="s">
        <v>1355</v>
      </c>
      <c r="F76" s="174">
        <v>3</v>
      </c>
      <c r="G76" s="173" t="s">
        <v>1342</v>
      </c>
      <c r="H76" s="177">
        <v>0</v>
      </c>
      <c r="I76" s="20"/>
    </row>
    <row r="77" spans="2:9" x14ac:dyDescent="0.25">
      <c r="B77" s="20"/>
      <c r="C77" s="20"/>
      <c r="D77" s="20"/>
      <c r="E77" s="20" t="s">
        <v>1357</v>
      </c>
      <c r="F77" s="174">
        <v>2</v>
      </c>
      <c r="G77" s="173" t="s">
        <v>1342</v>
      </c>
      <c r="H77" s="177">
        <v>0</v>
      </c>
      <c r="I77" s="20"/>
    </row>
    <row r="78" spans="2:9" x14ac:dyDescent="0.25">
      <c r="B78" s="20"/>
      <c r="C78" s="20"/>
      <c r="D78" s="20"/>
      <c r="E78" s="20" t="s">
        <v>1382</v>
      </c>
      <c r="F78" s="174">
        <v>1</v>
      </c>
      <c r="G78" s="173" t="s">
        <v>1342</v>
      </c>
      <c r="H78" s="177">
        <v>0</v>
      </c>
      <c r="I78" s="20"/>
    </row>
    <row r="79" spans="2:9" x14ac:dyDescent="0.25">
      <c r="B79" s="20"/>
      <c r="C79" s="20"/>
      <c r="D79" s="20" t="s">
        <v>50</v>
      </c>
      <c r="E79" s="20" t="s">
        <v>1384</v>
      </c>
      <c r="F79" s="174">
        <v>6</v>
      </c>
      <c r="G79" s="173" t="s">
        <v>1342</v>
      </c>
      <c r="H79" s="177">
        <v>0</v>
      </c>
      <c r="I79" s="20"/>
    </row>
    <row r="80" spans="2:9" x14ac:dyDescent="0.25">
      <c r="B80" s="20"/>
      <c r="C80" s="20"/>
      <c r="D80" s="20"/>
      <c r="E80" s="20" t="s">
        <v>1357</v>
      </c>
      <c r="F80" s="174">
        <v>3</v>
      </c>
      <c r="G80" s="173" t="s">
        <v>1342</v>
      </c>
      <c r="H80" s="177">
        <v>0</v>
      </c>
      <c r="I80" s="20"/>
    </row>
    <row r="81" spans="2:9" x14ac:dyDescent="0.25">
      <c r="B81" s="20"/>
      <c r="C81" s="20"/>
      <c r="D81" s="20"/>
      <c r="E81" s="20" t="s">
        <v>1385</v>
      </c>
      <c r="F81" s="174">
        <v>1</v>
      </c>
      <c r="G81" s="173" t="s">
        <v>1342</v>
      </c>
      <c r="H81" s="177">
        <v>0</v>
      </c>
      <c r="I81" s="20"/>
    </row>
    <row r="82" spans="2:9" x14ac:dyDescent="0.25">
      <c r="B82" s="20"/>
      <c r="C82" s="20"/>
      <c r="D82" s="20" t="s">
        <v>29</v>
      </c>
      <c r="E82" s="20" t="s">
        <v>1386</v>
      </c>
      <c r="F82" s="174">
        <v>2</v>
      </c>
      <c r="G82" s="173" t="s">
        <v>1363</v>
      </c>
      <c r="H82" s="177">
        <v>0</v>
      </c>
      <c r="I82" s="20"/>
    </row>
    <row r="83" spans="2:9" x14ac:dyDescent="0.25">
      <c r="B83" s="20"/>
      <c r="C83" s="20"/>
      <c r="D83" s="20" t="s">
        <v>1395</v>
      </c>
      <c r="E83" s="20" t="s">
        <v>1396</v>
      </c>
      <c r="F83" s="174">
        <v>2</v>
      </c>
      <c r="G83" s="173" t="s">
        <v>1363</v>
      </c>
      <c r="H83" s="181" t="s">
        <v>1336</v>
      </c>
      <c r="I83" s="20"/>
    </row>
    <row r="84" spans="2:9" x14ac:dyDescent="0.25">
      <c r="B84" s="20"/>
      <c r="C84" s="20"/>
      <c r="D84" s="20" t="s">
        <v>1397</v>
      </c>
      <c r="E84" s="20" t="s">
        <v>1396</v>
      </c>
      <c r="F84" s="174">
        <v>2</v>
      </c>
      <c r="G84" s="173" t="s">
        <v>1363</v>
      </c>
      <c r="H84" s="181" t="s">
        <v>1336</v>
      </c>
      <c r="I84" s="20"/>
    </row>
    <row r="85" spans="2:9" x14ac:dyDescent="0.25">
      <c r="B85" s="20"/>
      <c r="C85" s="20"/>
      <c r="D85" s="20" t="s">
        <v>1398</v>
      </c>
      <c r="E85" s="20" t="s">
        <v>1396</v>
      </c>
      <c r="F85" s="174">
        <v>4</v>
      </c>
      <c r="G85" s="173" t="s">
        <v>1363</v>
      </c>
      <c r="H85" s="181" t="s">
        <v>1336</v>
      </c>
      <c r="I85" s="20"/>
    </row>
    <row r="86" spans="2:9" x14ac:dyDescent="0.25">
      <c r="B86" s="20"/>
      <c r="C86" s="20"/>
      <c r="D86" s="20" t="s">
        <v>1399</v>
      </c>
      <c r="E86" s="20" t="s">
        <v>1396</v>
      </c>
      <c r="F86" s="174">
        <v>5</v>
      </c>
      <c r="G86" s="173" t="s">
        <v>1363</v>
      </c>
      <c r="H86" s="181" t="s">
        <v>1336</v>
      </c>
      <c r="I86" s="20"/>
    </row>
    <row r="87" spans="2:9" x14ac:dyDescent="0.25">
      <c r="B87" s="20"/>
      <c r="C87" s="20"/>
      <c r="D87" s="20" t="s">
        <v>1400</v>
      </c>
      <c r="E87" s="20" t="s">
        <v>1396</v>
      </c>
      <c r="F87" s="174">
        <v>4</v>
      </c>
      <c r="G87" s="173" t="s">
        <v>1363</v>
      </c>
      <c r="H87" s="181" t="s">
        <v>1336</v>
      </c>
      <c r="I87" s="20"/>
    </row>
    <row r="88" spans="2:9" x14ac:dyDescent="0.25">
      <c r="B88" s="20"/>
      <c r="C88" s="20"/>
      <c r="D88" s="20" t="s">
        <v>1401</v>
      </c>
      <c r="E88" s="20" t="s">
        <v>1396</v>
      </c>
      <c r="F88" s="174">
        <v>2</v>
      </c>
      <c r="G88" s="173" t="s">
        <v>1363</v>
      </c>
      <c r="H88" s="181" t="s">
        <v>1336</v>
      </c>
      <c r="I88" s="20"/>
    </row>
    <row r="89" spans="2:9" x14ac:dyDescent="0.25">
      <c r="B89" s="20"/>
      <c r="C89" s="20"/>
      <c r="D89" s="20" t="s">
        <v>10</v>
      </c>
      <c r="E89" s="20" t="s">
        <v>1396</v>
      </c>
      <c r="F89" s="174">
        <v>2</v>
      </c>
      <c r="G89" s="173" t="s">
        <v>1363</v>
      </c>
      <c r="H89" s="181" t="s">
        <v>1336</v>
      </c>
      <c r="I89" s="20"/>
    </row>
    <row r="90" spans="2:9" x14ac:dyDescent="0.25">
      <c r="B90" s="20"/>
      <c r="C90" s="20"/>
      <c r="D90" s="20" t="s">
        <v>46</v>
      </c>
      <c r="E90" s="20" t="s">
        <v>1402</v>
      </c>
      <c r="F90" s="174">
        <v>1</v>
      </c>
      <c r="G90" s="173" t="s">
        <v>1363</v>
      </c>
      <c r="H90" s="181">
        <v>30000000</v>
      </c>
      <c r="I90" s="20"/>
    </row>
    <row r="91" spans="2:9" x14ac:dyDescent="0.25">
      <c r="B91" s="20"/>
      <c r="C91" s="20"/>
      <c r="D91" s="20"/>
      <c r="E91" s="20"/>
      <c r="F91" s="174"/>
      <c r="G91" s="173"/>
      <c r="H91" s="177"/>
      <c r="I91" s="20"/>
    </row>
    <row r="92" spans="2:9" x14ac:dyDescent="0.25">
      <c r="B92" s="20">
        <v>9</v>
      </c>
      <c r="C92" s="20" t="s">
        <v>1200</v>
      </c>
      <c r="D92" s="20" t="s">
        <v>10</v>
      </c>
      <c r="E92" s="20" t="s">
        <v>1390</v>
      </c>
      <c r="F92" s="174">
        <v>3</v>
      </c>
      <c r="G92" s="173" t="s">
        <v>1342</v>
      </c>
      <c r="H92" s="177">
        <f>528451500+4089130245+1315124050+4660773160</f>
        <v>10593478955</v>
      </c>
      <c r="I92" s="20" t="s">
        <v>1388</v>
      </c>
    </row>
    <row r="93" spans="2:9" x14ac:dyDescent="0.25">
      <c r="B93" s="20"/>
      <c r="C93" s="20"/>
      <c r="D93" s="20"/>
      <c r="E93" s="20"/>
      <c r="F93" s="174"/>
      <c r="G93" s="173"/>
      <c r="H93" s="177"/>
      <c r="I93" s="20" t="s">
        <v>1389</v>
      </c>
    </row>
    <row r="94" spans="2:9" x14ac:dyDescent="0.25">
      <c r="B94" s="20"/>
      <c r="C94" s="20"/>
      <c r="D94" s="20" t="s">
        <v>1394</v>
      </c>
      <c r="E94" s="20" t="s">
        <v>1391</v>
      </c>
      <c r="F94" s="174">
        <v>3</v>
      </c>
      <c r="G94" s="173" t="s">
        <v>1363</v>
      </c>
      <c r="H94" s="177">
        <v>30000000</v>
      </c>
      <c r="I94" s="20"/>
    </row>
    <row r="95" spans="2:9" x14ac:dyDescent="0.25">
      <c r="B95" s="20"/>
      <c r="C95" s="20"/>
      <c r="D95" s="20" t="s">
        <v>1394</v>
      </c>
      <c r="E95" s="20" t="s">
        <v>1349</v>
      </c>
      <c r="F95" s="174">
        <v>2</v>
      </c>
      <c r="G95" s="173" t="s">
        <v>1363</v>
      </c>
      <c r="H95" s="177">
        <v>24900000</v>
      </c>
      <c r="I95" s="20"/>
    </row>
    <row r="96" spans="2:9" x14ac:dyDescent="0.25">
      <c r="B96" s="20"/>
      <c r="C96" s="20"/>
      <c r="D96" s="20" t="s">
        <v>1307</v>
      </c>
      <c r="E96" s="20" t="s">
        <v>1392</v>
      </c>
      <c r="F96" s="174">
        <v>1</v>
      </c>
      <c r="G96" s="173" t="s">
        <v>1363</v>
      </c>
      <c r="H96" s="177">
        <v>25000000</v>
      </c>
      <c r="I96" s="20"/>
    </row>
    <row r="97" spans="2:9" x14ac:dyDescent="0.25">
      <c r="B97" s="20"/>
      <c r="C97" s="20"/>
      <c r="D97" s="20" t="s">
        <v>92</v>
      </c>
      <c r="E97" s="20" t="s">
        <v>1393</v>
      </c>
      <c r="F97" s="174">
        <v>1</v>
      </c>
      <c r="G97" s="173" t="s">
        <v>1363</v>
      </c>
      <c r="H97" s="177">
        <v>10000000</v>
      </c>
      <c r="I97" s="20"/>
    </row>
    <row r="98" spans="2:9" x14ac:dyDescent="0.25">
      <c r="B98" s="20"/>
      <c r="C98" s="20"/>
      <c r="D98" s="20" t="s">
        <v>46</v>
      </c>
      <c r="E98" s="20" t="s">
        <v>1402</v>
      </c>
      <c r="F98" s="174">
        <v>1</v>
      </c>
      <c r="G98" s="173" t="s">
        <v>1363</v>
      </c>
      <c r="H98" s="177">
        <v>25000000</v>
      </c>
      <c r="I98" s="20"/>
    </row>
    <row r="99" spans="2:9" x14ac:dyDescent="0.25">
      <c r="B99" s="20"/>
      <c r="C99" s="20"/>
      <c r="D99" s="20"/>
      <c r="E99" s="20"/>
      <c r="F99" s="174"/>
      <c r="G99" s="173"/>
      <c r="H99" s="51">
        <f>SUM(H92:H98)</f>
        <v>10708378955</v>
      </c>
      <c r="I99" s="20"/>
    </row>
    <row r="100" spans="2:9" x14ac:dyDescent="0.25">
      <c r="B100" s="20"/>
      <c r="C100" s="20"/>
      <c r="D100" s="20"/>
      <c r="E100" s="20"/>
      <c r="F100" s="174"/>
      <c r="G100" s="173"/>
      <c r="H100" s="177"/>
      <c r="I100" s="20"/>
    </row>
    <row r="101" spans="2:9" x14ac:dyDescent="0.25">
      <c r="B101" s="20">
        <v>10</v>
      </c>
      <c r="C101" s="20" t="s">
        <v>1403</v>
      </c>
      <c r="D101" s="20" t="s">
        <v>46</v>
      </c>
      <c r="E101" s="20" t="s">
        <v>1402</v>
      </c>
      <c r="F101" s="174">
        <v>1</v>
      </c>
      <c r="G101" s="173" t="s">
        <v>1363</v>
      </c>
      <c r="H101" s="177">
        <v>300000000</v>
      </c>
      <c r="I101" s="20"/>
    </row>
    <row r="102" spans="2:9" x14ac:dyDescent="0.25">
      <c r="B102" s="20"/>
      <c r="C102" s="20"/>
      <c r="D102" s="20"/>
      <c r="E102" s="20"/>
      <c r="F102" s="174"/>
      <c r="G102" s="173"/>
      <c r="H102" s="51">
        <f>H101</f>
        <v>300000000</v>
      </c>
      <c r="I102" s="20"/>
    </row>
    <row r="103" spans="2:9" ht="15.75" thickBot="1" x14ac:dyDescent="0.3">
      <c r="B103" s="20"/>
      <c r="C103" s="20"/>
      <c r="D103" s="20"/>
      <c r="E103" s="20"/>
      <c r="F103" s="174"/>
      <c r="G103" s="173"/>
      <c r="H103" s="177"/>
      <c r="I103" s="20"/>
    </row>
    <row r="104" spans="2:9" x14ac:dyDescent="0.25">
      <c r="B104" s="107">
        <v>11</v>
      </c>
      <c r="C104" s="107" t="s">
        <v>1404</v>
      </c>
      <c r="D104" s="107" t="s">
        <v>46</v>
      </c>
      <c r="E104" s="107" t="s">
        <v>1402</v>
      </c>
      <c r="F104" s="182">
        <v>1</v>
      </c>
      <c r="G104" s="183" t="s">
        <v>1363</v>
      </c>
      <c r="H104" s="184">
        <v>1000000000</v>
      </c>
      <c r="I104" s="107"/>
    </row>
    <row r="105" spans="2:9" x14ac:dyDescent="0.25">
      <c r="B105" s="20"/>
      <c r="C105" s="20"/>
      <c r="D105" s="20"/>
      <c r="E105" s="20"/>
      <c r="F105" s="174"/>
      <c r="G105" s="173"/>
      <c r="H105" s="51">
        <f>H104</f>
        <v>1000000000</v>
      </c>
      <c r="I105" s="20"/>
    </row>
    <row r="106" spans="2:9" x14ac:dyDescent="0.25">
      <c r="B106" s="20"/>
      <c r="C106" s="20"/>
      <c r="D106" s="20"/>
      <c r="E106" s="20"/>
      <c r="F106" s="174"/>
      <c r="G106" s="173"/>
      <c r="H106" s="177"/>
      <c r="I106" s="20"/>
    </row>
    <row r="107" spans="2:9" x14ac:dyDescent="0.25">
      <c r="B107" s="20">
        <v>12</v>
      </c>
      <c r="C107" s="20" t="s">
        <v>1405</v>
      </c>
      <c r="D107" s="20" t="s">
        <v>46</v>
      </c>
      <c r="E107" s="20" t="s">
        <v>1402</v>
      </c>
      <c r="F107" s="174">
        <v>1</v>
      </c>
      <c r="G107" s="173" t="s">
        <v>1363</v>
      </c>
      <c r="H107" s="177">
        <v>50000000</v>
      </c>
      <c r="I107" s="20"/>
    </row>
    <row r="108" spans="2:9" x14ac:dyDescent="0.25">
      <c r="B108" s="20"/>
      <c r="C108" s="20"/>
      <c r="D108" s="20"/>
      <c r="E108" s="20"/>
      <c r="F108" s="174"/>
      <c r="G108" s="173"/>
      <c r="H108" s="51">
        <f>H107</f>
        <v>50000000</v>
      </c>
      <c r="I108" s="20"/>
    </row>
    <row r="109" spans="2:9" x14ac:dyDescent="0.25">
      <c r="B109" s="20"/>
      <c r="C109" s="20"/>
      <c r="D109" s="20"/>
      <c r="E109" s="20"/>
      <c r="F109" s="174"/>
      <c r="G109" s="173"/>
      <c r="H109" s="177"/>
      <c r="I109" s="20"/>
    </row>
    <row r="110" spans="2:9" x14ac:dyDescent="0.25">
      <c r="B110" s="20">
        <v>13</v>
      </c>
      <c r="C110" s="20" t="s">
        <v>1406</v>
      </c>
      <c r="D110" s="20" t="s">
        <v>46</v>
      </c>
      <c r="E110" s="20" t="s">
        <v>1402</v>
      </c>
      <c r="F110" s="174">
        <v>1</v>
      </c>
      <c r="G110" s="173" t="s">
        <v>1363</v>
      </c>
      <c r="H110" s="177">
        <v>5000000</v>
      </c>
      <c r="I110" s="20"/>
    </row>
    <row r="111" spans="2:9" x14ac:dyDescent="0.25">
      <c r="B111" s="20"/>
      <c r="C111" s="20"/>
      <c r="D111" s="20"/>
      <c r="E111" s="20"/>
      <c r="F111" s="174"/>
      <c r="G111" s="173"/>
      <c r="H111" s="51">
        <f>H110</f>
        <v>5000000</v>
      </c>
      <c r="I111" s="20"/>
    </row>
    <row r="112" spans="2:9" x14ac:dyDescent="0.25">
      <c r="B112" s="20"/>
      <c r="C112" s="20"/>
      <c r="D112" s="20"/>
      <c r="E112" s="20"/>
      <c r="F112" s="174"/>
      <c r="G112" s="173"/>
      <c r="H112" s="177"/>
      <c r="I112" s="20"/>
    </row>
    <row r="113" spans="2:9" x14ac:dyDescent="0.25">
      <c r="B113" s="20">
        <v>14</v>
      </c>
      <c r="C113" s="20" t="s">
        <v>1407</v>
      </c>
      <c r="D113" s="20" t="s">
        <v>46</v>
      </c>
      <c r="E113" s="20" t="s">
        <v>1402</v>
      </c>
      <c r="F113" s="174">
        <v>1</v>
      </c>
      <c r="G113" s="173" t="s">
        <v>1363</v>
      </c>
      <c r="H113" s="177">
        <v>15000000</v>
      </c>
      <c r="I113" s="20"/>
    </row>
    <row r="114" spans="2:9" x14ac:dyDescent="0.25">
      <c r="B114" s="20"/>
      <c r="C114" s="20"/>
      <c r="D114" s="20"/>
      <c r="E114" s="20"/>
      <c r="F114" s="174"/>
      <c r="G114" s="173"/>
      <c r="H114" s="51">
        <f>H113</f>
        <v>15000000</v>
      </c>
      <c r="I114" s="20"/>
    </row>
    <row r="115" spans="2:9" x14ac:dyDescent="0.25">
      <c r="B115" s="20"/>
      <c r="C115" s="20"/>
      <c r="D115" s="20"/>
      <c r="E115" s="20"/>
      <c r="F115" s="174"/>
      <c r="G115" s="173"/>
      <c r="H115" s="177"/>
      <c r="I115" s="20"/>
    </row>
    <row r="116" spans="2:9" x14ac:dyDescent="0.25">
      <c r="B116" s="20">
        <v>15</v>
      </c>
      <c r="C116" s="20" t="s">
        <v>1408</v>
      </c>
      <c r="D116" s="20" t="s">
        <v>46</v>
      </c>
      <c r="E116" s="20" t="s">
        <v>1402</v>
      </c>
      <c r="F116" s="174">
        <v>1</v>
      </c>
      <c r="G116" s="173" t="s">
        <v>1363</v>
      </c>
      <c r="H116" s="177">
        <v>500000000</v>
      </c>
      <c r="I116" s="20"/>
    </row>
    <row r="117" spans="2:9" x14ac:dyDescent="0.25">
      <c r="B117" s="20"/>
      <c r="C117" s="20"/>
      <c r="D117" s="20"/>
      <c r="E117" s="20"/>
      <c r="F117" s="174"/>
      <c r="G117" s="173"/>
      <c r="H117" s="51">
        <f>H116</f>
        <v>500000000</v>
      </c>
      <c r="I117" s="20"/>
    </row>
    <row r="118" spans="2:9" x14ac:dyDescent="0.25">
      <c r="B118" s="20"/>
      <c r="C118" s="20"/>
      <c r="D118" s="20"/>
      <c r="E118" s="20"/>
      <c r="F118" s="174"/>
      <c r="G118" s="173"/>
      <c r="H118" s="177"/>
      <c r="I118" s="20"/>
    </row>
    <row r="119" spans="2:9" x14ac:dyDescent="0.25">
      <c r="B119" s="20">
        <v>16</v>
      </c>
      <c r="C119" s="20" t="s">
        <v>1409</v>
      </c>
      <c r="D119" s="20" t="s">
        <v>46</v>
      </c>
      <c r="E119" s="20" t="s">
        <v>1402</v>
      </c>
      <c r="F119" s="174">
        <v>1</v>
      </c>
      <c r="G119" s="173" t="s">
        <v>1363</v>
      </c>
      <c r="H119" s="177">
        <v>250000000</v>
      </c>
      <c r="I119" s="20"/>
    </row>
    <row r="120" spans="2:9" x14ac:dyDescent="0.25">
      <c r="B120" s="20"/>
      <c r="C120" s="20"/>
      <c r="D120" s="20"/>
      <c r="E120" s="20"/>
      <c r="F120" s="174"/>
      <c r="G120" s="173"/>
      <c r="H120" s="51">
        <f>H119</f>
        <v>250000000</v>
      </c>
      <c r="I120" s="20"/>
    </row>
    <row r="121" spans="2:9" x14ac:dyDescent="0.25">
      <c r="B121" s="20"/>
      <c r="C121" s="20"/>
      <c r="D121" s="20"/>
      <c r="E121" s="20"/>
      <c r="F121" s="174"/>
      <c r="G121" s="173"/>
      <c r="H121" s="177"/>
      <c r="I121" s="20"/>
    </row>
    <row r="122" spans="2:9" x14ac:dyDescent="0.25">
      <c r="B122" s="20">
        <v>17</v>
      </c>
      <c r="C122" s="20" t="s">
        <v>1360</v>
      </c>
      <c r="D122" s="20" t="s">
        <v>18</v>
      </c>
      <c r="E122" s="20" t="s">
        <v>1410</v>
      </c>
      <c r="F122" s="174">
        <v>2</v>
      </c>
      <c r="G122" s="173" t="s">
        <v>1411</v>
      </c>
      <c r="H122" s="177">
        <v>80000000</v>
      </c>
      <c r="I122" s="20"/>
    </row>
    <row r="123" spans="2:9" x14ac:dyDescent="0.25">
      <c r="B123" s="20"/>
      <c r="C123" s="20"/>
      <c r="D123" s="20" t="s">
        <v>70</v>
      </c>
      <c r="E123" s="20" t="s">
        <v>1410</v>
      </c>
      <c r="F123" s="174">
        <v>2</v>
      </c>
      <c r="G123" s="173" t="s">
        <v>1411</v>
      </c>
      <c r="H123" s="177">
        <v>80000000</v>
      </c>
      <c r="I123" s="20"/>
    </row>
    <row r="124" spans="2:9" x14ac:dyDescent="0.25">
      <c r="B124" s="20"/>
      <c r="C124" s="20"/>
      <c r="D124" s="20" t="s">
        <v>48</v>
      </c>
      <c r="E124" s="20" t="s">
        <v>1410</v>
      </c>
      <c r="F124" s="174">
        <v>2</v>
      </c>
      <c r="G124" s="173" t="s">
        <v>1411</v>
      </c>
      <c r="H124" s="177">
        <v>80000000</v>
      </c>
      <c r="I124" s="20"/>
    </row>
    <row r="125" spans="2:9" x14ac:dyDescent="0.25">
      <c r="B125" s="20"/>
      <c r="C125" s="20"/>
      <c r="D125" s="20" t="s">
        <v>72</v>
      </c>
      <c r="E125" s="20" t="s">
        <v>1410</v>
      </c>
      <c r="F125" s="174">
        <v>2</v>
      </c>
      <c r="G125" s="173" t="s">
        <v>1411</v>
      </c>
      <c r="H125" s="177">
        <v>80000000</v>
      </c>
      <c r="I125" s="20"/>
    </row>
    <row r="126" spans="2:9" x14ac:dyDescent="0.25">
      <c r="B126" s="20"/>
      <c r="C126" s="20"/>
      <c r="D126" s="20" t="s">
        <v>16</v>
      </c>
      <c r="E126" s="20" t="s">
        <v>1410</v>
      </c>
      <c r="F126" s="174">
        <v>2</v>
      </c>
      <c r="G126" s="173" t="s">
        <v>1411</v>
      </c>
      <c r="H126" s="177">
        <v>80000000</v>
      </c>
      <c r="I126" s="20"/>
    </row>
    <row r="127" spans="2:9" x14ac:dyDescent="0.25">
      <c r="B127" s="20"/>
      <c r="C127" s="20"/>
      <c r="D127" s="20"/>
      <c r="E127" s="20" t="s">
        <v>1412</v>
      </c>
      <c r="F127" s="174">
        <v>1</v>
      </c>
      <c r="G127" s="173" t="s">
        <v>1413</v>
      </c>
      <c r="H127" s="177">
        <v>200000000</v>
      </c>
      <c r="I127" s="20"/>
    </row>
    <row r="128" spans="2:9" x14ac:dyDescent="0.25">
      <c r="B128" s="20"/>
      <c r="C128" s="20"/>
      <c r="D128" s="20"/>
      <c r="E128" s="20"/>
      <c r="F128" s="174"/>
      <c r="G128" s="173"/>
      <c r="H128" s="51">
        <f>SUM(H122:H127)</f>
        <v>600000000</v>
      </c>
      <c r="I128" s="20"/>
    </row>
    <row r="129" spans="2:9" x14ac:dyDescent="0.25">
      <c r="B129" s="20"/>
      <c r="C129" s="20"/>
      <c r="D129" s="20"/>
      <c r="E129" s="20"/>
      <c r="F129" s="174"/>
      <c r="G129" s="173"/>
      <c r="H129" s="177"/>
      <c r="I129" s="20"/>
    </row>
    <row r="130" spans="2:9" x14ac:dyDescent="0.25">
      <c r="B130" s="26"/>
      <c r="C130" s="26"/>
      <c r="D130" s="26"/>
      <c r="E130" s="26"/>
      <c r="F130" s="180"/>
      <c r="G130" s="22"/>
      <c r="H130" s="27">
        <f>H128+H120+H117+H114+H111+H108+H105+H102+H99+H90+H63+H51+H47+H41+H36+H31</f>
        <v>21411382705</v>
      </c>
      <c r="I130" s="26"/>
    </row>
    <row r="131" spans="2:9" x14ac:dyDescent="0.25">
      <c r="F131" s="175"/>
      <c r="G131" s="81"/>
      <c r="H131" s="178"/>
    </row>
    <row r="132" spans="2:9" x14ac:dyDescent="0.25">
      <c r="F132" s="175"/>
      <c r="G132" s="81"/>
      <c r="H132" s="178"/>
    </row>
    <row r="133" spans="2:9" x14ac:dyDescent="0.25">
      <c r="F133" s="175"/>
      <c r="G133" s="81"/>
      <c r="H133" s="185">
        <f>23900000+23900000+23900000+23900000+23900000+23900000+23900000+23900000+23900000+23900000+23900000+23900000+23900000+23900000+23900000+23900000+23900000+23900000+73900000+23900000</f>
        <v>528000000</v>
      </c>
    </row>
    <row r="134" spans="2:9" x14ac:dyDescent="0.25">
      <c r="F134" s="175"/>
      <c r="G134" s="81"/>
      <c r="H134" s="178"/>
    </row>
    <row r="135" spans="2:9" x14ac:dyDescent="0.25">
      <c r="F135" s="175"/>
      <c r="G135" s="81"/>
      <c r="H135" s="178"/>
    </row>
    <row r="136" spans="2:9" x14ac:dyDescent="0.25">
      <c r="F136" s="175"/>
      <c r="G136" s="81"/>
      <c r="H136" s="178"/>
    </row>
    <row r="137" spans="2:9" x14ac:dyDescent="0.25">
      <c r="F137" s="18"/>
      <c r="H137" s="178"/>
    </row>
    <row r="138" spans="2:9" x14ac:dyDescent="0.25">
      <c r="H138" s="178"/>
    </row>
    <row r="139" spans="2:9" x14ac:dyDescent="0.25">
      <c r="H139" s="178"/>
    </row>
    <row r="140" spans="2:9" x14ac:dyDescent="0.25">
      <c r="H140" s="178"/>
    </row>
    <row r="141" spans="2:9" x14ac:dyDescent="0.25">
      <c r="H141" s="178"/>
    </row>
  </sheetData>
  <mergeCells count="1">
    <mergeCell ref="B2:I2"/>
  </mergeCells>
  <pageMargins left="1.45" right="0.32" top="0.55118110236220474" bottom="0.47244094488188981" header="0.31496062992125984" footer="0.31496062992125984"/>
  <pageSetup paperSize="5" scale="9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D4" sqref="D4"/>
    </sheetView>
  </sheetViews>
  <sheetFormatPr defaultRowHeight="15" x14ac:dyDescent="0.25"/>
  <cols>
    <col min="4" max="4" width="11.5703125" bestFit="1" customWidth="1"/>
  </cols>
  <sheetData>
    <row r="3" spans="4:4" x14ac:dyDescent="0.25">
      <c r="D3" s="18">
        <f>6426000+3000000+3000000+12426000</f>
        <v>24852000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Dinas</vt:lpstr>
      <vt:lpstr>KabKota</vt:lpstr>
      <vt:lpstr>DUSH</vt:lpstr>
      <vt:lpstr>Sheet2</vt:lpstr>
      <vt:lpstr>BPD</vt:lpstr>
      <vt:lpstr>Rekap</vt:lpstr>
      <vt:lpstr>Sheet1</vt:lpstr>
      <vt:lpstr>BPD!Print_Area</vt:lpstr>
      <vt:lpstr>Dinas!Print_Area</vt:lpstr>
      <vt:lpstr>DUSH!Print_Area</vt:lpstr>
      <vt:lpstr>KabKota!Print_Area</vt:lpstr>
      <vt:lpstr>Rekap!Print_Area</vt:lpstr>
      <vt:lpstr>Sheet2!Print_Area</vt:lpstr>
      <vt:lpstr>BPD!Print_Titles</vt:lpstr>
      <vt:lpstr>Dinas!Print_Titles</vt:lpstr>
      <vt:lpstr>KabKota!Print_Titles</vt:lpstr>
      <vt:lpstr>Rekap!Print_Titles</vt:lpstr>
    </vt:vector>
  </TitlesOfParts>
  <Company>Pemda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BinSos</dc:creator>
  <cp:lastModifiedBy>NOTEBOOK</cp:lastModifiedBy>
  <cp:lastPrinted>2014-12-01T19:31:12Z</cp:lastPrinted>
  <dcterms:created xsi:type="dcterms:W3CDTF">2013-11-25T23:47:58Z</dcterms:created>
  <dcterms:modified xsi:type="dcterms:W3CDTF">2017-01-17T08:22:41Z</dcterms:modified>
</cp:coreProperties>
</file>