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celr assignments\excel\"/>
    </mc:Choice>
  </mc:AlternateContent>
  <bookViews>
    <workbookView xWindow="-120" yWindow="-120" windowWidth="20730" windowHeight="11160"/>
  </bookViews>
  <sheets>
    <sheet name="Brainstorm" sheetId="4" r:id="rId1"/>
    <sheet name="Vlookup Advanced" sheetId="2" r:id="rId2"/>
  </sheets>
  <definedNames>
    <definedName name="Amarilla">'Vlookup Advanced'!$I$15:$J$20</definedName>
    <definedName name="Montana">'Vlookup Advanced'!$L$15:$M$20</definedName>
    <definedName name="Paseo">'Vlookup Advanced'!$F$15:$G$20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  <c r="I16" i="4"/>
  <c r="I17" i="4"/>
  <c r="I18" i="4"/>
  <c r="I19" i="4"/>
  <c r="I20" i="4"/>
  <c r="I21" i="4"/>
  <c r="I22" i="4"/>
  <c r="I23" i="4"/>
  <c r="I24" i="4"/>
  <c r="I25" i="4"/>
  <c r="I26" i="4"/>
  <c r="I14" i="4"/>
  <c r="F15" i="4"/>
  <c r="E11" i="4"/>
  <c r="E10" i="4"/>
  <c r="D11" i="4"/>
  <c r="D10" i="4"/>
  <c r="D22" i="2"/>
  <c r="D16" i="2"/>
  <c r="D18" i="2"/>
  <c r="D17" i="2"/>
  <c r="D19" i="2"/>
  <c r="D21" i="2"/>
  <c r="D20" i="2"/>
  <c r="C10" i="2" l="1"/>
  <c r="C9" i="2"/>
  <c r="C7" i="2"/>
  <c r="C8" i="2"/>
  <c r="C6" i="2"/>
  <c r="C31" i="2"/>
  <c r="C29" i="2"/>
  <c r="C30" i="2"/>
  <c r="C32" i="2"/>
  <c r="C28" i="2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4" i="4"/>
  <c r="H14" i="4"/>
  <c r="D7" i="4"/>
  <c r="E7" i="4" l="1"/>
</calcChain>
</file>

<file path=xl/sharedStrings.xml><?xml version="1.0" encoding="utf-8"?>
<sst xmlns="http://schemas.openxmlformats.org/spreadsheetml/2006/main" count="148" uniqueCount="50">
  <si>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</si>
  <si>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</si>
  <si>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</si>
  <si>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</si>
  <si>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</si>
  <si>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</si>
  <si>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</si>
  <si>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Government</t>
  </si>
  <si>
    <t>Canada</t>
  </si>
  <si>
    <t>Product Name</t>
  </si>
  <si>
    <t>Max MRP</t>
  </si>
  <si>
    <t>Velo</t>
  </si>
  <si>
    <t>Min MRP</t>
  </si>
  <si>
    <t>Paseo</t>
  </si>
  <si>
    <t>Country</t>
  </si>
  <si>
    <t>Product</t>
  </si>
  <si>
    <t>Units Sold</t>
  </si>
  <si>
    <t>Manufacturing Price</t>
  </si>
  <si>
    <t>Sale Price</t>
  </si>
  <si>
    <t>Gross Sales</t>
  </si>
  <si>
    <t>Profit</t>
  </si>
  <si>
    <t>Mexico</t>
  </si>
  <si>
    <t>United States of America</t>
  </si>
  <si>
    <t>Midmarket</t>
  </si>
  <si>
    <t>Amarilla</t>
  </si>
  <si>
    <t>Montana</t>
  </si>
  <si>
    <t>VTT</t>
  </si>
  <si>
    <t>Channel Partners</t>
  </si>
  <si>
    <t>Germany</t>
  </si>
  <si>
    <t>Enterprise</t>
  </si>
  <si>
    <t>Small Business</t>
  </si>
  <si>
    <t>Partial Text Lookup: LEFT and SEARCH</t>
  </si>
  <si>
    <t>Velo - 235</t>
  </si>
  <si>
    <t>Paseo - 895</t>
  </si>
  <si>
    <t xml:space="preserve">Montana </t>
  </si>
  <si>
    <t>Amarilla - 145</t>
  </si>
  <si>
    <t>Montana - 125</t>
  </si>
  <si>
    <t>VTT - 777</t>
  </si>
  <si>
    <t xml:space="preserve">VTT </t>
  </si>
  <si>
    <t>Multiple Source Table Vlookup</t>
  </si>
  <si>
    <t xml:space="preserve"> Sales</t>
  </si>
  <si>
    <t>Disc%</t>
  </si>
  <si>
    <t>Multiple Lookup Value</t>
  </si>
  <si>
    <t>Model no</t>
  </si>
  <si>
    <t>Product_Model</t>
  </si>
  <si>
    <t>Paseo - 985</t>
  </si>
  <si>
    <t>Velo - 1122</t>
  </si>
  <si>
    <t>Amarilla - 1397</t>
  </si>
  <si>
    <t>VTT - 1260</t>
  </si>
  <si>
    <t>Montana - 848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</si>
</sst>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4"/>
      <color rgb="FFFF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1" fillId="5" borderId="0" xfId="0" applyFont="1" applyFill="1" applyBorder="1"/>
    <xf numFmtId="0" fontId="0" fillId="5" borderId="0" xfId="0" applyFill="1" applyBorder="1"/>
    <xf numFmtId="1" fontId="0" fillId="5" borderId="0" xfId="0" applyNumberFormat="1" applyFill="1" applyBorder="1"/>
    <xf numFmtId="10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5884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340" y="866775"/>
          <a:ext cx="1922145" cy="1274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A4" workbookViewId="0">
      <selection activeCell="H8" sqref="H8"/>
    </sheetView>
  </sheetViews>
  <sheetFormatPr defaultColWidth="9" defaultRowHeight="15"/>
  <cols>
    <col min="2" max="2" width="14.85546875" customWidth="1"/>
    <col min="3" max="3" width="21.5703125" customWidth="1"/>
    <col min="4" max="4" width="9.7109375" customWidth="1"/>
    <col min="5" max="5" width="19.28515625" customWidth="1"/>
    <col min="6" max="6" width="17.5703125" customWidth="1"/>
    <col min="7" max="7" width="8.7109375" customWidth="1"/>
    <col min="8" max="8" width="10.140625" customWidth="1"/>
    <col min="9" max="9" width="11.7109375" bestFit="1" customWidth="1"/>
    <col min="11" max="11" width="21" customWidth="1"/>
  </cols>
  <sheetData>
    <row r="2" spans="2:13" ht="15.75">
      <c r="B2" s="9" t="s">
        <v>0</v>
      </c>
    </row>
    <row r="3" spans="2:13" ht="18.75">
      <c r="B3" s="9" t="s">
        <v>1</v>
      </c>
      <c r="G3" s="10"/>
    </row>
    <row r="4" spans="2:13" ht="18.75">
      <c r="B4" s="9" t="s">
        <v>2</v>
      </c>
      <c r="G4" s="10"/>
    </row>
    <row r="5" spans="2:13" ht="18.75">
      <c r="G5" s="10"/>
    </row>
    <row r="6" spans="2:13">
      <c r="B6" s="11" t="s">
        <v>3</v>
      </c>
      <c r="C6" s="11" t="s">
        <v>4</v>
      </c>
      <c r="D6" s="11" t="s">
        <v>5</v>
      </c>
      <c r="E6" s="11" t="s">
        <v>6</v>
      </c>
    </row>
    <row r="7" spans="2:13">
      <c r="B7" s="4" t="s">
        <v>7</v>
      </c>
      <c r="C7" s="4" t="s">
        <v>8</v>
      </c>
      <c r="D7" s="5">
        <f>IFERROR(SUMIFS($H$14:$H$26,$B$14:$B$26,$B$7,$C$14:$C$26,$C$7),"NA")</f>
        <v>1138050</v>
      </c>
      <c r="E7" s="5">
        <f>IFERROR(SUMIFS($I$14:$I$26,$B$14:$B$26,$B$7,$C$14:$C$26,$C$7),"NA")</f>
        <v>682830</v>
      </c>
    </row>
    <row r="9" spans="2:13">
      <c r="C9" s="4"/>
      <c r="D9" s="4"/>
      <c r="E9" s="11" t="s">
        <v>9</v>
      </c>
    </row>
    <row r="10" spans="2:13">
      <c r="C10" s="11" t="s">
        <v>10</v>
      </c>
      <c r="D10" s="5">
        <f>MAX(K15:K19)</f>
        <v>260</v>
      </c>
      <c r="E10" s="5" t="str">
        <f>VLOOKUP(D10,$K$14:$L$19,2,0)</f>
        <v>Amarilla</v>
      </c>
    </row>
    <row r="11" spans="2:13">
      <c r="C11" s="11" t="s">
        <v>12</v>
      </c>
      <c r="D11" s="5">
        <f>MIN(K15:K19)</f>
        <v>5</v>
      </c>
      <c r="E11" s="5" t="str">
        <f>VLOOKUP(D11,$K$14:$L$19,2,0)</f>
        <v>Montana</v>
      </c>
    </row>
    <row r="13" spans="2:13">
      <c r="B13" s="4" t="s">
        <v>3</v>
      </c>
      <c r="C13" s="4" t="s">
        <v>14</v>
      </c>
      <c r="D13" s="4" t="s">
        <v>15</v>
      </c>
      <c r="E13" s="4" t="s">
        <v>16</v>
      </c>
      <c r="F13" s="5" t="s">
        <v>17</v>
      </c>
      <c r="G13" s="4" t="s">
        <v>18</v>
      </c>
      <c r="H13" s="5" t="s">
        <v>19</v>
      </c>
      <c r="I13" s="5" t="s">
        <v>20</v>
      </c>
    </row>
    <row r="14" spans="2:13">
      <c r="B14" s="4" t="s">
        <v>7</v>
      </c>
      <c r="C14" s="4" t="s">
        <v>21</v>
      </c>
      <c r="D14" s="4" t="s">
        <v>13</v>
      </c>
      <c r="E14" s="4">
        <v>2851</v>
      </c>
      <c r="F14" s="5">
        <f>VLOOKUP(D15,$L$14:$M$19,2,0)</f>
        <v>10</v>
      </c>
      <c r="G14" s="4">
        <v>350</v>
      </c>
      <c r="H14" s="5">
        <f t="shared" ref="H14:H19" si="0">E14*G14</f>
        <v>997850</v>
      </c>
      <c r="I14" s="5">
        <f>H14-(E14*F14)</f>
        <v>969340</v>
      </c>
      <c r="K14" t="s">
        <v>17</v>
      </c>
      <c r="L14" s="12" t="s">
        <v>15</v>
      </c>
      <c r="M14" s="12" t="s">
        <v>17</v>
      </c>
    </row>
    <row r="15" spans="2:13">
      <c r="B15" s="4" t="s">
        <v>7</v>
      </c>
      <c r="C15" s="4" t="s">
        <v>22</v>
      </c>
      <c r="D15" s="4" t="s">
        <v>13</v>
      </c>
      <c r="E15" s="4">
        <v>3495</v>
      </c>
      <c r="F15" s="5">
        <f>VLOOKUP(D16,$L$14:$M$19,2,0)</f>
        <v>10</v>
      </c>
      <c r="G15" s="4">
        <v>300</v>
      </c>
      <c r="H15" s="5">
        <f t="shared" si="0"/>
        <v>1048500</v>
      </c>
      <c r="I15" s="5">
        <f t="shared" ref="I15:I26" si="1">H15-(E15*F15)</f>
        <v>1013550</v>
      </c>
      <c r="K15">
        <v>10</v>
      </c>
      <c r="L15" s="12" t="s">
        <v>13</v>
      </c>
      <c r="M15" s="12">
        <v>10</v>
      </c>
    </row>
    <row r="16" spans="2:13">
      <c r="B16" s="4" t="s">
        <v>23</v>
      </c>
      <c r="C16" s="4" t="s">
        <v>8</v>
      </c>
      <c r="D16" s="4" t="s">
        <v>13</v>
      </c>
      <c r="E16" s="4">
        <v>2632</v>
      </c>
      <c r="F16" s="5">
        <f t="shared" ref="F16:F26" si="2">VLOOKUP(D16,$L$14:$M$19,2,0)</f>
        <v>10</v>
      </c>
      <c r="G16" s="4">
        <v>350</v>
      </c>
      <c r="H16" s="5">
        <f t="shared" si="0"/>
        <v>921200</v>
      </c>
      <c r="I16" s="5">
        <f t="shared" si="1"/>
        <v>894880</v>
      </c>
      <c r="K16">
        <v>120</v>
      </c>
      <c r="L16" s="12" t="s">
        <v>11</v>
      </c>
      <c r="M16" s="12">
        <v>120</v>
      </c>
    </row>
    <row r="17" spans="2:13">
      <c r="B17" s="4" t="s">
        <v>23</v>
      </c>
      <c r="C17" s="4" t="s">
        <v>8</v>
      </c>
      <c r="D17" s="4" t="s">
        <v>11</v>
      </c>
      <c r="E17" s="4">
        <v>2632</v>
      </c>
      <c r="F17" s="5">
        <f t="shared" si="2"/>
        <v>120</v>
      </c>
      <c r="G17" s="4">
        <v>350</v>
      </c>
      <c r="H17" s="5">
        <f t="shared" si="0"/>
        <v>921200</v>
      </c>
      <c r="I17" s="5">
        <f t="shared" si="1"/>
        <v>605360</v>
      </c>
      <c r="K17">
        <v>260</v>
      </c>
      <c r="L17" s="12" t="s">
        <v>24</v>
      </c>
      <c r="M17" s="12">
        <v>260</v>
      </c>
    </row>
    <row r="18" spans="2:13">
      <c r="B18" s="4" t="s">
        <v>23</v>
      </c>
      <c r="C18" s="4" t="s">
        <v>22</v>
      </c>
      <c r="D18" s="4" t="s">
        <v>11</v>
      </c>
      <c r="E18" s="4">
        <v>2574</v>
      </c>
      <c r="F18" s="5">
        <f t="shared" si="2"/>
        <v>120</v>
      </c>
      <c r="G18" s="4">
        <v>300</v>
      </c>
      <c r="H18" s="5">
        <f t="shared" si="0"/>
        <v>772200</v>
      </c>
      <c r="I18" s="5">
        <f t="shared" si="1"/>
        <v>463320</v>
      </c>
      <c r="K18">
        <v>5</v>
      </c>
      <c r="L18" s="12" t="s">
        <v>25</v>
      </c>
      <c r="M18" s="12">
        <v>5</v>
      </c>
    </row>
    <row r="19" spans="2:13">
      <c r="B19" s="4" t="s">
        <v>7</v>
      </c>
      <c r="C19" s="4" t="s">
        <v>21</v>
      </c>
      <c r="D19" s="4" t="s">
        <v>13</v>
      </c>
      <c r="E19" s="4">
        <v>2151</v>
      </c>
      <c r="F19" s="5">
        <f t="shared" si="2"/>
        <v>10</v>
      </c>
      <c r="G19" s="4">
        <v>350</v>
      </c>
      <c r="H19" s="5">
        <f t="shared" si="0"/>
        <v>752850</v>
      </c>
      <c r="I19" s="5">
        <f t="shared" si="1"/>
        <v>731340</v>
      </c>
      <c r="K19">
        <v>250</v>
      </c>
      <c r="L19" s="12" t="s">
        <v>26</v>
      </c>
      <c r="M19" s="12">
        <v>250</v>
      </c>
    </row>
    <row r="20" spans="2:13">
      <c r="B20" s="4" t="s">
        <v>27</v>
      </c>
      <c r="C20" s="4" t="s">
        <v>8</v>
      </c>
      <c r="D20" s="4" t="s">
        <v>25</v>
      </c>
      <c r="E20" s="4">
        <v>2227.5</v>
      </c>
      <c r="F20" s="5">
        <f t="shared" si="2"/>
        <v>5</v>
      </c>
      <c r="G20" s="4">
        <v>350</v>
      </c>
      <c r="H20" s="5">
        <f t="shared" ref="H20:H26" si="3">E20*G20</f>
        <v>779625</v>
      </c>
      <c r="I20" s="5">
        <f t="shared" si="1"/>
        <v>768487.5</v>
      </c>
    </row>
    <row r="21" spans="2:13">
      <c r="B21" s="4" t="s">
        <v>7</v>
      </c>
      <c r="C21" s="4" t="s">
        <v>22</v>
      </c>
      <c r="D21" s="4" t="s">
        <v>26</v>
      </c>
      <c r="E21" s="4">
        <v>2541</v>
      </c>
      <c r="F21" s="5">
        <f t="shared" si="2"/>
        <v>250</v>
      </c>
      <c r="G21" s="4">
        <v>300</v>
      </c>
      <c r="H21" s="5">
        <f t="shared" si="3"/>
        <v>762300</v>
      </c>
      <c r="I21" s="5">
        <f t="shared" si="1"/>
        <v>127050</v>
      </c>
    </row>
    <row r="22" spans="2:13">
      <c r="B22" s="4" t="s">
        <v>27</v>
      </c>
      <c r="C22" s="4" t="s">
        <v>28</v>
      </c>
      <c r="D22" s="4" t="s">
        <v>11</v>
      </c>
      <c r="E22" s="4">
        <v>2536</v>
      </c>
      <c r="F22" s="5">
        <f t="shared" si="2"/>
        <v>120</v>
      </c>
      <c r="G22" s="4">
        <v>300</v>
      </c>
      <c r="H22" s="5">
        <f t="shared" si="3"/>
        <v>760800</v>
      </c>
      <c r="I22" s="5">
        <f t="shared" si="1"/>
        <v>456480</v>
      </c>
    </row>
    <row r="23" spans="2:13">
      <c r="B23" s="4" t="s">
        <v>23</v>
      </c>
      <c r="C23" s="4" t="s">
        <v>22</v>
      </c>
      <c r="D23" s="4" t="s">
        <v>13</v>
      </c>
      <c r="E23" s="4">
        <v>2007</v>
      </c>
      <c r="F23" s="5">
        <f t="shared" si="2"/>
        <v>10</v>
      </c>
      <c r="G23" s="4">
        <v>350</v>
      </c>
      <c r="H23" s="5">
        <f t="shared" si="3"/>
        <v>702450</v>
      </c>
      <c r="I23" s="5">
        <f t="shared" si="1"/>
        <v>682380</v>
      </c>
    </row>
    <row r="24" spans="2:13">
      <c r="B24" s="4" t="s">
        <v>29</v>
      </c>
      <c r="C24" s="4" t="s">
        <v>22</v>
      </c>
      <c r="D24" s="4" t="s">
        <v>11</v>
      </c>
      <c r="E24" s="4">
        <v>2460</v>
      </c>
      <c r="F24" s="5">
        <f t="shared" si="2"/>
        <v>120</v>
      </c>
      <c r="G24" s="4">
        <v>300</v>
      </c>
      <c r="H24" s="5">
        <f t="shared" si="3"/>
        <v>738000</v>
      </c>
      <c r="I24" s="5">
        <f t="shared" si="1"/>
        <v>442800</v>
      </c>
    </row>
    <row r="25" spans="2:13">
      <c r="B25" s="4" t="s">
        <v>30</v>
      </c>
      <c r="C25" s="4" t="s">
        <v>8</v>
      </c>
      <c r="D25" s="4" t="s">
        <v>25</v>
      </c>
      <c r="E25" s="4">
        <v>3802.5</v>
      </c>
      <c r="F25" s="5">
        <f t="shared" si="2"/>
        <v>5</v>
      </c>
      <c r="G25" s="4">
        <v>300</v>
      </c>
      <c r="H25" s="5">
        <f t="shared" si="3"/>
        <v>1140750</v>
      </c>
      <c r="I25" s="5">
        <f t="shared" si="1"/>
        <v>1121737.5</v>
      </c>
    </row>
    <row r="26" spans="2:13">
      <c r="B26" s="4" t="s">
        <v>7</v>
      </c>
      <c r="C26" s="4" t="s">
        <v>8</v>
      </c>
      <c r="D26" s="4" t="s">
        <v>11</v>
      </c>
      <c r="E26" s="4">
        <v>3793.5</v>
      </c>
      <c r="F26" s="5">
        <f t="shared" si="2"/>
        <v>120</v>
      </c>
      <c r="G26" s="4">
        <v>300</v>
      </c>
      <c r="H26" s="5">
        <f t="shared" si="3"/>
        <v>1138050</v>
      </c>
      <c r="I26" s="5">
        <f t="shared" si="1"/>
        <v>682830</v>
      </c>
    </row>
    <row r="28" spans="2:13">
      <c r="E28" s="4" t="s">
        <v>13</v>
      </c>
      <c r="J28" s="4" t="s">
        <v>7</v>
      </c>
      <c r="M28" s="4" t="s">
        <v>21</v>
      </c>
    </row>
    <row r="29" spans="2:13">
      <c r="E29" s="4" t="s">
        <v>11</v>
      </c>
      <c r="J29" s="4" t="s">
        <v>23</v>
      </c>
      <c r="M29" s="4" t="s">
        <v>22</v>
      </c>
    </row>
    <row r="30" spans="2:13">
      <c r="E30" s="4" t="s">
        <v>25</v>
      </c>
      <c r="J30" s="4" t="s">
        <v>27</v>
      </c>
      <c r="M30" s="4" t="s">
        <v>8</v>
      </c>
    </row>
    <row r="31" spans="2:13">
      <c r="E31" s="4" t="s">
        <v>26</v>
      </c>
      <c r="J31" s="4" t="s">
        <v>29</v>
      </c>
      <c r="M31" s="4" t="s">
        <v>28</v>
      </c>
    </row>
    <row r="32" spans="2:13">
      <c r="J32" s="4" t="s">
        <v>30</v>
      </c>
    </row>
  </sheetData>
  <dataValidations count="2">
    <dataValidation type="list" allowBlank="1" showInputMessage="1" showErrorMessage="1" sqref="B7">
      <formula1>$J$28:$J$32</formula1>
    </dataValidation>
    <dataValidation type="list" allowBlank="1" showInputMessage="1" showErrorMessage="1" sqref="C7">
      <formula1>$M$28:$M$31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7"/>
  <sheetViews>
    <sheetView workbookViewId="0">
      <selection activeCell="D16" sqref="D16"/>
    </sheetView>
  </sheetViews>
  <sheetFormatPr defaultColWidth="9" defaultRowHeight="15"/>
  <cols>
    <col min="2" max="2" width="33.28515625" customWidth="1"/>
    <col min="3" max="3" width="9.140625" customWidth="1"/>
    <col min="6" max="6" width="9.7109375" customWidth="1"/>
    <col min="7" max="7" width="9.42578125" customWidth="1"/>
    <col min="14" max="14" width="16" customWidth="1"/>
  </cols>
  <sheetData>
    <row r="3" spans="2:13">
      <c r="B3" s="2" t="s">
        <v>31</v>
      </c>
    </row>
    <row r="4" spans="2:13">
      <c r="B4" s="2"/>
    </row>
    <row r="5" spans="2:13">
      <c r="B5" s="3" t="s">
        <v>15</v>
      </c>
      <c r="C5" s="3" t="s">
        <v>16</v>
      </c>
      <c r="F5" s="3" t="s">
        <v>15</v>
      </c>
      <c r="G5" s="3" t="s">
        <v>16</v>
      </c>
    </row>
    <row r="6" spans="2:13">
      <c r="B6" s="4" t="s">
        <v>32</v>
      </c>
      <c r="C6" s="4">
        <f>VLOOKUP(LEFT(B6,SEARCH("-",B6)-2),$F$6:$G$10,2,0)</f>
        <v>2574</v>
      </c>
      <c r="F6" s="4" t="s">
        <v>24</v>
      </c>
      <c r="G6" s="4">
        <v>2475</v>
      </c>
    </row>
    <row r="7" spans="2:13">
      <c r="B7" s="4" t="s">
        <v>33</v>
      </c>
      <c r="C7" s="12">
        <f t="shared" ref="C7:C8" si="0">VLOOKUP(LEFT(B7,SEARCH("-",B7)-2),$F$6:$G$10,2,0)</f>
        <v>2151</v>
      </c>
      <c r="F7" s="4" t="s">
        <v>34</v>
      </c>
      <c r="G7" s="4">
        <v>2227.5</v>
      </c>
    </row>
    <row r="8" spans="2:13">
      <c r="B8" s="4" t="s">
        <v>35</v>
      </c>
      <c r="C8" s="12">
        <f t="shared" si="0"/>
        <v>2475</v>
      </c>
      <c r="F8" s="4" t="s">
        <v>13</v>
      </c>
      <c r="G8" s="4">
        <v>2151</v>
      </c>
    </row>
    <row r="9" spans="2:13">
      <c r="B9" s="4" t="s">
        <v>36</v>
      </c>
      <c r="C9" s="12">
        <f>VLOOKUP(LEFT(B9,SEARCH("-",B9)-1),$F$6:$G$10,2,0)</f>
        <v>2227.5</v>
      </c>
      <c r="F9" s="4" t="s">
        <v>11</v>
      </c>
      <c r="G9" s="4">
        <v>2574</v>
      </c>
    </row>
    <row r="10" spans="2:13">
      <c r="B10" s="4" t="s">
        <v>37</v>
      </c>
      <c r="C10" s="12">
        <f>VLOOKUP(LEFT(B10,SEARCH("-",B10)-1),$F$6:$G$10,2,0)</f>
        <v>2541</v>
      </c>
      <c r="F10" s="4" t="s">
        <v>38</v>
      </c>
      <c r="G10" s="4">
        <v>2541</v>
      </c>
    </row>
    <row r="12" spans="2:13" s="1" customFormat="1"/>
    <row r="13" spans="2:13">
      <c r="B13" s="2" t="s">
        <v>39</v>
      </c>
    </row>
    <row r="14" spans="2:13">
      <c r="F14" s="3" t="s">
        <v>13</v>
      </c>
      <c r="G14" s="3"/>
      <c r="I14" s="3" t="s">
        <v>24</v>
      </c>
      <c r="J14" s="3"/>
      <c r="L14" s="3" t="s">
        <v>34</v>
      </c>
      <c r="M14" s="3"/>
    </row>
    <row r="15" spans="2:13">
      <c r="B15" s="3" t="s">
        <v>15</v>
      </c>
      <c r="C15" s="3" t="s">
        <v>40</v>
      </c>
      <c r="D15" s="3" t="s">
        <v>41</v>
      </c>
      <c r="F15" s="3" t="s">
        <v>40</v>
      </c>
      <c r="G15" s="3" t="s">
        <v>41</v>
      </c>
      <c r="I15" s="3" t="s">
        <v>40</v>
      </c>
      <c r="J15" s="3" t="s">
        <v>41</v>
      </c>
      <c r="L15" s="3" t="s">
        <v>40</v>
      </c>
      <c r="M15" s="3" t="s">
        <v>41</v>
      </c>
    </row>
    <row r="16" spans="2:13">
      <c r="B16" s="4" t="s">
        <v>13</v>
      </c>
      <c r="C16" s="4">
        <v>1655.08</v>
      </c>
      <c r="D16" s="16">
        <f ca="1">VLOOKUP(C16,INDIRECT(B16),2)</f>
        <v>0.125</v>
      </c>
      <c r="F16" s="4">
        <v>0</v>
      </c>
      <c r="G16" s="6">
        <v>0.05</v>
      </c>
      <c r="I16" s="4">
        <v>0</v>
      </c>
      <c r="J16" s="7">
        <v>2.5000000000000001E-2</v>
      </c>
      <c r="L16" s="4">
        <v>0</v>
      </c>
      <c r="M16" s="7">
        <v>1.4999999999999999E-2</v>
      </c>
    </row>
    <row r="17" spans="2:15">
      <c r="B17" s="4" t="s">
        <v>24</v>
      </c>
      <c r="C17" s="4">
        <v>1822.59</v>
      </c>
      <c r="D17" s="16">
        <f t="shared" ref="D17:D22" ca="1" si="1">VLOOKUP(C17,INDIRECT(B17),2)</f>
        <v>7.0000000000000007E-2</v>
      </c>
      <c r="F17" s="4">
        <v>500</v>
      </c>
      <c r="G17" s="7">
        <v>7.4999999999999997E-2</v>
      </c>
      <c r="I17" s="4">
        <v>500</v>
      </c>
      <c r="J17" s="6">
        <v>0.04</v>
      </c>
      <c r="L17" s="4">
        <v>500</v>
      </c>
      <c r="M17" s="6">
        <v>0.03</v>
      </c>
    </row>
    <row r="18" spans="2:15">
      <c r="B18" s="4" t="s">
        <v>24</v>
      </c>
      <c r="C18" s="4">
        <v>1730.54</v>
      </c>
      <c r="D18" s="16">
        <f t="shared" ca="1" si="1"/>
        <v>7.0000000000000007E-2</v>
      </c>
      <c r="F18" s="4">
        <v>1000</v>
      </c>
      <c r="G18" s="6">
        <v>0.1</v>
      </c>
      <c r="I18" s="4">
        <v>1000</v>
      </c>
      <c r="J18" s="7">
        <v>5.5E-2</v>
      </c>
      <c r="L18" s="4">
        <v>1000</v>
      </c>
      <c r="M18" s="7">
        <v>5.5E-2</v>
      </c>
    </row>
    <row r="19" spans="2:15">
      <c r="B19" s="4" t="s">
        <v>34</v>
      </c>
      <c r="C19" s="4">
        <v>1685.6</v>
      </c>
      <c r="D19" s="16">
        <f t="shared" ca="1" si="1"/>
        <v>7.0000000000000007E-2</v>
      </c>
      <c r="F19" s="4">
        <v>1500</v>
      </c>
      <c r="G19" s="7">
        <v>0.125</v>
      </c>
      <c r="I19" s="4">
        <v>1500</v>
      </c>
      <c r="J19" s="6">
        <v>7.0000000000000007E-2</v>
      </c>
      <c r="L19" s="4">
        <v>1500</v>
      </c>
      <c r="M19" s="7">
        <v>7.0000000000000007E-2</v>
      </c>
    </row>
    <row r="20" spans="2:15">
      <c r="B20" s="4" t="s">
        <v>13</v>
      </c>
      <c r="C20" s="4">
        <v>1685.6</v>
      </c>
      <c r="D20" s="16">
        <f t="shared" ca="1" si="1"/>
        <v>0.125</v>
      </c>
      <c r="F20" s="4">
        <v>2000</v>
      </c>
      <c r="G20" s="6">
        <v>0.15</v>
      </c>
      <c r="I20" s="4">
        <v>2000</v>
      </c>
      <c r="J20" s="7">
        <v>8.5000000000000006E-2</v>
      </c>
      <c r="L20" s="4">
        <v>2000</v>
      </c>
      <c r="M20" s="6">
        <v>9.3333333333333296E-2</v>
      </c>
    </row>
    <row r="21" spans="2:15">
      <c r="B21" s="4" t="s">
        <v>25</v>
      </c>
      <c r="C21" s="4">
        <v>1763.86</v>
      </c>
      <c r="D21" s="16">
        <f t="shared" ca="1" si="1"/>
        <v>7.0000000000000007E-2</v>
      </c>
    </row>
    <row r="22" spans="2:15">
      <c r="B22" s="4" t="s">
        <v>13</v>
      </c>
      <c r="C22" s="4">
        <v>2293.1999999999998</v>
      </c>
      <c r="D22" s="16">
        <f t="shared" ca="1" si="1"/>
        <v>0.15</v>
      </c>
    </row>
    <row r="24" spans="2:15" s="1" customFormat="1"/>
    <row r="25" spans="2:15">
      <c r="B25" s="2" t="s">
        <v>42</v>
      </c>
    </row>
    <row r="27" spans="2:15">
      <c r="B27" s="3" t="s">
        <v>15</v>
      </c>
      <c r="C27" s="3" t="s">
        <v>16</v>
      </c>
      <c r="F27" s="3" t="s">
        <v>15</v>
      </c>
      <c r="G27" s="3" t="s">
        <v>43</v>
      </c>
      <c r="H27" s="3" t="s">
        <v>16</v>
      </c>
      <c r="J27" s="13"/>
      <c r="L27" s="13"/>
      <c r="N27" t="s">
        <v>44</v>
      </c>
      <c r="O27" t="s">
        <v>16</v>
      </c>
    </row>
    <row r="28" spans="2:15">
      <c r="B28" s="4" t="s">
        <v>32</v>
      </c>
      <c r="C28" s="4">
        <f>VLOOKUP(B28,$N$27:$O$37,2,0)</f>
        <v>2574</v>
      </c>
      <c r="F28" s="4" t="s">
        <v>13</v>
      </c>
      <c r="G28" s="8">
        <v>895</v>
      </c>
      <c r="H28" s="4">
        <v>2151</v>
      </c>
      <c r="L28" s="14"/>
      <c r="N28" t="s">
        <v>33</v>
      </c>
      <c r="O28">
        <v>2151</v>
      </c>
    </row>
    <row r="29" spans="2:15">
      <c r="B29" s="4" t="s">
        <v>33</v>
      </c>
      <c r="C29" s="12">
        <f t="shared" ref="C29:C32" si="2">VLOOKUP(B29,$N$27:$O$37,2,0)</f>
        <v>2151</v>
      </c>
      <c r="F29" s="4" t="s">
        <v>34</v>
      </c>
      <c r="G29" s="8">
        <v>125</v>
      </c>
      <c r="H29" s="4">
        <v>2227.5</v>
      </c>
      <c r="L29" s="14"/>
      <c r="N29" t="s">
        <v>36</v>
      </c>
      <c r="O29">
        <v>2227.5</v>
      </c>
    </row>
    <row r="30" spans="2:15">
      <c r="B30" s="4" t="s">
        <v>35</v>
      </c>
      <c r="C30" s="12">
        <f t="shared" si="2"/>
        <v>2475</v>
      </c>
      <c r="F30" s="4" t="s">
        <v>24</v>
      </c>
      <c r="G30" s="8">
        <v>145</v>
      </c>
      <c r="H30" s="4">
        <v>2475</v>
      </c>
      <c r="L30" s="14"/>
      <c r="N30" t="s">
        <v>35</v>
      </c>
      <c r="O30">
        <v>2475</v>
      </c>
    </row>
    <row r="31" spans="2:15">
      <c r="B31" s="4" t="s">
        <v>36</v>
      </c>
      <c r="C31" s="12">
        <f>VLOOKUP(B31,$N$27:$O$37,2,0)</f>
        <v>2227.5</v>
      </c>
      <c r="F31" s="4" t="s">
        <v>34</v>
      </c>
      <c r="G31" s="8">
        <v>848</v>
      </c>
      <c r="H31" s="8">
        <v>2537.25</v>
      </c>
      <c r="L31" s="15"/>
      <c r="N31" t="s">
        <v>49</v>
      </c>
      <c r="O31">
        <v>2537.25</v>
      </c>
    </row>
    <row r="32" spans="2:15">
      <c r="B32" s="4" t="s">
        <v>37</v>
      </c>
      <c r="C32" s="12">
        <f t="shared" si="2"/>
        <v>2541</v>
      </c>
      <c r="F32" s="4" t="s">
        <v>38</v>
      </c>
      <c r="G32" s="8">
        <v>777</v>
      </c>
      <c r="H32" s="4">
        <v>2541</v>
      </c>
      <c r="L32" s="14"/>
      <c r="N32" t="s">
        <v>37</v>
      </c>
      <c r="O32">
        <v>2541</v>
      </c>
    </row>
    <row r="33" spans="6:15">
      <c r="F33" s="4" t="s">
        <v>11</v>
      </c>
      <c r="G33" s="8">
        <v>235</v>
      </c>
      <c r="H33" s="4">
        <v>2574</v>
      </c>
      <c r="L33" s="14"/>
      <c r="N33" t="s">
        <v>32</v>
      </c>
      <c r="O33">
        <v>2574</v>
      </c>
    </row>
    <row r="34" spans="6:15">
      <c r="F34" s="4" t="s">
        <v>13</v>
      </c>
      <c r="G34" s="8">
        <v>985</v>
      </c>
      <c r="H34" s="8">
        <v>2585.1</v>
      </c>
      <c r="L34" s="15"/>
      <c r="N34" t="s">
        <v>45</v>
      </c>
      <c r="O34">
        <v>2585.1</v>
      </c>
    </row>
    <row r="35" spans="6:15">
      <c r="F35" s="4" t="s">
        <v>11</v>
      </c>
      <c r="G35" s="8">
        <v>1122</v>
      </c>
      <c r="H35" s="8">
        <v>2632.95</v>
      </c>
      <c r="L35" s="15"/>
      <c r="N35" t="s">
        <v>46</v>
      </c>
      <c r="O35">
        <v>2632.95</v>
      </c>
    </row>
    <row r="36" spans="6:15">
      <c r="F36" s="4" t="s">
        <v>38</v>
      </c>
      <c r="G36" s="8">
        <v>1260</v>
      </c>
      <c r="H36" s="8">
        <v>2680.8</v>
      </c>
      <c r="L36" s="15"/>
      <c r="N36" t="s">
        <v>48</v>
      </c>
      <c r="O36">
        <v>2680.8</v>
      </c>
    </row>
    <row r="37" spans="6:15">
      <c r="F37" s="4" t="s">
        <v>24</v>
      </c>
      <c r="G37" s="8">
        <v>1397</v>
      </c>
      <c r="H37" s="8">
        <v>2728.65</v>
      </c>
      <c r="L37" s="15"/>
      <c r="N37" t="s">
        <v>47</v>
      </c>
      <c r="O37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2022-07-27T07:17:00Z</dcterms:created>
  <dcterms:modified xsi:type="dcterms:W3CDTF">2023-12-25T10:36:13Z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CE1325714CB943D0B61DADA301E187AD</vt:lpwstr>
  </property>
  <property fmtid="{D5CDD505-2E9C-101B-9397-08002B2CF9AE}" pid="3" name="KSOProductBuildVer">
    <vt:lpwstr>1033-11.2.0.11219</vt:lpwstr>
  </property>
</Properties>
</file>