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MP-112E\Assignments\A10-Modeling\"/>
    </mc:Choice>
  </mc:AlternateContent>
  <xr:revisionPtr revIDLastSave="0" documentId="13_ncr:1_{B7641D46-A936-4ED6-BC6A-13D0C5801EAC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Lot Prices" sheetId="1" r:id="rId1"/>
    <sheet name="tempertures" sheetId="2" r:id="rId2"/>
    <sheet name="Coffee" sheetId="3" r:id="rId3"/>
  </sheets>
  <definedNames>
    <definedName name="solver_adj" localSheetId="2" hidden="1">Coffee!$J$3:$J$4</definedName>
    <definedName name="solver_adj" localSheetId="0" hidden="1">'Lot Prices'!$J$3:$J$4</definedName>
    <definedName name="solver_adj" localSheetId="1" hidden="1">tempertures!$J$3:$J$4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Coffee!$G$4</definedName>
    <definedName name="solver_opt" localSheetId="0" hidden="1">'Lot Prices'!$G$4</definedName>
    <definedName name="solver_opt" localSheetId="1" hidden="1">tempertures!$G$4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D5" i="3" l="1"/>
  <c r="E5" i="3" s="1"/>
  <c r="F5" i="3" s="1"/>
  <c r="D6" i="3"/>
  <c r="E6" i="3" s="1"/>
  <c r="F6" i="3" s="1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 s="1"/>
  <c r="F14" i="3" s="1"/>
  <c r="D15" i="3"/>
  <c r="E15" i="3" s="1"/>
  <c r="F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 s="1"/>
  <c r="F20" i="3" s="1"/>
  <c r="D21" i="3"/>
  <c r="E21" i="3" s="1"/>
  <c r="F21" i="3" s="1"/>
  <c r="D4" i="3"/>
  <c r="E4" i="3" s="1"/>
  <c r="F4" i="3" s="1"/>
  <c r="G4" i="3" l="1"/>
  <c r="C19" i="2"/>
  <c r="C18" i="2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4" i="2"/>
  <c r="E4" i="2" s="1"/>
  <c r="F4" i="2" s="1"/>
  <c r="G4" i="2" l="1"/>
  <c r="C17" i="1"/>
  <c r="C16" i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4" i="1"/>
  <c r="E4" i="1" s="1"/>
  <c r="F4" i="1" s="1"/>
  <c r="G4" i="1" l="1"/>
</calcChain>
</file>

<file path=xl/sharedStrings.xml><?xml version="1.0" encoding="utf-8"?>
<sst xmlns="http://schemas.openxmlformats.org/spreadsheetml/2006/main" count="134" uniqueCount="81">
  <si>
    <t>sq ft</t>
  </si>
  <si>
    <t>sale price</t>
  </si>
  <si>
    <t>low</t>
  </si>
  <si>
    <t>high</t>
  </si>
  <si>
    <t>Lot</t>
  </si>
  <si>
    <t>Harding st</t>
  </si>
  <si>
    <t>Newton Ave</t>
  </si>
  <si>
    <t>Stacy</t>
  </si>
  <si>
    <t>Eastern Ave</t>
  </si>
  <si>
    <t>Elm St</t>
  </si>
  <si>
    <t>Oak Rd</t>
  </si>
  <si>
    <t>Main St</t>
  </si>
  <si>
    <t>Third St</t>
  </si>
  <si>
    <t>city</t>
  </si>
  <si>
    <t>Boston</t>
  </si>
  <si>
    <t>Chicago</t>
  </si>
  <si>
    <t>Cinn.</t>
  </si>
  <si>
    <t>Phil.</t>
  </si>
  <si>
    <t>Wash. DC</t>
  </si>
  <si>
    <t>LasVegas</t>
  </si>
  <si>
    <t>Memphis</t>
  </si>
  <si>
    <t>Dallas</t>
  </si>
  <si>
    <t>Miami</t>
  </si>
  <si>
    <t>Calories</t>
  </si>
  <si>
    <t>Carb. (g)</t>
  </si>
  <si>
    <t>Iced Skinny Flavored Latte</t>
  </si>
  <si>
    <t>Cappuccino</t>
  </si>
  <si>
    <t>Iced Caffè Latte</t>
  </si>
  <si>
    <t>Caffè Latte</t>
  </si>
  <si>
    <t>Iced Flavored Latte</t>
  </si>
  <si>
    <t>Iced Vanilla Latte</t>
  </si>
  <si>
    <t>Iced Caffè Mocha</t>
  </si>
  <si>
    <t>Iced Cinnamon Dolce Latte</t>
  </si>
  <si>
    <t>Iced Caramel Macchiato</t>
  </si>
  <si>
    <t>Caramel Macchiato</t>
  </si>
  <si>
    <t>Flavored Latte</t>
  </si>
  <si>
    <t>Caffè Mocha</t>
  </si>
  <si>
    <t>Cinnamon Dolce Latte</t>
  </si>
  <si>
    <t>Iced Peppermint Mocha</t>
  </si>
  <si>
    <t>Peppermint Mocha</t>
  </si>
  <si>
    <t>x</t>
  </si>
  <si>
    <t>m (slope)</t>
  </si>
  <si>
    <t>error</t>
  </si>
  <si>
    <t>SSE</t>
  </si>
  <si>
    <t>(indep)</t>
  </si>
  <si>
    <t>y-hat</t>
  </si>
  <si>
    <t>Sqd Err</t>
  </si>
  <si>
    <t xml:space="preserve"> </t>
  </si>
  <si>
    <t>Params</t>
  </si>
  <si>
    <t>start</t>
  </si>
  <si>
    <t>end</t>
  </si>
  <si>
    <t>b (intrcpt)</t>
  </si>
  <si>
    <t>values</t>
  </si>
  <si>
    <t>pre-solver</t>
  </si>
  <si>
    <t>solver</t>
  </si>
  <si>
    <t>Minn.</t>
  </si>
  <si>
    <t>(dep: obs)</t>
  </si>
  <si>
    <t xml:space="preserve">y  </t>
  </si>
  <si>
    <t>model price</t>
  </si>
  <si>
    <t>Prediction for price if</t>
  </si>
  <si>
    <t>Sq Ft =</t>
  </si>
  <si>
    <t>Est  Price =</t>
  </si>
  <si>
    <t xml:space="preserve">y </t>
  </si>
  <si>
    <t>model temp</t>
  </si>
  <si>
    <t>Prediction for high if</t>
  </si>
  <si>
    <t>low =</t>
  </si>
  <si>
    <t>Est. high =</t>
  </si>
  <si>
    <t>Iced White Choc Mocha</t>
  </si>
  <si>
    <t xml:space="preserve">Iced Peprmt  White Choc </t>
  </si>
  <si>
    <t>Peprmnt White Choc  Mocha</t>
  </si>
  <si>
    <t>Coffee Drink</t>
  </si>
  <si>
    <t>Prediction for carbs if</t>
  </si>
  <si>
    <t>Calories =</t>
  </si>
  <si>
    <t>Est. Cabs =</t>
  </si>
  <si>
    <t>Sho Tanaka</t>
  </si>
  <si>
    <t>15 October, 2019</t>
  </si>
  <si>
    <r>
      <t>cmp112</t>
    </r>
    <r>
      <rPr>
        <b/>
        <sz val="9"/>
        <color theme="1"/>
        <rFont val="Calibri"/>
        <family val="2"/>
        <scheme val="minor"/>
      </rPr>
      <t>- E</t>
    </r>
  </si>
  <si>
    <t xml:space="preserve">yhat= mx +b </t>
  </si>
  <si>
    <t xml:space="preserve"> = yObs - yHat</t>
  </si>
  <si>
    <t>(yObs - yHat) ^ 2</t>
  </si>
  <si>
    <t>Model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</si>
</sst>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u/>
      <sz val="9"/>
      <color rgb="FF0000FF"/>
      <name val="Calibri"/>
      <family val="2"/>
      <scheme val="minor"/>
    </font>
    <font>
      <i/>
      <sz val="9"/>
      <color rgb="FF0000FF"/>
      <name val="Calibri"/>
      <family val="2"/>
      <scheme val="minor"/>
    </font>
    <font>
      <i/>
      <sz val="9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0" fillId="0" borderId="0" xfId="0" applyFont="1"/>
    <xf numFmtId="0" fontId="1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4" fontId="5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2" fontId="9" fillId="0" borderId="0" xfId="0" applyNumberFormat="1" applyFont="1" applyAlignment="1">
      <alignment horizontal="right"/>
    </xf>
    <xf numFmtId="2" fontId="9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Lot Square</a:t>
            </a:r>
            <a:r>
              <a:rPr lang="en-US" baseline="0">
                <a:solidFill>
                  <a:schemeClr val="tx1"/>
                </a:solidFill>
              </a:rPr>
              <a:t> ft. and Price Info</a:t>
            </a:r>
            <a:endParaRPr lang="en-US">
              <a:solidFill>
                <a:schemeClr val="tx1"/>
              </a:solidFill>
            </a:endParaRPr>
          </a:p>
          <a:p>
            <a:pPr>
              <a:defRPr/>
            </a:pPr>
            <a:r>
              <a:rPr lang="en-US">
                <a:solidFill>
                  <a:schemeClr val="tx1"/>
                </a:solidFill>
              </a:rPr>
              <a:t>y</a:t>
            </a:r>
            <a:r>
              <a:rPr lang="en-US" baseline="0">
                <a:solidFill>
                  <a:schemeClr val="tx1"/>
                </a:solidFill>
              </a:rPr>
              <a:t> = 2.400x - 59.997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'Lot Prices'!$B$4:$B$11</c:f>
              <c:numCache>
                <c:formatCode>General</c:formatCode>
                <c:ptCount val="8"/>
                <c:pt idx="0">
                  <c:v>75</c:v>
                </c:pt>
                <c:pt idx="1">
                  <c:v>125</c:v>
                </c:pt>
                <c:pt idx="2">
                  <c:v>125</c:v>
                </c:pt>
                <c:pt idx="3">
                  <c:v>175</c:v>
                </c:pt>
                <c:pt idx="4">
                  <c:v>175</c:v>
                </c:pt>
                <c:pt idx="5">
                  <c:v>225</c:v>
                </c:pt>
                <c:pt idx="6">
                  <c:v>225</c:v>
                </c:pt>
                <c:pt idx="7">
                  <c:v>275</c:v>
                </c:pt>
              </c:numCache>
            </c:numRef>
          </c:xVal>
          <c:yVal>
            <c:numRef>
              <c:f>'Lot Prices'!$C$4:$C$11</c:f>
              <c:numCache>
                <c:formatCode>General</c:formatCode>
                <c:ptCount val="8"/>
                <c:pt idx="0">
                  <c:v>155</c:v>
                </c:pt>
                <c:pt idx="1">
                  <c:v>210</c:v>
                </c:pt>
                <c:pt idx="2">
                  <c:v>290</c:v>
                </c:pt>
                <c:pt idx="3">
                  <c:v>360</c:v>
                </c:pt>
                <c:pt idx="4">
                  <c:v>250</c:v>
                </c:pt>
                <c:pt idx="5">
                  <c:v>450</c:v>
                </c:pt>
                <c:pt idx="6">
                  <c:v>530</c:v>
                </c:pt>
                <c:pt idx="7">
                  <c:v>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8-433B-8606-49EEC651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42127"/>
        <c:axId val="199722687"/>
      </c:scatterChart>
      <c:scatterChart>
        <c:scatterStyle val="smoothMarker"/>
        <c:varyColors val="0"/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'Lot Prices'!$B$4:$B$11</c:f>
              <c:numCache>
                <c:formatCode>General</c:formatCode>
                <c:ptCount val="8"/>
                <c:pt idx="0">
                  <c:v>75</c:v>
                </c:pt>
                <c:pt idx="1">
                  <c:v>125</c:v>
                </c:pt>
                <c:pt idx="2">
                  <c:v>125</c:v>
                </c:pt>
                <c:pt idx="3">
                  <c:v>175</c:v>
                </c:pt>
                <c:pt idx="4">
                  <c:v>175</c:v>
                </c:pt>
                <c:pt idx="5">
                  <c:v>225</c:v>
                </c:pt>
                <c:pt idx="6">
                  <c:v>225</c:v>
                </c:pt>
                <c:pt idx="7">
                  <c:v>275</c:v>
                </c:pt>
              </c:numCache>
            </c:numRef>
          </c:xVal>
          <c:yVal>
            <c:numRef>
              <c:f>'Lot Prices'!$D$4:$D$11</c:f>
              <c:numCache>
                <c:formatCode>0.00</c:formatCode>
                <c:ptCount val="8"/>
                <c:pt idx="0">
                  <c:v>120.00198810928393</c:v>
                </c:pt>
                <c:pt idx="1">
                  <c:v>240.00116161293997</c:v>
                </c:pt>
                <c:pt idx="2">
                  <c:v>240.00116161293997</c:v>
                </c:pt>
                <c:pt idx="3">
                  <c:v>360.00033511659592</c:v>
                </c:pt>
                <c:pt idx="4">
                  <c:v>360.00033511659592</c:v>
                </c:pt>
                <c:pt idx="5">
                  <c:v>479.99950862025196</c:v>
                </c:pt>
                <c:pt idx="6">
                  <c:v>479.99950862025196</c:v>
                </c:pt>
                <c:pt idx="7">
                  <c:v>599.998682123908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C8-433B-8606-49EEC651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42127"/>
        <c:axId val="199722687"/>
      </c:scatterChart>
      <c:valAx>
        <c:axId val="71524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Square</a:t>
                </a:r>
                <a:r>
                  <a:rPr lang="en-US" baseline="0">
                    <a:solidFill>
                      <a:schemeClr val="tx1"/>
                    </a:solidFill>
                  </a:rPr>
                  <a:t> (ft.)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2687"/>
        <c:crosses val="autoZero"/>
        <c:crossBetween val="midCat"/>
      </c:valAx>
      <c:valAx>
        <c:axId val="1997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Sale price 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Cities</a:t>
            </a:r>
            <a:r>
              <a:rPr lang="en-US" baseline="0">
                <a:solidFill>
                  <a:schemeClr val="tx1"/>
                </a:solidFill>
              </a:rPr>
              <a:t> Temperatures Info</a:t>
            </a:r>
          </a:p>
          <a:p>
            <a:pPr>
              <a:defRPr/>
            </a:pPr>
            <a:r>
              <a:rPr lang="en-US" baseline="0">
                <a:solidFill>
                  <a:schemeClr val="tx1"/>
                </a:solidFill>
              </a:rPr>
              <a:t>y = 0.900x + 20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tempertures!$B$4:$B$13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</c:numCache>
            </c:numRef>
          </c:xVal>
          <c:yVal>
            <c:numRef>
              <c:f>tempertures!$C$4:$C$13</c:f>
              <c:numCache>
                <c:formatCode>General</c:formatCode>
                <c:ptCount val="10"/>
                <c:pt idx="0">
                  <c:v>29</c:v>
                </c:pt>
                <c:pt idx="1">
                  <c:v>37</c:v>
                </c:pt>
                <c:pt idx="2">
                  <c:v>43</c:v>
                </c:pt>
                <c:pt idx="3">
                  <c:v>41</c:v>
                </c:pt>
                <c:pt idx="4">
                  <c:v>49</c:v>
                </c:pt>
                <c:pt idx="5">
                  <c:v>50</c:v>
                </c:pt>
                <c:pt idx="6">
                  <c:v>58</c:v>
                </c:pt>
                <c:pt idx="7">
                  <c:v>64</c:v>
                </c:pt>
                <c:pt idx="8">
                  <c:v>70</c:v>
                </c:pt>
                <c:pt idx="9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7-498A-ACF3-2BD9F953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94959"/>
        <c:axId val="2032893519"/>
      </c:scatterChart>
      <c:scatterChart>
        <c:scatterStyle val="smoothMarker"/>
        <c:varyColors val="0"/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tempertures!$B$4:$B$13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</c:numCache>
            </c:numRef>
          </c:xVal>
          <c:yVal>
            <c:numRef>
              <c:f>tempertures!$D$4:$D$13</c:f>
              <c:numCache>
                <c:formatCode>0.00</c:formatCode>
                <c:ptCount val="10"/>
                <c:pt idx="0">
                  <c:v>28.999996649808693</c:v>
                </c:pt>
                <c:pt idx="1">
                  <c:v>37.999995073327526</c:v>
                </c:pt>
                <c:pt idx="2">
                  <c:v>37.999995073327526</c:v>
                </c:pt>
                <c:pt idx="3">
                  <c:v>46.999993496846358</c:v>
                </c:pt>
                <c:pt idx="4">
                  <c:v>46.999993496846358</c:v>
                </c:pt>
                <c:pt idx="5">
                  <c:v>55.99999192036519</c:v>
                </c:pt>
                <c:pt idx="6">
                  <c:v>55.99999192036519</c:v>
                </c:pt>
                <c:pt idx="7">
                  <c:v>64.999990343884022</c:v>
                </c:pt>
                <c:pt idx="8">
                  <c:v>64.999990343884022</c:v>
                </c:pt>
                <c:pt idx="9">
                  <c:v>73.99998876740284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7-498A-ACF3-2BD9F953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94959"/>
        <c:axId val="2032893519"/>
      </c:scatterChart>
      <c:valAx>
        <c:axId val="208459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+mn-lt"/>
                  </a:rPr>
                  <a:t>Low (</a:t>
                </a: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  <a:latin typeface="+mn-lt"/>
                  </a:rPr>
                  <a:t>℉)</a:t>
                </a:r>
                <a:endParaRPr lang="en-US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93519"/>
        <c:crosses val="autoZero"/>
        <c:crossBetween val="midCat"/>
      </c:valAx>
      <c:valAx>
        <c:axId val="20328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High</a:t>
                </a:r>
                <a:r>
                  <a:rPr lang="en-US" baseline="0">
                    <a:solidFill>
                      <a:schemeClr val="tx1"/>
                    </a:solidFill>
                  </a:rPr>
                  <a:t> (</a:t>
                </a: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℉)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Coffee Drink</a:t>
            </a:r>
            <a:r>
              <a:rPr lang="en-US" baseline="0">
                <a:solidFill>
                  <a:schemeClr val="tx1"/>
                </a:solidFill>
              </a:rPr>
              <a:t> Info</a:t>
            </a:r>
          </a:p>
          <a:p>
            <a:pPr>
              <a:defRPr/>
            </a:pPr>
            <a:r>
              <a:rPr lang="en-US" baseline="0">
                <a:solidFill>
                  <a:schemeClr val="tx1"/>
                </a:solidFill>
              </a:rPr>
              <a:t>y = 0.203x - 10.720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Coffee!$B$4:$B$21</c:f>
              <c:numCache>
                <c:formatCode>General</c:formatCode>
                <c:ptCount val="18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200</c:v>
                </c:pt>
                <c:pt idx="7">
                  <c:v>200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330</c:v>
                </c:pt>
                <c:pt idx="15">
                  <c:v>340</c:v>
                </c:pt>
                <c:pt idx="16">
                  <c:v>380</c:v>
                </c:pt>
                <c:pt idx="17">
                  <c:v>440</c:v>
                </c:pt>
              </c:numCache>
            </c:numRef>
          </c:xVal>
          <c:yVal>
            <c:numRef>
              <c:f>Coffee!$C$4:$C$21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18</c:v>
                </c:pt>
                <c:pt idx="4">
                  <c:v>30</c:v>
                </c:pt>
                <c:pt idx="5">
                  <c:v>30</c:v>
                </c:pt>
                <c:pt idx="6">
                  <c:v>36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37</c:v>
                </c:pt>
                <c:pt idx="11">
                  <c:v>42</c:v>
                </c:pt>
                <c:pt idx="12">
                  <c:v>40</c:v>
                </c:pt>
                <c:pt idx="13">
                  <c:v>54</c:v>
                </c:pt>
                <c:pt idx="14">
                  <c:v>60</c:v>
                </c:pt>
                <c:pt idx="15">
                  <c:v>55</c:v>
                </c:pt>
                <c:pt idx="16">
                  <c:v>68</c:v>
                </c:pt>
                <c:pt idx="1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E-44DD-BF36-CBCC836C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78144"/>
        <c:axId val="543292848"/>
      </c:scatterChart>
      <c:scatterChart>
        <c:scatterStyle val="smoothMarker"/>
        <c:varyColors val="0"/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Coffee!$B$4:$B$21</c:f>
              <c:numCache>
                <c:formatCode>General</c:formatCode>
                <c:ptCount val="18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200</c:v>
                </c:pt>
                <c:pt idx="7">
                  <c:v>200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330</c:v>
                </c:pt>
                <c:pt idx="15">
                  <c:v>340</c:v>
                </c:pt>
                <c:pt idx="16">
                  <c:v>380</c:v>
                </c:pt>
                <c:pt idx="17">
                  <c:v>440</c:v>
                </c:pt>
              </c:numCache>
            </c:numRef>
          </c:xVal>
          <c:yVal>
            <c:numRef>
              <c:f>Coffee!$D$4:$D$21</c:f>
              <c:numCache>
                <c:formatCode>0.00</c:formatCode>
                <c:ptCount val="18"/>
                <c:pt idx="0">
                  <c:v>11.609764212313577</c:v>
                </c:pt>
                <c:pt idx="1">
                  <c:v>13.6397844629633</c:v>
                </c:pt>
                <c:pt idx="2">
                  <c:v>15.66980471361302</c:v>
                </c:pt>
                <c:pt idx="3">
                  <c:v>27.849926217511353</c:v>
                </c:pt>
                <c:pt idx="4">
                  <c:v>27.849926217511353</c:v>
                </c:pt>
                <c:pt idx="5">
                  <c:v>27.849926217511353</c:v>
                </c:pt>
                <c:pt idx="6">
                  <c:v>29.879946468161073</c:v>
                </c:pt>
                <c:pt idx="7">
                  <c:v>29.879946468161073</c:v>
                </c:pt>
                <c:pt idx="8">
                  <c:v>35.970007220110233</c:v>
                </c:pt>
                <c:pt idx="9">
                  <c:v>38.00002747075996</c:v>
                </c:pt>
                <c:pt idx="10">
                  <c:v>40.03004772140968</c:v>
                </c:pt>
                <c:pt idx="11">
                  <c:v>42.0600679720594</c:v>
                </c:pt>
                <c:pt idx="12">
                  <c:v>42.0600679720594</c:v>
                </c:pt>
                <c:pt idx="13">
                  <c:v>42.0600679720594</c:v>
                </c:pt>
                <c:pt idx="14">
                  <c:v>56.270209726607455</c:v>
                </c:pt>
                <c:pt idx="15">
                  <c:v>58.300229977257167</c:v>
                </c:pt>
                <c:pt idx="16">
                  <c:v>66.420310979856055</c:v>
                </c:pt>
                <c:pt idx="17">
                  <c:v>78.600432483754375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AE-44DD-BF36-CBCC836C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78144"/>
        <c:axId val="543292848"/>
      </c:scatterChart>
      <c:valAx>
        <c:axId val="5487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92848"/>
        <c:crosses val="autoZero"/>
        <c:crossBetween val="midCat"/>
      </c:valAx>
      <c:valAx>
        <c:axId val="5432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Carb.</a:t>
                </a:r>
                <a:r>
                  <a:rPr lang="en-US" baseline="0">
                    <a:solidFill>
                      <a:schemeClr val="tx1"/>
                    </a:solidFill>
                  </a:rPr>
                  <a:t> (gram)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18</xdr:row>
      <xdr:rowOff>133350</xdr:rowOff>
    </xdr:from>
    <xdr:to>
      <xdr:col>7</xdr:col>
      <xdr:colOff>38100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533EC-B3D5-4A45-B59D-EC4B7671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609601</xdr:colOff>
      <xdr:row>15</xdr:row>
      <xdr:rowOff>85725</xdr:rowOff>
    </xdr:from>
    <xdr:to>
      <xdr:col>11</xdr:col>
      <xdr:colOff>171451</xdr:colOff>
      <xdr:row>28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C2E28-DC3E-4924-BAF0-5BB15A0C8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21</xdr:row>
      <xdr:rowOff>161925</xdr:rowOff>
    </xdr:from>
    <xdr:to>
      <xdr:col>10</xdr:col>
      <xdr:colOff>381000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BAA08-A426-4AAF-AE99-51EF2E1B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zoomScaleNormal="100" workbookViewId="0">
      <selection activeCell="Q28" sqref="Q28"/>
    </sheetView>
  </sheetViews>
  <sheetFormatPr defaultRowHeight="15" x14ac:dyDescent="0.25"/>
  <cols>
    <col min="1" max="1" width="11.5703125" style="8" customWidth="1"/>
    <col min="2" max="2" width="9.140625" style="4"/>
    <col min="3" max="3" width="8.7109375" style="4" bestFit="1" customWidth="1"/>
    <col min="4" max="4" width="10.7109375" style="4" customWidth="1"/>
    <col min="5" max="5" width="11.28515625" style="4" bestFit="1" customWidth="1"/>
    <col min="6" max="6" width="13.42578125" style="4" bestFit="1" customWidth="1"/>
    <col min="7" max="7" width="7.42578125" style="4" bestFit="1" customWidth="1"/>
    <col min="8" max="8" width="3.7109375" style="2" customWidth="1"/>
    <col min="9" max="9" width="9.5703125" style="2" customWidth="1"/>
    <col min="10" max="10" width="8.5703125" style="2" bestFit="1" customWidth="1"/>
    <col min="11" max="11" width="8.85546875" style="2" bestFit="1" customWidth="1"/>
  </cols>
  <sheetData>
    <row r="1" spans="1:11" x14ac:dyDescent="0.25">
      <c r="B1" s="3" t="s">
        <v>40</v>
      </c>
      <c r="C1" s="3" t="s">
        <v>57</v>
      </c>
      <c r="D1" s="3" t="s">
        <v>45</v>
      </c>
      <c r="E1" s="4" t="s">
        <v>42</v>
      </c>
      <c r="F1" s="3" t="s">
        <v>46</v>
      </c>
      <c r="G1" s="3" t="s">
        <v>43</v>
      </c>
      <c r="I1" s="5" t="s">
        <v>48</v>
      </c>
      <c r="J1" s="3" t="s">
        <v>52</v>
      </c>
    </row>
    <row r="2" spans="1:11" x14ac:dyDescent="0.25">
      <c r="B2" s="6" t="s">
        <v>44</v>
      </c>
      <c r="C2" s="6" t="s">
        <v>56</v>
      </c>
      <c r="D2" s="6" t="s">
        <v>77</v>
      </c>
      <c r="E2" s="6" t="s">
        <v>78</v>
      </c>
      <c r="F2" s="6" t="s">
        <v>79</v>
      </c>
    </row>
    <row r="3" spans="1:11" x14ac:dyDescent="0.25">
      <c r="A3" s="14" t="s">
        <v>4</v>
      </c>
      <c r="B3" s="15" t="s">
        <v>0</v>
      </c>
      <c r="C3" s="15" t="s">
        <v>1</v>
      </c>
      <c r="D3" s="16" t="s">
        <v>58</v>
      </c>
      <c r="I3" s="9" t="s">
        <v>41</v>
      </c>
      <c r="J3" s="24">
        <v>2.3999834700731202</v>
      </c>
    </row>
    <row r="4" spans="1:11" x14ac:dyDescent="0.25">
      <c r="A4" s="8" t="s">
        <v>5</v>
      </c>
      <c r="B4" s="4">
        <v>75</v>
      </c>
      <c r="C4" s="4">
        <v>155</v>
      </c>
      <c r="D4" s="22">
        <f>($J$3 * B4) + $J$4</f>
        <v>120.00198810928393</v>
      </c>
      <c r="E4" s="22">
        <f>C4 - D4</f>
        <v>34.998011890716072</v>
      </c>
      <c r="F4" s="22">
        <f>E4 ^ 2</f>
        <v>1224.8608363027035</v>
      </c>
      <c r="G4" s="22">
        <f>SUM(F4:F11)</f>
        <v>21350.000009095573</v>
      </c>
      <c r="I4" s="9" t="s">
        <v>51</v>
      </c>
      <c r="J4" s="24">
        <v>-59.996772146200072</v>
      </c>
    </row>
    <row r="5" spans="1:11" x14ac:dyDescent="0.25">
      <c r="A5" s="8" t="s">
        <v>6</v>
      </c>
      <c r="B5" s="4">
        <v>125</v>
      </c>
      <c r="C5" s="4">
        <v>210</v>
      </c>
      <c r="D5" s="22">
        <f t="shared" ref="D5:D11" si="0">($J$3 * B5) + $J$4</f>
        <v>240.00116161293997</v>
      </c>
      <c r="E5" s="22">
        <f t="shared" ref="E5:E11" si="1">C5 - D5</f>
        <v>-30.001161612939967</v>
      </c>
      <c r="F5" s="22">
        <f t="shared" ref="F5:F11" si="2">E5 ^ 2</f>
        <v>900.06969812574266</v>
      </c>
    </row>
    <row r="6" spans="1:11" x14ac:dyDescent="0.25">
      <c r="A6" s="8" t="s">
        <v>7</v>
      </c>
      <c r="B6" s="4">
        <v>125</v>
      </c>
      <c r="C6" s="4">
        <v>290</v>
      </c>
      <c r="D6" s="22">
        <f t="shared" si="0"/>
        <v>240.00116161293997</v>
      </c>
      <c r="E6" s="22">
        <f t="shared" si="1"/>
        <v>49.998838387060033</v>
      </c>
      <c r="F6" s="22">
        <f t="shared" si="2"/>
        <v>2499.8838400553477</v>
      </c>
      <c r="H6" s="10"/>
      <c r="I6" s="11"/>
      <c r="J6" s="11"/>
    </row>
    <row r="7" spans="1:11" x14ac:dyDescent="0.25">
      <c r="A7" s="8" t="s">
        <v>8</v>
      </c>
      <c r="B7" s="4">
        <v>175</v>
      </c>
      <c r="C7" s="4">
        <v>360</v>
      </c>
      <c r="D7" s="22">
        <f t="shared" si="0"/>
        <v>360.00033511659592</v>
      </c>
      <c r="E7" s="22">
        <f t="shared" si="1"/>
        <v>-3.3511659592022625E-4</v>
      </c>
      <c r="F7" s="22">
        <f t="shared" si="2"/>
        <v>1.123031328611602E-7</v>
      </c>
      <c r="H7" s="12"/>
      <c r="I7" s="7" t="s">
        <v>48</v>
      </c>
      <c r="J7" s="13" t="s">
        <v>49</v>
      </c>
      <c r="K7" s="13" t="s">
        <v>50</v>
      </c>
    </row>
    <row r="8" spans="1:11" x14ac:dyDescent="0.25">
      <c r="A8" s="8" t="s">
        <v>12</v>
      </c>
      <c r="B8" s="4">
        <v>175</v>
      </c>
      <c r="C8" s="4">
        <v>250</v>
      </c>
      <c r="D8" s="22">
        <f t="shared" si="0"/>
        <v>360.00033511659592</v>
      </c>
      <c r="E8" s="22">
        <f t="shared" si="1"/>
        <v>-110.00033511659592</v>
      </c>
      <c r="F8" s="22">
        <f t="shared" si="2"/>
        <v>12100.073725763406</v>
      </c>
      <c r="H8" s="12"/>
      <c r="J8" s="13" t="s">
        <v>53</v>
      </c>
      <c r="K8" s="13" t="s">
        <v>54</v>
      </c>
    </row>
    <row r="9" spans="1:11" x14ac:dyDescent="0.25">
      <c r="A9" s="8" t="s">
        <v>9</v>
      </c>
      <c r="B9" s="4">
        <v>225</v>
      </c>
      <c r="C9" s="4">
        <v>450</v>
      </c>
      <c r="D9" s="22">
        <f t="shared" si="0"/>
        <v>479.99950862025196</v>
      </c>
      <c r="E9" s="22">
        <f t="shared" si="1"/>
        <v>-29.999508620251959</v>
      </c>
      <c r="F9" s="22">
        <f t="shared" si="2"/>
        <v>899.97051745657154</v>
      </c>
      <c r="I9" s="7" t="s">
        <v>41</v>
      </c>
      <c r="J9" s="38">
        <v>2</v>
      </c>
      <c r="K9" s="36">
        <v>2.4</v>
      </c>
    </row>
    <row r="10" spans="1:11" x14ac:dyDescent="0.25">
      <c r="A10" s="8" t="s">
        <v>10</v>
      </c>
      <c r="B10" s="4">
        <v>225</v>
      </c>
      <c r="C10" s="4">
        <v>530</v>
      </c>
      <c r="D10" s="22">
        <f t="shared" si="0"/>
        <v>479.99950862025196</v>
      </c>
      <c r="E10" s="22">
        <f t="shared" si="1"/>
        <v>50.000491379748041</v>
      </c>
      <c r="F10" s="22">
        <f t="shared" si="2"/>
        <v>2500.0491382162581</v>
      </c>
      <c r="I10" s="7" t="s">
        <v>51</v>
      </c>
      <c r="J10" s="38">
        <v>10</v>
      </c>
      <c r="K10" s="36">
        <v>-59.997</v>
      </c>
    </row>
    <row r="11" spans="1:11" x14ac:dyDescent="0.25">
      <c r="A11" s="8" t="s">
        <v>11</v>
      </c>
      <c r="B11" s="4">
        <v>275</v>
      </c>
      <c r="C11" s="4">
        <v>635</v>
      </c>
      <c r="D11" s="22">
        <f t="shared" si="0"/>
        <v>599.998682123908</v>
      </c>
      <c r="E11" s="22">
        <f t="shared" si="1"/>
        <v>35.001317876092003</v>
      </c>
      <c r="F11" s="22">
        <f t="shared" si="2"/>
        <v>1225.0922530632376</v>
      </c>
      <c r="I11" s="7"/>
      <c r="J11" s="39"/>
      <c r="K11" s="37"/>
    </row>
    <row r="12" spans="1:11" x14ac:dyDescent="0.25">
      <c r="I12" s="7" t="s">
        <v>43</v>
      </c>
      <c r="J12" s="39">
        <v>26150</v>
      </c>
      <c r="K12" s="37">
        <v>21350</v>
      </c>
    </row>
    <row r="13" spans="1:11" x14ac:dyDescent="0.25">
      <c r="I13" s="7"/>
      <c r="J13" s="7"/>
      <c r="K13" s="7"/>
    </row>
    <row r="14" spans="1:11" x14ac:dyDescent="0.25">
      <c r="A14" s="34" t="s">
        <v>59</v>
      </c>
      <c r="B14" s="34"/>
    </row>
    <row r="15" spans="1:11" x14ac:dyDescent="0.25">
      <c r="B15" s="3" t="s">
        <v>60</v>
      </c>
      <c r="C15" s="3" t="s">
        <v>61</v>
      </c>
    </row>
    <row r="16" spans="1:11" x14ac:dyDescent="0.25">
      <c r="B16" s="4">
        <v>100</v>
      </c>
      <c r="C16" s="22">
        <f>( J3 * B16) + J4</f>
        <v>180.00157486111195</v>
      </c>
      <c r="I16" s="2" t="s">
        <v>47</v>
      </c>
    </row>
    <row r="17" spans="2:11" x14ac:dyDescent="0.25">
      <c r="B17" s="4">
        <v>250</v>
      </c>
      <c r="C17" s="22">
        <f>(J3 * B17) + J4</f>
        <v>539.99909537207998</v>
      </c>
    </row>
    <row r="24" spans="2:11" x14ac:dyDescent="0.25">
      <c r="I24" s="25" t="s">
        <v>74</v>
      </c>
      <c r="J24" s="26"/>
      <c r="K24" s="27"/>
    </row>
    <row r="25" spans="2:11" x14ac:dyDescent="0.25">
      <c r="I25" s="28" t="s">
        <v>75</v>
      </c>
      <c r="J25" s="29"/>
      <c r="K25" s="30"/>
    </row>
    <row r="26" spans="2:11" x14ac:dyDescent="0.25">
      <c r="I26" s="31" t="s">
        <v>76</v>
      </c>
      <c r="J26" s="32"/>
      <c r="K26" s="33"/>
    </row>
    <row r="29" spans="2:11" x14ac:dyDescent="0.25">
      <c r="B29" s="4" t="s">
        <v>47</v>
      </c>
    </row>
  </sheetData>
  <mergeCells count="4">
    <mergeCell ref="I24:K24"/>
    <mergeCell ref="I25:K25"/>
    <mergeCell ref="I26:K26"/>
    <mergeCell ref="A14:B14"/>
  </mergeCells>
  <pageMargins left="0.7" right="0.7" top="0.75" bottom="0.75" header="0.3" footer="0.3"/>
  <pageSetup orientation="landscape" r:id="rId1"/>
  <headerFooter>
    <oddFooter>&amp;L&amp;8&amp;F&amp;C&amp;8&amp;A&amp;R&amp;8Sho Tanaka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O15" sqref="O15"/>
    </sheetView>
  </sheetViews>
  <sheetFormatPr defaultRowHeight="15" x14ac:dyDescent="0.25"/>
  <cols>
    <col min="1" max="1" width="9.140625" style="8" customWidth="1"/>
    <col min="2" max="2" width="8.42578125" style="4" customWidth="1"/>
    <col min="3" max="3" width="9" style="4" customWidth="1"/>
    <col min="4" max="4" width="10.5703125" style="4" bestFit="1" customWidth="1"/>
    <col min="5" max="5" width="11.28515625" style="4" bestFit="1" customWidth="1"/>
    <col min="6" max="6" width="13.5703125" style="4" customWidth="1"/>
    <col min="7" max="7" width="7" style="4" customWidth="1"/>
    <col min="8" max="8" width="2.5703125" style="2" customWidth="1"/>
    <col min="9" max="9" width="9.42578125" style="2" customWidth="1"/>
    <col min="10" max="10" width="8.5703125" style="2" bestFit="1" customWidth="1"/>
    <col min="11" max="11" width="6.85546875" style="2" customWidth="1"/>
  </cols>
  <sheetData>
    <row r="1" spans="1:11" x14ac:dyDescent="0.25">
      <c r="B1" s="3" t="s">
        <v>40</v>
      </c>
      <c r="C1" s="3" t="s">
        <v>62</v>
      </c>
      <c r="D1" s="3" t="s">
        <v>45</v>
      </c>
      <c r="E1" s="4" t="s">
        <v>42</v>
      </c>
      <c r="F1" s="3" t="s">
        <v>46</v>
      </c>
      <c r="G1" s="3" t="s">
        <v>43</v>
      </c>
      <c r="I1" s="5" t="s">
        <v>48</v>
      </c>
      <c r="J1" s="3" t="s">
        <v>52</v>
      </c>
    </row>
    <row r="2" spans="1:11" x14ac:dyDescent="0.25">
      <c r="B2" s="6" t="s">
        <v>44</v>
      </c>
      <c r="C2" s="6" t="s">
        <v>56</v>
      </c>
      <c r="D2" s="6" t="s">
        <v>77</v>
      </c>
      <c r="E2" s="6" t="s">
        <v>78</v>
      </c>
      <c r="F2" s="6" t="s">
        <v>79</v>
      </c>
    </row>
    <row r="3" spans="1:11" x14ac:dyDescent="0.25">
      <c r="A3" s="14" t="s">
        <v>13</v>
      </c>
      <c r="B3" s="15" t="s">
        <v>2</v>
      </c>
      <c r="C3" s="15" t="s">
        <v>3</v>
      </c>
      <c r="D3" s="16" t="s">
        <v>63</v>
      </c>
      <c r="I3" s="9" t="s">
        <v>41</v>
      </c>
      <c r="J3" s="24">
        <v>0.89999984235188302</v>
      </c>
    </row>
    <row r="4" spans="1:11" x14ac:dyDescent="0.25">
      <c r="A4" s="8" t="s">
        <v>55</v>
      </c>
      <c r="B4" s="4">
        <v>10</v>
      </c>
      <c r="C4" s="4">
        <v>29</v>
      </c>
      <c r="D4" s="22">
        <f>($J$3 * B4) + $J$4</f>
        <v>28.999996649808693</v>
      </c>
      <c r="E4" s="22">
        <f xml:space="preserve"> C4 - D4</f>
        <v>3.3501913065947519E-6</v>
      </c>
      <c r="F4" s="22">
        <f>E4 ^ 2</f>
        <v>1.1223781790783051E-11</v>
      </c>
      <c r="G4" s="22">
        <f>SUM(F4:F13)</f>
        <v>132.00000000058756</v>
      </c>
      <c r="I4" s="9" t="s">
        <v>51</v>
      </c>
      <c r="J4" s="24">
        <v>19.999998226289865</v>
      </c>
    </row>
    <row r="5" spans="1:11" x14ac:dyDescent="0.25">
      <c r="A5" s="8" t="s">
        <v>14</v>
      </c>
      <c r="B5" s="4">
        <v>20</v>
      </c>
      <c r="C5" s="4">
        <v>37</v>
      </c>
      <c r="D5" s="22">
        <f t="shared" ref="D5:D13" si="0">($J$3 * B5) + $J$4</f>
        <v>37.999995073327526</v>
      </c>
      <c r="E5" s="22">
        <f t="shared" ref="E5:E13" si="1" xml:space="preserve"> C5 - D5</f>
        <v>-0.99999507332752557</v>
      </c>
      <c r="F5" s="22">
        <f t="shared" ref="F5:F13" si="2">E5 ^ 2</f>
        <v>0.99999014667932329</v>
      </c>
    </row>
    <row r="6" spans="1:11" x14ac:dyDescent="0.25">
      <c r="A6" s="8" t="s">
        <v>15</v>
      </c>
      <c r="B6" s="4">
        <v>20</v>
      </c>
      <c r="C6" s="4">
        <v>43</v>
      </c>
      <c r="D6" s="22">
        <f t="shared" si="0"/>
        <v>37.999995073327526</v>
      </c>
      <c r="E6" s="22">
        <f t="shared" si="1"/>
        <v>5.0000049266724744</v>
      </c>
      <c r="F6" s="22">
        <f t="shared" si="2"/>
        <v>25.000049266749016</v>
      </c>
    </row>
    <row r="7" spans="1:11" x14ac:dyDescent="0.25">
      <c r="A7" s="8" t="s">
        <v>17</v>
      </c>
      <c r="B7" s="4">
        <v>30</v>
      </c>
      <c r="C7" s="4">
        <v>41</v>
      </c>
      <c r="D7" s="22">
        <f t="shared" si="0"/>
        <v>46.999993496846358</v>
      </c>
      <c r="E7" s="22">
        <f t="shared" si="1"/>
        <v>-5.9999934968463577</v>
      </c>
      <c r="F7" s="22">
        <f t="shared" si="2"/>
        <v>35.999921962198584</v>
      </c>
      <c r="I7" s="7" t="s">
        <v>48</v>
      </c>
      <c r="J7" s="13" t="s">
        <v>49</v>
      </c>
      <c r="K7" s="13" t="s">
        <v>50</v>
      </c>
    </row>
    <row r="8" spans="1:11" x14ac:dyDescent="0.25">
      <c r="A8" s="8" t="s">
        <v>16</v>
      </c>
      <c r="B8" s="4">
        <v>30</v>
      </c>
      <c r="C8" s="4">
        <v>49</v>
      </c>
      <c r="D8" s="22">
        <f t="shared" si="0"/>
        <v>46.999993496846358</v>
      </c>
      <c r="E8" s="22">
        <f t="shared" si="1"/>
        <v>2.0000065031536423</v>
      </c>
      <c r="F8" s="22">
        <f t="shared" si="2"/>
        <v>4.0000260126568596</v>
      </c>
      <c r="J8" s="13" t="s">
        <v>53</v>
      </c>
      <c r="K8" s="13" t="s">
        <v>54</v>
      </c>
    </row>
    <row r="9" spans="1:11" x14ac:dyDescent="0.25">
      <c r="A9" s="8" t="s">
        <v>18</v>
      </c>
      <c r="B9" s="4">
        <v>40</v>
      </c>
      <c r="C9" s="4">
        <v>50</v>
      </c>
      <c r="D9" s="22">
        <f t="shared" si="0"/>
        <v>55.99999192036519</v>
      </c>
      <c r="E9" s="22">
        <f t="shared" si="1"/>
        <v>-5.9999919203651899</v>
      </c>
      <c r="F9" s="22">
        <f t="shared" si="2"/>
        <v>35.999903044447557</v>
      </c>
      <c r="I9" s="7" t="s">
        <v>41</v>
      </c>
      <c r="J9" s="38">
        <v>1</v>
      </c>
      <c r="K9" s="36">
        <v>0.9</v>
      </c>
    </row>
    <row r="10" spans="1:11" x14ac:dyDescent="0.25">
      <c r="A10" s="8" t="s">
        <v>19</v>
      </c>
      <c r="B10" s="4">
        <v>40</v>
      </c>
      <c r="C10" s="4">
        <v>58</v>
      </c>
      <c r="D10" s="22">
        <f t="shared" si="0"/>
        <v>55.99999192036519</v>
      </c>
      <c r="E10" s="22">
        <f t="shared" si="1"/>
        <v>2.0000080796348101</v>
      </c>
      <c r="F10" s="22">
        <f t="shared" si="2"/>
        <v>4.0000323186045206</v>
      </c>
      <c r="I10" s="7" t="s">
        <v>51</v>
      </c>
      <c r="J10" s="38">
        <v>-10</v>
      </c>
      <c r="K10" s="36">
        <v>20</v>
      </c>
    </row>
    <row r="11" spans="1:11" x14ac:dyDescent="0.25">
      <c r="A11" s="8" t="s">
        <v>20</v>
      </c>
      <c r="B11" s="4">
        <v>50</v>
      </c>
      <c r="C11" s="4">
        <v>64</v>
      </c>
      <c r="D11" s="22">
        <f t="shared" si="0"/>
        <v>64.999990343884022</v>
      </c>
      <c r="E11" s="22">
        <f t="shared" si="1"/>
        <v>-0.99999034388402208</v>
      </c>
      <c r="F11" s="22">
        <f t="shared" si="2"/>
        <v>0.99998068786128469</v>
      </c>
      <c r="I11" s="7"/>
      <c r="J11" s="39"/>
      <c r="K11" s="37"/>
    </row>
    <row r="12" spans="1:11" x14ac:dyDescent="0.25">
      <c r="A12" s="8" t="s">
        <v>21</v>
      </c>
      <c r="B12" s="4">
        <v>50</v>
      </c>
      <c r="C12" s="4">
        <v>70</v>
      </c>
      <c r="D12" s="22">
        <f t="shared" si="0"/>
        <v>64.999990343884022</v>
      </c>
      <c r="E12" s="22">
        <f t="shared" si="1"/>
        <v>5.0000096561159779</v>
      </c>
      <c r="F12" s="22">
        <f t="shared" si="2"/>
        <v>25.00009656125302</v>
      </c>
      <c r="I12" s="7" t="s">
        <v>43</v>
      </c>
      <c r="J12" s="39">
        <v>7177</v>
      </c>
      <c r="K12" s="37">
        <v>132</v>
      </c>
    </row>
    <row r="13" spans="1:11" x14ac:dyDescent="0.25">
      <c r="A13" s="8" t="s">
        <v>22</v>
      </c>
      <c r="B13" s="4">
        <v>60</v>
      </c>
      <c r="C13" s="4">
        <v>74</v>
      </c>
      <c r="D13" s="22">
        <f t="shared" si="0"/>
        <v>73.99998876740284</v>
      </c>
      <c r="E13" s="22">
        <f t="shared" si="1"/>
        <v>1.1232597159960278E-5</v>
      </c>
      <c r="F13" s="22">
        <f t="shared" si="2"/>
        <v>1.261712389579477E-10</v>
      </c>
    </row>
    <row r="16" spans="1:11" x14ac:dyDescent="0.25">
      <c r="A16" s="34" t="s">
        <v>64</v>
      </c>
      <c r="B16" s="34"/>
    </row>
    <row r="17" spans="2:3" x14ac:dyDescent="0.25">
      <c r="B17" s="3" t="s">
        <v>65</v>
      </c>
      <c r="C17" s="3" t="s">
        <v>66</v>
      </c>
    </row>
    <row r="18" spans="2:3" x14ac:dyDescent="0.25">
      <c r="B18" s="4">
        <v>25</v>
      </c>
      <c r="C18" s="22">
        <f xml:space="preserve"> (J3 * B18 ) + J4</f>
        <v>42.499994285086942</v>
      </c>
    </row>
    <row r="19" spans="2:3" x14ac:dyDescent="0.25">
      <c r="B19" s="4">
        <v>55</v>
      </c>
      <c r="C19" s="22">
        <f xml:space="preserve"> (J3 * B19 ) + J4</f>
        <v>69.499989555643424</v>
      </c>
    </row>
  </sheetData>
  <mergeCells count="1">
    <mergeCell ref="A16:B16"/>
  </mergeCells>
  <pageMargins left="0.7" right="0.7" top="0.75" bottom="0.75" header="0.3" footer="0.3"/>
  <pageSetup orientation="landscape" r:id="rId1"/>
  <headerFooter>
    <oddFooter>&amp;L&amp;8&amp;F&amp;C&amp;8&amp;A&amp;R&amp;8Sho Tanaka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tabSelected="1" workbookViewId="0">
      <selection activeCell="R16" sqref="R16"/>
    </sheetView>
  </sheetViews>
  <sheetFormatPr defaultRowHeight="15" x14ac:dyDescent="0.25"/>
  <cols>
    <col min="1" max="1" width="23" style="2" customWidth="1"/>
    <col min="2" max="2" width="8.140625" style="2" customWidth="1"/>
    <col min="3" max="3" width="8.5703125" style="2" bestFit="1" customWidth="1"/>
    <col min="4" max="4" width="11" style="2" bestFit="1" customWidth="1"/>
    <col min="5" max="5" width="11.28515625" style="2" bestFit="1" customWidth="1"/>
    <col min="6" max="6" width="13.42578125" style="2" bestFit="1" customWidth="1"/>
    <col min="7" max="7" width="6.7109375" style="2" customWidth="1"/>
    <col min="8" max="8" width="4" style="2" customWidth="1"/>
    <col min="9" max="9" width="9.28515625" style="2" customWidth="1"/>
    <col min="10" max="10" width="9.7109375" style="2" bestFit="1" customWidth="1"/>
    <col min="11" max="11" width="7.28515625" style="2" customWidth="1"/>
  </cols>
  <sheetData>
    <row r="1" spans="1:12" x14ac:dyDescent="0.25">
      <c r="B1" s="3" t="s">
        <v>40</v>
      </c>
      <c r="C1" s="3" t="s">
        <v>57</v>
      </c>
      <c r="D1" s="3" t="s">
        <v>45</v>
      </c>
      <c r="E1" s="4" t="s">
        <v>42</v>
      </c>
      <c r="F1" s="3" t="s">
        <v>46</v>
      </c>
      <c r="G1" s="3" t="s">
        <v>43</v>
      </c>
      <c r="H1" s="3"/>
      <c r="I1" s="5" t="s">
        <v>48</v>
      </c>
      <c r="J1" s="3" t="s">
        <v>52</v>
      </c>
    </row>
    <row r="2" spans="1:12" x14ac:dyDescent="0.25">
      <c r="B2" s="6" t="s">
        <v>44</v>
      </c>
      <c r="C2" s="6" t="s">
        <v>56</v>
      </c>
      <c r="D2" s="6" t="s">
        <v>77</v>
      </c>
      <c r="E2" s="6" t="s">
        <v>78</v>
      </c>
      <c r="F2" s="6" t="s">
        <v>79</v>
      </c>
    </row>
    <row r="3" spans="1:12" x14ac:dyDescent="0.25">
      <c r="A3" s="20" t="s">
        <v>70</v>
      </c>
      <c r="B3" s="21" t="s">
        <v>23</v>
      </c>
      <c r="C3" s="21" t="s">
        <v>24</v>
      </c>
      <c r="D3" s="23" t="s">
        <v>80</v>
      </c>
      <c r="I3" s="9" t="s">
        <v>41</v>
      </c>
      <c r="J3" s="24">
        <v>0.20300202506497214</v>
      </c>
    </row>
    <row r="4" spans="1:12" x14ac:dyDescent="0.25">
      <c r="A4" s="18" t="s">
        <v>25</v>
      </c>
      <c r="B4" s="17">
        <v>110</v>
      </c>
      <c r="C4" s="17">
        <v>12</v>
      </c>
      <c r="D4" s="35">
        <f>($J$3 * B4) + $J$4</f>
        <v>11.609764212313577</v>
      </c>
      <c r="E4" s="35">
        <f>C4 - D4</f>
        <v>0.39023578768642331</v>
      </c>
      <c r="F4" s="35">
        <f xml:space="preserve"> E4 ^ 2</f>
        <v>0.15228396999124325</v>
      </c>
      <c r="G4" s="35">
        <f>SUM(F4:F21)</f>
        <v>386.79879893976977</v>
      </c>
      <c r="H4" s="9"/>
      <c r="I4" s="9" t="s">
        <v>51</v>
      </c>
      <c r="J4" s="24">
        <v>-10.720458544833358</v>
      </c>
    </row>
    <row r="5" spans="1:12" x14ac:dyDescent="0.25">
      <c r="A5" s="18" t="s">
        <v>26</v>
      </c>
      <c r="B5" s="17">
        <v>120</v>
      </c>
      <c r="C5" s="17">
        <v>12</v>
      </c>
      <c r="D5" s="35">
        <f t="shared" ref="D5:D21" si="0">($J$3 * B5) + $J$4</f>
        <v>13.6397844629633</v>
      </c>
      <c r="E5" s="35">
        <f t="shared" ref="E5:E21" si="1">C5 - D5</f>
        <v>-1.6397844629633003</v>
      </c>
      <c r="F5" s="35">
        <f t="shared" ref="F5:F21" si="2" xml:space="preserve"> E5 ^ 2</f>
        <v>2.688893084975839</v>
      </c>
      <c r="G5" s="35"/>
      <c r="L5" s="1"/>
    </row>
    <row r="6" spans="1:12" x14ac:dyDescent="0.25">
      <c r="A6" s="18" t="s">
        <v>27</v>
      </c>
      <c r="B6" s="17">
        <v>130</v>
      </c>
      <c r="C6" s="17">
        <v>13</v>
      </c>
      <c r="D6" s="35">
        <f t="shared" si="0"/>
        <v>15.66980471361302</v>
      </c>
      <c r="E6" s="35">
        <f t="shared" si="1"/>
        <v>-2.6698047136130203</v>
      </c>
      <c r="F6" s="35">
        <f t="shared" si="2"/>
        <v>7.1278572088303012</v>
      </c>
      <c r="G6" s="35"/>
      <c r="H6" s="19" t="s">
        <v>47</v>
      </c>
      <c r="L6" s="1"/>
    </row>
    <row r="7" spans="1:12" x14ac:dyDescent="0.25">
      <c r="A7" s="18" t="s">
        <v>28</v>
      </c>
      <c r="B7" s="17">
        <v>190</v>
      </c>
      <c r="C7" s="17">
        <v>18</v>
      </c>
      <c r="D7" s="35">
        <f t="shared" si="0"/>
        <v>27.849926217511353</v>
      </c>
      <c r="E7" s="35">
        <f t="shared" si="1"/>
        <v>-9.8499262175113529</v>
      </c>
      <c r="F7" s="35">
        <f t="shared" si="2"/>
        <v>97.021046490417504</v>
      </c>
      <c r="G7" s="35"/>
      <c r="I7" s="10"/>
      <c r="J7" s="10"/>
      <c r="K7" s="10"/>
      <c r="L7" s="1" t="s">
        <v>47</v>
      </c>
    </row>
    <row r="8" spans="1:12" x14ac:dyDescent="0.25">
      <c r="A8" s="18" t="s">
        <v>29</v>
      </c>
      <c r="B8" s="17">
        <v>190</v>
      </c>
      <c r="C8" s="17">
        <v>30</v>
      </c>
      <c r="D8" s="35">
        <f t="shared" si="0"/>
        <v>27.849926217511353</v>
      </c>
      <c r="E8" s="35">
        <f t="shared" si="1"/>
        <v>2.1500737824886471</v>
      </c>
      <c r="F8" s="35">
        <f t="shared" si="2"/>
        <v>4.6228172701450383</v>
      </c>
      <c r="G8" s="35"/>
    </row>
    <row r="9" spans="1:12" x14ac:dyDescent="0.25">
      <c r="A9" s="18" t="s">
        <v>30</v>
      </c>
      <c r="B9" s="17">
        <v>190</v>
      </c>
      <c r="C9" s="17">
        <v>30</v>
      </c>
      <c r="D9" s="35">
        <f t="shared" si="0"/>
        <v>27.849926217511353</v>
      </c>
      <c r="E9" s="35">
        <f t="shared" si="1"/>
        <v>2.1500737824886471</v>
      </c>
      <c r="F9" s="35">
        <f t="shared" si="2"/>
        <v>4.6228172701450383</v>
      </c>
      <c r="G9" s="35"/>
      <c r="I9" s="7" t="s">
        <v>48</v>
      </c>
      <c r="J9" s="13" t="s">
        <v>49</v>
      </c>
      <c r="K9" s="13" t="s">
        <v>50</v>
      </c>
    </row>
    <row r="10" spans="1:12" x14ac:dyDescent="0.25">
      <c r="A10" s="18" t="s">
        <v>31</v>
      </c>
      <c r="B10" s="17">
        <v>200</v>
      </c>
      <c r="C10" s="17">
        <v>36</v>
      </c>
      <c r="D10" s="35">
        <f t="shared" si="0"/>
        <v>29.879946468161073</v>
      </c>
      <c r="E10" s="35">
        <f t="shared" si="1"/>
        <v>6.1200535318389271</v>
      </c>
      <c r="F10" s="35">
        <f t="shared" si="2"/>
        <v>37.455055232574125</v>
      </c>
      <c r="G10" s="35"/>
      <c r="J10" s="13" t="s">
        <v>53</v>
      </c>
      <c r="K10" s="13" t="s">
        <v>54</v>
      </c>
    </row>
    <row r="11" spans="1:12" x14ac:dyDescent="0.25">
      <c r="A11" s="18" t="s">
        <v>32</v>
      </c>
      <c r="B11" s="17">
        <v>200</v>
      </c>
      <c r="C11" s="17">
        <v>34</v>
      </c>
      <c r="D11" s="35">
        <f t="shared" si="0"/>
        <v>29.879946468161073</v>
      </c>
      <c r="E11" s="35">
        <f t="shared" si="1"/>
        <v>4.1200535318389271</v>
      </c>
      <c r="F11" s="35">
        <f t="shared" si="2"/>
        <v>16.974841105218417</v>
      </c>
      <c r="G11" s="35"/>
      <c r="I11" s="7" t="s">
        <v>41</v>
      </c>
      <c r="J11" s="38">
        <v>2</v>
      </c>
      <c r="K11" s="36">
        <v>0.20300000000000001</v>
      </c>
    </row>
    <row r="12" spans="1:12" x14ac:dyDescent="0.25">
      <c r="A12" s="18" t="s">
        <v>33</v>
      </c>
      <c r="B12" s="17">
        <v>230</v>
      </c>
      <c r="C12" s="17">
        <v>34</v>
      </c>
      <c r="D12" s="35">
        <f t="shared" si="0"/>
        <v>35.970007220110233</v>
      </c>
      <c r="E12" s="35">
        <f t="shared" si="1"/>
        <v>-1.970007220110233</v>
      </c>
      <c r="F12" s="35">
        <f t="shared" si="2"/>
        <v>3.8809284472864478</v>
      </c>
      <c r="G12" s="35"/>
      <c r="I12" s="7" t="s">
        <v>51</v>
      </c>
      <c r="J12" s="38">
        <v>10</v>
      </c>
      <c r="K12" s="36">
        <v>-10.72</v>
      </c>
    </row>
    <row r="13" spans="1:12" x14ac:dyDescent="0.25">
      <c r="A13" s="18" t="s">
        <v>34</v>
      </c>
      <c r="B13" s="17">
        <v>240</v>
      </c>
      <c r="C13" s="17">
        <v>34</v>
      </c>
      <c r="D13" s="35">
        <f t="shared" si="0"/>
        <v>38.00002747075996</v>
      </c>
      <c r="E13" s="35">
        <f t="shared" si="1"/>
        <v>-4.0000274707599601</v>
      </c>
      <c r="F13" s="35">
        <f t="shared" si="2"/>
        <v>16.000219766834324</v>
      </c>
      <c r="G13" s="35"/>
      <c r="I13" s="7"/>
      <c r="J13" s="39"/>
      <c r="K13" s="37"/>
    </row>
    <row r="14" spans="1:12" x14ac:dyDescent="0.25">
      <c r="A14" s="18" t="s">
        <v>35</v>
      </c>
      <c r="B14" s="17">
        <v>250</v>
      </c>
      <c r="C14" s="17">
        <v>37</v>
      </c>
      <c r="D14" s="35">
        <f t="shared" si="0"/>
        <v>40.03004772140968</v>
      </c>
      <c r="E14" s="35">
        <f t="shared" si="1"/>
        <v>-3.0300477214096802</v>
      </c>
      <c r="F14" s="35">
        <f t="shared" si="2"/>
        <v>9.1811891940199946</v>
      </c>
      <c r="G14" s="35"/>
      <c r="I14" s="7" t="s">
        <v>43</v>
      </c>
      <c r="J14" s="39">
        <v>4107988</v>
      </c>
      <c r="K14" s="40">
        <v>386.79</v>
      </c>
    </row>
    <row r="15" spans="1:12" x14ac:dyDescent="0.25">
      <c r="A15" s="18" t="s">
        <v>36</v>
      </c>
      <c r="B15" s="17">
        <v>260</v>
      </c>
      <c r="C15" s="17">
        <v>42</v>
      </c>
      <c r="D15" s="35">
        <f t="shared" si="0"/>
        <v>42.0600679720594</v>
      </c>
      <c r="E15" s="35">
        <f t="shared" si="1"/>
        <v>-6.0067972059400176E-2</v>
      </c>
      <c r="F15" s="35">
        <f t="shared" si="2"/>
        <v>3.6081612673288803E-3</v>
      </c>
      <c r="G15" s="35"/>
    </row>
    <row r="16" spans="1:12" x14ac:dyDescent="0.25">
      <c r="A16" s="18" t="s">
        <v>37</v>
      </c>
      <c r="B16" s="17">
        <v>260</v>
      </c>
      <c r="C16" s="17">
        <v>40</v>
      </c>
      <c r="D16" s="35">
        <f t="shared" si="0"/>
        <v>42.0600679720594</v>
      </c>
      <c r="E16" s="35">
        <f t="shared" si="1"/>
        <v>-2.0600679720594002</v>
      </c>
      <c r="F16" s="35">
        <f t="shared" si="2"/>
        <v>4.2438800495049298</v>
      </c>
      <c r="G16" s="35"/>
    </row>
    <row r="17" spans="1:7" x14ac:dyDescent="0.25">
      <c r="A17" s="18" t="s">
        <v>38</v>
      </c>
      <c r="B17" s="17">
        <v>260</v>
      </c>
      <c r="C17" s="17">
        <v>54</v>
      </c>
      <c r="D17" s="35">
        <f t="shared" si="0"/>
        <v>42.0600679720594</v>
      </c>
      <c r="E17" s="35">
        <f t="shared" si="1"/>
        <v>11.9399320279406</v>
      </c>
      <c r="F17" s="35">
        <f t="shared" si="2"/>
        <v>142.56197683184172</v>
      </c>
      <c r="G17" s="35"/>
    </row>
    <row r="18" spans="1:7" x14ac:dyDescent="0.25">
      <c r="A18" s="18" t="s">
        <v>39</v>
      </c>
      <c r="B18" s="17">
        <v>330</v>
      </c>
      <c r="C18" s="17">
        <v>60</v>
      </c>
      <c r="D18" s="35">
        <f t="shared" si="0"/>
        <v>56.270209726607455</v>
      </c>
      <c r="E18" s="35">
        <f t="shared" si="1"/>
        <v>3.7297902733925454</v>
      </c>
      <c r="F18" s="35">
        <f t="shared" si="2"/>
        <v>13.911335483493639</v>
      </c>
      <c r="G18" s="35"/>
    </row>
    <row r="19" spans="1:7" x14ac:dyDescent="0.25">
      <c r="A19" s="18" t="s">
        <v>67</v>
      </c>
      <c r="B19" s="17">
        <v>340</v>
      </c>
      <c r="C19" s="17">
        <v>55</v>
      </c>
      <c r="D19" s="35">
        <f t="shared" si="0"/>
        <v>58.300229977257167</v>
      </c>
      <c r="E19" s="35">
        <f t="shared" si="1"/>
        <v>-3.3002299772571675</v>
      </c>
      <c r="F19" s="35">
        <f t="shared" si="2"/>
        <v>10.891517902786845</v>
      </c>
      <c r="G19" s="35"/>
    </row>
    <row r="20" spans="1:7" x14ac:dyDescent="0.25">
      <c r="A20" s="18" t="s">
        <v>68</v>
      </c>
      <c r="B20" s="17">
        <v>380</v>
      </c>
      <c r="C20" s="17">
        <v>68</v>
      </c>
      <c r="D20" s="35">
        <f t="shared" si="0"/>
        <v>66.420310979856055</v>
      </c>
      <c r="E20" s="35">
        <f t="shared" si="1"/>
        <v>1.5796890201439453</v>
      </c>
      <c r="F20" s="35">
        <f t="shared" si="2"/>
        <v>2.4954174003633378</v>
      </c>
      <c r="G20" s="35"/>
    </row>
    <row r="21" spans="1:7" x14ac:dyDescent="0.25">
      <c r="A21" s="18" t="s">
        <v>69</v>
      </c>
      <c r="B21" s="17">
        <v>440</v>
      </c>
      <c r="C21" s="17">
        <v>75</v>
      </c>
      <c r="D21" s="35">
        <f t="shared" si="0"/>
        <v>78.600432483754375</v>
      </c>
      <c r="E21" s="35">
        <f t="shared" si="1"/>
        <v>-3.6004324837543749</v>
      </c>
      <c r="F21" s="35">
        <f t="shared" si="2"/>
        <v>12.963114070073697</v>
      </c>
      <c r="G21" s="35"/>
    </row>
    <row r="24" spans="1:7" x14ac:dyDescent="0.25">
      <c r="A24" s="34" t="s">
        <v>71</v>
      </c>
      <c r="B24" s="34"/>
    </row>
    <row r="25" spans="1:7" x14ac:dyDescent="0.25">
      <c r="B25" s="3" t="s">
        <v>72</v>
      </c>
      <c r="C25" s="3" t="s">
        <v>73</v>
      </c>
    </row>
    <row r="26" spans="1:7" x14ac:dyDescent="0.25">
      <c r="B26" s="4">
        <v>150</v>
      </c>
      <c r="C26" s="22">
        <f xml:space="preserve"> (J3 * B26) + J4</f>
        <v>19.729845214912466</v>
      </c>
    </row>
    <row r="27" spans="1:7" x14ac:dyDescent="0.25">
      <c r="B27" s="4">
        <v>275</v>
      </c>
      <c r="C27" s="22">
        <f xml:space="preserve"> (J3 * B27) + J4</f>
        <v>45.105098348033984</v>
      </c>
    </row>
    <row r="28" spans="1:7" x14ac:dyDescent="0.25">
      <c r="B28" s="4">
        <v>350</v>
      </c>
      <c r="C28" s="22">
        <f xml:space="preserve"> ( J3 * B28 ) + J4</f>
        <v>60.330250227906895</v>
      </c>
    </row>
    <row r="29" spans="1:7" x14ac:dyDescent="0.25">
      <c r="B29" s="4"/>
      <c r="C29" s="4"/>
    </row>
    <row r="30" spans="1:7" x14ac:dyDescent="0.25">
      <c r="A30" s="2" t="s">
        <v>47</v>
      </c>
    </row>
  </sheetData>
  <mergeCells count="1">
    <mergeCell ref="A24:B24"/>
  </mergeCells>
  <pageMargins left="0.7" right="0.7" top="0.75" bottom="0.75" header="0.3" footer="0.3"/>
  <pageSetup orientation="landscape" r:id="rId1"/>
  <headerFooter>
    <oddFooter>&amp;L&amp;8&amp;F&amp;C&amp;8&amp;A&amp;R&amp;8Sho Tanaka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Lot Prices</vt:lpstr>
      <vt:lpstr>tempertures</vt:lpstr>
      <vt:lpstr>Coffee</vt:lpstr>
    </vt:vector>
  </TitlesOfParts>
  <Company>Carroll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2019-10-17T00:20:09Z</cp:lastPrinted>
  <dcterms:created xsi:type="dcterms:W3CDTF">2013-10-08T12:05:17Z</dcterms:created>
  <dcterms:modified xsi:type="dcterms:W3CDTF">2019-10-17T00:21:52Z</dcterms:modified>
</cp:coreProperties>
</file>