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k\Desktop\BDM Final Submission Files\"/>
    </mc:Choice>
  </mc:AlternateContent>
  <bookViews>
    <workbookView xWindow="0" yWindow="0" windowWidth="23040" windowHeight="9084" tabRatio="731" activeTab="3"/>
  </bookViews>
  <sheets>
    <sheet name="Base Case" sheetId="1" r:id="rId1"/>
    <sheet name="Projection" sheetId="25" r:id="rId2"/>
    <sheet name="Sensitivity" sheetId="2" r:id="rId3"/>
    <sheet name="Variable Cost v Profit" sheetId="5" r:id="rId4"/>
    <sheet name="Growth in Rev Pcnt for ERP" sheetId="11" r:id="rId5"/>
    <sheet name="Growth in Rev Pcnt for ERPCRM" sheetId="14" r:id="rId6"/>
    <sheet name="Variable Cost v ARR" sheetId="17" r:id="rId7"/>
    <sheet name="Two Way ARR with ERP" sheetId="21" r:id="rId8"/>
    <sheet name="Two Way ARR with ERPCRM" sheetId="22" r:id="rId9"/>
    <sheet name="Simulation" sheetId="39" r:id="rId10"/>
    <sheet name="Simulation ARR ERP" sheetId="40" r:id="rId11"/>
    <sheet name="Simulation ARR ERPCRM" sheetId="41" r:id="rId12"/>
    <sheet name="Simulation Profit ERP" sheetId="42" r:id="rId13"/>
    <sheet name="Simulation Profit ERPCRM" sheetId="43" r:id="rId14"/>
    <sheet name="Simulation ROI ERP" sheetId="44" r:id="rId15"/>
    <sheet name="Simulation ROI ERPCRM" sheetId="45" r:id="rId16"/>
    <sheet name="Simulation NPV ERP" sheetId="46" r:id="rId17"/>
    <sheet name="Simulation NPV ERPCRM" sheetId="47" r:id="rId18"/>
  </sheets>
  <definedNames>
    <definedName name="solver_nsim" hidden="1">1</definedName>
    <definedName name="solver_typ" localSheetId="9" hidden="1">2</definedName>
    <definedName name="solver_ver" localSheetId="9" hidden="1">16</definedName>
    <definedName name="solveri_ISpPars_C11" localSheetId="9" hidden="1">"RiskSolver.UI.Charts.InputDlgPars:-1000001;1;1;47;25;49;46;0;90;90;0;0;0;0;1;"</definedName>
    <definedName name="solveri_ISpPars_C12" localSheetId="9" hidden="1">"RiskSolver.UI.Charts.InputDlgPars:-1000001;1;1;53;24;49;46;0;90;90;0;0;0;0;1;"</definedName>
    <definedName name="solveri_ISpPars_C5" localSheetId="9" hidden="1">"RiskSolver.UI.Charts.InputDlgPars:-1000001;1;1;46;31;49;46;0;90;90;0;0;0;0;1;"</definedName>
    <definedName name="solveri_ISpPars_C6" localSheetId="9" hidden="1">"RiskSolver.UI.Charts.InputDlgPars:-1000001;1;1;49;26;49;46;0;90;90;0;0;0;0;1;"</definedName>
    <definedName name="solveri_ISpPars_C7" localSheetId="9" hidden="1">"RiskSolver.UI.Charts.InputDlgPars:-1000001;1;1;46;26;49;46;0;90;90;0;0;0;0;1;"</definedName>
    <definedName name="solveri_ISpPars_D7" localSheetId="9" hidden="1">"RiskSolver.UI.Charts.InputDlgPars:-1000001;1;1;49;25;49;46;0;90;90;0;0;0;0;1;"</definedName>
    <definedName name="solvero_CRMax_E30" localSheetId="9" hidden="1">"System.Double:0.100254638832743"</definedName>
    <definedName name="solvero_CRMax_E31" localSheetId="9" hidden="1">"System.Double:0.0997399265279589"</definedName>
    <definedName name="solvero_CRMax_E32" localSheetId="9" hidden="1">"System.Double:0.144804364939551"</definedName>
    <definedName name="solvero_CRMax_E35" localSheetId="9" hidden="1">"System.Double:73195.7097884038"</definedName>
    <definedName name="solvero_CRMax_E36" localSheetId="9" hidden="1">"System.Double:95657.2598668333"</definedName>
    <definedName name="solvero_CRMax_E39" localSheetId="9" hidden="1">"System.Double:1.23604982588602"</definedName>
    <definedName name="solvero_CRMax_E40" localSheetId="9" hidden="1">"System.Double:1.71356941880787"</definedName>
    <definedName name="solvero_CRMax_E43" localSheetId="9" hidden="1">"System.Double:72143.5798301857"</definedName>
    <definedName name="solvero_CRMax_E44" localSheetId="9" hidden="1">"System.Double:91723.0961128447"</definedName>
    <definedName name="solvero_CRMin_E30" localSheetId="9" hidden="1">"System.Double:-2.38576135342401E-05"</definedName>
    <definedName name="solvero_CRMin_E31" localSheetId="9" hidden="1">"System.Double:-4.1779879945943E-05"</definedName>
    <definedName name="solvero_CRMin_E32" localSheetId="9" hidden="1">"System.Double:0.000117416342264394"</definedName>
    <definedName name="solvero_CRMin_E35" localSheetId="9" hidden="1">"System.Double:0"</definedName>
    <definedName name="solvero_CRMin_E36" localSheetId="9" hidden="1">"System.Double:0"</definedName>
    <definedName name="solvero_CRMin_E39" localSheetId="9" hidden="1">"System.Double:0"</definedName>
    <definedName name="solvero_CRMin_E40" localSheetId="9" hidden="1">"System.Double:0"</definedName>
    <definedName name="solvero_CRMin_E43" localSheetId="9" hidden="1">"System.Double:0"</definedName>
    <definedName name="solvero_CRMin_E44" localSheetId="9" hidden="1">"System.Double:0"</definedName>
    <definedName name="solvero_OSpPars_E30" localSheetId="9" hidden="1">"RiskSolver.UI.Charts.OutDlgPars:-1000001;15;20;70;55;0;1;90;80;0;0;0;0;1;"</definedName>
    <definedName name="solvero_OSpPars_E31" localSheetId="9" hidden="1">"RiskSolver.UI.Charts.OutDlgPars:-1000001;19;25;63;46;0;1;90;80;0;0;0;0;1;"</definedName>
    <definedName name="solvero_OSpPars_E32" localSheetId="9" hidden="1">"RiskSolver.UI.Charts.OutDlgPars:-1000001;19;25;63;46;0;1;90;80;0;0;0;0;1;"</definedName>
    <definedName name="solvero_OSpPars_E35" localSheetId="9" hidden="1">"RiskSolver.UI.Charts.OutDlgPars:-1000001;19;25;63;46;0;1;90;80;0;0;0;0;1;"</definedName>
    <definedName name="solvero_OSpPars_E36" localSheetId="9" hidden="1">"RiskSolver.UI.Charts.OutDlgPars:-1000001;19;25;63;46;0;1;90;80;0;0;0;0;1;"</definedName>
    <definedName name="solvero_OSpPars_E39" localSheetId="9" hidden="1">"RiskSolver.UI.Charts.OutDlgPars:-1000001;19;25;63;46;0;1;90;80;0;0;0;0;1;"</definedName>
    <definedName name="solvero_OSpPars_E40" localSheetId="9" hidden="1">"RiskSolver.UI.Charts.OutDlgPars:-1000001;19;25;63;46;0;1;90;80;0;0;0;0;1;"</definedName>
    <definedName name="solvero_OSpPars_E43" localSheetId="9" hidden="1">"RiskSolver.UI.Charts.OutDlgPars:-1000001;19;25;63;46;0;1;90;80;0;0;0;0;1;"</definedName>
    <definedName name="solvero_OSpPars_E44" localSheetId="9" hidden="1">"RiskSolver.UI.Charts.OutDlgPars:-1000001;19;25;63;46;0;1;90;80;0;0;0;0;1;"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9" i="39" l="1"/>
  <c r="H89" i="39"/>
  <c r="G89" i="39"/>
  <c r="F89" i="39"/>
  <c r="E89" i="39"/>
  <c r="D89" i="39"/>
  <c r="C89" i="39"/>
  <c r="H88" i="39"/>
  <c r="G88" i="39"/>
  <c r="F88" i="39"/>
  <c r="E88" i="39"/>
  <c r="D88" i="39"/>
  <c r="C88" i="39"/>
  <c r="F86" i="39"/>
  <c r="F85" i="39"/>
  <c r="C84" i="39"/>
  <c r="C83" i="39"/>
  <c r="D83" i="39" s="1"/>
  <c r="D84" i="39" s="1"/>
  <c r="D82" i="39"/>
  <c r="C82" i="39"/>
  <c r="D81" i="39"/>
  <c r="C81" i="39"/>
  <c r="C79" i="39"/>
  <c r="D79" i="39" s="1"/>
  <c r="I68" i="39"/>
  <c r="H68" i="39"/>
  <c r="G68" i="39"/>
  <c r="F68" i="39"/>
  <c r="E68" i="39"/>
  <c r="D68" i="39"/>
  <c r="C68" i="39"/>
  <c r="H67" i="39"/>
  <c r="G67" i="39"/>
  <c r="F67" i="39"/>
  <c r="E67" i="39"/>
  <c r="D67" i="39"/>
  <c r="C67" i="39"/>
  <c r="C65" i="39"/>
  <c r="D64" i="39"/>
  <c r="C64" i="39"/>
  <c r="D63" i="39"/>
  <c r="C63" i="39"/>
  <c r="C61" i="39"/>
  <c r="D61" i="39" s="1"/>
  <c r="C50" i="39"/>
  <c r="D50" i="39" s="1"/>
  <c r="E50" i="39" s="1"/>
  <c r="F50" i="39" s="1"/>
  <c r="G50" i="39" s="1"/>
  <c r="K27" i="39"/>
  <c r="K25" i="39"/>
  <c r="K22" i="39"/>
  <c r="K21" i="39"/>
  <c r="F17" i="39"/>
  <c r="F16" i="39"/>
  <c r="W49" i="25"/>
  <c r="W51" i="25" s="1"/>
  <c r="X49" i="25"/>
  <c r="X51" i="25" s="1"/>
  <c r="Y49" i="25"/>
  <c r="Z49" i="25"/>
  <c r="AA49" i="25"/>
  <c r="AA51" i="25" s="1"/>
  <c r="AB49" i="25"/>
  <c r="AB51" i="25" s="1"/>
  <c r="AC49" i="25"/>
  <c r="AD49" i="25"/>
  <c r="AE49" i="25"/>
  <c r="AE51" i="25" s="1"/>
  <c r="AF49" i="25"/>
  <c r="AF51" i="25" s="1"/>
  <c r="AG49" i="25"/>
  <c r="AH49" i="25"/>
  <c r="AI49" i="25"/>
  <c r="AI51" i="25" s="1"/>
  <c r="AJ49" i="25"/>
  <c r="AK49" i="25"/>
  <c r="AL49" i="25"/>
  <c r="Y51" i="25"/>
  <c r="Z51" i="25"/>
  <c r="AC51" i="25"/>
  <c r="AD51" i="25"/>
  <c r="AG51" i="25"/>
  <c r="AH51" i="25"/>
  <c r="AJ51" i="25"/>
  <c r="AK51" i="25"/>
  <c r="AL51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W48" i="25"/>
  <c r="X48" i="25"/>
  <c r="Y48" i="25"/>
  <c r="Z48" i="25"/>
  <c r="AA48" i="25"/>
  <c r="AB48" i="25"/>
  <c r="AC48" i="25"/>
  <c r="AD48" i="25"/>
  <c r="AE48" i="25"/>
  <c r="AF48" i="25"/>
  <c r="AG48" i="25"/>
  <c r="AH48" i="25"/>
  <c r="AI48" i="25"/>
  <c r="AJ48" i="25"/>
  <c r="AK48" i="25"/>
  <c r="AL48" i="25"/>
  <c r="D7" i="2"/>
  <c r="C7" i="39"/>
  <c r="C12" i="39"/>
  <c r="C11" i="39"/>
  <c r="D11" i="2"/>
  <c r="C5" i="39"/>
  <c r="D10" i="2"/>
  <c r="D6" i="2"/>
  <c r="C6" i="39"/>
  <c r="E83" i="39" l="1"/>
  <c r="H50" i="39"/>
  <c r="I50" i="39" s="1"/>
  <c r="J50" i="39" s="1"/>
  <c r="K50" i="39" s="1"/>
  <c r="L50" i="39" s="1"/>
  <c r="M50" i="39" s="1"/>
  <c r="N50" i="39" s="1"/>
  <c r="O50" i="39" s="1"/>
  <c r="C66" i="39"/>
  <c r="D65" i="39"/>
  <c r="C6" i="2"/>
  <c r="I89" i="25"/>
  <c r="H89" i="25"/>
  <c r="G89" i="25"/>
  <c r="F89" i="25"/>
  <c r="E89" i="25"/>
  <c r="D89" i="25"/>
  <c r="C89" i="25"/>
  <c r="H88" i="25"/>
  <c r="G88" i="25"/>
  <c r="F88" i="25"/>
  <c r="E88" i="25"/>
  <c r="D88" i="25"/>
  <c r="C88" i="25"/>
  <c r="F86" i="25"/>
  <c r="F85" i="25"/>
  <c r="C83" i="25"/>
  <c r="D83" i="25" s="1"/>
  <c r="D84" i="25" s="1"/>
  <c r="D82" i="25"/>
  <c r="C82" i="25"/>
  <c r="D81" i="25"/>
  <c r="C81" i="25"/>
  <c r="C79" i="25"/>
  <c r="D79" i="25" s="1"/>
  <c r="C76" i="25"/>
  <c r="C77" i="25" s="1"/>
  <c r="I68" i="25"/>
  <c r="H68" i="25"/>
  <c r="G68" i="25"/>
  <c r="F68" i="25"/>
  <c r="E68" i="25"/>
  <c r="D68" i="25"/>
  <c r="C68" i="25"/>
  <c r="H67" i="25"/>
  <c r="G67" i="25"/>
  <c r="F67" i="25"/>
  <c r="E67" i="25"/>
  <c r="D67" i="25"/>
  <c r="C67" i="25"/>
  <c r="C65" i="25"/>
  <c r="C66" i="25" s="1"/>
  <c r="D64" i="25"/>
  <c r="C64" i="25"/>
  <c r="D63" i="25"/>
  <c r="C63" i="25"/>
  <c r="C61" i="25"/>
  <c r="D61" i="25" s="1"/>
  <c r="C58" i="25"/>
  <c r="C60" i="25" s="1"/>
  <c r="C62" i="25" s="1"/>
  <c r="C50" i="25"/>
  <c r="D50" i="25" s="1"/>
  <c r="E50" i="25" s="1"/>
  <c r="F50" i="25" s="1"/>
  <c r="G50" i="25" s="1"/>
  <c r="H50" i="25" s="1"/>
  <c r="V49" i="25"/>
  <c r="V51" i="25" s="1"/>
  <c r="U49" i="25"/>
  <c r="U51" i="25" s="1"/>
  <c r="T49" i="25"/>
  <c r="T51" i="25" s="1"/>
  <c r="S49" i="25"/>
  <c r="R49" i="25"/>
  <c r="R51" i="25" s="1"/>
  <c r="Q49" i="25"/>
  <c r="P49" i="25"/>
  <c r="P51" i="25" s="1"/>
  <c r="O49" i="25"/>
  <c r="N49" i="25"/>
  <c r="N51" i="25" s="1"/>
  <c r="M49" i="25"/>
  <c r="M51" i="25" s="1"/>
  <c r="L49" i="25"/>
  <c r="L51" i="25" s="1"/>
  <c r="K49" i="25"/>
  <c r="J49" i="25"/>
  <c r="J51" i="25" s="1"/>
  <c r="I49" i="25"/>
  <c r="I51" i="25" s="1"/>
  <c r="H49" i="25"/>
  <c r="H51" i="25" s="1"/>
  <c r="G49" i="25"/>
  <c r="F49" i="25"/>
  <c r="F51" i="25" s="1"/>
  <c r="E49" i="25"/>
  <c r="E51" i="25" s="1"/>
  <c r="D49" i="25"/>
  <c r="D51" i="25" s="1"/>
  <c r="C49" i="25"/>
  <c r="V47" i="25"/>
  <c r="V48" i="25" s="1"/>
  <c r="U47" i="25"/>
  <c r="U48" i="25" s="1"/>
  <c r="T47" i="25"/>
  <c r="T48" i="25" s="1"/>
  <c r="S47" i="25"/>
  <c r="S48" i="25" s="1"/>
  <c r="R47" i="25"/>
  <c r="R48" i="25" s="1"/>
  <c r="Q47" i="25"/>
  <c r="Q48" i="25" s="1"/>
  <c r="P47" i="25"/>
  <c r="P48" i="25" s="1"/>
  <c r="O47" i="25"/>
  <c r="O48" i="25" s="1"/>
  <c r="N47" i="25"/>
  <c r="N48" i="25" s="1"/>
  <c r="M47" i="25"/>
  <c r="M48" i="25" s="1"/>
  <c r="L47" i="25"/>
  <c r="L48" i="25" s="1"/>
  <c r="K47" i="25"/>
  <c r="K48" i="25" s="1"/>
  <c r="J47" i="25"/>
  <c r="J48" i="25" s="1"/>
  <c r="I47" i="25"/>
  <c r="I48" i="25" s="1"/>
  <c r="H47" i="25"/>
  <c r="H48" i="25" s="1"/>
  <c r="G47" i="25"/>
  <c r="G48" i="25" s="1"/>
  <c r="F47" i="25"/>
  <c r="F48" i="25" s="1"/>
  <c r="E47" i="25"/>
  <c r="E48" i="25" s="1"/>
  <c r="D47" i="25"/>
  <c r="D48" i="25" s="1"/>
  <c r="C47" i="25"/>
  <c r="C48" i="25" s="1"/>
  <c r="K27" i="25"/>
  <c r="K25" i="25"/>
  <c r="K22" i="25"/>
  <c r="K21" i="25"/>
  <c r="F17" i="25"/>
  <c r="F16" i="25"/>
  <c r="E84" i="39" l="1"/>
  <c r="F83" i="39"/>
  <c r="C78" i="25"/>
  <c r="C80" i="25" s="1"/>
  <c r="C58" i="39"/>
  <c r="C60" i="39" s="1"/>
  <c r="C62" i="39" s="1"/>
  <c r="C69" i="39" s="1"/>
  <c r="T47" i="39"/>
  <c r="T48" i="39" s="1"/>
  <c r="P47" i="39"/>
  <c r="P48" i="39" s="1"/>
  <c r="L47" i="39"/>
  <c r="L48" i="39" s="1"/>
  <c r="H47" i="39"/>
  <c r="H48" i="39" s="1"/>
  <c r="D47" i="39"/>
  <c r="D48" i="39" s="1"/>
  <c r="V47" i="39"/>
  <c r="V48" i="39" s="1"/>
  <c r="N47" i="39"/>
  <c r="N48" i="39" s="1"/>
  <c r="J47" i="39"/>
  <c r="J48" i="39" s="1"/>
  <c r="C76" i="39"/>
  <c r="C78" i="39" s="1"/>
  <c r="Q47" i="39"/>
  <c r="Q48" i="39" s="1"/>
  <c r="I47" i="39"/>
  <c r="I48" i="39" s="1"/>
  <c r="S47" i="39"/>
  <c r="S48" i="39" s="1"/>
  <c r="O47" i="39"/>
  <c r="O48" i="39" s="1"/>
  <c r="K47" i="39"/>
  <c r="K48" i="39" s="1"/>
  <c r="G47" i="39"/>
  <c r="G48" i="39" s="1"/>
  <c r="C47" i="39"/>
  <c r="C48" i="39" s="1"/>
  <c r="R47" i="39"/>
  <c r="R48" i="39" s="1"/>
  <c r="F47" i="39"/>
  <c r="F48" i="39" s="1"/>
  <c r="U47" i="39"/>
  <c r="U48" i="39" s="1"/>
  <c r="M47" i="39"/>
  <c r="M48" i="39" s="1"/>
  <c r="E47" i="39"/>
  <c r="E48" i="39" s="1"/>
  <c r="T49" i="39"/>
  <c r="T51" i="39" s="1"/>
  <c r="P49" i="39"/>
  <c r="P51" i="39" s="1"/>
  <c r="L49" i="39"/>
  <c r="L51" i="39" s="1"/>
  <c r="H49" i="39"/>
  <c r="D49" i="39"/>
  <c r="S49" i="39"/>
  <c r="S51" i="39" s="1"/>
  <c r="O49" i="39"/>
  <c r="O51" i="39" s="1"/>
  <c r="K49" i="39"/>
  <c r="K51" i="39" s="1"/>
  <c r="G49" i="39"/>
  <c r="C49" i="39"/>
  <c r="V49" i="39"/>
  <c r="V51" i="39" s="1"/>
  <c r="R49" i="39"/>
  <c r="R51" i="39" s="1"/>
  <c r="N49" i="39"/>
  <c r="J49" i="39"/>
  <c r="F49" i="39"/>
  <c r="F51" i="39" s="1"/>
  <c r="F52" i="39" s="1"/>
  <c r="U49" i="39"/>
  <c r="U51" i="39" s="1"/>
  <c r="Q49" i="39"/>
  <c r="Q51" i="39" s="1"/>
  <c r="M49" i="39"/>
  <c r="I49" i="39"/>
  <c r="I51" i="39" s="1"/>
  <c r="I52" i="39" s="1"/>
  <c r="E49" i="39"/>
  <c r="E51" i="39" s="1"/>
  <c r="E52" i="39" s="1"/>
  <c r="E65" i="39"/>
  <c r="D66" i="39"/>
  <c r="P50" i="39"/>
  <c r="D76" i="25"/>
  <c r="E76" i="25" s="1"/>
  <c r="F76" i="25" s="1"/>
  <c r="F78" i="25" s="1"/>
  <c r="E83" i="25"/>
  <c r="C59" i="25"/>
  <c r="D58" i="25"/>
  <c r="E58" i="25" s="1"/>
  <c r="C69" i="25"/>
  <c r="D52" i="25"/>
  <c r="D53" i="25" s="1"/>
  <c r="D55" i="25" s="1"/>
  <c r="I50" i="25"/>
  <c r="J50" i="25" s="1"/>
  <c r="K50" i="25" s="1"/>
  <c r="L50" i="25" s="1"/>
  <c r="M50" i="25" s="1"/>
  <c r="N50" i="25" s="1"/>
  <c r="O50" i="25" s="1"/>
  <c r="P50" i="25" s="1"/>
  <c r="H52" i="25"/>
  <c r="H53" i="25" s="1"/>
  <c r="F52" i="25"/>
  <c r="F53" i="25" s="1"/>
  <c r="AM48" i="25"/>
  <c r="Q51" i="25"/>
  <c r="G76" i="25"/>
  <c r="F77" i="25"/>
  <c r="E52" i="25"/>
  <c r="E53" i="25" s="1"/>
  <c r="C51" i="25"/>
  <c r="C52" i="25" s="1"/>
  <c r="G51" i="25"/>
  <c r="G52" i="25" s="1"/>
  <c r="G53" i="25" s="1"/>
  <c r="K51" i="25"/>
  <c r="O51" i="25"/>
  <c r="S51" i="25"/>
  <c r="D65" i="25"/>
  <c r="C84" i="25"/>
  <c r="C90" i="25" s="1"/>
  <c r="D60" i="25" l="1"/>
  <c r="D59" i="25"/>
  <c r="F87" i="39"/>
  <c r="F84" i="39"/>
  <c r="G83" i="39"/>
  <c r="C70" i="25"/>
  <c r="M52" i="25"/>
  <c r="M53" i="25" s="1"/>
  <c r="I53" i="39"/>
  <c r="E53" i="39"/>
  <c r="C77" i="39"/>
  <c r="D76" i="39"/>
  <c r="W48" i="39"/>
  <c r="C59" i="39"/>
  <c r="C70" i="39" s="1"/>
  <c r="D58" i="39"/>
  <c r="F53" i="39"/>
  <c r="K52" i="39"/>
  <c r="K53" i="39" s="1"/>
  <c r="M51" i="39"/>
  <c r="M52" i="39" s="1"/>
  <c r="M53" i="39" s="1"/>
  <c r="J51" i="39"/>
  <c r="J52" i="39" s="1"/>
  <c r="J53" i="39" s="1"/>
  <c r="C51" i="39"/>
  <c r="C52" i="39" s="1"/>
  <c r="C53" i="39" s="1"/>
  <c r="I54" i="39"/>
  <c r="N51" i="39"/>
  <c r="N52" i="39" s="1"/>
  <c r="N53" i="39" s="1"/>
  <c r="G51" i="39"/>
  <c r="G52" i="39" s="1"/>
  <c r="G53" i="39" s="1"/>
  <c r="D51" i="39"/>
  <c r="D52" i="39" s="1"/>
  <c r="D53" i="39" s="1"/>
  <c r="L52" i="39"/>
  <c r="L53" i="39" s="1"/>
  <c r="L54" i="39" s="1"/>
  <c r="O52" i="39"/>
  <c r="O53" i="39" s="1"/>
  <c r="H51" i="39"/>
  <c r="H52" i="39" s="1"/>
  <c r="H53" i="39" s="1"/>
  <c r="C80" i="39"/>
  <c r="C90" i="39" s="1"/>
  <c r="Q50" i="39"/>
  <c r="P52" i="39"/>
  <c r="P53" i="39" s="1"/>
  <c r="F65" i="39"/>
  <c r="E66" i="39"/>
  <c r="J52" i="25"/>
  <c r="J53" i="25" s="1"/>
  <c r="J54" i="25" s="1"/>
  <c r="K52" i="25"/>
  <c r="K53" i="25" s="1"/>
  <c r="K55" i="25" s="1"/>
  <c r="D78" i="25"/>
  <c r="D80" i="25" s="1"/>
  <c r="D90" i="25" s="1"/>
  <c r="F83" i="25"/>
  <c r="E84" i="25"/>
  <c r="D77" i="25"/>
  <c r="E78" i="25"/>
  <c r="E80" i="25" s="1"/>
  <c r="E77" i="25"/>
  <c r="O52" i="25"/>
  <c r="O53" i="25" s="1"/>
  <c r="O54" i="25" s="1"/>
  <c r="N52" i="25"/>
  <c r="N53" i="25" s="1"/>
  <c r="N54" i="25" s="1"/>
  <c r="L52" i="25"/>
  <c r="L53" i="25" s="1"/>
  <c r="L55" i="25" s="1"/>
  <c r="I52" i="25"/>
  <c r="I53" i="25" s="1"/>
  <c r="I54" i="25" s="1"/>
  <c r="D54" i="25"/>
  <c r="C53" i="25"/>
  <c r="E54" i="25"/>
  <c r="E55" i="25"/>
  <c r="N55" i="25"/>
  <c r="C91" i="25"/>
  <c r="K54" i="25"/>
  <c r="G55" i="25"/>
  <c r="G54" i="25"/>
  <c r="E65" i="25"/>
  <c r="D66" i="25"/>
  <c r="D62" i="25"/>
  <c r="F80" i="25"/>
  <c r="F55" i="25"/>
  <c r="F54" i="25"/>
  <c r="J55" i="25"/>
  <c r="M54" i="25"/>
  <c r="M55" i="25"/>
  <c r="E60" i="25"/>
  <c r="E59" i="25"/>
  <c r="F58" i="25"/>
  <c r="C72" i="25"/>
  <c r="C71" i="25"/>
  <c r="H55" i="25"/>
  <c r="H54" i="25"/>
  <c r="G77" i="25"/>
  <c r="G78" i="25"/>
  <c r="H76" i="25"/>
  <c r="P52" i="25"/>
  <c r="P53" i="25" s="1"/>
  <c r="Q50" i="25"/>
  <c r="O55" i="25" l="1"/>
  <c r="E90" i="25"/>
  <c r="E91" i="25" s="1"/>
  <c r="H83" i="39"/>
  <c r="H84" i="39" s="1"/>
  <c r="G87" i="39"/>
  <c r="G84" i="39"/>
  <c r="C91" i="39"/>
  <c r="C92" i="39" s="1"/>
  <c r="F54" i="39"/>
  <c r="E54" i="39"/>
  <c r="D77" i="39"/>
  <c r="E76" i="39"/>
  <c r="D78" i="39"/>
  <c r="D60" i="39"/>
  <c r="D62" i="39" s="1"/>
  <c r="D69" i="39" s="1"/>
  <c r="D59" i="39"/>
  <c r="E58" i="39"/>
  <c r="K54" i="39"/>
  <c r="D54" i="39"/>
  <c r="M54" i="39"/>
  <c r="G54" i="39"/>
  <c r="J54" i="39"/>
  <c r="O54" i="39"/>
  <c r="H54" i="39"/>
  <c r="N54" i="39"/>
  <c r="C54" i="39"/>
  <c r="C71" i="39"/>
  <c r="F66" i="39"/>
  <c r="G65" i="39"/>
  <c r="P54" i="39"/>
  <c r="R50" i="39"/>
  <c r="Q52" i="39"/>
  <c r="Q53" i="39" s="1"/>
  <c r="F87" i="25"/>
  <c r="F90" i="25" s="1"/>
  <c r="F91" i="25" s="1"/>
  <c r="F92" i="25" s="1"/>
  <c r="G83" i="25"/>
  <c r="F84" i="25"/>
  <c r="I55" i="25"/>
  <c r="L54" i="25"/>
  <c r="D69" i="25"/>
  <c r="D91" i="25"/>
  <c r="E92" i="25"/>
  <c r="E93" i="25"/>
  <c r="E62" i="25"/>
  <c r="G80" i="25"/>
  <c r="G58" i="25"/>
  <c r="F60" i="25"/>
  <c r="F59" i="25"/>
  <c r="C93" i="25"/>
  <c r="C92" i="25"/>
  <c r="C55" i="25"/>
  <c r="C54" i="25"/>
  <c r="P55" i="25"/>
  <c r="P54" i="25"/>
  <c r="H78" i="25"/>
  <c r="H77" i="25"/>
  <c r="I76" i="25"/>
  <c r="R50" i="25"/>
  <c r="Q52" i="25"/>
  <c r="Q53" i="25" s="1"/>
  <c r="F65" i="25"/>
  <c r="E66" i="25"/>
  <c r="C94" i="39" l="1"/>
  <c r="D70" i="25"/>
  <c r="D70" i="39"/>
  <c r="D71" i="39" s="1"/>
  <c r="D80" i="39"/>
  <c r="D90" i="39" s="1"/>
  <c r="D91" i="39" s="1"/>
  <c r="F58" i="39"/>
  <c r="E60" i="39"/>
  <c r="E62" i="39" s="1"/>
  <c r="E69" i="39" s="1"/>
  <c r="E59" i="39"/>
  <c r="F76" i="39"/>
  <c r="E78" i="39"/>
  <c r="E80" i="39" s="1"/>
  <c r="E90" i="39" s="1"/>
  <c r="E77" i="39"/>
  <c r="G66" i="39"/>
  <c r="H65" i="39"/>
  <c r="H66" i="39" s="1"/>
  <c r="C73" i="39" s="1"/>
  <c r="Q54" i="39"/>
  <c r="S50" i="39"/>
  <c r="R52" i="39"/>
  <c r="R53" i="39" s="1"/>
  <c r="F93" i="25"/>
  <c r="G87" i="25"/>
  <c r="G84" i="25"/>
  <c r="H83" i="25"/>
  <c r="H84" i="25" s="1"/>
  <c r="E69" i="25"/>
  <c r="E70" i="25" s="1"/>
  <c r="D72" i="25"/>
  <c r="D71" i="25"/>
  <c r="G65" i="25"/>
  <c r="F66" i="25"/>
  <c r="Q54" i="25"/>
  <c r="Q55" i="25"/>
  <c r="H80" i="25"/>
  <c r="H90" i="25" s="1"/>
  <c r="S50" i="25"/>
  <c r="R52" i="25"/>
  <c r="F62" i="25"/>
  <c r="D93" i="25"/>
  <c r="D92" i="25"/>
  <c r="J76" i="25"/>
  <c r="I78" i="25"/>
  <c r="I77" i="25"/>
  <c r="G60" i="25"/>
  <c r="G59" i="25"/>
  <c r="H58" i="25"/>
  <c r="G90" i="25" l="1"/>
  <c r="G91" i="25" s="1"/>
  <c r="E91" i="39"/>
  <c r="E70" i="39"/>
  <c r="F59" i="39"/>
  <c r="G58" i="39"/>
  <c r="F60" i="39"/>
  <c r="F62" i="39" s="1"/>
  <c r="F69" i="39" s="1"/>
  <c r="D92" i="39"/>
  <c r="G76" i="39"/>
  <c r="F77" i="39"/>
  <c r="F78" i="39"/>
  <c r="F80" i="39" s="1"/>
  <c r="F90" i="39" s="1"/>
  <c r="R54" i="39"/>
  <c r="T50" i="39"/>
  <c r="S52" i="39"/>
  <c r="S53" i="39" s="1"/>
  <c r="F69" i="25"/>
  <c r="F70" i="25" s="1"/>
  <c r="C94" i="25"/>
  <c r="H59" i="25"/>
  <c r="H60" i="25"/>
  <c r="I58" i="25"/>
  <c r="I80" i="25"/>
  <c r="I90" i="25" s="1"/>
  <c r="I91" i="25" s="1"/>
  <c r="J78" i="25"/>
  <c r="K76" i="25"/>
  <c r="J77" i="25"/>
  <c r="E72" i="25"/>
  <c r="E71" i="25"/>
  <c r="R53" i="25"/>
  <c r="G93" i="25"/>
  <c r="G92" i="25"/>
  <c r="G62" i="25"/>
  <c r="T50" i="25"/>
  <c r="S52" i="25"/>
  <c r="S53" i="25" s="1"/>
  <c r="G66" i="25"/>
  <c r="H65" i="25"/>
  <c r="H66" i="25" s="1"/>
  <c r="H91" i="25"/>
  <c r="E92" i="39" l="1"/>
  <c r="F70" i="39"/>
  <c r="F71" i="39" s="1"/>
  <c r="E71" i="39"/>
  <c r="F91" i="39"/>
  <c r="F92" i="39" s="1"/>
  <c r="G60" i="39"/>
  <c r="G62" i="39" s="1"/>
  <c r="G69" i="39" s="1"/>
  <c r="H58" i="39"/>
  <c r="G59" i="39"/>
  <c r="H76" i="39"/>
  <c r="G78" i="39"/>
  <c r="G80" i="39" s="1"/>
  <c r="G90" i="39" s="1"/>
  <c r="G77" i="39"/>
  <c r="U50" i="39"/>
  <c r="T52" i="39"/>
  <c r="T53" i="39" s="1"/>
  <c r="S54" i="39"/>
  <c r="C73" i="25"/>
  <c r="G69" i="25"/>
  <c r="G70" i="25" s="1"/>
  <c r="G72" i="25" s="1"/>
  <c r="I92" i="25"/>
  <c r="I93" i="25"/>
  <c r="S55" i="25"/>
  <c r="S54" i="25"/>
  <c r="R55" i="25"/>
  <c r="R54" i="25"/>
  <c r="K77" i="25"/>
  <c r="L76" i="25"/>
  <c r="K78" i="25"/>
  <c r="T52" i="25"/>
  <c r="T53" i="25" s="1"/>
  <c r="U50" i="25"/>
  <c r="J80" i="25"/>
  <c r="J90" i="25" s="1"/>
  <c r="J91" i="25" s="1"/>
  <c r="I60" i="25"/>
  <c r="I59" i="25"/>
  <c r="J58" i="25"/>
  <c r="F71" i="25"/>
  <c r="F72" i="25"/>
  <c r="H93" i="25"/>
  <c r="H92" i="25"/>
  <c r="H62" i="25"/>
  <c r="H69" i="25" s="1"/>
  <c r="H70" i="25" s="1"/>
  <c r="G70" i="39" l="1"/>
  <c r="G71" i="39" s="1"/>
  <c r="G91" i="39"/>
  <c r="H78" i="39"/>
  <c r="H80" i="39" s="1"/>
  <c r="H90" i="39" s="1"/>
  <c r="I76" i="39"/>
  <c r="H77" i="39"/>
  <c r="H60" i="39"/>
  <c r="H62" i="39" s="1"/>
  <c r="H69" i="39" s="1"/>
  <c r="H59" i="39"/>
  <c r="I58" i="39"/>
  <c r="T54" i="39"/>
  <c r="V50" i="39"/>
  <c r="V52" i="39" s="1"/>
  <c r="U52" i="39"/>
  <c r="U53" i="39" s="1"/>
  <c r="G71" i="25"/>
  <c r="H72" i="25"/>
  <c r="H71" i="25"/>
  <c r="J93" i="25"/>
  <c r="J92" i="25"/>
  <c r="I62" i="25"/>
  <c r="I69" i="25" s="1"/>
  <c r="I70" i="25" s="1"/>
  <c r="T55" i="25"/>
  <c r="T54" i="25"/>
  <c r="K80" i="25"/>
  <c r="K90" i="25" s="1"/>
  <c r="K91" i="25" s="1"/>
  <c r="J60" i="25"/>
  <c r="J59" i="25"/>
  <c r="K58" i="25"/>
  <c r="L78" i="25"/>
  <c r="L77" i="25"/>
  <c r="M76" i="25"/>
  <c r="V50" i="25"/>
  <c r="U52" i="25"/>
  <c r="U53" i="25" s="1"/>
  <c r="V52" i="25" l="1"/>
  <c r="V53" i="25" s="1"/>
  <c r="W50" i="25"/>
  <c r="G92" i="39"/>
  <c r="H70" i="39"/>
  <c r="I60" i="39"/>
  <c r="I62" i="39" s="1"/>
  <c r="I69" i="39" s="1"/>
  <c r="J58" i="39"/>
  <c r="I59" i="39"/>
  <c r="I78" i="39"/>
  <c r="I80" i="39" s="1"/>
  <c r="I90" i="39" s="1"/>
  <c r="J76" i="39"/>
  <c r="I77" i="39"/>
  <c r="H91" i="39"/>
  <c r="U54" i="39"/>
  <c r="V53" i="39"/>
  <c r="W52" i="39"/>
  <c r="W53" i="39" s="1"/>
  <c r="I72" i="25"/>
  <c r="I71" i="25"/>
  <c r="K60" i="25"/>
  <c r="L58" i="25"/>
  <c r="K59" i="25"/>
  <c r="M78" i="25"/>
  <c r="M77" i="25"/>
  <c r="N76" i="25"/>
  <c r="K93" i="25"/>
  <c r="K92" i="25"/>
  <c r="U54" i="25"/>
  <c r="U55" i="25"/>
  <c r="J62" i="25"/>
  <c r="J69" i="25" s="1"/>
  <c r="J70" i="25" s="1"/>
  <c r="V55" i="25"/>
  <c r="V54" i="25"/>
  <c r="L80" i="25"/>
  <c r="L90" i="25" s="1"/>
  <c r="L91" i="25" s="1"/>
  <c r="X50" i="25" l="1"/>
  <c r="W52" i="25"/>
  <c r="W53" i="25" s="1"/>
  <c r="I70" i="39"/>
  <c r="I71" i="39" s="1"/>
  <c r="I91" i="39"/>
  <c r="H71" i="39"/>
  <c r="J60" i="39"/>
  <c r="J62" i="39" s="1"/>
  <c r="J69" i="39" s="1"/>
  <c r="J59" i="39"/>
  <c r="K58" i="39"/>
  <c r="H92" i="39"/>
  <c r="J77" i="39"/>
  <c r="K76" i="39"/>
  <c r="J78" i="39"/>
  <c r="J80" i="39" s="1"/>
  <c r="J90" i="39" s="1"/>
  <c r="W54" i="39"/>
  <c r="E37" i="39" s="1"/>
  <c r="E33" i="39"/>
  <c r="V54" i="39"/>
  <c r="L93" i="25"/>
  <c r="L92" i="25"/>
  <c r="J71" i="25"/>
  <c r="J72" i="25"/>
  <c r="K62" i="25"/>
  <c r="K69" i="25" s="1"/>
  <c r="K70" i="25" s="1"/>
  <c r="M80" i="25"/>
  <c r="M90" i="25" s="1"/>
  <c r="M91" i="25" s="1"/>
  <c r="N78" i="25"/>
  <c r="O76" i="25"/>
  <c r="N77" i="25"/>
  <c r="L59" i="25"/>
  <c r="L60" i="25"/>
  <c r="M58" i="25"/>
  <c r="W55" i="25" l="1"/>
  <c r="W54" i="25"/>
  <c r="Y50" i="25"/>
  <c r="X52" i="25"/>
  <c r="X53" i="25" s="1"/>
  <c r="J91" i="39"/>
  <c r="J92" i="39" s="1"/>
  <c r="I92" i="39"/>
  <c r="J70" i="39"/>
  <c r="L76" i="39"/>
  <c r="K78" i="39"/>
  <c r="K80" i="39" s="1"/>
  <c r="K90" i="39" s="1"/>
  <c r="K77" i="39"/>
  <c r="K60" i="39"/>
  <c r="K62" i="39" s="1"/>
  <c r="K69" i="39" s="1"/>
  <c r="K59" i="39"/>
  <c r="L58" i="39"/>
  <c r="K72" i="25"/>
  <c r="K71" i="25"/>
  <c r="M92" i="25"/>
  <c r="M93" i="25"/>
  <c r="M60" i="25"/>
  <c r="M59" i="25"/>
  <c r="N58" i="25"/>
  <c r="O77" i="25"/>
  <c r="P76" i="25"/>
  <c r="O78" i="25"/>
  <c r="L62" i="25"/>
  <c r="L69" i="25" s="1"/>
  <c r="L70" i="25" s="1"/>
  <c r="N80" i="25"/>
  <c r="N90" i="25" s="1"/>
  <c r="N91" i="25" s="1"/>
  <c r="Z50" i="25" l="1"/>
  <c r="Y52" i="25"/>
  <c r="Y53" i="25" s="1"/>
  <c r="X55" i="25"/>
  <c r="X54" i="25"/>
  <c r="L77" i="39"/>
  <c r="M76" i="39"/>
  <c r="L78" i="39"/>
  <c r="L80" i="39" s="1"/>
  <c r="L90" i="39" s="1"/>
  <c r="K70" i="39"/>
  <c r="L60" i="39"/>
  <c r="L62" i="39" s="1"/>
  <c r="L69" i="39" s="1"/>
  <c r="M58" i="39"/>
  <c r="L59" i="39"/>
  <c r="K91" i="39"/>
  <c r="J71" i="39"/>
  <c r="N93" i="25"/>
  <c r="N92" i="25"/>
  <c r="L72" i="25"/>
  <c r="L71" i="25"/>
  <c r="O58" i="25"/>
  <c r="N60" i="25"/>
  <c r="N59" i="25"/>
  <c r="O80" i="25"/>
  <c r="O90" i="25" s="1"/>
  <c r="O91" i="25" s="1"/>
  <c r="Q76" i="25"/>
  <c r="P78" i="25"/>
  <c r="P77" i="25"/>
  <c r="M62" i="25"/>
  <c r="M69" i="25" s="1"/>
  <c r="M70" i="25" s="1"/>
  <c r="Y54" i="25" l="1"/>
  <c r="Y55" i="25"/>
  <c r="Z52" i="25"/>
  <c r="Z53" i="25" s="1"/>
  <c r="AA50" i="25"/>
  <c r="L91" i="39"/>
  <c r="L92" i="39" s="1"/>
  <c r="K92" i="39"/>
  <c r="K71" i="39"/>
  <c r="M60" i="39"/>
  <c r="M62" i="39" s="1"/>
  <c r="M69" i="39" s="1"/>
  <c r="N58" i="39"/>
  <c r="M59" i="39"/>
  <c r="M78" i="39"/>
  <c r="M80" i="39" s="1"/>
  <c r="M90" i="39" s="1"/>
  <c r="N76" i="39"/>
  <c r="M77" i="39"/>
  <c r="L70" i="39"/>
  <c r="O93" i="25"/>
  <c r="O92" i="25"/>
  <c r="M72" i="25"/>
  <c r="M71" i="25"/>
  <c r="P80" i="25"/>
  <c r="P90" i="25" s="1"/>
  <c r="P91" i="25" s="1"/>
  <c r="Q78" i="25"/>
  <c r="Q77" i="25"/>
  <c r="R76" i="25"/>
  <c r="N62" i="25"/>
  <c r="N69" i="25" s="1"/>
  <c r="N70" i="25" s="1"/>
  <c r="O60" i="25"/>
  <c r="O59" i="25"/>
  <c r="P58" i="25"/>
  <c r="AA52" i="25" l="1"/>
  <c r="AA53" i="25" s="1"/>
  <c r="AB50" i="25"/>
  <c r="Z55" i="25"/>
  <c r="Z54" i="25"/>
  <c r="M70" i="39"/>
  <c r="M71" i="39" s="1"/>
  <c r="N78" i="39"/>
  <c r="N80" i="39" s="1"/>
  <c r="N90" i="39" s="1"/>
  <c r="O76" i="39"/>
  <c r="N77" i="39"/>
  <c r="M91" i="39"/>
  <c r="N59" i="39"/>
  <c r="O58" i="39"/>
  <c r="N60" i="39"/>
  <c r="N62" i="39" s="1"/>
  <c r="N69" i="39" s="1"/>
  <c r="L71" i="39"/>
  <c r="P93" i="25"/>
  <c r="P92" i="25"/>
  <c r="N71" i="25"/>
  <c r="N72" i="25"/>
  <c r="R78" i="25"/>
  <c r="S76" i="25"/>
  <c r="R77" i="25"/>
  <c r="P59" i="25"/>
  <c r="P60" i="25"/>
  <c r="Q58" i="25"/>
  <c r="Q80" i="25"/>
  <c r="Q90" i="25" s="1"/>
  <c r="Q91" i="25" s="1"/>
  <c r="O62" i="25"/>
  <c r="O69" i="25" s="1"/>
  <c r="O70" i="25" s="1"/>
  <c r="AB52" i="25" l="1"/>
  <c r="AB53" i="25" s="1"/>
  <c r="AC50" i="25"/>
  <c r="AA54" i="25"/>
  <c r="AA55" i="25"/>
  <c r="N70" i="39"/>
  <c r="N71" i="39" s="1"/>
  <c r="O60" i="39"/>
  <c r="O62" i="39" s="1"/>
  <c r="O69" i="39" s="1"/>
  <c r="O59" i="39"/>
  <c r="P58" i="39"/>
  <c r="O77" i="39"/>
  <c r="O78" i="39"/>
  <c r="O80" i="39" s="1"/>
  <c r="O90" i="39" s="1"/>
  <c r="P76" i="39"/>
  <c r="M92" i="39"/>
  <c r="N91" i="39"/>
  <c r="O72" i="25"/>
  <c r="O71" i="25"/>
  <c r="Q92" i="25"/>
  <c r="Q93" i="25"/>
  <c r="P62" i="25"/>
  <c r="P69" i="25" s="1"/>
  <c r="P70" i="25" s="1"/>
  <c r="R80" i="25"/>
  <c r="R90" i="25" s="1"/>
  <c r="R91" i="25" s="1"/>
  <c r="Q60" i="25"/>
  <c r="Q59" i="25"/>
  <c r="R58" i="25"/>
  <c r="S77" i="25"/>
  <c r="S78" i="25"/>
  <c r="T76" i="25"/>
  <c r="AC52" i="25" l="1"/>
  <c r="AC53" i="25" s="1"/>
  <c r="AD50" i="25"/>
  <c r="AB54" i="25"/>
  <c r="AB55" i="25"/>
  <c r="P59" i="39"/>
  <c r="P60" i="39"/>
  <c r="P62" i="39" s="1"/>
  <c r="P69" i="39" s="1"/>
  <c r="Q58" i="39"/>
  <c r="Q76" i="39"/>
  <c r="P77" i="39"/>
  <c r="P78" i="39"/>
  <c r="P80" i="39" s="1"/>
  <c r="P90" i="39" s="1"/>
  <c r="N92" i="39"/>
  <c r="O91" i="39"/>
  <c r="O70" i="39"/>
  <c r="R93" i="25"/>
  <c r="R92" i="25"/>
  <c r="S58" i="25"/>
  <c r="R60" i="25"/>
  <c r="R59" i="25"/>
  <c r="P72" i="25"/>
  <c r="P71" i="25"/>
  <c r="U76" i="25"/>
  <c r="T78" i="25"/>
  <c r="T77" i="25"/>
  <c r="S80" i="25"/>
  <c r="S90" i="25" s="1"/>
  <c r="S91" i="25" s="1"/>
  <c r="Q62" i="25"/>
  <c r="Q69" i="25" s="1"/>
  <c r="Q70" i="25" s="1"/>
  <c r="AE50" i="25" l="1"/>
  <c r="AD52" i="25"/>
  <c r="AD53" i="25" s="1"/>
  <c r="AC54" i="25"/>
  <c r="AC55" i="25"/>
  <c r="P91" i="39"/>
  <c r="P92" i="39" s="1"/>
  <c r="P70" i="39"/>
  <c r="O92" i="39"/>
  <c r="Q78" i="39"/>
  <c r="Q80" i="39" s="1"/>
  <c r="Q90" i="39" s="1"/>
  <c r="Q77" i="39"/>
  <c r="R76" i="39"/>
  <c r="R58" i="39"/>
  <c r="Q59" i="39"/>
  <c r="Q60" i="39"/>
  <c r="Q62" i="39" s="1"/>
  <c r="Q69" i="39" s="1"/>
  <c r="O71" i="39"/>
  <c r="Q72" i="25"/>
  <c r="Q71" i="25"/>
  <c r="S93" i="25"/>
  <c r="S92" i="25"/>
  <c r="T80" i="25"/>
  <c r="T90" i="25" s="1"/>
  <c r="T91" i="25" s="1"/>
  <c r="V76" i="25"/>
  <c r="W76" i="25" s="1"/>
  <c r="U78" i="25"/>
  <c r="U77" i="25"/>
  <c r="R62" i="25"/>
  <c r="R69" i="25" s="1"/>
  <c r="R70" i="25" s="1"/>
  <c r="S60" i="25"/>
  <c r="T58" i="25"/>
  <c r="S59" i="25"/>
  <c r="AF50" i="25" l="1"/>
  <c r="AE52" i="25"/>
  <c r="AE53" i="25" s="1"/>
  <c r="X76" i="25"/>
  <c r="W77" i="25"/>
  <c r="W78" i="25"/>
  <c r="AD54" i="25"/>
  <c r="AD55" i="25"/>
  <c r="P71" i="39"/>
  <c r="Q70" i="39"/>
  <c r="R60" i="39"/>
  <c r="R62" i="39" s="1"/>
  <c r="R69" i="39" s="1"/>
  <c r="S58" i="39"/>
  <c r="R59" i="39"/>
  <c r="S76" i="39"/>
  <c r="R78" i="39"/>
  <c r="R80" i="39" s="1"/>
  <c r="R90" i="39" s="1"/>
  <c r="R77" i="39"/>
  <c r="Q91" i="39"/>
  <c r="T93" i="25"/>
  <c r="T92" i="25"/>
  <c r="R71" i="25"/>
  <c r="R72" i="25"/>
  <c r="S62" i="25"/>
  <c r="S69" i="25" s="1"/>
  <c r="S70" i="25" s="1"/>
  <c r="U80" i="25"/>
  <c r="U90" i="25" s="1"/>
  <c r="U91" i="25" s="1"/>
  <c r="V78" i="25"/>
  <c r="V77" i="25"/>
  <c r="T59" i="25"/>
  <c r="T60" i="25"/>
  <c r="U58" i="25"/>
  <c r="X77" i="25" l="1"/>
  <c r="X78" i="25"/>
  <c r="Y76" i="25"/>
  <c r="AE55" i="25"/>
  <c r="AE54" i="25"/>
  <c r="W80" i="25"/>
  <c r="W90" i="25" s="1"/>
  <c r="W91" i="25" s="1"/>
  <c r="AF52" i="25"/>
  <c r="AF53" i="25" s="1"/>
  <c r="AG50" i="25"/>
  <c r="R70" i="39"/>
  <c r="R71" i="39" s="1"/>
  <c r="Q71" i="39"/>
  <c r="R91" i="39"/>
  <c r="R92" i="39" s="1"/>
  <c r="Q92" i="39"/>
  <c r="S59" i="39"/>
  <c r="T58" i="39"/>
  <c r="S60" i="39"/>
  <c r="S62" i="39" s="1"/>
  <c r="S69" i="39" s="1"/>
  <c r="S78" i="39"/>
  <c r="S80" i="39" s="1"/>
  <c r="S90" i="39" s="1"/>
  <c r="S77" i="39"/>
  <c r="T76" i="39"/>
  <c r="S72" i="25"/>
  <c r="S71" i="25"/>
  <c r="T62" i="25"/>
  <c r="T69" i="25" s="1"/>
  <c r="T70" i="25" s="1"/>
  <c r="V80" i="25"/>
  <c r="V90" i="25" s="1"/>
  <c r="U92" i="25"/>
  <c r="U93" i="25"/>
  <c r="U60" i="25"/>
  <c r="U59" i="25"/>
  <c r="V58" i="25"/>
  <c r="W58" i="25" s="1"/>
  <c r="W92" i="25" l="1"/>
  <c r="W93" i="25"/>
  <c r="Y78" i="25"/>
  <c r="Z76" i="25"/>
  <c r="Y77" i="25"/>
  <c r="X80" i="25"/>
  <c r="X90" i="25" s="1"/>
  <c r="X91" i="25" s="1"/>
  <c r="AG52" i="25"/>
  <c r="AG53" i="25" s="1"/>
  <c r="AH50" i="25"/>
  <c r="X58" i="25"/>
  <c r="W59" i="25"/>
  <c r="W60" i="25"/>
  <c r="AF54" i="25"/>
  <c r="AF55" i="25"/>
  <c r="S70" i="39"/>
  <c r="S71" i="39" s="1"/>
  <c r="U76" i="39"/>
  <c r="T77" i="39"/>
  <c r="T78" i="39"/>
  <c r="T80" i="39" s="1"/>
  <c r="T90" i="39" s="1"/>
  <c r="S91" i="39"/>
  <c r="T59" i="39"/>
  <c r="T60" i="39"/>
  <c r="T62" i="39" s="1"/>
  <c r="T69" i="39" s="1"/>
  <c r="U58" i="39"/>
  <c r="V91" i="25"/>
  <c r="V92" i="25" s="1"/>
  <c r="V60" i="25"/>
  <c r="V59" i="25"/>
  <c r="T72" i="25"/>
  <c r="T71" i="25"/>
  <c r="U62" i="25"/>
  <c r="U69" i="25" s="1"/>
  <c r="U70" i="25" s="1"/>
  <c r="X93" i="25" l="1"/>
  <c r="X92" i="25"/>
  <c r="AG54" i="25"/>
  <c r="AG55" i="25"/>
  <c r="Z77" i="25"/>
  <c r="AA76" i="25"/>
  <c r="Z78" i="25"/>
  <c r="Y58" i="25"/>
  <c r="X60" i="25"/>
  <c r="X59" i="25"/>
  <c r="Y80" i="25"/>
  <c r="Y90" i="25"/>
  <c r="Y91" i="25" s="1"/>
  <c r="V93" i="25"/>
  <c r="W62" i="25"/>
  <c r="W69" i="25" s="1"/>
  <c r="W70" i="25" s="1"/>
  <c r="AI50" i="25"/>
  <c r="AH52" i="25"/>
  <c r="AH53" i="25" s="1"/>
  <c r="T70" i="39"/>
  <c r="T71" i="39" s="1"/>
  <c r="T91" i="39"/>
  <c r="S92" i="39"/>
  <c r="U59" i="39"/>
  <c r="U60" i="39"/>
  <c r="U62" i="39" s="1"/>
  <c r="U69" i="39" s="1"/>
  <c r="V58" i="39"/>
  <c r="U78" i="39"/>
  <c r="U80" i="39" s="1"/>
  <c r="U90" i="39" s="1"/>
  <c r="V76" i="39"/>
  <c r="U77" i="39"/>
  <c r="U72" i="25"/>
  <c r="U71" i="25"/>
  <c r="V62" i="25"/>
  <c r="V69" i="25" s="1"/>
  <c r="Y93" i="25" l="1"/>
  <c r="Y92" i="25"/>
  <c r="W72" i="25"/>
  <c r="W71" i="25"/>
  <c r="Z90" i="25"/>
  <c r="Z91" i="25" s="1"/>
  <c r="Z80" i="25"/>
  <c r="AB76" i="25"/>
  <c r="AA77" i="25"/>
  <c r="AA78" i="25"/>
  <c r="AH54" i="25"/>
  <c r="AH55" i="25"/>
  <c r="X62" i="25"/>
  <c r="X69" i="25" s="1"/>
  <c r="X70" i="25" s="1"/>
  <c r="AJ50" i="25"/>
  <c r="AI52" i="25"/>
  <c r="AI53" i="25" s="1"/>
  <c r="Z58" i="25"/>
  <c r="Y60" i="25"/>
  <c r="Y59" i="25"/>
  <c r="T92" i="39"/>
  <c r="V77" i="39"/>
  <c r="V78" i="39"/>
  <c r="V80" i="39" s="1"/>
  <c r="V90" i="39" s="1"/>
  <c r="W90" i="39" s="1"/>
  <c r="U91" i="39"/>
  <c r="V60" i="39"/>
  <c r="V62" i="39" s="1"/>
  <c r="V69" i="39" s="1"/>
  <c r="W69" i="39" s="1"/>
  <c r="V59" i="39"/>
  <c r="W59" i="39" s="1"/>
  <c r="U70" i="39"/>
  <c r="V70" i="25"/>
  <c r="X72" i="25" l="1"/>
  <c r="X71" i="25"/>
  <c r="Z93" i="25"/>
  <c r="Z92" i="25"/>
  <c r="AI54" i="25"/>
  <c r="AI55" i="25"/>
  <c r="AK50" i="25"/>
  <c r="AJ52" i="25"/>
  <c r="AJ53" i="25" s="1"/>
  <c r="AB77" i="25"/>
  <c r="AB78" i="25"/>
  <c r="AC76" i="25"/>
  <c r="Y62" i="25"/>
  <c r="Y69" i="25" s="1"/>
  <c r="Y70" i="25" s="1"/>
  <c r="AA58" i="25"/>
  <c r="Z59" i="25"/>
  <c r="Z60" i="25"/>
  <c r="AA90" i="25"/>
  <c r="AA91" i="25" s="1"/>
  <c r="AA80" i="25"/>
  <c r="V91" i="39"/>
  <c r="U71" i="39"/>
  <c r="U92" i="39"/>
  <c r="V70" i="39"/>
  <c r="V71" i="39" s="1"/>
  <c r="W77" i="39"/>
  <c r="W91" i="39" s="1"/>
  <c r="V71" i="25"/>
  <c r="V72" i="25"/>
  <c r="E35" i="39"/>
  <c r="Y72" i="25" l="1"/>
  <c r="Y71" i="25"/>
  <c r="AA92" i="25"/>
  <c r="AA93" i="25"/>
  <c r="AC77" i="25"/>
  <c r="AC78" i="25"/>
  <c r="AD76" i="25"/>
  <c r="AK52" i="25"/>
  <c r="AK53" i="25" s="1"/>
  <c r="AL50" i="25"/>
  <c r="AL52" i="25" s="1"/>
  <c r="AB58" i="25"/>
  <c r="AA59" i="25"/>
  <c r="AA60" i="25"/>
  <c r="AB80" i="25"/>
  <c r="AB90" i="25" s="1"/>
  <c r="AB91" i="25" s="1"/>
  <c r="Z62" i="25"/>
  <c r="Z69" i="25" s="1"/>
  <c r="Z70" i="25" s="1"/>
  <c r="AJ54" i="25"/>
  <c r="AJ55" i="25"/>
  <c r="V92" i="39"/>
  <c r="W70" i="39"/>
  <c r="W92" i="39"/>
  <c r="E31" i="39"/>
  <c r="E39" i="39"/>
  <c r="Z71" i="25" l="1"/>
  <c r="Z72" i="25"/>
  <c r="AB93" i="25"/>
  <c r="AB92" i="25"/>
  <c r="AA62" i="25"/>
  <c r="AA69" i="25" s="1"/>
  <c r="AA70" i="25" s="1"/>
  <c r="AK55" i="25"/>
  <c r="AK54" i="25"/>
  <c r="AE76" i="25"/>
  <c r="AD77" i="25"/>
  <c r="AD78" i="25"/>
  <c r="AC58" i="25"/>
  <c r="AB60" i="25"/>
  <c r="AB59" i="25"/>
  <c r="AC80" i="25"/>
  <c r="AC90" i="25"/>
  <c r="AC91" i="25" s="1"/>
  <c r="AL53" i="25"/>
  <c r="AM52" i="25"/>
  <c r="AM53" i="25" s="1"/>
  <c r="W71" i="39"/>
  <c r="F31" i="39"/>
  <c r="E34" i="39"/>
  <c r="E38" i="39"/>
  <c r="AA72" i="25" l="1"/>
  <c r="AA71" i="25"/>
  <c r="AC93" i="25"/>
  <c r="AC92" i="25"/>
  <c r="AM55" i="25"/>
  <c r="E41" i="25" s="1"/>
  <c r="AM54" i="25"/>
  <c r="E37" i="25" s="1"/>
  <c r="E33" i="25"/>
  <c r="AD58" i="25"/>
  <c r="AC60" i="25"/>
  <c r="AC59" i="25"/>
  <c r="AD80" i="25"/>
  <c r="AD90" i="25" s="1"/>
  <c r="AD91" i="25" s="1"/>
  <c r="AL54" i="25"/>
  <c r="AL55" i="25"/>
  <c r="AB62" i="25"/>
  <c r="AB69" i="25" s="1"/>
  <c r="AB70" i="25" s="1"/>
  <c r="AE77" i="25"/>
  <c r="AE78" i="25"/>
  <c r="AF76" i="25"/>
  <c r="E30" i="39"/>
  <c r="AD92" i="25" l="1"/>
  <c r="AD93" i="25"/>
  <c r="AB72" i="25"/>
  <c r="AB71" i="25"/>
  <c r="AF78" i="25"/>
  <c r="AG76" i="25"/>
  <c r="AF77" i="25"/>
  <c r="AE58" i="25"/>
  <c r="AD60" i="25"/>
  <c r="AD59" i="25"/>
  <c r="AE80" i="25"/>
  <c r="AE90" i="25" s="1"/>
  <c r="AE91" i="25" s="1"/>
  <c r="AC62" i="25"/>
  <c r="AC69" i="25" s="1"/>
  <c r="AC70" i="25" s="1"/>
  <c r="F30" i="39"/>
  <c r="I89" i="2"/>
  <c r="H89" i="2"/>
  <c r="G89" i="2"/>
  <c r="F89" i="2"/>
  <c r="E89" i="2"/>
  <c r="D89" i="2"/>
  <c r="C89" i="2"/>
  <c r="H88" i="2"/>
  <c r="G88" i="2"/>
  <c r="F88" i="2"/>
  <c r="E88" i="2"/>
  <c r="D88" i="2"/>
  <c r="C88" i="2"/>
  <c r="F86" i="2"/>
  <c r="F85" i="2"/>
  <c r="C83" i="2"/>
  <c r="D83" i="2" s="1"/>
  <c r="D84" i="2" s="1"/>
  <c r="D82" i="2"/>
  <c r="C82" i="2"/>
  <c r="D81" i="2"/>
  <c r="C81" i="2"/>
  <c r="C79" i="2"/>
  <c r="D79" i="2" s="1"/>
  <c r="C76" i="2"/>
  <c r="C77" i="2" s="1"/>
  <c r="I68" i="2"/>
  <c r="H68" i="2"/>
  <c r="G68" i="2"/>
  <c r="F68" i="2"/>
  <c r="E68" i="2"/>
  <c r="D68" i="2"/>
  <c r="C68" i="2"/>
  <c r="H67" i="2"/>
  <c r="G67" i="2"/>
  <c r="F67" i="2"/>
  <c r="E67" i="2"/>
  <c r="D67" i="2"/>
  <c r="C67" i="2"/>
  <c r="C65" i="2"/>
  <c r="C66" i="2" s="1"/>
  <c r="D64" i="2"/>
  <c r="C64" i="2"/>
  <c r="D63" i="2"/>
  <c r="C63" i="2"/>
  <c r="C61" i="2"/>
  <c r="D61" i="2" s="1"/>
  <c r="C58" i="2"/>
  <c r="D58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V47" i="2"/>
  <c r="V48" i="2" s="1"/>
  <c r="U47" i="2"/>
  <c r="U48" i="2" s="1"/>
  <c r="T47" i="2"/>
  <c r="T48" i="2" s="1"/>
  <c r="S47" i="2"/>
  <c r="S48" i="2" s="1"/>
  <c r="R47" i="2"/>
  <c r="R48" i="2" s="1"/>
  <c r="Q47" i="2"/>
  <c r="Q48" i="2" s="1"/>
  <c r="P47" i="2"/>
  <c r="P48" i="2" s="1"/>
  <c r="O47" i="2"/>
  <c r="O48" i="2" s="1"/>
  <c r="N47" i="2"/>
  <c r="N48" i="2" s="1"/>
  <c r="M47" i="2"/>
  <c r="M48" i="2" s="1"/>
  <c r="L47" i="2"/>
  <c r="L48" i="2" s="1"/>
  <c r="K47" i="2"/>
  <c r="K48" i="2" s="1"/>
  <c r="J47" i="2"/>
  <c r="J48" i="2" s="1"/>
  <c r="I47" i="2"/>
  <c r="I48" i="2" s="1"/>
  <c r="H47" i="2"/>
  <c r="H48" i="2" s="1"/>
  <c r="G47" i="2"/>
  <c r="G48" i="2" s="1"/>
  <c r="F47" i="2"/>
  <c r="F48" i="2" s="1"/>
  <c r="E47" i="2"/>
  <c r="E48" i="2" s="1"/>
  <c r="D47" i="2"/>
  <c r="D48" i="2" s="1"/>
  <c r="C47" i="2"/>
  <c r="C48" i="2" s="1"/>
  <c r="K27" i="2"/>
  <c r="K25" i="2"/>
  <c r="K22" i="2"/>
  <c r="K21" i="2"/>
  <c r="F17" i="2"/>
  <c r="F16" i="2"/>
  <c r="C84" i="2" l="1"/>
  <c r="D76" i="2"/>
  <c r="AC71" i="25"/>
  <c r="AC72" i="25"/>
  <c r="AE92" i="25"/>
  <c r="AE93" i="25"/>
  <c r="AD62" i="25"/>
  <c r="AD69" i="25" s="1"/>
  <c r="AD70" i="25" s="1"/>
  <c r="AF90" i="25"/>
  <c r="AF91" i="25" s="1"/>
  <c r="AF80" i="25"/>
  <c r="AF58" i="25"/>
  <c r="AE59" i="25"/>
  <c r="AE60" i="25"/>
  <c r="AG78" i="25"/>
  <c r="AH76" i="25"/>
  <c r="AG77" i="25"/>
  <c r="E83" i="2"/>
  <c r="C60" i="2"/>
  <c r="W48" i="2"/>
  <c r="D59" i="2"/>
  <c r="E58" i="2"/>
  <c r="E84" i="2"/>
  <c r="F83" i="2"/>
  <c r="E76" i="2"/>
  <c r="C59" i="2"/>
  <c r="D77" i="2"/>
  <c r="D65" i="2"/>
  <c r="AF93" i="25" l="1"/>
  <c r="AF92" i="25"/>
  <c r="AD71" i="25"/>
  <c r="AD72" i="25"/>
  <c r="AG58" i="25"/>
  <c r="AF60" i="25"/>
  <c r="AF59" i="25"/>
  <c r="AH78" i="25"/>
  <c r="AI76" i="25"/>
  <c r="AH77" i="25"/>
  <c r="AE62" i="25"/>
  <c r="AE69" i="25" s="1"/>
  <c r="AE70" i="25" s="1"/>
  <c r="AG80" i="25"/>
  <c r="AG90" i="25" s="1"/>
  <c r="AG91" i="25" s="1"/>
  <c r="D78" i="2"/>
  <c r="D80" i="2" s="1"/>
  <c r="D90" i="2" s="1"/>
  <c r="D91" i="2" s="1"/>
  <c r="D60" i="2"/>
  <c r="V49" i="2"/>
  <c r="V51" i="2" s="1"/>
  <c r="V52" i="2" s="1"/>
  <c r="V53" i="2" s="1"/>
  <c r="V55" i="2" s="1"/>
  <c r="R49" i="2"/>
  <c r="R51" i="2" s="1"/>
  <c r="R52" i="2" s="1"/>
  <c r="R53" i="2" s="1"/>
  <c r="R55" i="2" s="1"/>
  <c r="N49" i="2"/>
  <c r="N51" i="2" s="1"/>
  <c r="N52" i="2" s="1"/>
  <c r="N53" i="2" s="1"/>
  <c r="N55" i="2" s="1"/>
  <c r="J49" i="2"/>
  <c r="F49" i="2"/>
  <c r="F51" i="2" s="1"/>
  <c r="F52" i="2" s="1"/>
  <c r="F53" i="2" s="1"/>
  <c r="F55" i="2" s="1"/>
  <c r="U49" i="2"/>
  <c r="Q49" i="2"/>
  <c r="Q51" i="2" s="1"/>
  <c r="Q52" i="2" s="1"/>
  <c r="Q53" i="2" s="1"/>
  <c r="Q54" i="2" s="1"/>
  <c r="M49" i="2"/>
  <c r="M51" i="2" s="1"/>
  <c r="M52" i="2" s="1"/>
  <c r="M53" i="2" s="1"/>
  <c r="M54" i="2" s="1"/>
  <c r="I49" i="2"/>
  <c r="I51" i="2" s="1"/>
  <c r="I52" i="2" s="1"/>
  <c r="I53" i="2" s="1"/>
  <c r="I54" i="2" s="1"/>
  <c r="E49" i="2"/>
  <c r="T49" i="2"/>
  <c r="T51" i="2" s="1"/>
  <c r="T52" i="2" s="1"/>
  <c r="T53" i="2" s="1"/>
  <c r="T54" i="2" s="1"/>
  <c r="P49" i="2"/>
  <c r="P51" i="2" s="1"/>
  <c r="P52" i="2" s="1"/>
  <c r="P53" i="2" s="1"/>
  <c r="P55" i="2" s="1"/>
  <c r="L49" i="2"/>
  <c r="H49" i="2"/>
  <c r="H51" i="2" s="1"/>
  <c r="H52" i="2" s="1"/>
  <c r="H53" i="2" s="1"/>
  <c r="H55" i="2" s="1"/>
  <c r="D49" i="2"/>
  <c r="D51" i="2" s="1"/>
  <c r="D52" i="2" s="1"/>
  <c r="D53" i="2" s="1"/>
  <c r="D55" i="2" s="1"/>
  <c r="C78" i="2"/>
  <c r="C80" i="2" s="1"/>
  <c r="C90" i="2" s="1"/>
  <c r="C91" i="2" s="1"/>
  <c r="S49" i="2"/>
  <c r="O49" i="2"/>
  <c r="O51" i="2" s="1"/>
  <c r="O52" i="2" s="1"/>
  <c r="O53" i="2" s="1"/>
  <c r="O55" i="2" s="1"/>
  <c r="K49" i="2"/>
  <c r="G49" i="2"/>
  <c r="G51" i="2" s="1"/>
  <c r="G52" i="2" s="1"/>
  <c r="G53" i="2" s="1"/>
  <c r="G54" i="2" s="1"/>
  <c r="C49" i="2"/>
  <c r="C51" i="2" s="1"/>
  <c r="C52" i="2" s="1"/>
  <c r="C53" i="2" s="1"/>
  <c r="E65" i="2"/>
  <c r="D66" i="2"/>
  <c r="C62" i="2"/>
  <c r="C69" i="2" s="1"/>
  <c r="F84" i="2"/>
  <c r="G83" i="2"/>
  <c r="F87" i="2"/>
  <c r="D62" i="2"/>
  <c r="E78" i="2"/>
  <c r="F76" i="2"/>
  <c r="E77" i="2"/>
  <c r="E60" i="2"/>
  <c r="F58" i="2"/>
  <c r="E59" i="2"/>
  <c r="AG93" i="25" l="1"/>
  <c r="AG92" i="25"/>
  <c r="AE72" i="25"/>
  <c r="AE71" i="25"/>
  <c r="AH90" i="25"/>
  <c r="AH91" i="25" s="1"/>
  <c r="AH80" i="25"/>
  <c r="AH58" i="25"/>
  <c r="AG60" i="25"/>
  <c r="AG59" i="25"/>
  <c r="AJ76" i="25"/>
  <c r="AI77" i="25"/>
  <c r="AI78" i="25"/>
  <c r="AF62" i="25"/>
  <c r="AF69" i="25" s="1"/>
  <c r="AF70" i="25" s="1"/>
  <c r="D69" i="2"/>
  <c r="D70" i="2" s="1"/>
  <c r="D71" i="2" s="1"/>
  <c r="F54" i="2"/>
  <c r="V54" i="2"/>
  <c r="I55" i="2"/>
  <c r="N54" i="2"/>
  <c r="T55" i="2"/>
  <c r="H54" i="2"/>
  <c r="Q55" i="2"/>
  <c r="D54" i="2"/>
  <c r="O54" i="2"/>
  <c r="R54" i="2"/>
  <c r="G55" i="2"/>
  <c r="M55" i="2"/>
  <c r="P54" i="2"/>
  <c r="J51" i="2"/>
  <c r="J52" i="2" s="1"/>
  <c r="J53" i="2" s="1"/>
  <c r="K51" i="2"/>
  <c r="K52" i="2" s="1"/>
  <c r="K53" i="2" s="1"/>
  <c r="E51" i="2"/>
  <c r="E52" i="2" s="1"/>
  <c r="U51" i="2"/>
  <c r="U52" i="2" s="1"/>
  <c r="U53" i="2" s="1"/>
  <c r="S51" i="2"/>
  <c r="S52" i="2" s="1"/>
  <c r="S53" i="2" s="1"/>
  <c r="L51" i="2"/>
  <c r="L52" i="2" s="1"/>
  <c r="L53" i="2" s="1"/>
  <c r="E66" i="2"/>
  <c r="F65" i="2"/>
  <c r="C93" i="2"/>
  <c r="C92" i="2"/>
  <c r="E62" i="2"/>
  <c r="E69" i="2" s="1"/>
  <c r="D93" i="2"/>
  <c r="D92" i="2"/>
  <c r="H83" i="2"/>
  <c r="H84" i="2" s="1"/>
  <c r="G87" i="2"/>
  <c r="G84" i="2"/>
  <c r="E80" i="2"/>
  <c r="E90" i="2" s="1"/>
  <c r="C55" i="2"/>
  <c r="C54" i="2"/>
  <c r="F60" i="2"/>
  <c r="F59" i="2"/>
  <c r="G58" i="2"/>
  <c r="F78" i="2"/>
  <c r="G76" i="2"/>
  <c r="F77" i="2"/>
  <c r="C70" i="2"/>
  <c r="C94" i="2" l="1"/>
  <c r="AH93" i="25"/>
  <c r="AH92" i="25"/>
  <c r="AF72" i="25"/>
  <c r="AF71" i="25"/>
  <c r="AJ77" i="25"/>
  <c r="AJ78" i="25"/>
  <c r="AK76" i="25"/>
  <c r="AG62" i="25"/>
  <c r="AG69" i="25" s="1"/>
  <c r="AG70" i="25" s="1"/>
  <c r="AI58" i="25"/>
  <c r="AH59" i="25"/>
  <c r="AH60" i="25"/>
  <c r="AI90" i="25"/>
  <c r="AI91" i="25" s="1"/>
  <c r="AI80" i="25"/>
  <c r="D72" i="2"/>
  <c r="U55" i="2"/>
  <c r="U54" i="2"/>
  <c r="L55" i="2"/>
  <c r="L54" i="2"/>
  <c r="K55" i="2"/>
  <c r="K54" i="2"/>
  <c r="S54" i="2"/>
  <c r="S55" i="2"/>
  <c r="E53" i="2"/>
  <c r="W52" i="2"/>
  <c r="W53" i="2" s="1"/>
  <c r="J55" i="2"/>
  <c r="J54" i="2"/>
  <c r="E70" i="2"/>
  <c r="E91" i="2"/>
  <c r="G60" i="2"/>
  <c r="G59" i="2"/>
  <c r="H58" i="2"/>
  <c r="G77" i="2"/>
  <c r="H76" i="2"/>
  <c r="G78" i="2"/>
  <c r="F66" i="2"/>
  <c r="G65" i="2"/>
  <c r="F80" i="2"/>
  <c r="F90" i="2" s="1"/>
  <c r="F62" i="2"/>
  <c r="C72" i="2"/>
  <c r="C71" i="2"/>
  <c r="C65" i="1"/>
  <c r="D65" i="1" s="1"/>
  <c r="E65" i="1" s="1"/>
  <c r="F65" i="1" s="1"/>
  <c r="G65" i="1" s="1"/>
  <c r="H65" i="1" s="1"/>
  <c r="H66" i="1" s="1"/>
  <c r="F69" i="2" l="1"/>
  <c r="F70" i="2" s="1"/>
  <c r="AG71" i="25"/>
  <c r="AG72" i="25"/>
  <c r="AI92" i="25"/>
  <c r="AI93" i="25"/>
  <c r="AJ58" i="25"/>
  <c r="AI59" i="25"/>
  <c r="AI60" i="25"/>
  <c r="AJ80" i="25"/>
  <c r="AJ90" i="25" s="1"/>
  <c r="AJ91" i="25" s="1"/>
  <c r="AH62" i="25"/>
  <c r="AH69" i="25" s="1"/>
  <c r="AH70" i="25" s="1"/>
  <c r="AL76" i="25"/>
  <c r="AK77" i="25"/>
  <c r="AK78" i="25"/>
  <c r="C66" i="1"/>
  <c r="W55" i="2"/>
  <c r="E41" i="2" s="1"/>
  <c r="W54" i="2"/>
  <c r="E37" i="2" s="1"/>
  <c r="E33" i="2"/>
  <c r="E55" i="2"/>
  <c r="E54" i="2"/>
  <c r="F91" i="2"/>
  <c r="G80" i="2"/>
  <c r="G90" i="2" s="1"/>
  <c r="G91" i="2" s="1"/>
  <c r="E72" i="2"/>
  <c r="E71" i="2"/>
  <c r="G66" i="2"/>
  <c r="H65" i="2"/>
  <c r="H66" i="2" s="1"/>
  <c r="H78" i="2"/>
  <c r="I76" i="2"/>
  <c r="H77" i="2"/>
  <c r="G62" i="2"/>
  <c r="H59" i="2"/>
  <c r="I58" i="2"/>
  <c r="H60" i="2"/>
  <c r="E92" i="2"/>
  <c r="E93" i="2"/>
  <c r="E66" i="1"/>
  <c r="D66" i="1"/>
  <c r="G66" i="1"/>
  <c r="F66" i="1"/>
  <c r="C83" i="1"/>
  <c r="C84" i="1" s="1"/>
  <c r="G69" i="2" l="1"/>
  <c r="G70" i="2" s="1"/>
  <c r="G72" i="2" s="1"/>
  <c r="C73" i="2"/>
  <c r="AJ93" i="25"/>
  <c r="AJ92" i="25"/>
  <c r="AK80" i="25"/>
  <c r="AK90" i="25" s="1"/>
  <c r="AK91" i="25" s="1"/>
  <c r="AH72" i="25"/>
  <c r="AH71" i="25"/>
  <c r="AI62" i="25"/>
  <c r="AI69" i="25" s="1"/>
  <c r="AI70" i="25" s="1"/>
  <c r="AL77" i="25"/>
  <c r="AM77" i="25" s="1"/>
  <c r="AL78" i="25"/>
  <c r="AK58" i="25"/>
  <c r="AJ60" i="25"/>
  <c r="AJ59" i="25"/>
  <c r="G93" i="2"/>
  <c r="G92" i="2"/>
  <c r="I78" i="2"/>
  <c r="J76" i="2"/>
  <c r="I77" i="2"/>
  <c r="F93" i="2"/>
  <c r="F92" i="2"/>
  <c r="H62" i="2"/>
  <c r="H69" i="2" s="1"/>
  <c r="H70" i="2" s="1"/>
  <c r="I60" i="2"/>
  <c r="J58" i="2"/>
  <c r="I59" i="2"/>
  <c r="H80" i="2"/>
  <c r="H90" i="2" s="1"/>
  <c r="H91" i="2" s="1"/>
  <c r="F71" i="2"/>
  <c r="F72" i="2"/>
  <c r="D83" i="1"/>
  <c r="I89" i="1"/>
  <c r="D89" i="1"/>
  <c r="E89" i="1"/>
  <c r="F89" i="1"/>
  <c r="G89" i="1"/>
  <c r="H89" i="1"/>
  <c r="C89" i="1"/>
  <c r="D88" i="1"/>
  <c r="E88" i="1"/>
  <c r="F88" i="1"/>
  <c r="G88" i="1"/>
  <c r="H88" i="1"/>
  <c r="C88" i="1"/>
  <c r="F86" i="1"/>
  <c r="F85" i="1"/>
  <c r="D81" i="1"/>
  <c r="C81" i="1"/>
  <c r="D82" i="1"/>
  <c r="C82" i="1"/>
  <c r="C79" i="1"/>
  <c r="D79" i="1" s="1"/>
  <c r="C76" i="1"/>
  <c r="C78" i="1" s="1"/>
  <c r="D68" i="1"/>
  <c r="E68" i="1"/>
  <c r="F68" i="1"/>
  <c r="G68" i="1"/>
  <c r="H68" i="1"/>
  <c r="I68" i="1"/>
  <c r="C68" i="1"/>
  <c r="D67" i="1"/>
  <c r="E67" i="1"/>
  <c r="F67" i="1"/>
  <c r="G67" i="1"/>
  <c r="H67" i="1"/>
  <c r="C67" i="1"/>
  <c r="D64" i="1"/>
  <c r="C64" i="1"/>
  <c r="D63" i="1"/>
  <c r="C63" i="1"/>
  <c r="G71" i="2" l="1"/>
  <c r="AK93" i="25"/>
  <c r="AK92" i="25"/>
  <c r="AI71" i="25"/>
  <c r="AI72" i="25"/>
  <c r="AL80" i="25"/>
  <c r="AL90" i="25" s="1"/>
  <c r="AJ62" i="25"/>
  <c r="AJ69" i="25"/>
  <c r="AJ70" i="25" s="1"/>
  <c r="AL58" i="25"/>
  <c r="AK60" i="25"/>
  <c r="AK59" i="25"/>
  <c r="D76" i="1"/>
  <c r="E76" i="1" s="1"/>
  <c r="E78" i="1" s="1"/>
  <c r="C73" i="1"/>
  <c r="H72" i="2"/>
  <c r="H71" i="2"/>
  <c r="H93" i="2"/>
  <c r="H92" i="2"/>
  <c r="J78" i="2"/>
  <c r="K76" i="2"/>
  <c r="J77" i="2"/>
  <c r="J60" i="2"/>
  <c r="J59" i="2"/>
  <c r="K58" i="2"/>
  <c r="I80" i="2"/>
  <c r="I90" i="2" s="1"/>
  <c r="I91" i="2" s="1"/>
  <c r="I62" i="2"/>
  <c r="I69" i="2" s="1"/>
  <c r="I70" i="2" s="1"/>
  <c r="C80" i="1"/>
  <c r="C90" i="1" s="1"/>
  <c r="E77" i="1"/>
  <c r="F76" i="1"/>
  <c r="D77" i="1"/>
  <c r="C77" i="1"/>
  <c r="D84" i="1"/>
  <c r="E83" i="1"/>
  <c r="C61" i="1"/>
  <c r="D61" i="1" s="1"/>
  <c r="C58" i="1"/>
  <c r="D58" i="1" s="1"/>
  <c r="C50" i="1"/>
  <c r="D50" i="1" s="1"/>
  <c r="E50" i="1" s="1"/>
  <c r="D49" i="1"/>
  <c r="D51" i="1" s="1"/>
  <c r="E49" i="1"/>
  <c r="E51" i="1" s="1"/>
  <c r="F49" i="1"/>
  <c r="F51" i="1" s="1"/>
  <c r="G49" i="1"/>
  <c r="G51" i="1" s="1"/>
  <c r="H49" i="1"/>
  <c r="H51" i="1" s="1"/>
  <c r="I49" i="1"/>
  <c r="I51" i="1" s="1"/>
  <c r="J49" i="1"/>
  <c r="J51" i="1" s="1"/>
  <c r="K49" i="1"/>
  <c r="K51" i="1" s="1"/>
  <c r="L49" i="1"/>
  <c r="L51" i="1" s="1"/>
  <c r="M49" i="1"/>
  <c r="M51" i="1" s="1"/>
  <c r="N49" i="1"/>
  <c r="N51" i="1" s="1"/>
  <c r="O49" i="1"/>
  <c r="O51" i="1" s="1"/>
  <c r="P49" i="1"/>
  <c r="P51" i="1" s="1"/>
  <c r="Q49" i="1"/>
  <c r="Q51" i="1" s="1"/>
  <c r="R49" i="1"/>
  <c r="R51" i="1" s="1"/>
  <c r="S49" i="1"/>
  <c r="S51" i="1" s="1"/>
  <c r="T49" i="1"/>
  <c r="T51" i="1" s="1"/>
  <c r="U49" i="1"/>
  <c r="U51" i="1" s="1"/>
  <c r="V49" i="1"/>
  <c r="V51" i="1" s="1"/>
  <c r="C49" i="1"/>
  <c r="C51" i="1" s="1"/>
  <c r="C52" i="1" s="1"/>
  <c r="D47" i="1"/>
  <c r="D48" i="1" s="1"/>
  <c r="E47" i="1"/>
  <c r="E48" i="1" s="1"/>
  <c r="F47" i="1"/>
  <c r="F48" i="1" s="1"/>
  <c r="G47" i="1"/>
  <c r="G48" i="1" s="1"/>
  <c r="H47" i="1"/>
  <c r="H48" i="1" s="1"/>
  <c r="I47" i="1"/>
  <c r="I48" i="1" s="1"/>
  <c r="J47" i="1"/>
  <c r="J48" i="1" s="1"/>
  <c r="K47" i="1"/>
  <c r="K48" i="1" s="1"/>
  <c r="L47" i="1"/>
  <c r="L48" i="1" s="1"/>
  <c r="M47" i="1"/>
  <c r="M48" i="1" s="1"/>
  <c r="N47" i="1"/>
  <c r="N48" i="1" s="1"/>
  <c r="O47" i="1"/>
  <c r="O48" i="1" s="1"/>
  <c r="P47" i="1"/>
  <c r="P48" i="1" s="1"/>
  <c r="Q47" i="1"/>
  <c r="Q48" i="1" s="1"/>
  <c r="R47" i="1"/>
  <c r="R48" i="1" s="1"/>
  <c r="S47" i="1"/>
  <c r="S48" i="1" s="1"/>
  <c r="T47" i="1"/>
  <c r="T48" i="1" s="1"/>
  <c r="U47" i="1"/>
  <c r="U48" i="1" s="1"/>
  <c r="V47" i="1"/>
  <c r="V48" i="1" s="1"/>
  <c r="C47" i="1"/>
  <c r="C48" i="1" s="1"/>
  <c r="K27" i="1"/>
  <c r="K25" i="1"/>
  <c r="K22" i="1"/>
  <c r="K21" i="1"/>
  <c r="F17" i="1"/>
  <c r="F16" i="1"/>
  <c r="D78" i="1" l="1"/>
  <c r="AJ72" i="25"/>
  <c r="AJ71" i="25"/>
  <c r="AL91" i="25"/>
  <c r="AM90" i="25"/>
  <c r="AM91" i="25" s="1"/>
  <c r="AK62" i="25"/>
  <c r="AK69" i="25" s="1"/>
  <c r="AK70" i="25" s="1"/>
  <c r="AL60" i="25"/>
  <c r="AL59" i="25"/>
  <c r="C53" i="1"/>
  <c r="C55" i="1" s="1"/>
  <c r="C91" i="1"/>
  <c r="I92" i="2"/>
  <c r="I93" i="2"/>
  <c r="I72" i="2"/>
  <c r="I71" i="2"/>
  <c r="K60" i="2"/>
  <c r="K59" i="2"/>
  <c r="L58" i="2"/>
  <c r="K77" i="2"/>
  <c r="K78" i="2"/>
  <c r="L76" i="2"/>
  <c r="J80" i="2"/>
  <c r="J90" i="2" s="1"/>
  <c r="J91" i="2" s="1"/>
  <c r="J62" i="2"/>
  <c r="J69" i="2" s="1"/>
  <c r="J70" i="2" s="1"/>
  <c r="E58" i="1"/>
  <c r="D60" i="1"/>
  <c r="D59" i="1"/>
  <c r="W48" i="1"/>
  <c r="E52" i="1"/>
  <c r="E53" i="1" s="1"/>
  <c r="F50" i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V52" i="1" s="1"/>
  <c r="V53" i="1" s="1"/>
  <c r="D52" i="1"/>
  <c r="D53" i="1" s="1"/>
  <c r="D80" i="1"/>
  <c r="D90" i="1" s="1"/>
  <c r="D91" i="1" s="1"/>
  <c r="E80" i="1"/>
  <c r="C59" i="1"/>
  <c r="C60" i="1"/>
  <c r="F83" i="1"/>
  <c r="E84" i="1"/>
  <c r="G76" i="1"/>
  <c r="F78" i="1"/>
  <c r="F77" i="1"/>
  <c r="AK72" i="25" l="1"/>
  <c r="AK71" i="25"/>
  <c r="AM59" i="25"/>
  <c r="AM93" i="25"/>
  <c r="E43" i="25" s="1"/>
  <c r="AM92" i="25"/>
  <c r="E39" i="25" s="1"/>
  <c r="E35" i="25"/>
  <c r="E31" i="25" s="1"/>
  <c r="AL62" i="25"/>
  <c r="AL69" i="25" s="1"/>
  <c r="AM69" i="25" s="1"/>
  <c r="AL93" i="25"/>
  <c r="AL92" i="25"/>
  <c r="L52" i="1"/>
  <c r="L53" i="1" s="1"/>
  <c r="J52" i="1"/>
  <c r="J53" i="1" s="1"/>
  <c r="K52" i="1"/>
  <c r="K53" i="1" s="1"/>
  <c r="N52" i="1"/>
  <c r="N53" i="1" s="1"/>
  <c r="N55" i="1" s="1"/>
  <c r="E90" i="1"/>
  <c r="E91" i="1" s="1"/>
  <c r="O52" i="1"/>
  <c r="O53" i="1" s="1"/>
  <c r="H52" i="1"/>
  <c r="H53" i="1" s="1"/>
  <c r="Q52" i="1"/>
  <c r="Q53" i="1" s="1"/>
  <c r="Q55" i="1" s="1"/>
  <c r="C54" i="1"/>
  <c r="E54" i="1"/>
  <c r="E55" i="1"/>
  <c r="K54" i="1"/>
  <c r="K55" i="1"/>
  <c r="D92" i="1"/>
  <c r="D93" i="1"/>
  <c r="O54" i="1"/>
  <c r="O55" i="1"/>
  <c r="D55" i="1"/>
  <c r="D54" i="1"/>
  <c r="E92" i="1"/>
  <c r="E93" i="1"/>
  <c r="H55" i="1"/>
  <c r="H54" i="1"/>
  <c r="L55" i="1"/>
  <c r="L54" i="1"/>
  <c r="J55" i="1"/>
  <c r="J54" i="1"/>
  <c r="V54" i="1"/>
  <c r="V55" i="1"/>
  <c r="M52" i="1"/>
  <c r="M53" i="1" s="1"/>
  <c r="C93" i="1"/>
  <c r="C92" i="1"/>
  <c r="J71" i="2"/>
  <c r="J72" i="2"/>
  <c r="L59" i="2"/>
  <c r="M58" i="2"/>
  <c r="L60" i="2"/>
  <c r="L78" i="2"/>
  <c r="M76" i="2"/>
  <c r="L77" i="2"/>
  <c r="K80" i="2"/>
  <c r="K90" i="2" s="1"/>
  <c r="K91" i="2" s="1"/>
  <c r="K62" i="2"/>
  <c r="K69" i="2" s="1"/>
  <c r="K70" i="2" s="1"/>
  <c r="J93" i="2"/>
  <c r="J92" i="2"/>
  <c r="D62" i="1"/>
  <c r="D69" i="1" s="1"/>
  <c r="D70" i="1" s="1"/>
  <c r="G83" i="1"/>
  <c r="F87" i="1"/>
  <c r="F84" i="1"/>
  <c r="C62" i="1"/>
  <c r="C69" i="1" s="1"/>
  <c r="C70" i="1" s="1"/>
  <c r="U52" i="1"/>
  <c r="U53" i="1" s="1"/>
  <c r="F58" i="1"/>
  <c r="E60" i="1"/>
  <c r="E59" i="1"/>
  <c r="F80" i="1"/>
  <c r="P52" i="1"/>
  <c r="P53" i="1" s="1"/>
  <c r="S52" i="1"/>
  <c r="S53" i="1" s="1"/>
  <c r="R52" i="1"/>
  <c r="R53" i="1" s="1"/>
  <c r="H76" i="1"/>
  <c r="G78" i="1"/>
  <c r="G77" i="1"/>
  <c r="T52" i="1"/>
  <c r="T53" i="1" s="1"/>
  <c r="I52" i="1"/>
  <c r="I53" i="1" s="1"/>
  <c r="F52" i="1"/>
  <c r="F53" i="1" s="1"/>
  <c r="G52" i="1"/>
  <c r="G53" i="1" s="1"/>
  <c r="Q54" i="1" l="1"/>
  <c r="F31" i="25"/>
  <c r="AL70" i="25"/>
  <c r="N54" i="1"/>
  <c r="C72" i="1"/>
  <c r="C71" i="1"/>
  <c r="D72" i="1"/>
  <c r="D71" i="1"/>
  <c r="F90" i="1"/>
  <c r="F91" i="1" s="1"/>
  <c r="U54" i="1"/>
  <c r="U55" i="1"/>
  <c r="P55" i="1"/>
  <c r="P54" i="1"/>
  <c r="M54" i="1"/>
  <c r="M55" i="1"/>
  <c r="I54" i="1"/>
  <c r="I55" i="1"/>
  <c r="T55" i="1"/>
  <c r="T54" i="1"/>
  <c r="R55" i="1"/>
  <c r="R54" i="1"/>
  <c r="F55" i="1"/>
  <c r="F54" i="1"/>
  <c r="G55" i="1"/>
  <c r="G54" i="1"/>
  <c r="S54" i="1"/>
  <c r="S55" i="1"/>
  <c r="K72" i="2"/>
  <c r="K71" i="2"/>
  <c r="K93" i="2"/>
  <c r="K92" i="2"/>
  <c r="M78" i="2"/>
  <c r="N76" i="2"/>
  <c r="M77" i="2"/>
  <c r="L80" i="2"/>
  <c r="L90" i="2" s="1"/>
  <c r="L91" i="2" s="1"/>
  <c r="M60" i="2"/>
  <c r="N58" i="2"/>
  <c r="M59" i="2"/>
  <c r="L62" i="2"/>
  <c r="L69" i="2" s="1"/>
  <c r="L70" i="2" s="1"/>
  <c r="W52" i="1"/>
  <c r="I76" i="1"/>
  <c r="H77" i="1"/>
  <c r="H78" i="1"/>
  <c r="G58" i="1"/>
  <c r="F60" i="1"/>
  <c r="F59" i="1"/>
  <c r="H83" i="1"/>
  <c r="H84" i="1" s="1"/>
  <c r="G87" i="1"/>
  <c r="G84" i="1"/>
  <c r="G80" i="1"/>
  <c r="G90" i="1" s="1"/>
  <c r="G91" i="1" s="1"/>
  <c r="E62" i="1"/>
  <c r="E69" i="1" s="1"/>
  <c r="E70" i="1" s="1"/>
  <c r="AL72" i="25" l="1"/>
  <c r="AL71" i="25"/>
  <c r="AM70" i="25"/>
  <c r="E71" i="1"/>
  <c r="E72" i="1"/>
  <c r="G92" i="1"/>
  <c r="G93" i="1"/>
  <c r="C94" i="1"/>
  <c r="F92" i="1"/>
  <c r="F93" i="1"/>
  <c r="L72" i="2"/>
  <c r="L71" i="2"/>
  <c r="L93" i="2"/>
  <c r="L92" i="2"/>
  <c r="N78" i="2"/>
  <c r="O76" i="2"/>
  <c r="N77" i="2"/>
  <c r="M80" i="2"/>
  <c r="M90" i="2" s="1"/>
  <c r="M91" i="2" s="1"/>
  <c r="N60" i="2"/>
  <c r="N59" i="2"/>
  <c r="O58" i="2"/>
  <c r="M62" i="2"/>
  <c r="M69" i="2" s="1"/>
  <c r="M70" i="2" s="1"/>
  <c r="W53" i="1"/>
  <c r="F62" i="1"/>
  <c r="F69" i="1" s="1"/>
  <c r="F70" i="1" s="1"/>
  <c r="J76" i="1"/>
  <c r="I78" i="1"/>
  <c r="I77" i="1"/>
  <c r="H58" i="1"/>
  <c r="G60" i="1"/>
  <c r="G59" i="1"/>
  <c r="H80" i="1"/>
  <c r="H90" i="1" s="1"/>
  <c r="H91" i="1" s="1"/>
  <c r="AM71" i="25" l="1"/>
  <c r="E38" i="25" s="1"/>
  <c r="AM72" i="25"/>
  <c r="E42" i="25" s="1"/>
  <c r="E34" i="25"/>
  <c r="H92" i="1"/>
  <c r="H93" i="1"/>
  <c r="F71" i="1"/>
  <c r="F72" i="1"/>
  <c r="W55" i="1"/>
  <c r="E41" i="1" s="1"/>
  <c r="E33" i="1"/>
  <c r="W54" i="1"/>
  <c r="E37" i="1" s="1"/>
  <c r="M92" i="2"/>
  <c r="M93" i="2"/>
  <c r="N62" i="2"/>
  <c r="N69" i="2" s="1"/>
  <c r="N70" i="2" s="1"/>
  <c r="O77" i="2"/>
  <c r="O78" i="2"/>
  <c r="P76" i="2"/>
  <c r="N80" i="2"/>
  <c r="N90" i="2" s="1"/>
  <c r="N91" i="2" s="1"/>
  <c r="M72" i="2"/>
  <c r="M71" i="2"/>
  <c r="O60" i="2"/>
  <c r="O59" i="2"/>
  <c r="P58" i="2"/>
  <c r="G62" i="1"/>
  <c r="G69" i="1" s="1"/>
  <c r="G70" i="1" s="1"/>
  <c r="I58" i="1"/>
  <c r="H60" i="1"/>
  <c r="H59" i="1"/>
  <c r="K76" i="1"/>
  <c r="J78" i="1"/>
  <c r="J77" i="1"/>
  <c r="I80" i="1"/>
  <c r="I90" i="1" s="1"/>
  <c r="I91" i="1" s="1"/>
  <c r="E30" i="25" l="1"/>
  <c r="F30" i="25" s="1"/>
  <c r="G72" i="1"/>
  <c r="G71" i="1"/>
  <c r="I92" i="1"/>
  <c r="I93" i="1"/>
  <c r="N71" i="2"/>
  <c r="N72" i="2"/>
  <c r="N93" i="2"/>
  <c r="N92" i="2"/>
  <c r="P59" i="2"/>
  <c r="P60" i="2"/>
  <c r="Q58" i="2"/>
  <c r="O80" i="2"/>
  <c r="O90" i="2" s="1"/>
  <c r="O91" i="2" s="1"/>
  <c r="O62" i="2"/>
  <c r="O69" i="2" s="1"/>
  <c r="O70" i="2" s="1"/>
  <c r="P78" i="2"/>
  <c r="Q76" i="2"/>
  <c r="P77" i="2"/>
  <c r="L76" i="1"/>
  <c r="K78" i="1"/>
  <c r="K77" i="1"/>
  <c r="H62" i="1"/>
  <c r="H69" i="1" s="1"/>
  <c r="H70" i="1" s="1"/>
  <c r="J80" i="1"/>
  <c r="J90" i="1" s="1"/>
  <c r="J91" i="1" s="1"/>
  <c r="J58" i="1"/>
  <c r="I60" i="1"/>
  <c r="I59" i="1"/>
  <c r="H72" i="1" l="1"/>
  <c r="H71" i="1"/>
  <c r="J92" i="1"/>
  <c r="J93" i="1"/>
  <c r="O93" i="2"/>
  <c r="O92" i="2"/>
  <c r="O72" i="2"/>
  <c r="O71" i="2"/>
  <c r="Q78" i="2"/>
  <c r="R76" i="2"/>
  <c r="Q77" i="2"/>
  <c r="Q60" i="2"/>
  <c r="R58" i="2"/>
  <c r="Q59" i="2"/>
  <c r="P80" i="2"/>
  <c r="P90" i="2" s="1"/>
  <c r="P91" i="2" s="1"/>
  <c r="P62" i="2"/>
  <c r="P69" i="2" s="1"/>
  <c r="P70" i="2" s="1"/>
  <c r="K58" i="1"/>
  <c r="J60" i="1"/>
  <c r="J59" i="1"/>
  <c r="K80" i="1"/>
  <c r="K90" i="1" s="1"/>
  <c r="K91" i="1" s="1"/>
  <c r="I62" i="1"/>
  <c r="I69" i="1" s="1"/>
  <c r="I70" i="1" s="1"/>
  <c r="M76" i="1"/>
  <c r="L78" i="1"/>
  <c r="L77" i="1"/>
  <c r="K92" i="1" l="1"/>
  <c r="K93" i="1"/>
  <c r="I71" i="1"/>
  <c r="I72" i="1"/>
  <c r="P93" i="2"/>
  <c r="P92" i="2"/>
  <c r="Q62" i="2"/>
  <c r="Q69" i="2" s="1"/>
  <c r="Q70" i="2" s="1"/>
  <c r="P72" i="2"/>
  <c r="P71" i="2"/>
  <c r="R78" i="2"/>
  <c r="S76" i="2"/>
  <c r="R77" i="2"/>
  <c r="R60" i="2"/>
  <c r="S58" i="2"/>
  <c r="R59" i="2"/>
  <c r="Q80" i="2"/>
  <c r="Q90" i="2" s="1"/>
  <c r="Q91" i="2" s="1"/>
  <c r="J62" i="1"/>
  <c r="J69" i="1" s="1"/>
  <c r="J70" i="1" s="1"/>
  <c r="N76" i="1"/>
  <c r="M78" i="1"/>
  <c r="M77" i="1"/>
  <c r="L80" i="1"/>
  <c r="L90" i="1" s="1"/>
  <c r="L91" i="1" s="1"/>
  <c r="L58" i="1"/>
  <c r="K60" i="1"/>
  <c r="K59" i="1"/>
  <c r="L92" i="1" l="1"/>
  <c r="L93" i="1"/>
  <c r="J72" i="1"/>
  <c r="J71" i="1"/>
  <c r="Q92" i="2"/>
  <c r="Q93" i="2"/>
  <c r="R62" i="2"/>
  <c r="R69" i="2" s="1"/>
  <c r="R70" i="2" s="1"/>
  <c r="Q72" i="2"/>
  <c r="Q71" i="2"/>
  <c r="S77" i="2"/>
  <c r="S78" i="2"/>
  <c r="T76" i="2"/>
  <c r="S60" i="2"/>
  <c r="T58" i="2"/>
  <c r="S59" i="2"/>
  <c r="R80" i="2"/>
  <c r="R90" i="2" s="1"/>
  <c r="R91" i="2" s="1"/>
  <c r="M58" i="1"/>
  <c r="L60" i="1"/>
  <c r="L59" i="1"/>
  <c r="M80" i="1"/>
  <c r="M90" i="1" s="1"/>
  <c r="M91" i="1" s="1"/>
  <c r="O76" i="1"/>
  <c r="N78" i="1"/>
  <c r="N77" i="1"/>
  <c r="K62" i="1"/>
  <c r="K69" i="1" s="1"/>
  <c r="K70" i="1" s="1"/>
  <c r="K72" i="1" l="1"/>
  <c r="K71" i="1"/>
  <c r="M92" i="1"/>
  <c r="M93" i="1"/>
  <c r="R71" i="2"/>
  <c r="R72" i="2"/>
  <c r="R93" i="2"/>
  <c r="R92" i="2"/>
  <c r="S62" i="2"/>
  <c r="S69" i="2" s="1"/>
  <c r="S70" i="2" s="1"/>
  <c r="T78" i="2"/>
  <c r="U76" i="2"/>
  <c r="T77" i="2"/>
  <c r="S80" i="2"/>
  <c r="S90" i="2" s="1"/>
  <c r="S91" i="2" s="1"/>
  <c r="T59" i="2"/>
  <c r="T60" i="2"/>
  <c r="U58" i="2"/>
  <c r="N80" i="1"/>
  <c r="N90" i="1" s="1"/>
  <c r="N91" i="1" s="1"/>
  <c r="P76" i="1"/>
  <c r="O78" i="1"/>
  <c r="O77" i="1"/>
  <c r="L62" i="1"/>
  <c r="L69" i="1" s="1"/>
  <c r="L70" i="1" s="1"/>
  <c r="N58" i="1"/>
  <c r="M60" i="1"/>
  <c r="M59" i="1"/>
  <c r="L72" i="1" l="1"/>
  <c r="L71" i="1"/>
  <c r="N92" i="1"/>
  <c r="N93" i="1"/>
  <c r="S93" i="2"/>
  <c r="S92" i="2"/>
  <c r="S72" i="2"/>
  <c r="S71" i="2"/>
  <c r="T62" i="2"/>
  <c r="T69" i="2" s="1"/>
  <c r="T70" i="2" s="1"/>
  <c r="U78" i="2"/>
  <c r="V76" i="2"/>
  <c r="U77" i="2"/>
  <c r="U60" i="2"/>
  <c r="U59" i="2"/>
  <c r="V58" i="2"/>
  <c r="T80" i="2"/>
  <c r="T90" i="2" s="1"/>
  <c r="T91" i="2" s="1"/>
  <c r="O58" i="1"/>
  <c r="N60" i="1"/>
  <c r="N59" i="1"/>
  <c r="O80" i="1"/>
  <c r="O90" i="1" s="1"/>
  <c r="O91" i="1" s="1"/>
  <c r="Q76" i="1"/>
  <c r="P78" i="1"/>
  <c r="P77" i="1"/>
  <c r="M62" i="1"/>
  <c r="M69" i="1" s="1"/>
  <c r="M70" i="1" s="1"/>
  <c r="O92" i="1" l="1"/>
  <c r="O93" i="1"/>
  <c r="M71" i="1"/>
  <c r="M72" i="1"/>
  <c r="T93" i="2"/>
  <c r="T92" i="2"/>
  <c r="V78" i="2"/>
  <c r="V77" i="2"/>
  <c r="T72" i="2"/>
  <c r="T71" i="2"/>
  <c r="U80" i="2"/>
  <c r="U90" i="2" s="1"/>
  <c r="U91" i="2" s="1"/>
  <c r="V60" i="2"/>
  <c r="V59" i="2"/>
  <c r="U62" i="2"/>
  <c r="U69" i="2" s="1"/>
  <c r="U70" i="2" s="1"/>
  <c r="P80" i="1"/>
  <c r="P90" i="1" s="1"/>
  <c r="P91" i="1" s="1"/>
  <c r="N62" i="1"/>
  <c r="N69" i="1" s="1"/>
  <c r="N70" i="1" s="1"/>
  <c r="R76" i="1"/>
  <c r="Q78" i="1"/>
  <c r="Q77" i="1"/>
  <c r="P58" i="1"/>
  <c r="O60" i="1"/>
  <c r="O59" i="1"/>
  <c r="P92" i="1" l="1"/>
  <c r="P93" i="1"/>
  <c r="N71" i="1"/>
  <c r="N72" i="1"/>
  <c r="U72" i="2"/>
  <c r="U71" i="2"/>
  <c r="U92" i="2"/>
  <c r="U93" i="2"/>
  <c r="W77" i="2"/>
  <c r="V80" i="2"/>
  <c r="V90" i="2" s="1"/>
  <c r="W59" i="2"/>
  <c r="V62" i="2"/>
  <c r="V69" i="2" s="1"/>
  <c r="Q58" i="1"/>
  <c r="P60" i="1"/>
  <c r="P59" i="1"/>
  <c r="Q80" i="1"/>
  <c r="Q90" i="1" s="1"/>
  <c r="Q91" i="1" s="1"/>
  <c r="O62" i="1"/>
  <c r="O69" i="1" s="1"/>
  <c r="O70" i="1" s="1"/>
  <c r="S76" i="1"/>
  <c r="R78" i="1"/>
  <c r="R77" i="1"/>
  <c r="Q92" i="1" l="1"/>
  <c r="Q93" i="1"/>
  <c r="O72" i="1"/>
  <c r="O71" i="1"/>
  <c r="W90" i="2"/>
  <c r="W91" i="2" s="1"/>
  <c r="V91" i="2"/>
  <c r="W69" i="2"/>
  <c r="V70" i="2"/>
  <c r="P62" i="1"/>
  <c r="P69" i="1" s="1"/>
  <c r="P70" i="1" s="1"/>
  <c r="T76" i="1"/>
  <c r="S78" i="1"/>
  <c r="S77" i="1"/>
  <c r="R80" i="1"/>
  <c r="R90" i="1" s="1"/>
  <c r="R91" i="1" s="1"/>
  <c r="R58" i="1"/>
  <c r="Q59" i="1"/>
  <c r="Q60" i="1"/>
  <c r="R92" i="1" l="1"/>
  <c r="R93" i="1"/>
  <c r="P72" i="1"/>
  <c r="P71" i="1"/>
  <c r="W93" i="2"/>
  <c r="E43" i="2" s="1"/>
  <c r="W92" i="2"/>
  <c r="E39" i="2" s="1"/>
  <c r="E35" i="2"/>
  <c r="E31" i="2" s="1"/>
  <c r="F31" i="2" s="1"/>
  <c r="V71" i="2"/>
  <c r="V72" i="2"/>
  <c r="W70" i="2"/>
  <c r="V93" i="2"/>
  <c r="V92" i="2"/>
  <c r="S80" i="1"/>
  <c r="S90" i="1" s="1"/>
  <c r="S91" i="1" s="1"/>
  <c r="U76" i="1"/>
  <c r="T77" i="1"/>
  <c r="T78" i="1"/>
  <c r="Q62" i="1"/>
  <c r="Q69" i="1" s="1"/>
  <c r="Q70" i="1" s="1"/>
  <c r="S58" i="1"/>
  <c r="R60" i="1"/>
  <c r="R59" i="1"/>
  <c r="Q71" i="1" l="1"/>
  <c r="Q72" i="1"/>
  <c r="S92" i="1"/>
  <c r="S93" i="1"/>
  <c r="W72" i="2"/>
  <c r="E42" i="2" s="1"/>
  <c r="W71" i="2"/>
  <c r="E38" i="2" s="1"/>
  <c r="E34" i="2"/>
  <c r="E30" i="2" s="1"/>
  <c r="F30" i="2" s="1"/>
  <c r="V76" i="1"/>
  <c r="U78" i="1"/>
  <c r="U77" i="1"/>
  <c r="T58" i="1"/>
  <c r="S60" i="1"/>
  <c r="S59" i="1"/>
  <c r="R62" i="1"/>
  <c r="R69" i="1" s="1"/>
  <c r="R70" i="1" s="1"/>
  <c r="T80" i="1"/>
  <c r="T90" i="1" s="1"/>
  <c r="T91" i="1" s="1"/>
  <c r="R72" i="1" l="1"/>
  <c r="R71" i="1"/>
  <c r="T92" i="1"/>
  <c r="T93" i="1"/>
  <c r="U58" i="1"/>
  <c r="T60" i="1"/>
  <c r="T59" i="1"/>
  <c r="U80" i="1"/>
  <c r="U90" i="1" s="1"/>
  <c r="U91" i="1" s="1"/>
  <c r="S62" i="1"/>
  <c r="S69" i="1" s="1"/>
  <c r="S70" i="1" s="1"/>
  <c r="V78" i="1"/>
  <c r="V77" i="1"/>
  <c r="U92" i="1" l="1"/>
  <c r="U93" i="1"/>
  <c r="S72" i="1"/>
  <c r="S71" i="1"/>
  <c r="W77" i="1"/>
  <c r="V80" i="1"/>
  <c r="V90" i="1" s="1"/>
  <c r="W90" i="1" s="1"/>
  <c r="T62" i="1"/>
  <c r="T69" i="1" s="1"/>
  <c r="T70" i="1" s="1"/>
  <c r="V58" i="1"/>
  <c r="U60" i="1"/>
  <c r="U59" i="1"/>
  <c r="T72" i="1" l="1"/>
  <c r="T71" i="1"/>
  <c r="V91" i="1"/>
  <c r="W91" i="1"/>
  <c r="E35" i="1" s="1"/>
  <c r="E31" i="1" s="1"/>
  <c r="F31" i="1" s="1"/>
  <c r="V60" i="1"/>
  <c r="V59" i="1"/>
  <c r="U62" i="1"/>
  <c r="U69" i="1" s="1"/>
  <c r="U70" i="1" s="1"/>
  <c r="U71" i="1" l="1"/>
  <c r="U72" i="1"/>
  <c r="V92" i="1"/>
  <c r="V93" i="1"/>
  <c r="W59" i="1"/>
  <c r="W92" i="1"/>
  <c r="E39" i="1" s="1"/>
  <c r="W93" i="1"/>
  <c r="E43" i="1" s="1"/>
  <c r="V62" i="1"/>
  <c r="V69" i="1" s="1"/>
  <c r="W69" i="1" s="1"/>
  <c r="V70" i="1" l="1"/>
  <c r="V71" i="1" l="1"/>
  <c r="V72" i="1"/>
  <c r="W70" i="1"/>
  <c r="W71" i="1" l="1"/>
  <c r="E38" i="1" s="1"/>
  <c r="E34" i="1"/>
  <c r="E30" i="1" s="1"/>
  <c r="F30" i="1" s="1"/>
  <c r="W72" i="1"/>
  <c r="E42" i="1" s="1"/>
  <c r="N55" i="39" l="1"/>
  <c r="Q93" i="39"/>
  <c r="G55" i="39"/>
  <c r="O72" i="39"/>
  <c r="M55" i="39"/>
  <c r="O93" i="39"/>
  <c r="H72" i="39"/>
  <c r="D93" i="39"/>
  <c r="F55" i="39"/>
  <c r="H93" i="39"/>
  <c r="R72" i="39"/>
  <c r="E72" i="39"/>
  <c r="O55" i="39"/>
  <c r="L93" i="39"/>
  <c r="U93" i="39"/>
  <c r="I72" i="39"/>
  <c r="I55" i="39"/>
  <c r="K72" i="39"/>
  <c r="P55" i="39"/>
  <c r="F72" i="39"/>
  <c r="C72" i="39"/>
  <c r="U72" i="39"/>
  <c r="C93" i="39"/>
  <c r="E93" i="39"/>
  <c r="R55" i="39"/>
  <c r="P72" i="39"/>
  <c r="Q55" i="39"/>
  <c r="U55" i="39"/>
  <c r="S55" i="39"/>
  <c r="I93" i="39"/>
  <c r="L72" i="39"/>
  <c r="N72" i="39"/>
  <c r="T55" i="39"/>
  <c r="K55" i="39"/>
  <c r="P93" i="39"/>
  <c r="E55" i="39"/>
  <c r="V72" i="39"/>
  <c r="C55" i="39"/>
  <c r="T72" i="39"/>
  <c r="J93" i="39"/>
  <c r="D72" i="39"/>
  <c r="F93" i="39"/>
  <c r="S93" i="39"/>
  <c r="M72" i="39"/>
  <c r="G93" i="39"/>
  <c r="Q72" i="39"/>
  <c r="V93" i="39"/>
  <c r="N93" i="39"/>
  <c r="V55" i="39"/>
  <c r="H55" i="39"/>
  <c r="G72" i="39"/>
  <c r="L55" i="39"/>
  <c r="D55" i="39"/>
  <c r="R93" i="39"/>
  <c r="S72" i="39"/>
  <c r="J72" i="39"/>
  <c r="J55" i="39"/>
  <c r="M93" i="39"/>
  <c r="T93" i="39"/>
  <c r="K93" i="39"/>
  <c r="W55" i="39"/>
  <c r="E41" i="39" s="1"/>
  <c r="W72" i="39"/>
  <c r="W93" i="39"/>
  <c r="E42" i="39"/>
  <c r="E43" i="39"/>
</calcChain>
</file>

<file path=xl/sharedStrings.xml><?xml version="1.0" encoding="utf-8"?>
<sst xmlns="http://schemas.openxmlformats.org/spreadsheetml/2006/main" count="410" uniqueCount="81">
  <si>
    <t>Current Average Inventory Turnover</t>
  </si>
  <si>
    <t>Average Inventory Turnover with ERP</t>
  </si>
  <si>
    <t>Holding Rate</t>
  </si>
  <si>
    <t>Variable Cost %</t>
  </si>
  <si>
    <t>Inflation Rate(Discount Rate)</t>
  </si>
  <si>
    <t>Consultants Work(Days/Year)</t>
  </si>
  <si>
    <t>Current Revenue</t>
  </si>
  <si>
    <t>Growth with ERP</t>
  </si>
  <si>
    <t>Growth with ERP and CRM</t>
  </si>
  <si>
    <t>Parameters</t>
  </si>
  <si>
    <t>Cost of Maintaining Old Systems</t>
  </si>
  <si>
    <t>Cost of ERP Software</t>
  </si>
  <si>
    <t>Cost of CRM Hardware</t>
  </si>
  <si>
    <t>Cost of CRM Software</t>
  </si>
  <si>
    <t>Cost of ERP Hardware</t>
  </si>
  <si>
    <t>Incremental Cost of Maintaining Old Systems</t>
  </si>
  <si>
    <t>ERP Consultants Needed</t>
  </si>
  <si>
    <t>CRM Consultants Needed</t>
  </si>
  <si>
    <t>Cost of Consultants/Day</t>
  </si>
  <si>
    <t>% Hike in Cost of Consultants</t>
  </si>
  <si>
    <t>Number of Added Programmers</t>
  </si>
  <si>
    <t>Cost of Programmers</t>
  </si>
  <si>
    <t>Cost of Added Programmers</t>
  </si>
  <si>
    <t>Training Cost</t>
  </si>
  <si>
    <t>Manpower Factors</t>
  </si>
  <si>
    <t>Technical Factors</t>
  </si>
  <si>
    <t>Financial Factors</t>
  </si>
  <si>
    <t xml:space="preserve">Total </t>
  </si>
  <si>
    <t>Total</t>
  </si>
  <si>
    <t>Output</t>
  </si>
  <si>
    <t>Profit</t>
  </si>
  <si>
    <t xml:space="preserve">Decision </t>
  </si>
  <si>
    <t>Existing</t>
  </si>
  <si>
    <t>With ERP</t>
  </si>
  <si>
    <t>With ERP and CRM</t>
  </si>
  <si>
    <t>ROI</t>
  </si>
  <si>
    <t>NPV</t>
  </si>
  <si>
    <t>Calculations</t>
  </si>
  <si>
    <t>Current Variable Cost</t>
  </si>
  <si>
    <t>Variable Cost with ERP</t>
  </si>
  <si>
    <t>Variable Cost with ERP and CRM</t>
  </si>
  <si>
    <t>Current Maintenance Cost</t>
  </si>
  <si>
    <t>ERP Consultant Cost</t>
  </si>
  <si>
    <t>CRM Consultant Cost</t>
  </si>
  <si>
    <t>Current Holding Cost</t>
  </si>
  <si>
    <t xml:space="preserve">Existing Scenario </t>
  </si>
  <si>
    <t>ERP Scenario</t>
  </si>
  <si>
    <t>Maintenance Cost with ERP</t>
  </si>
  <si>
    <t>ERP Hardware Cost</t>
  </si>
  <si>
    <t>ERP Software Cost</t>
  </si>
  <si>
    <t>Revenue with ERP</t>
  </si>
  <si>
    <t>Holding Cost with ERP</t>
  </si>
  <si>
    <t>ERP and CRM Scenario</t>
  </si>
  <si>
    <t>Maintenance Cost with ERP and CRM</t>
  </si>
  <si>
    <t>CRM Hardware Cost</t>
  </si>
  <si>
    <t>CRM Software Cost</t>
  </si>
  <si>
    <t>Revenue with ERP and CRM</t>
  </si>
  <si>
    <t>Total Cash Inflow</t>
  </si>
  <si>
    <t>Total Cash Outflow</t>
  </si>
  <si>
    <t>Holding Cost with ERP and CRM</t>
  </si>
  <si>
    <t>Consultant Cost/Day</t>
  </si>
  <si>
    <t>Initial Investment</t>
  </si>
  <si>
    <t>Sensitivity</t>
  </si>
  <si>
    <t>Variable Cost</t>
  </si>
  <si>
    <t>Existing Scenario</t>
  </si>
  <si>
    <t>Growth in Revenue</t>
  </si>
  <si>
    <t>Profit with ERP</t>
  </si>
  <si>
    <t>ROI with ERP</t>
  </si>
  <si>
    <t>NPV with ERP</t>
  </si>
  <si>
    <t>Profit with ERP and CRM</t>
  </si>
  <si>
    <t>ROI with ERP and CRM</t>
  </si>
  <si>
    <t>NPV with ERP and CRM</t>
  </si>
  <si>
    <t>Revenue Growth</t>
  </si>
  <si>
    <t>Mean</t>
  </si>
  <si>
    <t>The ERP Decision - Mega Corporations</t>
  </si>
  <si>
    <t>Authors : Indrajit Bhattacharya, Shaloma Ghosh, Jayashree Akula, Kriti Gupta, Rikdev Bhattacharya</t>
  </si>
  <si>
    <t>SD</t>
  </si>
  <si>
    <t>Rate of Return</t>
  </si>
  <si>
    <t xml:space="preserve"> Rate of Return with ERP</t>
  </si>
  <si>
    <t>Rate of Return with ERP and CRM</t>
  </si>
  <si>
    <t>Rate of Return with 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</si>
</sst>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0" fillId="0" borderId="1" xfId="0" applyBorder="1"/>
    <xf numFmtId="0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3" xfId="0" applyFont="1" applyBorder="1" applyAlignment="1">
      <alignment horizontal="right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right" vertical="center"/>
    </xf>
    <xf numFmtId="0" fontId="1" fillId="0" borderId="1" xfId="0" applyFont="1" applyBorder="1"/>
    <xf numFmtId="0" fontId="3" fillId="6" borderId="1" xfId="0" applyFont="1" applyFill="1" applyBorder="1" applyAlignment="1">
      <alignment horizontal="right" vertical="center"/>
    </xf>
    <xf numFmtId="0" fontId="3" fillId="8" borderId="1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Font="1" applyBorder="1" applyAlignment="1">
      <alignment horizontal="right" vertical="center"/>
    </xf>
    <xf numFmtId="8" fontId="0" fillId="0" borderId="1" xfId="0" applyNumberFormat="1" applyBorder="1" applyAlignment="1">
      <alignment horizontal="center" vertical="center"/>
    </xf>
    <xf numFmtId="8" fontId="1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8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9" fontId="1" fillId="0" borderId="1" xfId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8" fontId="0" fillId="0" borderId="6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8" fontId="0" fillId="0" borderId="7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5" xfId="0" quotePrefix="1" applyFont="1" applyFill="1" applyBorder="1" applyAlignment="1">
      <alignment horizontal="center" vertical="center"/>
    </xf>
    <xf numFmtId="165" fontId="0" fillId="0" borderId="6" xfId="0" applyNumberForma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/>
    </xf>
    <xf numFmtId="0" fontId="3" fillId="0" borderId="7" xfId="0" applyNumberFormat="1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6" xfId="0" applyNumberFormat="1" applyFill="1" applyBorder="1" applyAlignment="1"/>
    <xf numFmtId="165" fontId="0" fillId="0" borderId="7" xfId="0" applyNumberFormat="1" applyFill="1" applyBorder="1" applyAlignment="1"/>
    <xf numFmtId="9" fontId="0" fillId="0" borderId="1" xfId="0" applyNumberFormat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8" fontId="0" fillId="0" borderId="6" xfId="0" applyNumberFormat="1" applyFill="1" applyBorder="1" applyAlignment="1">
      <alignment horizontal="center" vertical="center"/>
    </xf>
    <xf numFmtId="10" fontId="0" fillId="0" borderId="6" xfId="0" applyNumberFormat="1" applyFill="1" applyBorder="1" applyAlignment="1">
      <alignment horizontal="center" vertical="center"/>
    </xf>
    <xf numFmtId="165" fontId="0" fillId="0" borderId="6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8" fontId="0" fillId="0" borderId="7" xfId="0" applyNumberFormat="1" applyFill="1" applyBorder="1" applyAlignment="1">
      <alignment horizontal="center" vertical="center"/>
    </xf>
    <xf numFmtId="10" fontId="0" fillId="0" borderId="7" xfId="0" applyNumberFormat="1" applyFill="1" applyBorder="1" applyAlignment="1">
      <alignment horizontal="center" vertical="center"/>
    </xf>
    <xf numFmtId="165" fontId="0" fillId="0" borderId="7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9</xdr:row>
      <xdr:rowOff>60960</xdr:rowOff>
    </xdr:from>
    <xdr:to>
      <xdr:col>14</xdr:col>
      <xdr:colOff>151648</xdr:colOff>
      <xdr:row>26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867C9A-DB7E-4879-80DE-B32DBBC912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007" t="1942" r="1385" b="7575"/>
        <a:stretch/>
      </xdr:blipFill>
      <xdr:spPr>
        <a:xfrm>
          <a:off x="7955280" y="1714500"/>
          <a:ext cx="6133348" cy="315468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403860</xdr:colOff>
      <xdr:row>1</xdr:row>
      <xdr:rowOff>99060</xdr:rowOff>
    </xdr:from>
    <xdr:to>
      <xdr:col>14</xdr:col>
      <xdr:colOff>27686</xdr:colOff>
      <xdr:row>23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00E691-6A65-4DBC-852B-0333C54DD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" y="281940"/>
          <a:ext cx="8158226" cy="405384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370514</xdr:colOff>
      <xdr:row>22</xdr:row>
      <xdr:rowOff>161448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2EF225-9D20-4840-B17A-9601C70E8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7685714" cy="381904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121919</xdr:colOff>
      <xdr:row>1</xdr:row>
      <xdr:rowOff>144780</xdr:rowOff>
    </xdr:from>
    <xdr:to>
      <xdr:col>14</xdr:col>
      <xdr:colOff>294004</xdr:colOff>
      <xdr:row>23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3F78E5-C8C3-4F40-9654-4665BDE2B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19" y="327660"/>
          <a:ext cx="8096885" cy="402336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396239</xdr:colOff>
      <xdr:row>0</xdr:row>
      <xdr:rowOff>160020</xdr:rowOff>
    </xdr:from>
    <xdr:to>
      <xdr:col>14</xdr:col>
      <xdr:colOff>4730</xdr:colOff>
      <xdr:row>23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33E23F-7CB2-4E51-B682-BEC304B6B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39" y="160020"/>
          <a:ext cx="8142891" cy="404622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137160</xdr:rowOff>
    </xdr:from>
    <xdr:to>
      <xdr:col>14</xdr:col>
      <xdr:colOff>205740</xdr:colOff>
      <xdr:row>23</xdr:row>
      <xdr:rowOff>153883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60AAB7-C509-4019-A3C1-84A737D26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0040"/>
          <a:ext cx="8130540" cy="404008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17</xdr:row>
      <xdr:rowOff>76200</xdr:rowOff>
    </xdr:from>
    <xdr:to>
      <xdr:col>1</xdr:col>
      <xdr:colOff>1524000</xdr:colOff>
      <xdr:row>27</xdr:row>
      <xdr:rowOff>173253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24FCA1-5952-4A3B-B8AD-6FE413A0F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" y="3208020"/>
          <a:ext cx="3002280" cy="192585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1676350</xdr:colOff>
      <xdr:row>17</xdr:row>
      <xdr:rowOff>53339</xdr:rowOff>
    </xdr:from>
    <xdr:to>
      <xdr:col>3</xdr:col>
      <xdr:colOff>129540</xdr:colOff>
      <xdr:row>28</xdr:row>
      <xdr:rowOff>11536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8E9974-FC1C-4D55-9235-A9716DB41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5590" y="3185159"/>
          <a:ext cx="3070910" cy="196987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198120</xdr:colOff>
      <xdr:row>17</xdr:row>
      <xdr:rowOff>43656</xdr:rowOff>
    </xdr:from>
    <xdr:to>
      <xdr:col>4</xdr:col>
      <xdr:colOff>945403</xdr:colOff>
      <xdr:row>27</xdr:row>
      <xdr:rowOff>175260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D723A42-0160-4215-BBE9-92C7E97FD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5080" y="3175476"/>
          <a:ext cx="3056143" cy="196040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1005840</xdr:colOff>
      <xdr:row>17</xdr:row>
      <xdr:rowOff>30480</xdr:rowOff>
    </xdr:from>
    <xdr:to>
      <xdr:col>7</xdr:col>
      <xdr:colOff>571500</xdr:colOff>
      <xdr:row>28</xdr:row>
      <xdr:rowOff>3308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5BC810-AB5D-41B8-AE91-13D148A30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1660" y="3154680"/>
          <a:ext cx="3093720" cy="198450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2132586</xdr:colOff>
      <xdr:row>16</xdr:row>
      <xdr:rowOff>38100</xdr:rowOff>
    </xdr:from>
    <xdr:to>
      <xdr:col>3</xdr:col>
      <xdr:colOff>693420</xdr:colOff>
      <xdr:row>27</xdr:row>
      <xdr:rowOff>65346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4E67C4-14E7-4930-98A3-B0166B85A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1306" y="2979420"/>
          <a:ext cx="3178554" cy="203892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60961</xdr:colOff>
      <xdr:row>16</xdr:row>
      <xdr:rowOff>53340</xdr:rowOff>
    </xdr:from>
    <xdr:to>
      <xdr:col>1</xdr:col>
      <xdr:colOff>2048921</xdr:colOff>
      <xdr:row>27</xdr:row>
      <xdr:rowOff>79384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53B218-6D60-4CF0-946B-1115F9B22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1" y="2994660"/>
          <a:ext cx="3176680" cy="203772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762000</xdr:colOff>
      <xdr:row>16</xdr:row>
      <xdr:rowOff>49808</xdr:rowOff>
    </xdr:from>
    <xdr:to>
      <xdr:col>4</xdr:col>
      <xdr:colOff>1618483</xdr:colOff>
      <xdr:row>27</xdr:row>
      <xdr:rowOff>68580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8BE118-13C7-4F8E-B88A-53605BD8C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68440" y="2991128"/>
          <a:ext cx="3165343" cy="203045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1722120</xdr:colOff>
      <xdr:row>16</xdr:row>
      <xdr:rowOff>57558</xdr:rowOff>
    </xdr:from>
    <xdr:to>
      <xdr:col>9</xdr:col>
      <xdr:colOff>144780</xdr:colOff>
      <xdr:row>27</xdr:row>
      <xdr:rowOff>79266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C0CC1F-4236-4689-961D-25148C678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37420" y="2998878"/>
          <a:ext cx="3169920" cy="203338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7</xdr:row>
      <xdr:rowOff>30480</xdr:rowOff>
    </xdr:from>
    <xdr:to>
      <xdr:col>11</xdr:col>
      <xdr:colOff>373380</xdr:colOff>
      <xdr:row>24</xdr:row>
      <xdr:rowOff>159500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8D1C12-495E-4698-A28F-23A685FBA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1180" y="1318260"/>
          <a:ext cx="5059680" cy="32456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198120</xdr:colOff>
      <xdr:row>1</xdr:row>
      <xdr:rowOff>2750</xdr:rowOff>
    </xdr:from>
    <xdr:to>
      <xdr:col>20</xdr:col>
      <xdr:colOff>418124</xdr:colOff>
      <xdr:row>18</xdr:row>
      <xdr:rowOff>147963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5075BA-034E-433C-97A5-53352F5EF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2940" y="193250"/>
          <a:ext cx="5096804" cy="326941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131076</xdr:colOff>
      <xdr:row>0</xdr:row>
      <xdr:rowOff>167640</xdr:rowOff>
    </xdr:from>
    <xdr:to>
      <xdr:col>20</xdr:col>
      <xdr:colOff>195976</xdr:colOff>
      <xdr:row>18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236ECF-2484-4CDA-8232-367FAA314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5996" y="167640"/>
          <a:ext cx="4941700" cy="316992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2</xdr:row>
      <xdr:rowOff>25400</xdr:rowOff>
    </xdr:from>
    <xdr:to>
      <xdr:col>11</xdr:col>
      <xdr:colOff>119107</xdr:colOff>
      <xdr:row>21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736E1A-C254-436B-A456-123102194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393700"/>
          <a:ext cx="6386557" cy="35369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1</xdr:rowOff>
    </xdr:from>
    <xdr:to>
      <xdr:col>16</xdr:col>
      <xdr:colOff>495348</xdr:colOff>
      <xdr:row>20</xdr:row>
      <xdr:rowOff>133351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64C6CE-103E-443B-914E-28F669125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368301"/>
          <a:ext cx="6591348" cy="34480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182879</xdr:rowOff>
    </xdr:from>
    <xdr:to>
      <xdr:col>14</xdr:col>
      <xdr:colOff>121920</xdr:colOff>
      <xdr:row>23</xdr:row>
      <xdr:rowOff>157952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BB8751-53DA-4CBA-8825-5978C7131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59"/>
          <a:ext cx="8046720" cy="399843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U65535"/>
  <sheetViews>
    <sheetView topLeftCell="A16" zoomScale="95" zoomScaleNormal="95" workbookViewId="0">
      <selection activeCell="C30" sqref="C30"/>
    </sheetView>
  </sheetViews>
  <sheetFormatPr defaultRowHeight="14.4" x14ac:dyDescent="0.3"/>
  <cols>
    <col min="2" max="2" width="38.109375" bestFit="1" customWidth="1"/>
    <col min="3" max="3" width="15.5546875" style="11" customWidth="1"/>
    <col min="4" max="4" width="16.44140625" bestFit="1" customWidth="1"/>
    <col min="5" max="5" width="12.6640625" bestFit="1" customWidth="1"/>
    <col min="6" max="6" width="21" bestFit="1" customWidth="1"/>
    <col min="7" max="7" width="11.109375" bestFit="1" customWidth="1"/>
    <col min="8" max="20" width="10.33203125" bestFit="1" customWidth="1"/>
    <col min="21" max="21" width="12.109375" bestFit="1" customWidth="1"/>
    <col min="22" max="22" width="12" bestFit="1" customWidth="1"/>
    <col min="23" max="23" width="13.33203125" style="1" customWidth="1"/>
  </cols>
  <sheetData>
    <row r="1" spans="2:11" x14ac:dyDescent="0.3">
      <c r="B1" s="89" t="s">
        <v>74</v>
      </c>
      <c r="C1" s="89"/>
      <c r="D1" s="89"/>
      <c r="E1" s="89"/>
      <c r="F1" s="89"/>
      <c r="G1" s="89"/>
      <c r="H1" s="89"/>
      <c r="I1" s="89"/>
      <c r="J1" s="89"/>
      <c r="K1" s="89"/>
    </row>
    <row r="2" spans="2:11" x14ac:dyDescent="0.3">
      <c r="B2" s="90" t="s">
        <v>75</v>
      </c>
      <c r="C2" s="90"/>
      <c r="D2" s="90"/>
      <c r="E2" s="90"/>
      <c r="F2" s="90"/>
      <c r="G2" s="90"/>
      <c r="H2" s="90"/>
      <c r="I2" s="90"/>
      <c r="J2" s="90"/>
      <c r="K2" s="90"/>
    </row>
    <row r="3" spans="2:11" x14ac:dyDescent="0.3">
      <c r="B3" s="94" t="s">
        <v>9</v>
      </c>
      <c r="C3" s="94"/>
      <c r="D3" s="94"/>
      <c r="E3" s="94"/>
      <c r="F3" s="94"/>
      <c r="G3" s="94"/>
      <c r="H3" s="94"/>
      <c r="I3" s="94"/>
      <c r="J3" s="94"/>
      <c r="K3" s="94"/>
    </row>
    <row r="4" spans="2:11" x14ac:dyDescent="0.3">
      <c r="B4" s="95" t="s">
        <v>26</v>
      </c>
      <c r="C4" s="95"/>
      <c r="D4" s="9"/>
      <c r="E4" s="9"/>
      <c r="F4" s="9"/>
      <c r="G4" s="9"/>
      <c r="H4" s="9"/>
      <c r="I4" s="9"/>
      <c r="J4" s="9"/>
      <c r="K4" s="9"/>
    </row>
    <row r="5" spans="2:11" x14ac:dyDescent="0.3">
      <c r="B5" s="5" t="s">
        <v>6</v>
      </c>
      <c r="C5" s="12">
        <v>5000</v>
      </c>
      <c r="D5" s="9"/>
      <c r="E5" s="9"/>
      <c r="F5" s="9"/>
      <c r="G5" s="9"/>
      <c r="H5" s="9"/>
      <c r="I5" s="9"/>
      <c r="J5" s="9"/>
      <c r="K5" s="9"/>
    </row>
    <row r="6" spans="2:11" x14ac:dyDescent="0.3">
      <c r="B6" s="5" t="s">
        <v>7</v>
      </c>
      <c r="C6" s="13">
        <v>0.01</v>
      </c>
      <c r="D6" s="9"/>
      <c r="E6" s="9"/>
      <c r="F6" s="9"/>
      <c r="G6" s="9"/>
      <c r="H6" s="9"/>
      <c r="I6" s="9"/>
      <c r="J6" s="9"/>
      <c r="K6" s="9"/>
    </row>
    <row r="7" spans="2:11" x14ac:dyDescent="0.3">
      <c r="B7" s="5" t="s">
        <v>8</v>
      </c>
      <c r="C7" s="13">
        <v>0.03</v>
      </c>
      <c r="D7" s="9"/>
      <c r="E7" s="9"/>
      <c r="F7" s="9"/>
      <c r="G7" s="9"/>
      <c r="H7" s="9"/>
      <c r="I7" s="9"/>
      <c r="J7" s="9"/>
      <c r="K7" s="9"/>
    </row>
    <row r="8" spans="2:11" x14ac:dyDescent="0.3">
      <c r="B8" s="5" t="s">
        <v>0</v>
      </c>
      <c r="C8" s="12">
        <v>11</v>
      </c>
      <c r="D8" s="9"/>
      <c r="E8" s="9"/>
      <c r="F8" s="9"/>
      <c r="G8" s="9"/>
      <c r="H8" s="9"/>
      <c r="I8" s="9"/>
      <c r="J8" s="9"/>
      <c r="K8" s="9"/>
    </row>
    <row r="9" spans="2:11" x14ac:dyDescent="0.3">
      <c r="B9" s="5" t="s">
        <v>1</v>
      </c>
      <c r="C9" s="12">
        <v>13</v>
      </c>
      <c r="D9" s="9"/>
      <c r="E9" s="9"/>
      <c r="F9" s="9"/>
      <c r="G9" s="9"/>
      <c r="H9" s="9"/>
      <c r="I9" s="9"/>
      <c r="J9" s="9"/>
      <c r="K9" s="9"/>
    </row>
    <row r="10" spans="2:11" x14ac:dyDescent="0.3">
      <c r="B10" s="6" t="s">
        <v>2</v>
      </c>
      <c r="C10" s="72">
        <v>3.5000000000000001E-3</v>
      </c>
      <c r="D10" s="9"/>
      <c r="E10" s="9"/>
      <c r="F10" s="9"/>
      <c r="G10" s="9"/>
      <c r="H10" s="9"/>
      <c r="I10" s="9"/>
      <c r="J10" s="9"/>
      <c r="K10" s="9"/>
    </row>
    <row r="11" spans="2:11" x14ac:dyDescent="0.3">
      <c r="B11" s="6" t="s">
        <v>3</v>
      </c>
      <c r="C11" s="13">
        <v>0.6</v>
      </c>
      <c r="D11" s="9"/>
      <c r="E11" s="9"/>
      <c r="F11" s="9"/>
      <c r="G11" s="9"/>
      <c r="H11" s="9"/>
      <c r="I11" s="9"/>
      <c r="J11" s="9"/>
      <c r="K11" s="9"/>
    </row>
    <row r="12" spans="2:11" x14ac:dyDescent="0.3">
      <c r="B12" s="6" t="s">
        <v>4</v>
      </c>
      <c r="C12" s="13">
        <v>0.03</v>
      </c>
      <c r="D12" s="9"/>
      <c r="E12" s="9"/>
      <c r="F12" s="9"/>
      <c r="G12" s="9"/>
      <c r="H12" s="9"/>
      <c r="I12" s="9"/>
      <c r="J12" s="9"/>
      <c r="K12" s="9"/>
    </row>
    <row r="13" spans="2:11" x14ac:dyDescent="0.3">
      <c r="B13" s="96" t="s">
        <v>25</v>
      </c>
      <c r="C13" s="96"/>
      <c r="D13" s="18">
        <v>1</v>
      </c>
      <c r="E13" s="16">
        <v>2</v>
      </c>
      <c r="F13" s="16" t="s">
        <v>28</v>
      </c>
      <c r="G13" s="9"/>
      <c r="H13" s="9"/>
      <c r="I13" s="9"/>
      <c r="J13" s="9"/>
      <c r="K13" s="9"/>
    </row>
    <row r="14" spans="2:11" x14ac:dyDescent="0.3">
      <c r="B14" s="7" t="s">
        <v>10</v>
      </c>
      <c r="C14" s="2">
        <v>500</v>
      </c>
      <c r="D14" s="9"/>
      <c r="E14" s="9"/>
      <c r="F14" s="9"/>
      <c r="G14" s="9"/>
      <c r="H14" s="9"/>
      <c r="I14" s="9"/>
      <c r="J14" s="9"/>
      <c r="K14" s="9"/>
    </row>
    <row r="15" spans="2:11" x14ac:dyDescent="0.3">
      <c r="B15" s="7" t="s">
        <v>15</v>
      </c>
      <c r="C15" s="2">
        <v>100</v>
      </c>
      <c r="D15" s="9"/>
      <c r="E15" s="9"/>
      <c r="F15" s="9"/>
      <c r="G15" s="9"/>
      <c r="H15" s="9"/>
      <c r="I15" s="9"/>
      <c r="J15" s="9"/>
      <c r="K15" s="9"/>
    </row>
    <row r="16" spans="2:11" x14ac:dyDescent="0.3">
      <c r="B16" s="7" t="s">
        <v>11</v>
      </c>
      <c r="C16" s="12"/>
      <c r="D16" s="2">
        <v>10000</v>
      </c>
      <c r="E16" s="17">
        <v>1000</v>
      </c>
      <c r="F16" s="17">
        <f>D16+E16</f>
        <v>11000</v>
      </c>
      <c r="G16" s="9"/>
      <c r="H16" s="9"/>
      <c r="I16" s="9"/>
      <c r="J16" s="9"/>
      <c r="K16" s="9"/>
    </row>
    <row r="17" spans="2:11" x14ac:dyDescent="0.3">
      <c r="B17" s="7" t="s">
        <v>14</v>
      </c>
      <c r="C17" s="12"/>
      <c r="D17" s="2">
        <v>5000</v>
      </c>
      <c r="E17" s="17">
        <v>1000</v>
      </c>
      <c r="F17" s="17">
        <f>D17+E17</f>
        <v>6000</v>
      </c>
      <c r="G17" s="9"/>
      <c r="H17" s="9"/>
      <c r="I17" s="9"/>
      <c r="J17" s="9"/>
      <c r="K17" s="9"/>
    </row>
    <row r="18" spans="2:11" x14ac:dyDescent="0.3">
      <c r="B18" s="5" t="s">
        <v>12</v>
      </c>
      <c r="C18" s="2">
        <v>1000</v>
      </c>
      <c r="D18" s="9"/>
      <c r="E18" s="9"/>
      <c r="F18" s="9"/>
      <c r="G18" s="9"/>
      <c r="H18" s="9"/>
      <c r="I18" s="9"/>
      <c r="J18" s="9"/>
      <c r="K18" s="9"/>
    </row>
    <row r="19" spans="2:11" x14ac:dyDescent="0.3">
      <c r="B19" s="5" t="s">
        <v>13</v>
      </c>
      <c r="C19" s="2">
        <v>1000</v>
      </c>
      <c r="D19" s="9"/>
      <c r="E19" s="9"/>
      <c r="F19" s="9"/>
      <c r="G19" s="9"/>
      <c r="H19" s="9"/>
      <c r="I19" s="9"/>
      <c r="J19" s="9"/>
      <c r="K19" s="9"/>
    </row>
    <row r="20" spans="2:11" x14ac:dyDescent="0.3">
      <c r="B20" s="97" t="s">
        <v>24</v>
      </c>
      <c r="C20" s="97"/>
      <c r="D20" s="14">
        <v>1</v>
      </c>
      <c r="E20" s="16">
        <v>2</v>
      </c>
      <c r="F20" s="16">
        <v>3</v>
      </c>
      <c r="G20" s="16">
        <v>4</v>
      </c>
      <c r="H20" s="16">
        <v>5</v>
      </c>
      <c r="I20" s="16">
        <v>6</v>
      </c>
      <c r="J20" s="16">
        <v>7</v>
      </c>
      <c r="K20" s="16" t="s">
        <v>27</v>
      </c>
    </row>
    <row r="21" spans="2:11" x14ac:dyDescent="0.3">
      <c r="B21" s="5" t="s">
        <v>16</v>
      </c>
      <c r="C21" s="12"/>
      <c r="D21" s="2">
        <v>10</v>
      </c>
      <c r="E21" s="2">
        <v>8</v>
      </c>
      <c r="F21" s="2">
        <v>6</v>
      </c>
      <c r="G21" s="2">
        <v>4</v>
      </c>
      <c r="H21" s="2">
        <v>2</v>
      </c>
      <c r="I21" s="2">
        <v>1</v>
      </c>
      <c r="J21" s="10">
        <v>0</v>
      </c>
      <c r="K21" s="17">
        <f>SUM(D21:J21)</f>
        <v>31</v>
      </c>
    </row>
    <row r="22" spans="2:11" x14ac:dyDescent="0.3">
      <c r="B22" s="5" t="s">
        <v>17</v>
      </c>
      <c r="C22" s="12"/>
      <c r="D22" s="3">
        <v>0</v>
      </c>
      <c r="E22" s="3">
        <v>0</v>
      </c>
      <c r="F22" s="3">
        <v>0</v>
      </c>
      <c r="G22" s="4">
        <v>2</v>
      </c>
      <c r="H22" s="4">
        <v>1</v>
      </c>
      <c r="I22" s="4">
        <v>1</v>
      </c>
      <c r="J22" s="15">
        <v>0</v>
      </c>
      <c r="K22" s="17">
        <f>SUM(D22:J22)</f>
        <v>4</v>
      </c>
    </row>
    <row r="23" spans="2:11" x14ac:dyDescent="0.3">
      <c r="B23" s="8" t="s">
        <v>18</v>
      </c>
      <c r="C23" s="10">
        <v>1.1499999999999999</v>
      </c>
      <c r="D23" s="9"/>
      <c r="E23" s="9"/>
      <c r="F23" s="9"/>
      <c r="G23" s="9"/>
      <c r="H23" s="9"/>
      <c r="I23" s="9"/>
      <c r="J23" s="9"/>
      <c r="K23" s="9"/>
    </row>
    <row r="24" spans="2:11" x14ac:dyDescent="0.3">
      <c r="B24" s="8" t="s">
        <v>19</v>
      </c>
      <c r="C24" s="13">
        <v>0.1</v>
      </c>
      <c r="D24" s="9"/>
      <c r="E24" s="9"/>
      <c r="F24" s="9"/>
      <c r="G24" s="9"/>
      <c r="H24" s="9"/>
      <c r="I24" s="9"/>
      <c r="J24" s="9"/>
      <c r="K24" s="9"/>
    </row>
    <row r="25" spans="2:11" x14ac:dyDescent="0.3">
      <c r="B25" s="8" t="s">
        <v>20</v>
      </c>
      <c r="C25" s="12"/>
      <c r="D25" s="2">
        <v>10</v>
      </c>
      <c r="E25" s="2">
        <v>8</v>
      </c>
      <c r="F25" s="2">
        <v>6</v>
      </c>
      <c r="G25" s="2">
        <v>4</v>
      </c>
      <c r="H25" s="2">
        <v>2</v>
      </c>
      <c r="I25" s="2">
        <v>1</v>
      </c>
      <c r="J25" s="2">
        <v>1</v>
      </c>
      <c r="K25" s="17">
        <f>SUM(D25:J25)</f>
        <v>32</v>
      </c>
    </row>
    <row r="26" spans="2:11" x14ac:dyDescent="0.3">
      <c r="B26" s="8" t="s">
        <v>22</v>
      </c>
      <c r="C26" s="10">
        <v>100</v>
      </c>
      <c r="D26" s="9"/>
      <c r="E26" s="9"/>
      <c r="F26" s="9"/>
      <c r="G26" s="9"/>
      <c r="H26" s="9"/>
      <c r="I26" s="9"/>
      <c r="J26" s="9"/>
      <c r="K26" s="9"/>
    </row>
    <row r="27" spans="2:11" x14ac:dyDescent="0.3">
      <c r="B27" s="8" t="s">
        <v>23</v>
      </c>
      <c r="C27" s="12"/>
      <c r="D27" s="2">
        <v>3000</v>
      </c>
      <c r="E27" s="2">
        <v>2000</v>
      </c>
      <c r="F27" s="2">
        <v>1000</v>
      </c>
      <c r="G27" s="2">
        <v>500</v>
      </c>
      <c r="H27" s="2">
        <v>200</v>
      </c>
      <c r="I27" s="2">
        <v>100</v>
      </c>
      <c r="J27" s="10">
        <v>0</v>
      </c>
      <c r="K27" s="17">
        <f>SUM(D27:J27)</f>
        <v>6800</v>
      </c>
    </row>
    <row r="28" spans="2:11" x14ac:dyDescent="0.3">
      <c r="B28" s="6" t="s">
        <v>5</v>
      </c>
      <c r="C28" s="2">
        <v>225</v>
      </c>
      <c r="D28" s="9"/>
      <c r="E28" s="9"/>
      <c r="F28" s="9"/>
      <c r="G28" s="9"/>
      <c r="H28" s="9"/>
      <c r="I28" s="9"/>
      <c r="J28" s="9"/>
      <c r="K28" s="9"/>
    </row>
    <row r="30" spans="2:11" x14ac:dyDescent="0.3">
      <c r="B30" s="26" t="s">
        <v>31</v>
      </c>
      <c r="C30" s="18" t="s">
        <v>77</v>
      </c>
      <c r="D30" s="25" t="s">
        <v>33</v>
      </c>
      <c r="E30" s="45">
        <f>(E34/20)/C73</f>
        <v>8.5537569591217777E-3</v>
      </c>
      <c r="F30" s="52" t="str">
        <f>IF(E30&gt;0.1,"Make Investment","Do not Invest")</f>
        <v>Do not Invest</v>
      </c>
    </row>
    <row r="31" spans="2:11" x14ac:dyDescent="0.3">
      <c r="D31" s="25" t="s">
        <v>34</v>
      </c>
      <c r="E31" s="45">
        <f>(E35/20)/C94</f>
        <v>1.2619838558507439E-2</v>
      </c>
      <c r="F31" s="52" t="str">
        <f>IF(E31&gt;0.1,"Make Investment","Do not Invest")</f>
        <v>Do not Invest</v>
      </c>
    </row>
    <row r="33" spans="2:23" x14ac:dyDescent="0.3">
      <c r="B33" s="27" t="s">
        <v>29</v>
      </c>
      <c r="C33" s="91" t="s">
        <v>30</v>
      </c>
      <c r="D33" s="25" t="s">
        <v>32</v>
      </c>
      <c r="E33" s="46">
        <f>W53</f>
        <v>10980.909090909103</v>
      </c>
    </row>
    <row r="34" spans="2:23" x14ac:dyDescent="0.3">
      <c r="C34" s="92"/>
      <c r="D34" s="25" t="s">
        <v>33</v>
      </c>
      <c r="E34" s="46">
        <f>W70</f>
        <v>6209.1723840551049</v>
      </c>
    </row>
    <row r="35" spans="2:23" x14ac:dyDescent="0.3">
      <c r="C35" s="93"/>
      <c r="D35" s="25" t="s">
        <v>34</v>
      </c>
      <c r="E35" s="46">
        <f>W91</f>
        <v>9935.0006126515655</v>
      </c>
    </row>
    <row r="36" spans="2:23" x14ac:dyDescent="0.3">
      <c r="E36" s="47"/>
    </row>
    <row r="37" spans="2:23" x14ac:dyDescent="0.3">
      <c r="C37" s="91" t="s">
        <v>35</v>
      </c>
      <c r="D37" s="25" t="s">
        <v>32</v>
      </c>
      <c r="E37" s="48">
        <f>W54</f>
        <v>0.12335454090542392</v>
      </c>
    </row>
    <row r="38" spans="2:23" x14ac:dyDescent="0.3">
      <c r="C38" s="92"/>
      <c r="D38" s="25" t="s">
        <v>33</v>
      </c>
      <c r="E38" s="49">
        <f>W71</f>
        <v>6.0373903452383686E-2</v>
      </c>
    </row>
    <row r="39" spans="2:23" x14ac:dyDescent="0.3">
      <c r="C39" s="93"/>
      <c r="D39" s="25" t="s">
        <v>34</v>
      </c>
      <c r="E39" s="50">
        <f>W92</f>
        <v>8.5565433843326918E-2</v>
      </c>
    </row>
    <row r="40" spans="2:23" x14ac:dyDescent="0.3">
      <c r="E40" s="47"/>
    </row>
    <row r="41" spans="2:23" x14ac:dyDescent="0.3">
      <c r="C41" s="91" t="s">
        <v>36</v>
      </c>
      <c r="D41" s="25" t="s">
        <v>32</v>
      </c>
      <c r="E41" s="46">
        <f>W55</f>
        <v>10661.076787290391</v>
      </c>
    </row>
    <row r="42" spans="2:23" x14ac:dyDescent="0.3">
      <c r="C42" s="92"/>
      <c r="D42" s="25" t="s">
        <v>33</v>
      </c>
      <c r="E42" s="46">
        <f>W72</f>
        <v>6028.3227029661211</v>
      </c>
    </row>
    <row r="43" spans="2:23" x14ac:dyDescent="0.3">
      <c r="C43" s="93"/>
      <c r="D43" s="25" t="s">
        <v>34</v>
      </c>
      <c r="E43" s="46">
        <f>W93</f>
        <v>9645.6316627685101</v>
      </c>
    </row>
    <row r="45" spans="2:23" x14ac:dyDescent="0.3">
      <c r="B45" s="28" t="s">
        <v>37</v>
      </c>
      <c r="C45" s="29">
        <v>0</v>
      </c>
      <c r="D45" s="30">
        <v>1</v>
      </c>
      <c r="E45" s="29">
        <v>2</v>
      </c>
      <c r="F45" s="30">
        <v>3</v>
      </c>
      <c r="G45" s="29">
        <v>4</v>
      </c>
      <c r="H45" s="30">
        <v>5</v>
      </c>
      <c r="I45" s="29">
        <v>6</v>
      </c>
      <c r="J45" s="30">
        <v>7</v>
      </c>
      <c r="K45" s="29">
        <v>8</v>
      </c>
      <c r="L45" s="30">
        <v>9</v>
      </c>
      <c r="M45" s="29">
        <v>10</v>
      </c>
      <c r="N45" s="30">
        <v>11</v>
      </c>
      <c r="O45" s="29">
        <v>12</v>
      </c>
      <c r="P45" s="30">
        <v>13</v>
      </c>
      <c r="Q45" s="29">
        <v>14</v>
      </c>
      <c r="R45" s="30">
        <v>15</v>
      </c>
      <c r="S45" s="29">
        <v>16</v>
      </c>
      <c r="T45" s="30">
        <v>17</v>
      </c>
      <c r="U45" s="29">
        <v>18</v>
      </c>
      <c r="V45" s="30">
        <v>19</v>
      </c>
      <c r="W45" s="30" t="s">
        <v>28</v>
      </c>
    </row>
    <row r="46" spans="2:23" x14ac:dyDescent="0.3">
      <c r="B46" s="20" t="s">
        <v>45</v>
      </c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2:23" x14ac:dyDescent="0.3">
      <c r="B47" s="6" t="s">
        <v>6</v>
      </c>
      <c r="C47" s="12">
        <f>$C$5</f>
        <v>5000</v>
      </c>
      <c r="D47" s="12">
        <f t="shared" ref="D47:V47" si="0">$C$5</f>
        <v>5000</v>
      </c>
      <c r="E47" s="12">
        <f t="shared" si="0"/>
        <v>5000</v>
      </c>
      <c r="F47" s="12">
        <f t="shared" si="0"/>
        <v>5000</v>
      </c>
      <c r="G47" s="12">
        <f t="shared" si="0"/>
        <v>5000</v>
      </c>
      <c r="H47" s="12">
        <f t="shared" si="0"/>
        <v>5000</v>
      </c>
      <c r="I47" s="12">
        <f t="shared" si="0"/>
        <v>5000</v>
      </c>
      <c r="J47" s="12">
        <f t="shared" si="0"/>
        <v>5000</v>
      </c>
      <c r="K47" s="12">
        <f t="shared" si="0"/>
        <v>5000</v>
      </c>
      <c r="L47" s="12">
        <f t="shared" si="0"/>
        <v>5000</v>
      </c>
      <c r="M47" s="12">
        <f t="shared" si="0"/>
        <v>5000</v>
      </c>
      <c r="N47" s="12">
        <f t="shared" si="0"/>
        <v>5000</v>
      </c>
      <c r="O47" s="12">
        <f t="shared" si="0"/>
        <v>5000</v>
      </c>
      <c r="P47" s="12">
        <f t="shared" si="0"/>
        <v>5000</v>
      </c>
      <c r="Q47" s="12">
        <f t="shared" si="0"/>
        <v>5000</v>
      </c>
      <c r="R47" s="12">
        <f t="shared" si="0"/>
        <v>5000</v>
      </c>
      <c r="S47" s="12">
        <f t="shared" si="0"/>
        <v>5000</v>
      </c>
      <c r="T47" s="12">
        <f t="shared" si="0"/>
        <v>5000</v>
      </c>
      <c r="U47" s="12">
        <f t="shared" si="0"/>
        <v>5000</v>
      </c>
      <c r="V47" s="12">
        <f t="shared" si="0"/>
        <v>5000</v>
      </c>
    </row>
    <row r="48" spans="2:23" x14ac:dyDescent="0.3">
      <c r="B48" s="24" t="s">
        <v>57</v>
      </c>
      <c r="C48" s="12">
        <f>C47</f>
        <v>5000</v>
      </c>
      <c r="D48" s="12">
        <f t="shared" ref="D48:V48" si="1">D47</f>
        <v>5000</v>
      </c>
      <c r="E48" s="12">
        <f t="shared" si="1"/>
        <v>5000</v>
      </c>
      <c r="F48" s="12">
        <f t="shared" si="1"/>
        <v>5000</v>
      </c>
      <c r="G48" s="12">
        <f t="shared" si="1"/>
        <v>5000</v>
      </c>
      <c r="H48" s="12">
        <f t="shared" si="1"/>
        <v>5000</v>
      </c>
      <c r="I48" s="12">
        <f t="shared" si="1"/>
        <v>5000</v>
      </c>
      <c r="J48" s="12">
        <f t="shared" si="1"/>
        <v>5000</v>
      </c>
      <c r="K48" s="12">
        <f t="shared" si="1"/>
        <v>5000</v>
      </c>
      <c r="L48" s="12">
        <f t="shared" si="1"/>
        <v>5000</v>
      </c>
      <c r="M48" s="12">
        <f t="shared" si="1"/>
        <v>5000</v>
      </c>
      <c r="N48" s="12">
        <f t="shared" si="1"/>
        <v>5000</v>
      </c>
      <c r="O48" s="12">
        <f t="shared" si="1"/>
        <v>5000</v>
      </c>
      <c r="P48" s="12">
        <f t="shared" si="1"/>
        <v>5000</v>
      </c>
      <c r="Q48" s="12">
        <f t="shared" si="1"/>
        <v>5000</v>
      </c>
      <c r="R48" s="12">
        <f t="shared" si="1"/>
        <v>5000</v>
      </c>
      <c r="S48" s="12">
        <f t="shared" si="1"/>
        <v>5000</v>
      </c>
      <c r="T48" s="12">
        <f t="shared" si="1"/>
        <v>5000</v>
      </c>
      <c r="U48" s="12">
        <f t="shared" si="1"/>
        <v>5000</v>
      </c>
      <c r="V48" s="12">
        <f t="shared" si="1"/>
        <v>5000</v>
      </c>
      <c r="W48" s="18">
        <f>SUM(C48:V48)</f>
        <v>100000</v>
      </c>
    </row>
    <row r="49" spans="2:23" x14ac:dyDescent="0.3">
      <c r="B49" s="6" t="s">
        <v>38</v>
      </c>
      <c r="C49" s="12">
        <f>$C$5*$C$11</f>
        <v>3000</v>
      </c>
      <c r="D49" s="12">
        <f t="shared" ref="D49:V49" si="2">$C$5*$C$11</f>
        <v>3000</v>
      </c>
      <c r="E49" s="12">
        <f t="shared" si="2"/>
        <v>3000</v>
      </c>
      <c r="F49" s="12">
        <f t="shared" si="2"/>
        <v>3000</v>
      </c>
      <c r="G49" s="12">
        <f t="shared" si="2"/>
        <v>3000</v>
      </c>
      <c r="H49" s="12">
        <f t="shared" si="2"/>
        <v>3000</v>
      </c>
      <c r="I49" s="12">
        <f t="shared" si="2"/>
        <v>3000</v>
      </c>
      <c r="J49" s="12">
        <f t="shared" si="2"/>
        <v>3000</v>
      </c>
      <c r="K49" s="12">
        <f t="shared" si="2"/>
        <v>3000</v>
      </c>
      <c r="L49" s="12">
        <f t="shared" si="2"/>
        <v>3000</v>
      </c>
      <c r="M49" s="12">
        <f t="shared" si="2"/>
        <v>3000</v>
      </c>
      <c r="N49" s="12">
        <f t="shared" si="2"/>
        <v>3000</v>
      </c>
      <c r="O49" s="12">
        <f t="shared" si="2"/>
        <v>3000</v>
      </c>
      <c r="P49" s="12">
        <f t="shared" si="2"/>
        <v>3000</v>
      </c>
      <c r="Q49" s="12">
        <f t="shared" si="2"/>
        <v>3000</v>
      </c>
      <c r="R49" s="12">
        <f t="shared" si="2"/>
        <v>3000</v>
      </c>
      <c r="S49" s="12">
        <f t="shared" si="2"/>
        <v>3000</v>
      </c>
      <c r="T49" s="12">
        <f t="shared" si="2"/>
        <v>3000</v>
      </c>
      <c r="U49" s="12">
        <f t="shared" si="2"/>
        <v>3000</v>
      </c>
      <c r="V49" s="12">
        <f t="shared" si="2"/>
        <v>3000</v>
      </c>
    </row>
    <row r="50" spans="2:23" x14ac:dyDescent="0.3">
      <c r="B50" s="6" t="s">
        <v>41</v>
      </c>
      <c r="C50" s="12">
        <f>$C$14</f>
        <v>500</v>
      </c>
      <c r="D50" s="17">
        <f t="shared" ref="D50:V50" si="3">C50+$C$15</f>
        <v>600</v>
      </c>
      <c r="E50" s="17">
        <f t="shared" si="3"/>
        <v>700</v>
      </c>
      <c r="F50" s="17">
        <f t="shared" si="3"/>
        <v>800</v>
      </c>
      <c r="G50" s="17">
        <f t="shared" si="3"/>
        <v>900</v>
      </c>
      <c r="H50" s="17">
        <f t="shared" si="3"/>
        <v>1000</v>
      </c>
      <c r="I50" s="17">
        <f t="shared" si="3"/>
        <v>1100</v>
      </c>
      <c r="J50" s="17">
        <f t="shared" si="3"/>
        <v>1200</v>
      </c>
      <c r="K50" s="17">
        <f t="shared" si="3"/>
        <v>1300</v>
      </c>
      <c r="L50" s="17">
        <f t="shared" si="3"/>
        <v>1400</v>
      </c>
      <c r="M50" s="17">
        <f t="shared" si="3"/>
        <v>1500</v>
      </c>
      <c r="N50" s="17">
        <f t="shared" si="3"/>
        <v>1600</v>
      </c>
      <c r="O50" s="17">
        <f t="shared" si="3"/>
        <v>1700</v>
      </c>
      <c r="P50" s="17">
        <f t="shared" si="3"/>
        <v>1800</v>
      </c>
      <c r="Q50" s="17">
        <f t="shared" si="3"/>
        <v>1900</v>
      </c>
      <c r="R50" s="17">
        <f t="shared" si="3"/>
        <v>2000</v>
      </c>
      <c r="S50" s="17">
        <f t="shared" si="3"/>
        <v>2100</v>
      </c>
      <c r="T50" s="17">
        <f t="shared" si="3"/>
        <v>2200</v>
      </c>
      <c r="U50" s="17">
        <f t="shared" si="3"/>
        <v>2300</v>
      </c>
      <c r="V50" s="17">
        <f t="shared" si="3"/>
        <v>2400</v>
      </c>
    </row>
    <row r="51" spans="2:23" x14ac:dyDescent="0.3">
      <c r="B51" s="6" t="s">
        <v>44</v>
      </c>
      <c r="C51" s="21">
        <f>(C49/$C$8)*$C$10</f>
        <v>0.95454545454545459</v>
      </c>
      <c r="D51" s="21">
        <f t="shared" ref="D51:V51" si="4">(D49/$C$8)*$C$10</f>
        <v>0.95454545454545459</v>
      </c>
      <c r="E51" s="21">
        <f t="shared" si="4"/>
        <v>0.95454545454545459</v>
      </c>
      <c r="F51" s="21">
        <f t="shared" si="4"/>
        <v>0.95454545454545459</v>
      </c>
      <c r="G51" s="21">
        <f t="shared" si="4"/>
        <v>0.95454545454545459</v>
      </c>
      <c r="H51" s="21">
        <f t="shared" si="4"/>
        <v>0.95454545454545459</v>
      </c>
      <c r="I51" s="21">
        <f t="shared" si="4"/>
        <v>0.95454545454545459</v>
      </c>
      <c r="J51" s="21">
        <f t="shared" si="4"/>
        <v>0.95454545454545459</v>
      </c>
      <c r="K51" s="21">
        <f t="shared" si="4"/>
        <v>0.95454545454545459</v>
      </c>
      <c r="L51" s="21">
        <f t="shared" si="4"/>
        <v>0.95454545454545459</v>
      </c>
      <c r="M51" s="21">
        <f t="shared" si="4"/>
        <v>0.95454545454545459</v>
      </c>
      <c r="N51" s="21">
        <f t="shared" si="4"/>
        <v>0.95454545454545459</v>
      </c>
      <c r="O51" s="21">
        <f t="shared" si="4"/>
        <v>0.95454545454545459</v>
      </c>
      <c r="P51" s="21">
        <f t="shared" si="4"/>
        <v>0.95454545454545459</v>
      </c>
      <c r="Q51" s="21">
        <f t="shared" si="4"/>
        <v>0.95454545454545459</v>
      </c>
      <c r="R51" s="21">
        <f t="shared" si="4"/>
        <v>0.95454545454545459</v>
      </c>
      <c r="S51" s="21">
        <f t="shared" si="4"/>
        <v>0.95454545454545459</v>
      </c>
      <c r="T51" s="21">
        <f t="shared" si="4"/>
        <v>0.95454545454545459</v>
      </c>
      <c r="U51" s="21">
        <f t="shared" si="4"/>
        <v>0.95454545454545459</v>
      </c>
      <c r="V51" s="21">
        <f t="shared" si="4"/>
        <v>0.95454545454545459</v>
      </c>
    </row>
    <row r="52" spans="2:23" x14ac:dyDescent="0.3">
      <c r="B52" s="24" t="s">
        <v>58</v>
      </c>
      <c r="C52" s="39">
        <f>C49+C50+C51</f>
        <v>3500.9545454545455</v>
      </c>
      <c r="D52" s="39">
        <f t="shared" ref="D52:V52" si="5">D49+D50+D51</f>
        <v>3600.9545454545455</v>
      </c>
      <c r="E52" s="39">
        <f t="shared" si="5"/>
        <v>3700.9545454545455</v>
      </c>
      <c r="F52" s="39">
        <f t="shared" si="5"/>
        <v>3800.9545454545455</v>
      </c>
      <c r="G52" s="39">
        <f t="shared" si="5"/>
        <v>3900.9545454545455</v>
      </c>
      <c r="H52" s="39">
        <f t="shared" si="5"/>
        <v>4000.9545454545455</v>
      </c>
      <c r="I52" s="39">
        <f t="shared" si="5"/>
        <v>4100.954545454545</v>
      </c>
      <c r="J52" s="39">
        <f t="shared" si="5"/>
        <v>4200.954545454545</v>
      </c>
      <c r="K52" s="39">
        <f t="shared" si="5"/>
        <v>4300.954545454545</v>
      </c>
      <c r="L52" s="39">
        <f t="shared" si="5"/>
        <v>4400.954545454545</v>
      </c>
      <c r="M52" s="39">
        <f t="shared" si="5"/>
        <v>4500.954545454545</v>
      </c>
      <c r="N52" s="39">
        <f t="shared" si="5"/>
        <v>4600.954545454545</v>
      </c>
      <c r="O52" s="39">
        <f t="shared" si="5"/>
        <v>4700.954545454545</v>
      </c>
      <c r="P52" s="39">
        <f t="shared" si="5"/>
        <v>4800.954545454545</v>
      </c>
      <c r="Q52" s="39">
        <f t="shared" si="5"/>
        <v>4900.954545454545</v>
      </c>
      <c r="R52" s="39">
        <f t="shared" si="5"/>
        <v>5000.954545454545</v>
      </c>
      <c r="S52" s="39">
        <f t="shared" si="5"/>
        <v>5100.954545454545</v>
      </c>
      <c r="T52" s="39">
        <f t="shared" si="5"/>
        <v>5200.954545454545</v>
      </c>
      <c r="U52" s="39">
        <f t="shared" si="5"/>
        <v>5300.954545454545</v>
      </c>
      <c r="V52" s="39">
        <f t="shared" si="5"/>
        <v>5400.954545454545</v>
      </c>
      <c r="W52" s="39">
        <f>SUM(C52:V52)</f>
        <v>89019.090909090897</v>
      </c>
    </row>
    <row r="53" spans="2:23" x14ac:dyDescent="0.3">
      <c r="B53" s="24" t="s">
        <v>30</v>
      </c>
      <c r="C53" s="38">
        <f>C48-C52</f>
        <v>1499.0454545454545</v>
      </c>
      <c r="D53" s="38">
        <f t="shared" ref="D53:U53" si="6">D48-D52</f>
        <v>1399.0454545454545</v>
      </c>
      <c r="E53" s="38">
        <f t="shared" si="6"/>
        <v>1299.0454545454545</v>
      </c>
      <c r="F53" s="38">
        <f t="shared" si="6"/>
        <v>1199.0454545454545</v>
      </c>
      <c r="G53" s="38">
        <f t="shared" si="6"/>
        <v>1099.0454545454545</v>
      </c>
      <c r="H53" s="38">
        <f t="shared" si="6"/>
        <v>999.0454545454545</v>
      </c>
      <c r="I53" s="38">
        <f t="shared" si="6"/>
        <v>899.04545454545496</v>
      </c>
      <c r="J53" s="38">
        <f t="shared" si="6"/>
        <v>799.04545454545496</v>
      </c>
      <c r="K53" s="38">
        <f t="shared" si="6"/>
        <v>699.04545454545496</v>
      </c>
      <c r="L53" s="38">
        <f t="shared" si="6"/>
        <v>599.04545454545496</v>
      </c>
      <c r="M53" s="38">
        <f t="shared" si="6"/>
        <v>499.04545454545496</v>
      </c>
      <c r="N53" s="38">
        <f t="shared" si="6"/>
        <v>399.04545454545496</v>
      </c>
      <c r="O53" s="38">
        <f t="shared" si="6"/>
        <v>299.04545454545496</v>
      </c>
      <c r="P53" s="38">
        <f t="shared" si="6"/>
        <v>199.04545454545496</v>
      </c>
      <c r="Q53" s="38">
        <f t="shared" si="6"/>
        <v>99.045454545454959</v>
      </c>
      <c r="R53" s="38">
        <f t="shared" si="6"/>
        <v>-0.95454545454504114</v>
      </c>
      <c r="S53" s="38">
        <f t="shared" si="6"/>
        <v>-100.95454545454504</v>
      </c>
      <c r="T53" s="38">
        <f t="shared" si="6"/>
        <v>-200.95454545454504</v>
      </c>
      <c r="U53" s="38">
        <f t="shared" si="6"/>
        <v>-300.95454545454504</v>
      </c>
      <c r="V53" s="38">
        <f>V48-V52</f>
        <v>-400.95454545454504</v>
      </c>
      <c r="W53" s="39">
        <f>W48-W52</f>
        <v>10980.909090909103</v>
      </c>
    </row>
    <row r="54" spans="2:23" x14ac:dyDescent="0.3">
      <c r="B54" s="24" t="s">
        <v>35</v>
      </c>
      <c r="C54" s="43">
        <f>(C53/C52)</f>
        <v>0.42818192441022579</v>
      </c>
      <c r="D54" s="43">
        <f t="shared" ref="D54:V54" si="7">(D53/D52)</f>
        <v>0.38852072051602476</v>
      </c>
      <c r="E54" s="43">
        <f t="shared" si="7"/>
        <v>0.35100281254221882</v>
      </c>
      <c r="F54" s="43">
        <f t="shared" si="7"/>
        <v>0.3154590354097655</v>
      </c>
      <c r="G54" s="43">
        <f t="shared" si="7"/>
        <v>0.28173757005861033</v>
      </c>
      <c r="H54" s="43">
        <f t="shared" si="7"/>
        <v>0.24970177571261401</v>
      </c>
      <c r="I54" s="43">
        <f t="shared" si="7"/>
        <v>0.21922833930016306</v>
      </c>
      <c r="J54" s="43">
        <f t="shared" si="7"/>
        <v>0.19020568918319442</v>
      </c>
      <c r="K54" s="43">
        <f t="shared" si="7"/>
        <v>0.16253263017723349</v>
      </c>
      <c r="L54" s="43">
        <f t="shared" si="7"/>
        <v>0.13611716466469062</v>
      </c>
      <c r="M54" s="43">
        <f t="shared" si="7"/>
        <v>0.11087547085971673</v>
      </c>
      <c r="N54" s="43">
        <f t="shared" si="7"/>
        <v>8.6731014315211366E-2</v>
      </c>
      <c r="O54" s="43">
        <f t="shared" si="7"/>
        <v>6.3613772831436655E-2</v>
      </c>
      <c r="P54" s="43">
        <f t="shared" si="7"/>
        <v>4.1459558231791115E-2</v>
      </c>
      <c r="Q54" s="43">
        <f t="shared" si="7"/>
        <v>2.0209421170273037E-2</v>
      </c>
      <c r="R54" s="43">
        <f t="shared" si="7"/>
        <v>-1.9087265158461482E-4</v>
      </c>
      <c r="S54" s="43">
        <f t="shared" si="7"/>
        <v>-1.9791304657773422E-2</v>
      </c>
      <c r="T54" s="43">
        <f t="shared" si="7"/>
        <v>-3.8638012252995443E-2</v>
      </c>
      <c r="U54" s="43">
        <f t="shared" si="7"/>
        <v>-5.6773651400691051E-2</v>
      </c>
      <c r="V54" s="43">
        <f t="shared" si="7"/>
        <v>-7.4237718921739346E-2</v>
      </c>
      <c r="W54" s="44">
        <f>(W53/W52)</f>
        <v>0.12335454090542392</v>
      </c>
    </row>
    <row r="55" spans="2:23" x14ac:dyDescent="0.3">
      <c r="B55" s="24" t="s">
        <v>36</v>
      </c>
      <c r="C55" s="38">
        <f>NPV($C$12,C53)</f>
        <v>1455.3839364518976</v>
      </c>
      <c r="D55" s="38">
        <f t="shared" ref="D55:W55" si="8">NPV($C$12,D53)</f>
        <v>1358.2965578111209</v>
      </c>
      <c r="E55" s="38">
        <f t="shared" si="8"/>
        <v>1261.2091791703442</v>
      </c>
      <c r="F55" s="38">
        <f t="shared" si="8"/>
        <v>1164.1218005295675</v>
      </c>
      <c r="G55" s="38">
        <f t="shared" si="8"/>
        <v>1067.0344218887908</v>
      </c>
      <c r="H55" s="38">
        <f t="shared" si="8"/>
        <v>969.9470432480141</v>
      </c>
      <c r="I55" s="38">
        <f t="shared" si="8"/>
        <v>872.85966460723785</v>
      </c>
      <c r="J55" s="38">
        <f t="shared" si="8"/>
        <v>775.77228596646114</v>
      </c>
      <c r="K55" s="38">
        <f t="shared" si="8"/>
        <v>678.68490732568443</v>
      </c>
      <c r="L55" s="38">
        <f t="shared" si="8"/>
        <v>581.59752868490773</v>
      </c>
      <c r="M55" s="38">
        <f t="shared" si="8"/>
        <v>484.51015004413102</v>
      </c>
      <c r="N55" s="38">
        <f t="shared" si="8"/>
        <v>387.42277140335432</v>
      </c>
      <c r="O55" s="38">
        <f t="shared" si="8"/>
        <v>290.33539276257761</v>
      </c>
      <c r="P55" s="38">
        <f t="shared" si="8"/>
        <v>193.24801412180094</v>
      </c>
      <c r="Q55" s="38">
        <f t="shared" si="8"/>
        <v>96.160635481024229</v>
      </c>
      <c r="R55" s="38">
        <f t="shared" si="8"/>
        <v>-0.92674315975246713</v>
      </c>
      <c r="S55" s="38">
        <f t="shared" si="8"/>
        <v>-98.014121800529168</v>
      </c>
      <c r="T55" s="38">
        <f t="shared" si="8"/>
        <v>-195.10150044130586</v>
      </c>
      <c r="U55" s="38">
        <f t="shared" si="8"/>
        <v>-292.18887908208256</v>
      </c>
      <c r="V55" s="38">
        <f t="shared" si="8"/>
        <v>-389.27625772285927</v>
      </c>
      <c r="W55" s="39">
        <f t="shared" si="8"/>
        <v>10661.076787290391</v>
      </c>
    </row>
    <row r="56" spans="2:23" x14ac:dyDescent="0.3">
      <c r="B56" s="9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2:23" x14ac:dyDescent="0.3">
      <c r="B57" s="19" t="s">
        <v>46</v>
      </c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2:23" x14ac:dyDescent="0.3">
      <c r="B58" s="7" t="s">
        <v>50</v>
      </c>
      <c r="C58" s="22">
        <f>$C$5</f>
        <v>5000</v>
      </c>
      <c r="D58" s="22">
        <f>C58</f>
        <v>5000</v>
      </c>
      <c r="E58" s="23">
        <f>D58*(1+$C$6)</f>
        <v>5050</v>
      </c>
      <c r="F58" s="23">
        <f t="shared" ref="F58:V58" si="9">E58*(1+$C$6)</f>
        <v>5100.5</v>
      </c>
      <c r="G58" s="23">
        <f t="shared" si="9"/>
        <v>5151.5050000000001</v>
      </c>
      <c r="H58" s="23">
        <f t="shared" si="9"/>
        <v>5203.0200500000001</v>
      </c>
      <c r="I58" s="23">
        <f t="shared" si="9"/>
        <v>5255.0502505000004</v>
      </c>
      <c r="J58" s="23">
        <f t="shared" si="9"/>
        <v>5307.6007530050001</v>
      </c>
      <c r="K58" s="23">
        <f t="shared" si="9"/>
        <v>5360.6767605350506</v>
      </c>
      <c r="L58" s="23">
        <f t="shared" si="9"/>
        <v>5414.2835281404014</v>
      </c>
      <c r="M58" s="23">
        <f t="shared" si="9"/>
        <v>5468.426363421805</v>
      </c>
      <c r="N58" s="23">
        <f t="shared" si="9"/>
        <v>5523.1106270560231</v>
      </c>
      <c r="O58" s="23">
        <f t="shared" si="9"/>
        <v>5578.3417333265834</v>
      </c>
      <c r="P58" s="23">
        <f t="shared" si="9"/>
        <v>5634.1251506598492</v>
      </c>
      <c r="Q58" s="23">
        <f t="shared" si="9"/>
        <v>5690.4664021664476</v>
      </c>
      <c r="R58" s="23">
        <f t="shared" si="9"/>
        <v>5747.3710661881123</v>
      </c>
      <c r="S58" s="23">
        <f t="shared" si="9"/>
        <v>5804.8447768499937</v>
      </c>
      <c r="T58" s="23">
        <f t="shared" si="9"/>
        <v>5862.8932246184941</v>
      </c>
      <c r="U58" s="23">
        <f t="shared" si="9"/>
        <v>5921.5221568646793</v>
      </c>
      <c r="V58" s="23">
        <f t="shared" si="9"/>
        <v>5980.7373784333258</v>
      </c>
    </row>
    <row r="59" spans="2:23" x14ac:dyDescent="0.3">
      <c r="B59" s="24" t="s">
        <v>57</v>
      </c>
      <c r="C59" s="39">
        <f>C58</f>
        <v>5000</v>
      </c>
      <c r="D59" s="39">
        <f t="shared" ref="D59:V59" si="10">D58</f>
        <v>5000</v>
      </c>
      <c r="E59" s="39">
        <f t="shared" si="10"/>
        <v>5050</v>
      </c>
      <c r="F59" s="39">
        <f t="shared" si="10"/>
        <v>5100.5</v>
      </c>
      <c r="G59" s="39">
        <f t="shared" si="10"/>
        <v>5151.5050000000001</v>
      </c>
      <c r="H59" s="39">
        <f t="shared" si="10"/>
        <v>5203.0200500000001</v>
      </c>
      <c r="I59" s="39">
        <f t="shared" si="10"/>
        <v>5255.0502505000004</v>
      </c>
      <c r="J59" s="39">
        <f t="shared" si="10"/>
        <v>5307.6007530050001</v>
      </c>
      <c r="K59" s="39">
        <f t="shared" si="10"/>
        <v>5360.6767605350506</v>
      </c>
      <c r="L59" s="39">
        <f t="shared" si="10"/>
        <v>5414.2835281404014</v>
      </c>
      <c r="M59" s="39">
        <f t="shared" si="10"/>
        <v>5468.426363421805</v>
      </c>
      <c r="N59" s="39">
        <f t="shared" si="10"/>
        <v>5523.1106270560231</v>
      </c>
      <c r="O59" s="39">
        <f t="shared" si="10"/>
        <v>5578.3417333265834</v>
      </c>
      <c r="P59" s="39">
        <f t="shared" si="10"/>
        <v>5634.1251506598492</v>
      </c>
      <c r="Q59" s="39">
        <f t="shared" si="10"/>
        <v>5690.4664021664476</v>
      </c>
      <c r="R59" s="39">
        <f t="shared" si="10"/>
        <v>5747.3710661881123</v>
      </c>
      <c r="S59" s="39">
        <f t="shared" si="10"/>
        <v>5804.8447768499937</v>
      </c>
      <c r="T59" s="39">
        <f t="shared" si="10"/>
        <v>5862.8932246184941</v>
      </c>
      <c r="U59" s="39">
        <f t="shared" si="10"/>
        <v>5921.5221568646793</v>
      </c>
      <c r="V59" s="39">
        <f t="shared" si="10"/>
        <v>5980.7373784333258</v>
      </c>
      <c r="W59" s="39">
        <f>SUM(C59:V59)</f>
        <v>109054.47522176577</v>
      </c>
    </row>
    <row r="60" spans="2:23" x14ac:dyDescent="0.3">
      <c r="B60" s="6" t="s">
        <v>39</v>
      </c>
      <c r="C60" s="12">
        <f>C58*$C$11</f>
        <v>3000</v>
      </c>
      <c r="D60" s="12">
        <f t="shared" ref="D60:V60" si="11">D58*$C$11</f>
        <v>3000</v>
      </c>
      <c r="E60" s="12">
        <f t="shared" si="11"/>
        <v>3030</v>
      </c>
      <c r="F60" s="12">
        <f t="shared" si="11"/>
        <v>3060.2999999999997</v>
      </c>
      <c r="G60" s="12">
        <f t="shared" si="11"/>
        <v>3090.9029999999998</v>
      </c>
      <c r="H60" s="12">
        <f t="shared" si="11"/>
        <v>3121.81203</v>
      </c>
      <c r="I60" s="12">
        <f t="shared" si="11"/>
        <v>3153.0301503000001</v>
      </c>
      <c r="J60" s="12">
        <f t="shared" si="11"/>
        <v>3184.560451803</v>
      </c>
      <c r="K60" s="12">
        <f t="shared" si="11"/>
        <v>3216.4060563210301</v>
      </c>
      <c r="L60" s="12">
        <f t="shared" si="11"/>
        <v>3248.5701168842406</v>
      </c>
      <c r="M60" s="12">
        <f t="shared" si="11"/>
        <v>3281.0558180530829</v>
      </c>
      <c r="N60" s="12">
        <f t="shared" si="11"/>
        <v>3313.8663762336137</v>
      </c>
      <c r="O60" s="12">
        <f t="shared" si="11"/>
        <v>3347.00503999595</v>
      </c>
      <c r="P60" s="12">
        <f t="shared" si="11"/>
        <v>3380.4750903959093</v>
      </c>
      <c r="Q60" s="12">
        <f t="shared" si="11"/>
        <v>3414.2798412998686</v>
      </c>
      <c r="R60" s="12">
        <f t="shared" si="11"/>
        <v>3448.4226397128673</v>
      </c>
      <c r="S60" s="12">
        <f t="shared" si="11"/>
        <v>3482.9068661099959</v>
      </c>
      <c r="T60" s="12">
        <f t="shared" si="11"/>
        <v>3517.7359347710963</v>
      </c>
      <c r="U60" s="12">
        <f t="shared" si="11"/>
        <v>3552.9132941188077</v>
      </c>
      <c r="V60" s="12">
        <f t="shared" si="11"/>
        <v>3588.4424270599952</v>
      </c>
    </row>
    <row r="61" spans="2:23" x14ac:dyDescent="0.3">
      <c r="B61" s="6" t="s">
        <v>47</v>
      </c>
      <c r="C61" s="12">
        <f>C14</f>
        <v>500</v>
      </c>
      <c r="D61" s="17">
        <f>C61+C15</f>
        <v>600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2:23" x14ac:dyDescent="0.3">
      <c r="B62" s="6" t="s">
        <v>51</v>
      </c>
      <c r="C62" s="21">
        <f>(C60/$C$9)*$C$10</f>
        <v>0.80769230769230771</v>
      </c>
      <c r="D62" s="21">
        <f t="shared" ref="D62:V62" si="12">(D60/$C$9)*$C$10</f>
        <v>0.80769230769230771</v>
      </c>
      <c r="E62" s="21">
        <f t="shared" si="12"/>
        <v>0.8157692307692308</v>
      </c>
      <c r="F62" s="21">
        <f t="shared" si="12"/>
        <v>0.82392692307692306</v>
      </c>
      <c r="G62" s="21">
        <f t="shared" si="12"/>
        <v>0.83216619230769218</v>
      </c>
      <c r="H62" s="21">
        <f t="shared" si="12"/>
        <v>0.84048785423076922</v>
      </c>
      <c r="I62" s="21">
        <f t="shared" si="12"/>
        <v>0.84889273277307686</v>
      </c>
      <c r="J62" s="21">
        <f t="shared" si="12"/>
        <v>0.85738166010080774</v>
      </c>
      <c r="K62" s="21">
        <f t="shared" si="12"/>
        <v>0.86595547670181572</v>
      </c>
      <c r="L62" s="21">
        <f t="shared" si="12"/>
        <v>0.87461503146883401</v>
      </c>
      <c r="M62" s="21">
        <f t="shared" si="12"/>
        <v>0.8833611817835223</v>
      </c>
      <c r="N62" s="21">
        <f t="shared" si="12"/>
        <v>0.89219479360135756</v>
      </c>
      <c r="O62" s="21">
        <f t="shared" si="12"/>
        <v>0.90111674153737109</v>
      </c>
      <c r="P62" s="21">
        <f t="shared" si="12"/>
        <v>0.91012790895274487</v>
      </c>
      <c r="Q62" s="21">
        <f t="shared" si="12"/>
        <v>0.91922918804227238</v>
      </c>
      <c r="R62" s="21">
        <f t="shared" si="12"/>
        <v>0.92842147992269508</v>
      </c>
      <c r="S62" s="21">
        <f t="shared" si="12"/>
        <v>0.93770569472192189</v>
      </c>
      <c r="T62" s="21">
        <f t="shared" si="12"/>
        <v>0.94708275166914135</v>
      </c>
      <c r="U62" s="21">
        <f t="shared" si="12"/>
        <v>0.95655357918583295</v>
      </c>
      <c r="V62" s="21">
        <f t="shared" si="12"/>
        <v>0.9661191149776911</v>
      </c>
    </row>
    <row r="63" spans="2:23" x14ac:dyDescent="0.3">
      <c r="B63" s="6" t="s">
        <v>48</v>
      </c>
      <c r="C63" s="12">
        <f>D17</f>
        <v>5000</v>
      </c>
      <c r="D63" s="12">
        <f>E17</f>
        <v>1000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2:23" x14ac:dyDescent="0.3">
      <c r="B64" s="6" t="s">
        <v>49</v>
      </c>
      <c r="C64" s="12">
        <f>D16</f>
        <v>10000</v>
      </c>
      <c r="D64" s="12">
        <f>E16</f>
        <v>1000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2:23" x14ac:dyDescent="0.3">
      <c r="B65" s="6" t="s">
        <v>60</v>
      </c>
      <c r="C65" s="21">
        <f>C23</f>
        <v>1.1499999999999999</v>
      </c>
      <c r="D65" s="21">
        <f>C65*(1+$C$24)</f>
        <v>1.2649999999999999</v>
      </c>
      <c r="E65" s="21">
        <f t="shared" ref="E65" si="13">D65*(1+$C$24)</f>
        <v>1.3915</v>
      </c>
      <c r="F65" s="21">
        <f t="shared" ref="F65" si="14">E65*(1+$C$24)</f>
        <v>1.5306500000000001</v>
      </c>
      <c r="G65" s="21">
        <f t="shared" ref="G65" si="15">F65*(1+$C$24)</f>
        <v>1.6837150000000003</v>
      </c>
      <c r="H65" s="21">
        <f t="shared" ref="H65" si="16">G65*(1+$C$24)</f>
        <v>1.8520865000000004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2:23" x14ac:dyDescent="0.3">
      <c r="B66" s="6" t="s">
        <v>42</v>
      </c>
      <c r="C66" s="31">
        <f t="shared" ref="C66:H66" si="17">D21*$C$28*C65</f>
        <v>2587.5</v>
      </c>
      <c r="D66" s="31">
        <f t="shared" si="17"/>
        <v>2277</v>
      </c>
      <c r="E66" s="31">
        <f t="shared" si="17"/>
        <v>1878.5249999999999</v>
      </c>
      <c r="F66" s="31">
        <f t="shared" si="17"/>
        <v>1377.585</v>
      </c>
      <c r="G66" s="31">
        <f t="shared" si="17"/>
        <v>757.67175000000009</v>
      </c>
      <c r="H66" s="31">
        <f t="shared" si="17"/>
        <v>416.71946250000008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2:23" x14ac:dyDescent="0.3">
      <c r="B67" s="6" t="s">
        <v>23</v>
      </c>
      <c r="C67" s="12">
        <f t="shared" ref="C67:H67" si="18">D27</f>
        <v>3000</v>
      </c>
      <c r="D67" s="12">
        <f t="shared" si="18"/>
        <v>2000</v>
      </c>
      <c r="E67" s="12">
        <f t="shared" si="18"/>
        <v>1000</v>
      </c>
      <c r="F67" s="12">
        <f t="shared" si="18"/>
        <v>500</v>
      </c>
      <c r="G67" s="12">
        <f t="shared" si="18"/>
        <v>200</v>
      </c>
      <c r="H67" s="12">
        <f t="shared" si="18"/>
        <v>100</v>
      </c>
      <c r="I67" s="1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2:23" x14ac:dyDescent="0.3">
      <c r="B68" s="6" t="s">
        <v>21</v>
      </c>
      <c r="C68" s="33">
        <f t="shared" ref="C68:I68" si="19">D25*$C$26</f>
        <v>1000</v>
      </c>
      <c r="D68" s="33">
        <f t="shared" si="19"/>
        <v>800</v>
      </c>
      <c r="E68" s="33">
        <f t="shared" si="19"/>
        <v>600</v>
      </c>
      <c r="F68" s="33">
        <f t="shared" si="19"/>
        <v>400</v>
      </c>
      <c r="G68" s="33">
        <f t="shared" si="19"/>
        <v>200</v>
      </c>
      <c r="H68" s="33">
        <f t="shared" si="19"/>
        <v>100</v>
      </c>
      <c r="I68" s="33">
        <f t="shared" si="19"/>
        <v>100</v>
      </c>
      <c r="J68" s="33"/>
      <c r="K68" s="33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</row>
    <row r="69" spans="2:23" x14ac:dyDescent="0.3">
      <c r="B69" s="24" t="s">
        <v>58</v>
      </c>
      <c r="C69" s="38">
        <f>C60+C61+C62+C63+C64+C66+C67+C68</f>
        <v>25088.307692307691</v>
      </c>
      <c r="D69" s="38">
        <f t="shared" ref="D69:V69" si="20">D60+D61+D62+D63+D64+D66+D67+D68</f>
        <v>10677.807692307691</v>
      </c>
      <c r="E69" s="38">
        <f t="shared" si="20"/>
        <v>6509.3407692307692</v>
      </c>
      <c r="F69" s="38">
        <f t="shared" si="20"/>
        <v>5338.7089269230764</v>
      </c>
      <c r="G69" s="38">
        <f t="shared" si="20"/>
        <v>4249.4069161923071</v>
      </c>
      <c r="H69" s="38">
        <f t="shared" si="20"/>
        <v>3739.3719803542308</v>
      </c>
      <c r="I69" s="38">
        <f t="shared" si="20"/>
        <v>3253.8790430327731</v>
      </c>
      <c r="J69" s="38">
        <f t="shared" si="20"/>
        <v>3185.4178334631006</v>
      </c>
      <c r="K69" s="38">
        <f t="shared" si="20"/>
        <v>3217.2720117977319</v>
      </c>
      <c r="L69" s="38">
        <f t="shared" si="20"/>
        <v>3249.4447319157093</v>
      </c>
      <c r="M69" s="38">
        <f t="shared" si="20"/>
        <v>3281.9391792348665</v>
      </c>
      <c r="N69" s="38">
        <f t="shared" si="20"/>
        <v>3314.7585710272151</v>
      </c>
      <c r="O69" s="38">
        <f t="shared" si="20"/>
        <v>3347.9061567374874</v>
      </c>
      <c r="P69" s="38">
        <f t="shared" si="20"/>
        <v>3381.3852183048621</v>
      </c>
      <c r="Q69" s="38">
        <f t="shared" si="20"/>
        <v>3415.1990704879108</v>
      </c>
      <c r="R69" s="38">
        <f t="shared" si="20"/>
        <v>3449.35106119279</v>
      </c>
      <c r="S69" s="38">
        <f t="shared" si="20"/>
        <v>3483.8445718047178</v>
      </c>
      <c r="T69" s="38">
        <f t="shared" si="20"/>
        <v>3518.6830175227656</v>
      </c>
      <c r="U69" s="38">
        <f t="shared" si="20"/>
        <v>3553.8698476979935</v>
      </c>
      <c r="V69" s="38">
        <f t="shared" si="20"/>
        <v>3589.4085461749728</v>
      </c>
      <c r="W69" s="39">
        <f>SUM(C69:V69)</f>
        <v>102845.30283771065</v>
      </c>
    </row>
    <row r="70" spans="2:23" x14ac:dyDescent="0.3">
      <c r="B70" s="24" t="s">
        <v>30</v>
      </c>
      <c r="C70" s="38">
        <f>C59-C69</f>
        <v>-20088.307692307691</v>
      </c>
      <c r="D70" s="38">
        <f t="shared" ref="D70:V70" si="21">D59-D69</f>
        <v>-5677.8076923076915</v>
      </c>
      <c r="E70" s="38">
        <f t="shared" si="21"/>
        <v>-1459.3407692307692</v>
      </c>
      <c r="F70" s="38">
        <f t="shared" si="21"/>
        <v>-238.20892692307643</v>
      </c>
      <c r="G70" s="38">
        <f t="shared" si="21"/>
        <v>902.098083807693</v>
      </c>
      <c r="H70" s="38">
        <f t="shared" si="21"/>
        <v>1463.6480696457693</v>
      </c>
      <c r="I70" s="38">
        <f t="shared" si="21"/>
        <v>2001.1712074672273</v>
      </c>
      <c r="J70" s="38">
        <f t="shared" si="21"/>
        <v>2122.1829195418995</v>
      </c>
      <c r="K70" s="38">
        <f t="shared" si="21"/>
        <v>2143.4047487373186</v>
      </c>
      <c r="L70" s="38">
        <f t="shared" si="21"/>
        <v>2164.838796224692</v>
      </c>
      <c r="M70" s="38">
        <f t="shared" si="21"/>
        <v>2186.4871841869385</v>
      </c>
      <c r="N70" s="38">
        <f t="shared" si="21"/>
        <v>2208.352056028808</v>
      </c>
      <c r="O70" s="38">
        <f t="shared" si="21"/>
        <v>2230.4355765890959</v>
      </c>
      <c r="P70" s="38">
        <f t="shared" si="21"/>
        <v>2252.7399323549871</v>
      </c>
      <c r="Q70" s="38">
        <f t="shared" si="21"/>
        <v>2275.2673316785367</v>
      </c>
      <c r="R70" s="38">
        <f t="shared" si="21"/>
        <v>2298.0200049953223</v>
      </c>
      <c r="S70" s="38">
        <f t="shared" si="21"/>
        <v>2321.0002050452758</v>
      </c>
      <c r="T70" s="38">
        <f t="shared" si="21"/>
        <v>2344.2102070957285</v>
      </c>
      <c r="U70" s="38">
        <f t="shared" si="21"/>
        <v>2367.6523091666859</v>
      </c>
      <c r="V70" s="38">
        <f t="shared" si="21"/>
        <v>2391.328832258353</v>
      </c>
      <c r="W70" s="39">
        <f>SUM(C70:V70)</f>
        <v>6209.1723840551049</v>
      </c>
    </row>
    <row r="71" spans="2:23" x14ac:dyDescent="0.3">
      <c r="B71" s="24" t="s">
        <v>35</v>
      </c>
      <c r="C71" s="40">
        <f>(C70/C69)</f>
        <v>-0.80070397488256861</v>
      </c>
      <c r="D71" s="40">
        <f t="shared" ref="D71:W71" si="22">(D70/D69)</f>
        <v>-0.53173908501817213</v>
      </c>
      <c r="E71" s="40">
        <f t="shared" si="22"/>
        <v>-0.22419179160645239</v>
      </c>
      <c r="F71" s="40">
        <f t="shared" si="22"/>
        <v>-4.4619201043493921E-2</v>
      </c>
      <c r="G71" s="40">
        <f t="shared" si="22"/>
        <v>0.21228799726622097</v>
      </c>
      <c r="H71" s="40">
        <f t="shared" si="22"/>
        <v>0.39141547760838652</v>
      </c>
      <c r="I71" s="40">
        <f t="shared" si="22"/>
        <v>0.6150109395590927</v>
      </c>
      <c r="J71" s="40">
        <f t="shared" si="22"/>
        <v>0.66621806949411067</v>
      </c>
      <c r="K71" s="40">
        <f t="shared" si="22"/>
        <v>0.66621806949411067</v>
      </c>
      <c r="L71" s="40">
        <f t="shared" si="22"/>
        <v>0.66621806949411078</v>
      </c>
      <c r="M71" s="40">
        <f t="shared" si="22"/>
        <v>0.66621806949411055</v>
      </c>
      <c r="N71" s="40">
        <f t="shared" si="22"/>
        <v>0.66621806949411055</v>
      </c>
      <c r="O71" s="40">
        <f t="shared" si="22"/>
        <v>0.66621806949411055</v>
      </c>
      <c r="P71" s="40">
        <f t="shared" si="22"/>
        <v>0.66621806949411067</v>
      </c>
      <c r="Q71" s="40">
        <f t="shared" si="22"/>
        <v>0.66621806949411055</v>
      </c>
      <c r="R71" s="40">
        <f t="shared" si="22"/>
        <v>0.66621806949411055</v>
      </c>
      <c r="S71" s="40">
        <f t="shared" si="22"/>
        <v>0.66621806949411067</v>
      </c>
      <c r="T71" s="40">
        <f t="shared" si="22"/>
        <v>0.66621806949411055</v>
      </c>
      <c r="U71" s="40">
        <f t="shared" si="22"/>
        <v>0.66621806949411055</v>
      </c>
      <c r="V71" s="40">
        <f t="shared" si="22"/>
        <v>0.66621806949411078</v>
      </c>
      <c r="W71" s="41">
        <f t="shared" si="22"/>
        <v>6.0373903452383686E-2</v>
      </c>
    </row>
    <row r="72" spans="2:23" x14ac:dyDescent="0.3">
      <c r="B72" s="24" t="s">
        <v>36</v>
      </c>
      <c r="C72" s="38">
        <f>NPV($C$12,C70)</f>
        <v>-19503.211351755039</v>
      </c>
      <c r="D72" s="38">
        <f t="shared" ref="D72:W72" si="23">NPV($C$12,D70)</f>
        <v>-5512.434652725914</v>
      </c>
      <c r="E72" s="38">
        <f t="shared" si="23"/>
        <v>-1416.8356982823002</v>
      </c>
      <c r="F72" s="38">
        <f t="shared" si="23"/>
        <v>-231.27080283793828</v>
      </c>
      <c r="G72" s="38">
        <f t="shared" si="23"/>
        <v>875.82338233756604</v>
      </c>
      <c r="H72" s="38">
        <f t="shared" si="23"/>
        <v>1421.0175433454069</v>
      </c>
      <c r="I72" s="38">
        <f t="shared" si="23"/>
        <v>1942.8846674439098</v>
      </c>
      <c r="J72" s="38">
        <f t="shared" si="23"/>
        <v>2060.3717665455333</v>
      </c>
      <c r="K72" s="38">
        <f t="shared" si="23"/>
        <v>2080.9754842109887</v>
      </c>
      <c r="L72" s="38">
        <f t="shared" si="23"/>
        <v>2101.7852390530988</v>
      </c>
      <c r="M72" s="38">
        <f t="shared" si="23"/>
        <v>2122.8030914436295</v>
      </c>
      <c r="N72" s="38">
        <f t="shared" si="23"/>
        <v>2144.0311223580661</v>
      </c>
      <c r="O72" s="38">
        <f t="shared" si="23"/>
        <v>2165.4714335816466</v>
      </c>
      <c r="P72" s="38">
        <f t="shared" si="23"/>
        <v>2187.1261479174632</v>
      </c>
      <c r="Q72" s="38">
        <f t="shared" si="23"/>
        <v>2208.9974093966375</v>
      </c>
      <c r="R72" s="38">
        <f t="shared" si="23"/>
        <v>2231.0873834906042</v>
      </c>
      <c r="S72" s="38">
        <f t="shared" si="23"/>
        <v>2253.3982573255103</v>
      </c>
      <c r="T72" s="38">
        <f t="shared" si="23"/>
        <v>2275.9322398987656</v>
      </c>
      <c r="U72" s="38">
        <f t="shared" si="23"/>
        <v>2298.6915622977531</v>
      </c>
      <c r="V72" s="38">
        <f t="shared" si="23"/>
        <v>2321.678477920731</v>
      </c>
      <c r="W72" s="39">
        <f t="shared" si="23"/>
        <v>6028.3227029661211</v>
      </c>
    </row>
    <row r="73" spans="2:23" x14ac:dyDescent="0.3">
      <c r="B73" s="51" t="s">
        <v>61</v>
      </c>
      <c r="C73" s="39">
        <f>SUM(C63:D64)+SUM(C66:I68)</f>
        <v>36295.001212499999</v>
      </c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36"/>
      <c r="U73" s="36"/>
      <c r="V73" s="36"/>
    </row>
    <row r="74" spans="2:23" x14ac:dyDescent="0.3">
      <c r="B74" s="51"/>
      <c r="C74" s="35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36"/>
      <c r="U74" s="36"/>
      <c r="V74" s="36"/>
    </row>
    <row r="75" spans="2:23" x14ac:dyDescent="0.3">
      <c r="B75" s="19" t="s">
        <v>52</v>
      </c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2:23" x14ac:dyDescent="0.3">
      <c r="B76" s="7" t="s">
        <v>56</v>
      </c>
      <c r="C76" s="12">
        <f>C5</f>
        <v>5000</v>
      </c>
      <c r="D76" s="17">
        <f>C76</f>
        <v>5000</v>
      </c>
      <c r="E76" s="17">
        <f>D76*(1+$C$6)</f>
        <v>5050</v>
      </c>
      <c r="F76" s="17">
        <f>E76*(1+$C$6)</f>
        <v>5100.5</v>
      </c>
      <c r="G76" s="17">
        <f>F76*(1+$C$7)</f>
        <v>5253.5150000000003</v>
      </c>
      <c r="H76" s="17">
        <f t="shared" ref="H76:V76" si="24">G76*(1+$C$7)</f>
        <v>5411.1204500000003</v>
      </c>
      <c r="I76" s="17">
        <f t="shared" si="24"/>
        <v>5573.4540635000003</v>
      </c>
      <c r="J76" s="17">
        <f t="shared" si="24"/>
        <v>5740.6576854050008</v>
      </c>
      <c r="K76" s="17">
        <f t="shared" si="24"/>
        <v>5912.8774159671511</v>
      </c>
      <c r="L76" s="17">
        <f t="shared" si="24"/>
        <v>6090.2637384461659</v>
      </c>
      <c r="M76" s="17">
        <f t="shared" si="24"/>
        <v>6272.9716505995511</v>
      </c>
      <c r="N76" s="17">
        <f t="shared" si="24"/>
        <v>6461.1608001175382</v>
      </c>
      <c r="O76" s="17">
        <f t="shared" si="24"/>
        <v>6654.9956241210648</v>
      </c>
      <c r="P76" s="17">
        <f t="shared" si="24"/>
        <v>6854.6454928446965</v>
      </c>
      <c r="Q76" s="17">
        <f t="shared" si="24"/>
        <v>7060.2848576300375</v>
      </c>
      <c r="R76" s="17">
        <f t="shared" si="24"/>
        <v>7272.0934033589392</v>
      </c>
      <c r="S76" s="17">
        <f t="shared" si="24"/>
        <v>7490.2562054597074</v>
      </c>
      <c r="T76" s="17">
        <f t="shared" si="24"/>
        <v>7714.963891623499</v>
      </c>
      <c r="U76" s="17">
        <f t="shared" si="24"/>
        <v>7946.4128083722044</v>
      </c>
      <c r="V76" s="17">
        <f t="shared" si="24"/>
        <v>8184.8051926233711</v>
      </c>
    </row>
    <row r="77" spans="2:23" x14ac:dyDescent="0.3">
      <c r="B77" s="24" t="s">
        <v>57</v>
      </c>
      <c r="C77" s="39">
        <f>C76</f>
        <v>5000</v>
      </c>
      <c r="D77" s="39">
        <f t="shared" ref="D77:V77" si="25">D76</f>
        <v>5000</v>
      </c>
      <c r="E77" s="39">
        <f t="shared" si="25"/>
        <v>5050</v>
      </c>
      <c r="F77" s="39">
        <f t="shared" si="25"/>
        <v>5100.5</v>
      </c>
      <c r="G77" s="39">
        <f t="shared" si="25"/>
        <v>5253.5150000000003</v>
      </c>
      <c r="H77" s="39">
        <f t="shared" si="25"/>
        <v>5411.1204500000003</v>
      </c>
      <c r="I77" s="39">
        <f t="shared" si="25"/>
        <v>5573.4540635000003</v>
      </c>
      <c r="J77" s="39">
        <f t="shared" si="25"/>
        <v>5740.6576854050008</v>
      </c>
      <c r="K77" s="39">
        <f t="shared" si="25"/>
        <v>5912.8774159671511</v>
      </c>
      <c r="L77" s="39">
        <f t="shared" si="25"/>
        <v>6090.2637384461659</v>
      </c>
      <c r="M77" s="39">
        <f t="shared" si="25"/>
        <v>6272.9716505995511</v>
      </c>
      <c r="N77" s="39">
        <f t="shared" si="25"/>
        <v>6461.1608001175382</v>
      </c>
      <c r="O77" s="39">
        <f t="shared" si="25"/>
        <v>6654.9956241210648</v>
      </c>
      <c r="P77" s="39">
        <f t="shared" si="25"/>
        <v>6854.6454928446965</v>
      </c>
      <c r="Q77" s="39">
        <f t="shared" si="25"/>
        <v>7060.2848576300375</v>
      </c>
      <c r="R77" s="39">
        <f t="shared" si="25"/>
        <v>7272.0934033589392</v>
      </c>
      <c r="S77" s="39">
        <f t="shared" si="25"/>
        <v>7490.2562054597074</v>
      </c>
      <c r="T77" s="39">
        <f t="shared" si="25"/>
        <v>7714.963891623499</v>
      </c>
      <c r="U77" s="39">
        <f t="shared" si="25"/>
        <v>7946.4128083722044</v>
      </c>
      <c r="V77" s="39">
        <f t="shared" si="25"/>
        <v>8184.8051926233711</v>
      </c>
      <c r="W77" s="39">
        <f>SUM(C77:V77)</f>
        <v>126044.97828006891</v>
      </c>
    </row>
    <row r="78" spans="2:23" x14ac:dyDescent="0.3">
      <c r="B78" s="6" t="s">
        <v>40</v>
      </c>
      <c r="C78" s="12">
        <f>C76*$C$11</f>
        <v>3000</v>
      </c>
      <c r="D78" s="12">
        <f t="shared" ref="D78:V78" si="26">D76*$C$11</f>
        <v>3000</v>
      </c>
      <c r="E78" s="12">
        <f t="shared" si="26"/>
        <v>3030</v>
      </c>
      <c r="F78" s="12">
        <f t="shared" si="26"/>
        <v>3060.2999999999997</v>
      </c>
      <c r="G78" s="12">
        <f t="shared" si="26"/>
        <v>3152.1089999999999</v>
      </c>
      <c r="H78" s="12">
        <f t="shared" si="26"/>
        <v>3246.67227</v>
      </c>
      <c r="I78" s="12">
        <f t="shared" si="26"/>
        <v>3344.0724381</v>
      </c>
      <c r="J78" s="12">
        <f t="shared" si="26"/>
        <v>3444.3946112430003</v>
      </c>
      <c r="K78" s="12">
        <f t="shared" si="26"/>
        <v>3547.7264495802906</v>
      </c>
      <c r="L78" s="12">
        <f t="shared" si="26"/>
        <v>3654.1582430676995</v>
      </c>
      <c r="M78" s="12">
        <f t="shared" si="26"/>
        <v>3763.7829903597303</v>
      </c>
      <c r="N78" s="12">
        <f t="shared" si="26"/>
        <v>3876.6964800705227</v>
      </c>
      <c r="O78" s="12">
        <f t="shared" si="26"/>
        <v>3992.9973744726385</v>
      </c>
      <c r="P78" s="12">
        <f t="shared" si="26"/>
        <v>4112.7872957068175</v>
      </c>
      <c r="Q78" s="12">
        <f t="shared" si="26"/>
        <v>4236.1709145780223</v>
      </c>
      <c r="R78" s="12">
        <f t="shared" si="26"/>
        <v>4363.2560420153632</v>
      </c>
      <c r="S78" s="12">
        <f t="shared" si="26"/>
        <v>4494.1537232758246</v>
      </c>
      <c r="T78" s="12">
        <f t="shared" si="26"/>
        <v>4628.9783349740992</v>
      </c>
      <c r="U78" s="12">
        <f t="shared" si="26"/>
        <v>4767.8476850233228</v>
      </c>
      <c r="V78" s="12">
        <f t="shared" si="26"/>
        <v>4910.8831155740227</v>
      </c>
    </row>
    <row r="79" spans="2:23" x14ac:dyDescent="0.3">
      <c r="B79" s="6" t="s">
        <v>53</v>
      </c>
      <c r="C79" s="12">
        <f>C14</f>
        <v>500</v>
      </c>
      <c r="D79" s="17">
        <f>C79+C15</f>
        <v>600</v>
      </c>
      <c r="E79" s="17"/>
      <c r="F79" s="17"/>
      <c r="G79" s="17"/>
      <c r="H79" s="17"/>
      <c r="I79" s="17"/>
      <c r="J79" s="17"/>
      <c r="K79" s="17"/>
      <c r="L79" s="4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spans="2:23" x14ac:dyDescent="0.3">
      <c r="B80" s="6" t="s">
        <v>59</v>
      </c>
      <c r="C80" s="21">
        <f>(C78/$C$9)*$C$10</f>
        <v>0.80769230769230771</v>
      </c>
      <c r="D80" s="21">
        <f t="shared" ref="D80:V80" si="27">(D78/$C$9)*$C$10</f>
        <v>0.80769230769230771</v>
      </c>
      <c r="E80" s="21">
        <f t="shared" si="27"/>
        <v>0.8157692307692308</v>
      </c>
      <c r="F80" s="21">
        <f t="shared" si="27"/>
        <v>0.82392692307692306</v>
      </c>
      <c r="G80" s="21">
        <f t="shared" si="27"/>
        <v>0.84864473076923075</v>
      </c>
      <c r="H80" s="21">
        <f t="shared" si="27"/>
        <v>0.87410407269230772</v>
      </c>
      <c r="I80" s="21">
        <f t="shared" si="27"/>
        <v>0.90032719487307689</v>
      </c>
      <c r="J80" s="21">
        <f t="shared" si="27"/>
        <v>0.92733701071926933</v>
      </c>
      <c r="K80" s="21">
        <f t="shared" si="27"/>
        <v>0.9551571210408476</v>
      </c>
      <c r="L80" s="21">
        <f t="shared" si="27"/>
        <v>0.983811834672073</v>
      </c>
      <c r="M80" s="21">
        <f t="shared" si="27"/>
        <v>1.0133261897122352</v>
      </c>
      <c r="N80" s="21">
        <f t="shared" si="27"/>
        <v>1.0437259754036023</v>
      </c>
      <c r="O80" s="21">
        <f t="shared" si="27"/>
        <v>1.0750377546657104</v>
      </c>
      <c r="P80" s="21">
        <f t="shared" si="27"/>
        <v>1.1072888873056816</v>
      </c>
      <c r="Q80" s="21">
        <f t="shared" si="27"/>
        <v>1.1405075539248521</v>
      </c>
      <c r="R80" s="21">
        <f t="shared" si="27"/>
        <v>1.1747227805425977</v>
      </c>
      <c r="S80" s="21">
        <f t="shared" si="27"/>
        <v>1.209964463958876</v>
      </c>
      <c r="T80" s="21">
        <f t="shared" si="27"/>
        <v>1.2462633978776421</v>
      </c>
      <c r="U80" s="21">
        <f t="shared" si="27"/>
        <v>1.2836512998139715</v>
      </c>
      <c r="V80" s="21">
        <f t="shared" si="27"/>
        <v>1.3221608388083907</v>
      </c>
    </row>
    <row r="81" spans="2:23" x14ac:dyDescent="0.3">
      <c r="B81" s="6" t="s">
        <v>48</v>
      </c>
      <c r="C81" s="12">
        <f>D17</f>
        <v>5000</v>
      </c>
      <c r="D81" s="12">
        <f>E17</f>
        <v>1000</v>
      </c>
      <c r="E81" s="17"/>
      <c r="F81" s="17"/>
      <c r="G81" s="17"/>
      <c r="H81" s="17"/>
      <c r="I81" s="17"/>
      <c r="J81" s="17"/>
      <c r="K81" s="17"/>
      <c r="L81" s="4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spans="2:23" x14ac:dyDescent="0.3">
      <c r="B82" s="6" t="s">
        <v>49</v>
      </c>
      <c r="C82" s="12">
        <f>D16</f>
        <v>10000</v>
      </c>
      <c r="D82" s="12">
        <f>E16</f>
        <v>1000</v>
      </c>
      <c r="E82" s="17"/>
      <c r="F82" s="17"/>
      <c r="G82" s="17"/>
      <c r="H82" s="17"/>
      <c r="I82" s="17"/>
      <c r="J82" s="17"/>
      <c r="K82" s="17"/>
      <c r="L82" s="4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 spans="2:23" x14ac:dyDescent="0.3">
      <c r="B83" s="6" t="s">
        <v>60</v>
      </c>
      <c r="C83" s="21">
        <f>C23</f>
        <v>1.1499999999999999</v>
      </c>
      <c r="D83" s="21">
        <f>C83*(1+$C$24)</f>
        <v>1.2649999999999999</v>
      </c>
      <c r="E83" s="21">
        <f t="shared" ref="E83:H83" si="28">D83*(1+$C$24)</f>
        <v>1.3915</v>
      </c>
      <c r="F83" s="21">
        <f t="shared" si="28"/>
        <v>1.5306500000000001</v>
      </c>
      <c r="G83" s="21">
        <f t="shared" si="28"/>
        <v>1.6837150000000003</v>
      </c>
      <c r="H83" s="21">
        <f t="shared" si="28"/>
        <v>1.8520865000000004</v>
      </c>
      <c r="I83" s="17"/>
      <c r="J83" s="17"/>
      <c r="K83" s="17"/>
      <c r="L83" s="4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 spans="2:23" x14ac:dyDescent="0.3">
      <c r="B84" s="6" t="s">
        <v>42</v>
      </c>
      <c r="C84" s="31">
        <f t="shared" ref="C84:H84" si="29">D21*$C$28*C83</f>
        <v>2587.5</v>
      </c>
      <c r="D84" s="31">
        <f t="shared" si="29"/>
        <v>2277</v>
      </c>
      <c r="E84" s="31">
        <f t="shared" si="29"/>
        <v>1878.5249999999999</v>
      </c>
      <c r="F84" s="31">
        <f t="shared" si="29"/>
        <v>1377.585</v>
      </c>
      <c r="G84" s="31">
        <f t="shared" si="29"/>
        <v>757.67175000000009</v>
      </c>
      <c r="H84" s="31">
        <f t="shared" si="29"/>
        <v>416.71946250000008</v>
      </c>
      <c r="I84" s="17"/>
      <c r="J84" s="17"/>
      <c r="K84" s="17"/>
      <c r="L84" s="4"/>
      <c r="M84" s="17"/>
      <c r="N84" s="17"/>
      <c r="O84" s="17"/>
      <c r="P84" s="17"/>
      <c r="Q84" s="17"/>
      <c r="R84" s="17"/>
      <c r="S84" s="17"/>
      <c r="T84" s="17"/>
      <c r="U84" s="17"/>
      <c r="V84" s="17"/>
    </row>
    <row r="85" spans="2:23" x14ac:dyDescent="0.3">
      <c r="B85" s="6" t="s">
        <v>54</v>
      </c>
      <c r="C85" s="12"/>
      <c r="D85" s="17"/>
      <c r="E85" s="17"/>
      <c r="F85" s="17">
        <f>C18</f>
        <v>1000</v>
      </c>
      <c r="G85" s="17"/>
      <c r="H85" s="17"/>
      <c r="I85" s="17"/>
      <c r="J85" s="17"/>
      <c r="K85" s="17"/>
      <c r="L85" s="4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 spans="2:23" x14ac:dyDescent="0.3">
      <c r="B86" s="6" t="s">
        <v>55</v>
      </c>
      <c r="C86" s="12"/>
      <c r="D86" s="17"/>
      <c r="E86" s="17"/>
      <c r="F86" s="17">
        <f>C19</f>
        <v>1000</v>
      </c>
      <c r="G86" s="17"/>
      <c r="H86" s="17"/>
      <c r="I86" s="17"/>
      <c r="J86" s="17"/>
      <c r="K86" s="17"/>
      <c r="L86" s="4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 spans="2:23" x14ac:dyDescent="0.3">
      <c r="B87" s="6" t="s">
        <v>43</v>
      </c>
      <c r="C87" s="12"/>
      <c r="D87" s="17"/>
      <c r="E87" s="17"/>
      <c r="F87" s="32">
        <f>G22*F83*$C$28</f>
        <v>688.79250000000002</v>
      </c>
      <c r="G87" s="32">
        <f>H22*G83*$C$28</f>
        <v>378.83587500000004</v>
      </c>
      <c r="H87" s="17"/>
      <c r="I87" s="17"/>
      <c r="J87" s="17"/>
      <c r="K87" s="17"/>
      <c r="L87" s="4"/>
      <c r="M87" s="17"/>
      <c r="N87" s="17"/>
      <c r="O87" s="17"/>
      <c r="P87" s="17"/>
      <c r="Q87" s="17"/>
      <c r="R87" s="17"/>
      <c r="S87" s="17"/>
      <c r="T87" s="17"/>
      <c r="U87" s="17"/>
      <c r="V87" s="17"/>
    </row>
    <row r="88" spans="2:23" x14ac:dyDescent="0.3">
      <c r="B88" s="6" t="s">
        <v>23</v>
      </c>
      <c r="C88" s="12">
        <f t="shared" ref="C88:H88" si="30">D27</f>
        <v>3000</v>
      </c>
      <c r="D88" s="12">
        <f t="shared" si="30"/>
        <v>2000</v>
      </c>
      <c r="E88" s="12">
        <f t="shared" si="30"/>
        <v>1000</v>
      </c>
      <c r="F88" s="12">
        <f t="shared" si="30"/>
        <v>500</v>
      </c>
      <c r="G88" s="12">
        <f t="shared" si="30"/>
        <v>200</v>
      </c>
      <c r="H88" s="12">
        <f t="shared" si="30"/>
        <v>100</v>
      </c>
      <c r="I88" s="12"/>
      <c r="J88" s="12"/>
      <c r="K88" s="12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 spans="2:23" x14ac:dyDescent="0.3">
      <c r="B89" s="6" t="s">
        <v>21</v>
      </c>
      <c r="C89" s="33">
        <f t="shared" ref="C89:I89" si="31">D25*$C$26</f>
        <v>1000</v>
      </c>
      <c r="D89" s="33">
        <f t="shared" si="31"/>
        <v>800</v>
      </c>
      <c r="E89" s="33">
        <f t="shared" si="31"/>
        <v>600</v>
      </c>
      <c r="F89" s="33">
        <f t="shared" si="31"/>
        <v>400</v>
      </c>
      <c r="G89" s="33">
        <f t="shared" si="31"/>
        <v>200</v>
      </c>
      <c r="H89" s="33">
        <f t="shared" si="31"/>
        <v>100</v>
      </c>
      <c r="I89" s="33">
        <f t="shared" si="31"/>
        <v>100</v>
      </c>
      <c r="J89" s="33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</row>
    <row r="90" spans="2:23" x14ac:dyDescent="0.3">
      <c r="B90" s="24" t="s">
        <v>58</v>
      </c>
      <c r="C90" s="39">
        <f>C78+C79+C80+C81+C82+C84+C85+C86+C87+C88+C89</f>
        <v>25088.307692307691</v>
      </c>
      <c r="D90" s="39">
        <f t="shared" ref="D90:V90" si="32">D78+D79+D80+D81+D82+D84+D85+D86+D87+D88+D89</f>
        <v>10677.807692307691</v>
      </c>
      <c r="E90" s="39">
        <f t="shared" si="32"/>
        <v>6509.3407692307692</v>
      </c>
      <c r="F90" s="39">
        <f t="shared" si="32"/>
        <v>8027.501426923076</v>
      </c>
      <c r="G90" s="39">
        <f t="shared" si="32"/>
        <v>4689.4652697307693</v>
      </c>
      <c r="H90" s="39">
        <f t="shared" si="32"/>
        <v>3864.2658365726925</v>
      </c>
      <c r="I90" s="39">
        <f t="shared" si="32"/>
        <v>3444.9727652948732</v>
      </c>
      <c r="J90" s="39">
        <f t="shared" si="32"/>
        <v>3445.3219482537197</v>
      </c>
      <c r="K90" s="39">
        <f t="shared" si="32"/>
        <v>3548.6816067013315</v>
      </c>
      <c r="L90" s="39">
        <f t="shared" si="32"/>
        <v>3655.1420549023715</v>
      </c>
      <c r="M90" s="39">
        <f t="shared" si="32"/>
        <v>3764.7963165494425</v>
      </c>
      <c r="N90" s="39">
        <f t="shared" si="32"/>
        <v>3877.7402060459262</v>
      </c>
      <c r="O90" s="39">
        <f t="shared" si="32"/>
        <v>3994.0724122273041</v>
      </c>
      <c r="P90" s="39">
        <f t="shared" si="32"/>
        <v>4113.8945845941234</v>
      </c>
      <c r="Q90" s="39">
        <f t="shared" si="32"/>
        <v>4237.3114221319474</v>
      </c>
      <c r="R90" s="39">
        <f t="shared" si="32"/>
        <v>4364.4307647959058</v>
      </c>
      <c r="S90" s="39">
        <f t="shared" si="32"/>
        <v>4495.3636877397839</v>
      </c>
      <c r="T90" s="39">
        <f t="shared" si="32"/>
        <v>4630.2245983719768</v>
      </c>
      <c r="U90" s="39">
        <f t="shared" si="32"/>
        <v>4769.1313363231366</v>
      </c>
      <c r="V90" s="39">
        <f t="shared" si="32"/>
        <v>4912.2052764128312</v>
      </c>
      <c r="W90" s="39">
        <f>SUM(C90:V90)</f>
        <v>116109.97766741735</v>
      </c>
    </row>
    <row r="91" spans="2:23" x14ac:dyDescent="0.3">
      <c r="B91" s="24" t="s">
        <v>30</v>
      </c>
      <c r="C91" s="38">
        <f>C77-C90</f>
        <v>-20088.307692307691</v>
      </c>
      <c r="D91" s="38">
        <f t="shared" ref="D91:W91" si="33">D77-D90</f>
        <v>-5677.8076923076915</v>
      </c>
      <c r="E91" s="38">
        <f t="shared" si="33"/>
        <v>-1459.3407692307692</v>
      </c>
      <c r="F91" s="38">
        <f t="shared" si="33"/>
        <v>-2927.001426923076</v>
      </c>
      <c r="G91" s="38">
        <f t="shared" si="33"/>
        <v>564.04973026923108</v>
      </c>
      <c r="H91" s="38">
        <f t="shared" si="33"/>
        <v>1546.8546134273079</v>
      </c>
      <c r="I91" s="38">
        <f t="shared" si="33"/>
        <v>2128.4812982051271</v>
      </c>
      <c r="J91" s="38">
        <f t="shared" si="33"/>
        <v>2295.3357371512811</v>
      </c>
      <c r="K91" s="38">
        <f t="shared" si="33"/>
        <v>2364.1958092658197</v>
      </c>
      <c r="L91" s="38">
        <f t="shared" si="33"/>
        <v>2435.1216835437945</v>
      </c>
      <c r="M91" s="38">
        <f t="shared" si="33"/>
        <v>2508.1753340501086</v>
      </c>
      <c r="N91" s="38">
        <f t="shared" si="33"/>
        <v>2583.420594071612</v>
      </c>
      <c r="O91" s="38">
        <f t="shared" si="33"/>
        <v>2660.9232118937607</v>
      </c>
      <c r="P91" s="38">
        <f t="shared" si="33"/>
        <v>2740.750908250573</v>
      </c>
      <c r="Q91" s="38">
        <f t="shared" si="33"/>
        <v>2822.9734354980901</v>
      </c>
      <c r="R91" s="38">
        <f t="shared" si="33"/>
        <v>2907.6626385630334</v>
      </c>
      <c r="S91" s="38">
        <f t="shared" si="33"/>
        <v>2994.8925177199235</v>
      </c>
      <c r="T91" s="38">
        <f t="shared" si="33"/>
        <v>3084.7392932515222</v>
      </c>
      <c r="U91" s="38">
        <f t="shared" si="33"/>
        <v>3177.2814720490678</v>
      </c>
      <c r="V91" s="38">
        <f t="shared" si="33"/>
        <v>3272.59991621054</v>
      </c>
      <c r="W91" s="39">
        <f t="shared" si="33"/>
        <v>9935.0006126515655</v>
      </c>
    </row>
    <row r="92" spans="2:23" x14ac:dyDescent="0.3">
      <c r="B92" s="24" t="s">
        <v>35</v>
      </c>
      <c r="C92" s="43">
        <f>(C91/C90)</f>
        <v>-0.80070397488256861</v>
      </c>
      <c r="D92" s="43">
        <f t="shared" ref="D92:W92" si="34">(D91/D90)</f>
        <v>-0.53173908501817213</v>
      </c>
      <c r="E92" s="43">
        <f t="shared" si="34"/>
        <v>-0.22419179160645239</v>
      </c>
      <c r="F92" s="43">
        <f t="shared" si="34"/>
        <v>-0.36462172614586369</v>
      </c>
      <c r="G92" s="43">
        <f t="shared" si="34"/>
        <v>0.12028018075110175</v>
      </c>
      <c r="H92" s="43">
        <f t="shared" si="34"/>
        <v>0.40029715315839898</v>
      </c>
      <c r="I92" s="43">
        <f t="shared" si="34"/>
        <v>0.6178514151542035</v>
      </c>
      <c r="J92" s="43">
        <f t="shared" si="34"/>
        <v>0.66621806949411055</v>
      </c>
      <c r="K92" s="43">
        <f t="shared" si="34"/>
        <v>0.66621806949411055</v>
      </c>
      <c r="L92" s="43">
        <f t="shared" si="34"/>
        <v>0.66621806949411067</v>
      </c>
      <c r="M92" s="43">
        <f t="shared" si="34"/>
        <v>0.66621806949411078</v>
      </c>
      <c r="N92" s="43">
        <f t="shared" si="34"/>
        <v>0.66621806949411067</v>
      </c>
      <c r="O92" s="43">
        <f t="shared" si="34"/>
        <v>0.66621806949411078</v>
      </c>
      <c r="P92" s="43">
        <f t="shared" si="34"/>
        <v>0.66621806949411067</v>
      </c>
      <c r="Q92" s="43">
        <f t="shared" si="34"/>
        <v>0.66621806949411055</v>
      </c>
      <c r="R92" s="43">
        <f t="shared" si="34"/>
        <v>0.66621806949411067</v>
      </c>
      <c r="S92" s="43">
        <f t="shared" si="34"/>
        <v>0.66621806949411033</v>
      </c>
      <c r="T92" s="43">
        <f t="shared" si="34"/>
        <v>0.66621806949411067</v>
      </c>
      <c r="U92" s="43">
        <f t="shared" si="34"/>
        <v>0.66621806949411055</v>
      </c>
      <c r="V92" s="43">
        <f t="shared" si="34"/>
        <v>0.66621806949411055</v>
      </c>
      <c r="W92" s="45">
        <f t="shared" si="34"/>
        <v>8.5565433843326918E-2</v>
      </c>
    </row>
    <row r="93" spans="2:23" x14ac:dyDescent="0.3">
      <c r="B93" s="24" t="s">
        <v>36</v>
      </c>
      <c r="C93" s="38">
        <f>NPV($C$12,C91)</f>
        <v>-19503.211351755039</v>
      </c>
      <c r="D93" s="38">
        <f t="shared" ref="D93:W93" si="35">NPV($C$12,D91)</f>
        <v>-5512.434652725914</v>
      </c>
      <c r="E93" s="38">
        <f t="shared" si="35"/>
        <v>-1416.8356982823002</v>
      </c>
      <c r="F93" s="38">
        <f t="shared" si="35"/>
        <v>-2841.7489581777436</v>
      </c>
      <c r="G93" s="38">
        <f t="shared" si="35"/>
        <v>547.62109734876799</v>
      </c>
      <c r="H93" s="38">
        <f t="shared" si="35"/>
        <v>1501.8005955604931</v>
      </c>
      <c r="I93" s="38">
        <f t="shared" si="35"/>
        <v>2066.4866972865311</v>
      </c>
      <c r="J93" s="38">
        <f t="shared" si="35"/>
        <v>2228.4812982051271</v>
      </c>
      <c r="K93" s="38">
        <f t="shared" si="35"/>
        <v>2295.3357371512811</v>
      </c>
      <c r="L93" s="38">
        <f t="shared" si="35"/>
        <v>2364.1958092658197</v>
      </c>
      <c r="M93" s="38">
        <f t="shared" si="35"/>
        <v>2435.1216835437949</v>
      </c>
      <c r="N93" s="38">
        <f t="shared" si="35"/>
        <v>2508.1753340501086</v>
      </c>
      <c r="O93" s="38">
        <f t="shared" si="35"/>
        <v>2583.4205940716124</v>
      </c>
      <c r="P93" s="38">
        <f t="shared" si="35"/>
        <v>2660.9232118937603</v>
      </c>
      <c r="Q93" s="38">
        <f t="shared" si="35"/>
        <v>2740.750908250573</v>
      </c>
      <c r="R93" s="38">
        <f t="shared" si="35"/>
        <v>2822.9734354980906</v>
      </c>
      <c r="S93" s="38">
        <f t="shared" si="35"/>
        <v>2907.6626385630325</v>
      </c>
      <c r="T93" s="38">
        <f t="shared" si="35"/>
        <v>2994.8925177199244</v>
      </c>
      <c r="U93" s="38">
        <f t="shared" si="35"/>
        <v>3084.7392932515222</v>
      </c>
      <c r="V93" s="38">
        <f t="shared" si="35"/>
        <v>3177.2814720490678</v>
      </c>
      <c r="W93" s="39">
        <f t="shared" si="35"/>
        <v>9645.6316627685101</v>
      </c>
    </row>
    <row r="94" spans="2:23" x14ac:dyDescent="0.3">
      <c r="B94" s="51" t="s">
        <v>61</v>
      </c>
      <c r="C94" s="39">
        <f>SUM(C81:D82)+SUM(C84:I89)</f>
        <v>39362.6295875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25"/>
    </row>
    <row r="65535" spans="255:255" x14ac:dyDescent="0.3">
      <c r="IU65535">
        <v>0</v>
      </c>
    </row>
  </sheetData>
  <mergeCells count="9">
    <mergeCell ref="B1:K1"/>
    <mergeCell ref="B2:K2"/>
    <mergeCell ref="C37:C39"/>
    <mergeCell ref="C41:C43"/>
    <mergeCell ref="B3:K3"/>
    <mergeCell ref="B4:C4"/>
    <mergeCell ref="B13:C13"/>
    <mergeCell ref="B20:C20"/>
    <mergeCell ref="C33:C35"/>
  </mergeCells>
  <pageMargins left="0.7" right="0.7" top="0.75" bottom="0.75" header="0.3" footer="0.3"/>
  <pageSetup orientation="portrait" r:id="rId1"/>
  <ignoredErrors>
    <ignoredError sqref="C62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U65535"/>
  <sheetViews>
    <sheetView topLeftCell="B1" zoomScale="95" zoomScaleNormal="95" workbookViewId="0">
      <selection activeCell="C30" sqref="C30"/>
    </sheetView>
  </sheetViews>
  <sheetFormatPr defaultRowHeight="14.4" x14ac:dyDescent="0.3"/>
  <cols>
    <col min="2" max="2" width="38.109375" customWidth="1"/>
    <col min="3" max="3" width="15.5546875" style="11" customWidth="1"/>
    <col min="4" max="4" width="16.44140625" customWidth="1"/>
    <col min="5" max="5" width="12.6640625" customWidth="1"/>
    <col min="6" max="6" width="21" customWidth="1"/>
    <col min="7" max="7" width="11.109375" customWidth="1"/>
    <col min="8" max="20" width="10.33203125" customWidth="1"/>
    <col min="21" max="21" width="12.109375" customWidth="1"/>
    <col min="22" max="22" width="12" customWidth="1"/>
    <col min="23" max="23" width="13.33203125" style="1" customWidth="1"/>
  </cols>
  <sheetData>
    <row r="1" spans="2:11" x14ac:dyDescent="0.3">
      <c r="B1" s="89" t="s">
        <v>74</v>
      </c>
      <c r="C1" s="89"/>
      <c r="D1" s="89"/>
      <c r="E1" s="89"/>
      <c r="F1" s="89"/>
      <c r="G1" s="89"/>
      <c r="H1" s="89"/>
      <c r="I1" s="89"/>
      <c r="J1" s="89"/>
      <c r="K1" s="89"/>
    </row>
    <row r="2" spans="2:11" x14ac:dyDescent="0.3">
      <c r="B2" s="90" t="s">
        <v>75</v>
      </c>
      <c r="C2" s="90"/>
      <c r="D2" s="90"/>
      <c r="E2" s="90"/>
      <c r="F2" s="90"/>
      <c r="G2" s="90"/>
      <c r="H2" s="90"/>
      <c r="I2" s="90"/>
      <c r="J2" s="90"/>
      <c r="K2" s="90"/>
    </row>
    <row r="3" spans="2:11" x14ac:dyDescent="0.3">
      <c r="B3" s="94" t="s">
        <v>9</v>
      </c>
      <c r="C3" s="94"/>
      <c r="D3" s="94"/>
      <c r="E3" s="94"/>
      <c r="F3" s="94"/>
      <c r="G3" s="94"/>
      <c r="H3" s="94"/>
      <c r="I3" s="94"/>
      <c r="J3" s="94"/>
      <c r="K3" s="94"/>
    </row>
    <row r="4" spans="2:11" x14ac:dyDescent="0.3">
      <c r="B4" s="95" t="s">
        <v>26</v>
      </c>
      <c r="C4" s="95"/>
      <c r="D4" s="60" t="s">
        <v>73</v>
      </c>
      <c r="E4" s="60" t="s">
        <v>76</v>
      </c>
      <c r="F4" s="9"/>
      <c r="G4" s="9"/>
      <c r="H4" s="9"/>
      <c r="I4" s="9"/>
      <c r="J4" s="9"/>
      <c r="K4" s="9"/>
    </row>
    <row r="5" spans="2:11" x14ac:dyDescent="0.3">
      <c r="B5" s="5" t="s">
        <v>6</v>
      </c>
      <c r="C5" s="12">
        <f ca="1">_xll.PsiNormal(D5,E5,_xll.PsiBaseCase(5000))</f>
        <v>5074.8191988544522</v>
      </c>
      <c r="D5" s="12">
        <v>5000</v>
      </c>
      <c r="E5" s="12">
        <v>500</v>
      </c>
      <c r="F5" s="9"/>
      <c r="G5" s="9"/>
      <c r="H5" s="9"/>
      <c r="I5" s="9"/>
      <c r="J5" s="9"/>
      <c r="K5" s="9"/>
    </row>
    <row r="6" spans="2:11" x14ac:dyDescent="0.3">
      <c r="B6" s="5" t="s">
        <v>7</v>
      </c>
      <c r="C6" s="13">
        <f ca="1">_xll.PsiNormal(D6,E6,_xll.PsiBaseCase(0.01))</f>
        <v>-3.0764720469222871E-2</v>
      </c>
      <c r="D6" s="43">
        <v>0.01</v>
      </c>
      <c r="E6" s="43">
        <v>0.02</v>
      </c>
      <c r="F6" s="9"/>
      <c r="G6" s="9"/>
      <c r="H6" s="9"/>
      <c r="I6" s="9"/>
      <c r="J6" s="9"/>
      <c r="K6" s="9"/>
    </row>
    <row r="7" spans="2:11" x14ac:dyDescent="0.3">
      <c r="B7" s="5" t="s">
        <v>8</v>
      </c>
      <c r="C7" s="13">
        <f ca="1">_xll.PsiNormal(D7,E7,_xll.PsiBaseCase(0.03))</f>
        <v>5.1039278389586759E-2</v>
      </c>
      <c r="D7" s="13">
        <v>0.03</v>
      </c>
      <c r="E7" s="13">
        <v>0.02</v>
      </c>
      <c r="F7" s="9"/>
      <c r="G7" s="9"/>
      <c r="H7" s="9"/>
      <c r="I7" s="9"/>
      <c r="J7" s="9"/>
      <c r="K7" s="9"/>
    </row>
    <row r="8" spans="2:11" x14ac:dyDescent="0.3">
      <c r="B8" s="5" t="s">
        <v>0</v>
      </c>
      <c r="C8" s="12">
        <v>11</v>
      </c>
      <c r="D8" s="17"/>
      <c r="E8" s="17"/>
      <c r="F8" s="9"/>
      <c r="G8" s="9"/>
      <c r="H8" s="9"/>
      <c r="I8" s="9"/>
      <c r="J8" s="9"/>
      <c r="K8" s="9"/>
    </row>
    <row r="9" spans="2:11" x14ac:dyDescent="0.3">
      <c r="B9" s="5" t="s">
        <v>1</v>
      </c>
      <c r="C9" s="12">
        <v>13</v>
      </c>
      <c r="D9" s="17"/>
      <c r="E9" s="17"/>
      <c r="F9" s="9"/>
      <c r="G9" s="9"/>
      <c r="H9" s="9"/>
      <c r="I9" s="9"/>
      <c r="J9" s="9"/>
      <c r="K9" s="9"/>
    </row>
    <row r="10" spans="2:11" x14ac:dyDescent="0.3">
      <c r="B10" s="6" t="s">
        <v>2</v>
      </c>
      <c r="C10" s="72">
        <v>3.5000000000000001E-3</v>
      </c>
      <c r="D10" s="17"/>
      <c r="E10" s="17"/>
      <c r="F10" s="9"/>
      <c r="G10" s="9"/>
      <c r="H10" s="9"/>
      <c r="I10" s="9"/>
      <c r="J10" s="9"/>
      <c r="K10" s="9"/>
    </row>
    <row r="11" spans="2:11" x14ac:dyDescent="0.3">
      <c r="B11" s="6" t="s">
        <v>3</v>
      </c>
      <c r="C11" s="13">
        <f ca="1">_xll.PsiNormal(D11,E11,_xll.PsiBaseCase(0.6))</f>
        <v>0.59390212935381559</v>
      </c>
      <c r="D11" s="78">
        <v>0.6</v>
      </c>
      <c r="E11" s="78">
        <v>0.15</v>
      </c>
      <c r="F11" s="9"/>
      <c r="G11" s="9"/>
      <c r="H11" s="9"/>
      <c r="I11" s="9"/>
      <c r="J11" s="9"/>
      <c r="K11" s="9"/>
    </row>
    <row r="12" spans="2:11" x14ac:dyDescent="0.3">
      <c r="B12" s="6" t="s">
        <v>4</v>
      </c>
      <c r="C12" s="13">
        <f ca="1">_xll.PsiTriangular(D12,F12,E12,_xll.PsiBaseCase(0.03))</f>
        <v>4.0146779439612999E-2</v>
      </c>
      <c r="D12" s="78">
        <v>0.01</v>
      </c>
      <c r="E12" s="78">
        <v>0.05</v>
      </c>
      <c r="F12" s="78">
        <v>0.03</v>
      </c>
      <c r="G12" s="9"/>
      <c r="H12" s="9"/>
      <c r="I12" s="9"/>
      <c r="J12" s="9"/>
      <c r="K12" s="9"/>
    </row>
    <row r="13" spans="2:11" x14ac:dyDescent="0.3">
      <c r="B13" s="96" t="s">
        <v>25</v>
      </c>
      <c r="C13" s="96"/>
      <c r="D13" s="18">
        <v>1</v>
      </c>
      <c r="E13" s="16">
        <v>2</v>
      </c>
      <c r="F13" s="16" t="s">
        <v>28</v>
      </c>
      <c r="G13" s="9"/>
      <c r="H13" s="9"/>
      <c r="I13" s="9"/>
      <c r="J13" s="9"/>
      <c r="K13" s="9"/>
    </row>
    <row r="14" spans="2:11" x14ac:dyDescent="0.3">
      <c r="B14" s="7" t="s">
        <v>10</v>
      </c>
      <c r="C14" s="2">
        <v>500</v>
      </c>
      <c r="D14" s="9"/>
      <c r="E14" s="9"/>
      <c r="F14" s="9"/>
      <c r="G14" s="9"/>
      <c r="H14" s="9"/>
      <c r="I14" s="9"/>
      <c r="J14" s="9"/>
      <c r="K14" s="9"/>
    </row>
    <row r="15" spans="2:11" x14ac:dyDescent="0.3">
      <c r="B15" s="7" t="s">
        <v>15</v>
      </c>
      <c r="C15" s="2">
        <v>100</v>
      </c>
      <c r="D15" s="9"/>
      <c r="E15" s="9"/>
      <c r="F15" s="9"/>
      <c r="G15" s="9"/>
      <c r="H15" s="9"/>
      <c r="I15" s="9"/>
      <c r="J15" s="9"/>
      <c r="K15" s="9"/>
    </row>
    <row r="16" spans="2:11" x14ac:dyDescent="0.3">
      <c r="B16" s="7" t="s">
        <v>11</v>
      </c>
      <c r="C16" s="12"/>
      <c r="D16" s="2">
        <v>10000</v>
      </c>
      <c r="E16" s="17">
        <v>1000</v>
      </c>
      <c r="F16" s="17">
        <f>D16+E16</f>
        <v>11000</v>
      </c>
      <c r="G16" s="9"/>
      <c r="H16" s="9"/>
      <c r="I16" s="9"/>
      <c r="J16" s="9"/>
      <c r="K16" s="9"/>
    </row>
    <row r="17" spans="2:11" x14ac:dyDescent="0.3">
      <c r="B17" s="7" t="s">
        <v>14</v>
      </c>
      <c r="C17" s="12"/>
      <c r="D17" s="2">
        <v>5000</v>
      </c>
      <c r="E17" s="17">
        <v>1000</v>
      </c>
      <c r="F17" s="17">
        <f>D17+E17</f>
        <v>6000</v>
      </c>
      <c r="G17" s="9"/>
      <c r="H17" s="9"/>
      <c r="I17" s="9"/>
      <c r="J17" s="9"/>
      <c r="K17" s="9"/>
    </row>
    <row r="18" spans="2:11" x14ac:dyDescent="0.3">
      <c r="B18" s="5" t="s">
        <v>12</v>
      </c>
      <c r="C18" s="2">
        <v>1000</v>
      </c>
      <c r="D18" s="9"/>
      <c r="E18" s="9"/>
      <c r="F18" s="9"/>
      <c r="G18" s="9"/>
      <c r="H18" s="9"/>
      <c r="I18" s="9"/>
      <c r="J18" s="9"/>
      <c r="K18" s="9"/>
    </row>
    <row r="19" spans="2:11" x14ac:dyDescent="0.3">
      <c r="B19" s="5" t="s">
        <v>13</v>
      </c>
      <c r="C19" s="2">
        <v>1000</v>
      </c>
      <c r="D19" s="9"/>
      <c r="E19" s="9"/>
      <c r="F19" s="9"/>
      <c r="G19" s="9"/>
      <c r="H19" s="9"/>
      <c r="I19" s="9"/>
      <c r="J19" s="9"/>
      <c r="K19" s="9"/>
    </row>
    <row r="20" spans="2:11" x14ac:dyDescent="0.3">
      <c r="B20" s="97" t="s">
        <v>24</v>
      </c>
      <c r="C20" s="97"/>
      <c r="D20" s="14">
        <v>1</v>
      </c>
      <c r="E20" s="16">
        <v>2</v>
      </c>
      <c r="F20" s="16">
        <v>3</v>
      </c>
      <c r="G20" s="16">
        <v>4</v>
      </c>
      <c r="H20" s="16">
        <v>5</v>
      </c>
      <c r="I20" s="16">
        <v>6</v>
      </c>
      <c r="J20" s="16">
        <v>7</v>
      </c>
      <c r="K20" s="16" t="s">
        <v>27</v>
      </c>
    </row>
    <row r="21" spans="2:11" x14ac:dyDescent="0.3">
      <c r="B21" s="5" t="s">
        <v>16</v>
      </c>
      <c r="C21" s="12"/>
      <c r="D21" s="2">
        <v>10</v>
      </c>
      <c r="E21" s="2">
        <v>8</v>
      </c>
      <c r="F21" s="2">
        <v>6</v>
      </c>
      <c r="G21" s="2">
        <v>4</v>
      </c>
      <c r="H21" s="2">
        <v>2</v>
      </c>
      <c r="I21" s="2">
        <v>1</v>
      </c>
      <c r="J21" s="10">
        <v>0</v>
      </c>
      <c r="K21" s="17">
        <f>SUM(D21:J21)</f>
        <v>31</v>
      </c>
    </row>
    <row r="22" spans="2:11" x14ac:dyDescent="0.3">
      <c r="B22" s="5" t="s">
        <v>17</v>
      </c>
      <c r="C22" s="12"/>
      <c r="D22" s="3">
        <v>0</v>
      </c>
      <c r="E22" s="3">
        <v>0</v>
      </c>
      <c r="F22" s="3">
        <v>0</v>
      </c>
      <c r="G22" s="4">
        <v>2</v>
      </c>
      <c r="H22" s="4">
        <v>1</v>
      </c>
      <c r="I22" s="4">
        <v>1</v>
      </c>
      <c r="J22" s="15">
        <v>0</v>
      </c>
      <c r="K22" s="17">
        <f>SUM(D22:J22)</f>
        <v>4</v>
      </c>
    </row>
    <row r="23" spans="2:11" x14ac:dyDescent="0.3">
      <c r="B23" s="8" t="s">
        <v>18</v>
      </c>
      <c r="C23" s="10">
        <v>1.1499999999999999</v>
      </c>
      <c r="D23" s="9"/>
      <c r="E23" s="9"/>
      <c r="F23" s="9"/>
      <c r="G23" s="9"/>
      <c r="H23" s="9"/>
      <c r="I23" s="9"/>
      <c r="J23" s="9"/>
      <c r="K23" s="9"/>
    </row>
    <row r="24" spans="2:11" x14ac:dyDescent="0.3">
      <c r="B24" s="8" t="s">
        <v>19</v>
      </c>
      <c r="C24" s="13">
        <v>0.1</v>
      </c>
      <c r="D24" s="9"/>
      <c r="E24" s="9"/>
      <c r="F24" s="9"/>
      <c r="G24" s="9"/>
      <c r="H24" s="9"/>
      <c r="I24" s="9"/>
      <c r="J24" s="9"/>
      <c r="K24" s="9"/>
    </row>
    <row r="25" spans="2:11" x14ac:dyDescent="0.3">
      <c r="B25" s="8" t="s">
        <v>20</v>
      </c>
      <c r="C25" s="12"/>
      <c r="D25" s="2">
        <v>10</v>
      </c>
      <c r="E25" s="2">
        <v>8</v>
      </c>
      <c r="F25" s="2">
        <v>6</v>
      </c>
      <c r="G25" s="2">
        <v>4</v>
      </c>
      <c r="H25" s="2">
        <v>2</v>
      </c>
      <c r="I25" s="2">
        <v>1</v>
      </c>
      <c r="J25" s="2">
        <v>1</v>
      </c>
      <c r="K25" s="17">
        <f>SUM(D25:J25)</f>
        <v>32</v>
      </c>
    </row>
    <row r="26" spans="2:11" x14ac:dyDescent="0.3">
      <c r="B26" s="8" t="s">
        <v>22</v>
      </c>
      <c r="C26" s="10">
        <v>100</v>
      </c>
      <c r="D26" s="9"/>
      <c r="E26" s="9"/>
      <c r="F26" s="9"/>
      <c r="G26" s="9"/>
      <c r="H26" s="9"/>
      <c r="I26" s="9"/>
      <c r="J26" s="9"/>
      <c r="K26" s="9"/>
    </row>
    <row r="27" spans="2:11" x14ac:dyDescent="0.3">
      <c r="B27" s="8" t="s">
        <v>23</v>
      </c>
      <c r="C27" s="12"/>
      <c r="D27" s="2">
        <v>3000</v>
      </c>
      <c r="E27" s="2">
        <v>2000</v>
      </c>
      <c r="F27" s="2">
        <v>1000</v>
      </c>
      <c r="G27" s="2">
        <v>500</v>
      </c>
      <c r="H27" s="2">
        <v>200</v>
      </c>
      <c r="I27" s="2">
        <v>100</v>
      </c>
      <c r="J27" s="10">
        <v>0</v>
      </c>
      <c r="K27" s="17">
        <f>SUM(D27:J27)</f>
        <v>6800</v>
      </c>
    </row>
    <row r="28" spans="2:11" x14ac:dyDescent="0.3">
      <c r="B28" s="6" t="s">
        <v>5</v>
      </c>
      <c r="C28" s="2">
        <v>225</v>
      </c>
      <c r="D28" s="9"/>
      <c r="E28" s="9"/>
      <c r="F28" s="9"/>
      <c r="G28" s="9"/>
      <c r="H28" s="9"/>
      <c r="I28" s="9"/>
      <c r="J28" s="9"/>
      <c r="K28" s="9"/>
    </row>
    <row r="30" spans="2:11" x14ac:dyDescent="0.3">
      <c r="B30" s="26" t="s">
        <v>31</v>
      </c>
      <c r="C30" s="88" t="s">
        <v>77</v>
      </c>
      <c r="D30" s="25" t="s">
        <v>33</v>
      </c>
      <c r="E30" s="45">
        <f ca="1">(E34/20)/C73 + _xll.PsiOutput()</f>
        <v>-7.3762621997827613E-3</v>
      </c>
      <c r="F30" s="52" t="str">
        <f ca="1">IF(E30&gt;0.1,"Make Investment","Do not Invest")</f>
        <v>Do not Invest</v>
      </c>
    </row>
    <row r="31" spans="2:11" x14ac:dyDescent="0.3">
      <c r="D31" s="25" t="s">
        <v>34</v>
      </c>
      <c r="E31" s="45">
        <f ca="1">(E35/20)/C94 + _xll.PsiOutput()</f>
        <v>2.047325049175577E-2</v>
      </c>
      <c r="F31" s="52" t="str">
        <f ca="1">IF(E31&gt;0.1,"Make Investment","Do not Invest")</f>
        <v>Do not Invest</v>
      </c>
    </row>
    <row r="33" spans="2:23" x14ac:dyDescent="0.3">
      <c r="B33" s="27" t="s">
        <v>29</v>
      </c>
      <c r="C33" s="91" t="s">
        <v>30</v>
      </c>
      <c r="D33" s="25" t="s">
        <v>32</v>
      </c>
      <c r="E33" s="46">
        <f ca="1">W53</f>
        <v>12198.285755476114</v>
      </c>
    </row>
    <row r="34" spans="2:23" x14ac:dyDescent="0.3">
      <c r="C34" s="92"/>
      <c r="D34" s="25" t="s">
        <v>33</v>
      </c>
      <c r="E34" s="46">
        <f ca="1">W70 + _xll.PsiOutput()</f>
        <v>-5354.428909696665</v>
      </c>
    </row>
    <row r="35" spans="2:23" x14ac:dyDescent="0.3">
      <c r="C35" s="93"/>
      <c r="D35" s="25" t="s">
        <v>34</v>
      </c>
      <c r="E35" s="46">
        <f ca="1">W91 + _xll.PsiOutput()</f>
        <v>16117.619511181692</v>
      </c>
    </row>
    <row r="36" spans="2:23" x14ac:dyDescent="0.3">
      <c r="E36" s="47"/>
    </row>
    <row r="37" spans="2:23" x14ac:dyDescent="0.3">
      <c r="C37" s="91" t="s">
        <v>35</v>
      </c>
      <c r="D37" s="25" t="s">
        <v>32</v>
      </c>
      <c r="E37" s="48">
        <f ca="1">W54</f>
        <v>0.13660185377300393</v>
      </c>
    </row>
    <row r="38" spans="2:23" x14ac:dyDescent="0.3">
      <c r="C38" s="92"/>
      <c r="D38" s="25" t="s">
        <v>33</v>
      </c>
      <c r="E38" s="49">
        <f ca="1">W71 + _xll.PsiOutput()</f>
        <v>-6.3528299394596324E-2</v>
      </c>
    </row>
    <row r="39" spans="2:23" x14ac:dyDescent="0.3">
      <c r="C39" s="93"/>
      <c r="D39" s="25" t="s">
        <v>34</v>
      </c>
      <c r="E39" s="50">
        <f ca="1">W92 + _xll.PsiOutput()</f>
        <v>0.13075702072733478</v>
      </c>
    </row>
    <row r="40" spans="2:23" x14ac:dyDescent="0.3">
      <c r="E40" s="47"/>
    </row>
    <row r="41" spans="2:23" x14ac:dyDescent="0.3">
      <c r="C41" s="91" t="s">
        <v>36</v>
      </c>
      <c r="D41" s="25" t="s">
        <v>32</v>
      </c>
      <c r="E41" s="46">
        <f ca="1">W55</f>
        <v>11727.465773674781</v>
      </c>
    </row>
    <row r="42" spans="2:23" x14ac:dyDescent="0.3">
      <c r="C42" s="92"/>
      <c r="D42" s="25" t="s">
        <v>33</v>
      </c>
      <c r="E42" s="46">
        <f ca="1">W72 + _xll.PsiOutput()</f>
        <v>-5147.7628114960889</v>
      </c>
    </row>
    <row r="43" spans="2:23" x14ac:dyDescent="0.3">
      <c r="C43" s="93"/>
      <c r="D43" s="25" t="s">
        <v>34</v>
      </c>
      <c r="E43" s="46">
        <f ca="1">W93 + _xll.PsiOutput()</f>
        <v>15495.524121956309</v>
      </c>
    </row>
    <row r="45" spans="2:23" x14ac:dyDescent="0.3">
      <c r="B45" s="28" t="s">
        <v>37</v>
      </c>
      <c r="C45" s="29">
        <v>0</v>
      </c>
      <c r="D45" s="30">
        <v>1</v>
      </c>
      <c r="E45" s="29">
        <v>2</v>
      </c>
      <c r="F45" s="30">
        <v>3</v>
      </c>
      <c r="G45" s="29">
        <v>4</v>
      </c>
      <c r="H45" s="30">
        <v>5</v>
      </c>
      <c r="I45" s="29">
        <v>6</v>
      </c>
      <c r="J45" s="30">
        <v>7</v>
      </c>
      <c r="K45" s="29">
        <v>8</v>
      </c>
      <c r="L45" s="30">
        <v>9</v>
      </c>
      <c r="M45" s="29">
        <v>10</v>
      </c>
      <c r="N45" s="30">
        <v>11</v>
      </c>
      <c r="O45" s="29">
        <v>12</v>
      </c>
      <c r="P45" s="30">
        <v>13</v>
      </c>
      <c r="Q45" s="29">
        <v>14</v>
      </c>
      <c r="R45" s="30">
        <v>15</v>
      </c>
      <c r="S45" s="29">
        <v>16</v>
      </c>
      <c r="T45" s="30">
        <v>17</v>
      </c>
      <c r="U45" s="29">
        <v>18</v>
      </c>
      <c r="V45" s="30">
        <v>19</v>
      </c>
      <c r="W45" s="30" t="s">
        <v>28</v>
      </c>
    </row>
    <row r="46" spans="2:23" x14ac:dyDescent="0.3">
      <c r="B46" s="20" t="s">
        <v>45</v>
      </c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2:23" x14ac:dyDescent="0.3">
      <c r="B47" s="6" t="s">
        <v>6</v>
      </c>
      <c r="C47" s="12">
        <f ca="1">$C$5</f>
        <v>5074.8191988544522</v>
      </c>
      <c r="D47" s="12">
        <f t="shared" ref="D47:V47" ca="1" si="0">$C$5</f>
        <v>5074.8191988544522</v>
      </c>
      <c r="E47" s="12">
        <f t="shared" ca="1" si="0"/>
        <v>5074.8191988544522</v>
      </c>
      <c r="F47" s="12">
        <f t="shared" ca="1" si="0"/>
        <v>5074.8191988544522</v>
      </c>
      <c r="G47" s="12">
        <f t="shared" ca="1" si="0"/>
        <v>5074.8191988544522</v>
      </c>
      <c r="H47" s="12">
        <f t="shared" ca="1" si="0"/>
        <v>5074.8191988544522</v>
      </c>
      <c r="I47" s="12">
        <f t="shared" ca="1" si="0"/>
        <v>5074.8191988544522</v>
      </c>
      <c r="J47" s="12">
        <f t="shared" ca="1" si="0"/>
        <v>5074.8191988544522</v>
      </c>
      <c r="K47" s="12">
        <f t="shared" ca="1" si="0"/>
        <v>5074.8191988544522</v>
      </c>
      <c r="L47" s="12">
        <f t="shared" ca="1" si="0"/>
        <v>5074.8191988544522</v>
      </c>
      <c r="M47" s="12">
        <f t="shared" ca="1" si="0"/>
        <v>5074.8191988544522</v>
      </c>
      <c r="N47" s="12">
        <f t="shared" ca="1" si="0"/>
        <v>5074.8191988544522</v>
      </c>
      <c r="O47" s="12">
        <f t="shared" ca="1" si="0"/>
        <v>5074.8191988544522</v>
      </c>
      <c r="P47" s="12">
        <f t="shared" ca="1" si="0"/>
        <v>5074.8191988544522</v>
      </c>
      <c r="Q47" s="12">
        <f t="shared" ca="1" si="0"/>
        <v>5074.8191988544522</v>
      </c>
      <c r="R47" s="12">
        <f t="shared" ca="1" si="0"/>
        <v>5074.8191988544522</v>
      </c>
      <c r="S47" s="12">
        <f t="shared" ca="1" si="0"/>
        <v>5074.8191988544522</v>
      </c>
      <c r="T47" s="12">
        <f t="shared" ca="1" si="0"/>
        <v>5074.8191988544522</v>
      </c>
      <c r="U47" s="12">
        <f t="shared" ca="1" si="0"/>
        <v>5074.8191988544522</v>
      </c>
      <c r="V47" s="12">
        <f t="shared" ca="1" si="0"/>
        <v>5074.8191988544522</v>
      </c>
    </row>
    <row r="48" spans="2:23" x14ac:dyDescent="0.3">
      <c r="B48" s="24" t="s">
        <v>57</v>
      </c>
      <c r="C48" s="12">
        <f ca="1">C47</f>
        <v>5074.8191988544522</v>
      </c>
      <c r="D48" s="12">
        <f t="shared" ref="D48:V48" ca="1" si="1">D47</f>
        <v>5074.8191988544522</v>
      </c>
      <c r="E48" s="12">
        <f t="shared" ca="1" si="1"/>
        <v>5074.8191988544522</v>
      </c>
      <c r="F48" s="12">
        <f t="shared" ca="1" si="1"/>
        <v>5074.8191988544522</v>
      </c>
      <c r="G48" s="12">
        <f t="shared" ca="1" si="1"/>
        <v>5074.8191988544522</v>
      </c>
      <c r="H48" s="12">
        <f t="shared" ca="1" si="1"/>
        <v>5074.8191988544522</v>
      </c>
      <c r="I48" s="12">
        <f t="shared" ca="1" si="1"/>
        <v>5074.8191988544522</v>
      </c>
      <c r="J48" s="12">
        <f t="shared" ca="1" si="1"/>
        <v>5074.8191988544522</v>
      </c>
      <c r="K48" s="12">
        <f t="shared" ca="1" si="1"/>
        <v>5074.8191988544522</v>
      </c>
      <c r="L48" s="12">
        <f t="shared" ca="1" si="1"/>
        <v>5074.8191988544522</v>
      </c>
      <c r="M48" s="12">
        <f t="shared" ca="1" si="1"/>
        <v>5074.8191988544522</v>
      </c>
      <c r="N48" s="12">
        <f t="shared" ca="1" si="1"/>
        <v>5074.8191988544522</v>
      </c>
      <c r="O48" s="12">
        <f t="shared" ca="1" si="1"/>
        <v>5074.8191988544522</v>
      </c>
      <c r="P48" s="12">
        <f t="shared" ca="1" si="1"/>
        <v>5074.8191988544522</v>
      </c>
      <c r="Q48" s="12">
        <f t="shared" ca="1" si="1"/>
        <v>5074.8191988544522</v>
      </c>
      <c r="R48" s="12">
        <f t="shared" ca="1" si="1"/>
        <v>5074.8191988544522</v>
      </c>
      <c r="S48" s="12">
        <f t="shared" ca="1" si="1"/>
        <v>5074.8191988544522</v>
      </c>
      <c r="T48" s="12">
        <f t="shared" ca="1" si="1"/>
        <v>5074.8191988544522</v>
      </c>
      <c r="U48" s="12">
        <f t="shared" ca="1" si="1"/>
        <v>5074.8191988544522</v>
      </c>
      <c r="V48" s="12">
        <f t="shared" ca="1" si="1"/>
        <v>5074.8191988544522</v>
      </c>
      <c r="W48" s="18">
        <f ca="1">SUM(C48:V48)</f>
        <v>101496.38397708906</v>
      </c>
    </row>
    <row r="49" spans="2:23" x14ac:dyDescent="0.3">
      <c r="B49" s="6" t="s">
        <v>38</v>
      </c>
      <c r="C49" s="12">
        <f ca="1">$C$5*$C$11</f>
        <v>3013.9459282852836</v>
      </c>
      <c r="D49" s="12">
        <f t="shared" ref="D49:V49" ca="1" si="2">$C$5*$C$11</f>
        <v>3013.9459282852836</v>
      </c>
      <c r="E49" s="12">
        <f t="shared" ca="1" si="2"/>
        <v>3013.9459282852836</v>
      </c>
      <c r="F49" s="12">
        <f t="shared" ca="1" si="2"/>
        <v>3013.9459282852836</v>
      </c>
      <c r="G49" s="12">
        <f t="shared" ca="1" si="2"/>
        <v>3013.9459282852836</v>
      </c>
      <c r="H49" s="12">
        <f t="shared" ca="1" si="2"/>
        <v>3013.9459282852836</v>
      </c>
      <c r="I49" s="12">
        <f t="shared" ca="1" si="2"/>
        <v>3013.9459282852836</v>
      </c>
      <c r="J49" s="12">
        <f t="shared" ca="1" si="2"/>
        <v>3013.9459282852836</v>
      </c>
      <c r="K49" s="12">
        <f t="shared" ca="1" si="2"/>
        <v>3013.9459282852836</v>
      </c>
      <c r="L49" s="12">
        <f t="shared" ca="1" si="2"/>
        <v>3013.9459282852836</v>
      </c>
      <c r="M49" s="12">
        <f t="shared" ca="1" si="2"/>
        <v>3013.9459282852836</v>
      </c>
      <c r="N49" s="12">
        <f t="shared" ca="1" si="2"/>
        <v>3013.9459282852836</v>
      </c>
      <c r="O49" s="12">
        <f t="shared" ca="1" si="2"/>
        <v>3013.9459282852836</v>
      </c>
      <c r="P49" s="12">
        <f t="shared" ca="1" si="2"/>
        <v>3013.9459282852836</v>
      </c>
      <c r="Q49" s="12">
        <f t="shared" ca="1" si="2"/>
        <v>3013.9459282852836</v>
      </c>
      <c r="R49" s="12">
        <f t="shared" ca="1" si="2"/>
        <v>3013.9459282852836</v>
      </c>
      <c r="S49" s="12">
        <f t="shared" ca="1" si="2"/>
        <v>3013.9459282852836</v>
      </c>
      <c r="T49" s="12">
        <f t="shared" ca="1" si="2"/>
        <v>3013.9459282852836</v>
      </c>
      <c r="U49" s="12">
        <f t="shared" ca="1" si="2"/>
        <v>3013.9459282852836</v>
      </c>
      <c r="V49" s="12">
        <f t="shared" ca="1" si="2"/>
        <v>3013.9459282852836</v>
      </c>
    </row>
    <row r="50" spans="2:23" x14ac:dyDescent="0.3">
      <c r="B50" s="6" t="s">
        <v>41</v>
      </c>
      <c r="C50" s="12">
        <f>$C$14</f>
        <v>500</v>
      </c>
      <c r="D50" s="17">
        <f t="shared" ref="D50:V50" si="3">C50+$C$15</f>
        <v>600</v>
      </c>
      <c r="E50" s="17">
        <f t="shared" si="3"/>
        <v>700</v>
      </c>
      <c r="F50" s="17">
        <f t="shared" si="3"/>
        <v>800</v>
      </c>
      <c r="G50" s="17">
        <f t="shared" si="3"/>
        <v>900</v>
      </c>
      <c r="H50" s="17">
        <f t="shared" si="3"/>
        <v>1000</v>
      </c>
      <c r="I50" s="17">
        <f t="shared" si="3"/>
        <v>1100</v>
      </c>
      <c r="J50" s="17">
        <f t="shared" si="3"/>
        <v>1200</v>
      </c>
      <c r="K50" s="17">
        <f t="shared" si="3"/>
        <v>1300</v>
      </c>
      <c r="L50" s="17">
        <f t="shared" si="3"/>
        <v>1400</v>
      </c>
      <c r="M50" s="17">
        <f t="shared" si="3"/>
        <v>1500</v>
      </c>
      <c r="N50" s="17">
        <f t="shared" si="3"/>
        <v>1600</v>
      </c>
      <c r="O50" s="17">
        <f t="shared" si="3"/>
        <v>1700</v>
      </c>
      <c r="P50" s="17">
        <f t="shared" si="3"/>
        <v>1800</v>
      </c>
      <c r="Q50" s="17">
        <f t="shared" si="3"/>
        <v>1900</v>
      </c>
      <c r="R50" s="17">
        <f t="shared" si="3"/>
        <v>2000</v>
      </c>
      <c r="S50" s="17">
        <f t="shared" si="3"/>
        <v>2100</v>
      </c>
      <c r="T50" s="17">
        <f t="shared" si="3"/>
        <v>2200</v>
      </c>
      <c r="U50" s="17">
        <f t="shared" si="3"/>
        <v>2300</v>
      </c>
      <c r="V50" s="17">
        <f t="shared" si="3"/>
        <v>2400</v>
      </c>
    </row>
    <row r="51" spans="2:23" x14ac:dyDescent="0.3">
      <c r="B51" s="6" t="s">
        <v>44</v>
      </c>
      <c r="C51" s="21">
        <f ca="1">(C49/$C$8)*$C$10</f>
        <v>0.95898279536349929</v>
      </c>
      <c r="D51" s="21">
        <f t="shared" ref="D51:V51" ca="1" si="4">(D49/$C$8)*$C$10</f>
        <v>0.95898279536349929</v>
      </c>
      <c r="E51" s="21">
        <f t="shared" ca="1" si="4"/>
        <v>0.95898279536349929</v>
      </c>
      <c r="F51" s="21">
        <f t="shared" ca="1" si="4"/>
        <v>0.95898279536349929</v>
      </c>
      <c r="G51" s="21">
        <f t="shared" ca="1" si="4"/>
        <v>0.95898279536349929</v>
      </c>
      <c r="H51" s="21">
        <f t="shared" ca="1" si="4"/>
        <v>0.95898279536349929</v>
      </c>
      <c r="I51" s="21">
        <f t="shared" ca="1" si="4"/>
        <v>0.95898279536349929</v>
      </c>
      <c r="J51" s="21">
        <f t="shared" ca="1" si="4"/>
        <v>0.95898279536349929</v>
      </c>
      <c r="K51" s="21">
        <f t="shared" ca="1" si="4"/>
        <v>0.95898279536349929</v>
      </c>
      <c r="L51" s="21">
        <f t="shared" ca="1" si="4"/>
        <v>0.95898279536349929</v>
      </c>
      <c r="M51" s="21">
        <f t="shared" ca="1" si="4"/>
        <v>0.95898279536349929</v>
      </c>
      <c r="N51" s="21">
        <f t="shared" ca="1" si="4"/>
        <v>0.95898279536349929</v>
      </c>
      <c r="O51" s="21">
        <f t="shared" ca="1" si="4"/>
        <v>0.95898279536349929</v>
      </c>
      <c r="P51" s="21">
        <f t="shared" ca="1" si="4"/>
        <v>0.95898279536349929</v>
      </c>
      <c r="Q51" s="21">
        <f t="shared" ca="1" si="4"/>
        <v>0.95898279536349929</v>
      </c>
      <c r="R51" s="21">
        <f t="shared" ca="1" si="4"/>
        <v>0.95898279536349929</v>
      </c>
      <c r="S51" s="21">
        <f t="shared" ca="1" si="4"/>
        <v>0.95898279536349929</v>
      </c>
      <c r="T51" s="21">
        <f t="shared" ca="1" si="4"/>
        <v>0.95898279536349929</v>
      </c>
      <c r="U51" s="21">
        <f t="shared" ca="1" si="4"/>
        <v>0.95898279536349929</v>
      </c>
      <c r="V51" s="21">
        <f t="shared" ca="1" si="4"/>
        <v>0.95898279536349929</v>
      </c>
    </row>
    <row r="52" spans="2:23" x14ac:dyDescent="0.3">
      <c r="B52" s="24" t="s">
        <v>58</v>
      </c>
      <c r="C52" s="39">
        <f ca="1">C49+C50+C51</f>
        <v>3514.9049110806473</v>
      </c>
      <c r="D52" s="39">
        <f t="shared" ref="D52:V52" ca="1" si="5">D49+D50+D51</f>
        <v>3614.9049110806473</v>
      </c>
      <c r="E52" s="39">
        <f t="shared" ca="1" si="5"/>
        <v>3714.9049110806473</v>
      </c>
      <c r="F52" s="39">
        <f t="shared" ca="1" si="5"/>
        <v>3814.9049110806473</v>
      </c>
      <c r="G52" s="39">
        <f t="shared" ca="1" si="5"/>
        <v>3914.9049110806473</v>
      </c>
      <c r="H52" s="39">
        <f t="shared" ca="1" si="5"/>
        <v>4014.9049110806473</v>
      </c>
      <c r="I52" s="39">
        <f t="shared" ca="1" si="5"/>
        <v>4114.9049110806473</v>
      </c>
      <c r="J52" s="39">
        <f t="shared" ca="1" si="5"/>
        <v>4214.9049110806473</v>
      </c>
      <c r="K52" s="39">
        <f t="shared" ca="1" si="5"/>
        <v>4314.9049110806473</v>
      </c>
      <c r="L52" s="39">
        <f t="shared" ca="1" si="5"/>
        <v>4414.9049110806473</v>
      </c>
      <c r="M52" s="39">
        <f t="shared" ca="1" si="5"/>
        <v>4514.9049110806473</v>
      </c>
      <c r="N52" s="39">
        <f t="shared" ca="1" si="5"/>
        <v>4614.9049110806473</v>
      </c>
      <c r="O52" s="39">
        <f t="shared" ca="1" si="5"/>
        <v>4714.9049110806473</v>
      </c>
      <c r="P52" s="39">
        <f t="shared" ca="1" si="5"/>
        <v>4814.9049110806473</v>
      </c>
      <c r="Q52" s="39">
        <f t="shared" ca="1" si="5"/>
        <v>4914.9049110806473</v>
      </c>
      <c r="R52" s="39">
        <f t="shared" ca="1" si="5"/>
        <v>5014.9049110806473</v>
      </c>
      <c r="S52" s="39">
        <f t="shared" ca="1" si="5"/>
        <v>5114.9049110806473</v>
      </c>
      <c r="T52" s="39">
        <f t="shared" ca="1" si="5"/>
        <v>5214.9049110806473</v>
      </c>
      <c r="U52" s="39">
        <f t="shared" ca="1" si="5"/>
        <v>5314.9049110806473</v>
      </c>
      <c r="V52" s="39">
        <f t="shared" ca="1" si="5"/>
        <v>5414.9049110806473</v>
      </c>
      <c r="W52" s="39">
        <f ca="1">SUM(C52:V52)</f>
        <v>89298.098221612949</v>
      </c>
    </row>
    <row r="53" spans="2:23" x14ac:dyDescent="0.3">
      <c r="B53" s="24" t="s">
        <v>30</v>
      </c>
      <c r="C53" s="38">
        <f ca="1">C48-C52</f>
        <v>1559.914287773805</v>
      </c>
      <c r="D53" s="38">
        <f t="shared" ref="D53:U53" ca="1" si="6">D48-D52</f>
        <v>1459.914287773805</v>
      </c>
      <c r="E53" s="38">
        <f t="shared" ca="1" si="6"/>
        <v>1359.914287773805</v>
      </c>
      <c r="F53" s="38">
        <f t="shared" ca="1" si="6"/>
        <v>1259.914287773805</v>
      </c>
      <c r="G53" s="38">
        <f t="shared" ca="1" si="6"/>
        <v>1159.914287773805</v>
      </c>
      <c r="H53" s="38">
        <f t="shared" ca="1" si="6"/>
        <v>1059.914287773805</v>
      </c>
      <c r="I53" s="38">
        <f t="shared" ca="1" si="6"/>
        <v>959.91428777380497</v>
      </c>
      <c r="J53" s="38">
        <f t="shared" ca="1" si="6"/>
        <v>859.91428777380497</v>
      </c>
      <c r="K53" s="38">
        <f t="shared" ca="1" si="6"/>
        <v>759.91428777380497</v>
      </c>
      <c r="L53" s="38">
        <f t="shared" ca="1" si="6"/>
        <v>659.91428777380497</v>
      </c>
      <c r="M53" s="38">
        <f t="shared" ca="1" si="6"/>
        <v>559.91428777380497</v>
      </c>
      <c r="N53" s="38">
        <f t="shared" ca="1" si="6"/>
        <v>459.91428777380497</v>
      </c>
      <c r="O53" s="38">
        <f t="shared" ca="1" si="6"/>
        <v>359.91428777380497</v>
      </c>
      <c r="P53" s="38">
        <f t="shared" ca="1" si="6"/>
        <v>259.91428777380497</v>
      </c>
      <c r="Q53" s="38">
        <f t="shared" ca="1" si="6"/>
        <v>159.91428777380497</v>
      </c>
      <c r="R53" s="38">
        <f t="shared" ca="1" si="6"/>
        <v>59.914287773804972</v>
      </c>
      <c r="S53" s="38">
        <f t="shared" ca="1" si="6"/>
        <v>-40.085712226195028</v>
      </c>
      <c r="T53" s="38">
        <f t="shared" ca="1" si="6"/>
        <v>-140.08571222619503</v>
      </c>
      <c r="U53" s="38">
        <f t="shared" ca="1" si="6"/>
        <v>-240.08571222619503</v>
      </c>
      <c r="V53" s="38">
        <f ca="1">V48-V52</f>
        <v>-340.08571222619503</v>
      </c>
      <c r="W53" s="39">
        <f ca="1">W48-W52</f>
        <v>12198.285755476114</v>
      </c>
    </row>
    <row r="54" spans="2:23" x14ac:dyDescent="0.3">
      <c r="B54" s="24" t="s">
        <v>35</v>
      </c>
      <c r="C54" s="43">
        <f ca="1">(C53/C52)</f>
        <v>0.44379985440181191</v>
      </c>
      <c r="D54" s="43">
        <f t="shared" ref="D54:V54" ca="1" si="7">(D53/D52)</f>
        <v>0.4038596653811774</v>
      </c>
      <c r="E54" s="43">
        <f t="shared" ca="1" si="7"/>
        <v>0.36606974345898202</v>
      </c>
      <c r="F54" s="43">
        <f t="shared" ca="1" si="7"/>
        <v>0.33026099395408243</v>
      </c>
      <c r="G54" s="43">
        <f t="shared" ca="1" si="7"/>
        <v>0.29628159920073999</v>
      </c>
      <c r="H54" s="43">
        <f t="shared" ca="1" si="7"/>
        <v>0.26399486693908264</v>
      </c>
      <c r="I54" s="43">
        <f t="shared" ca="1" si="7"/>
        <v>0.23327739243474144</v>
      </c>
      <c r="J54" s="43">
        <f t="shared" ca="1" si="7"/>
        <v>0.2040174822243698</v>
      </c>
      <c r="K54" s="43">
        <f t="shared" ca="1" si="7"/>
        <v>0.17611379704390476</v>
      </c>
      <c r="L54" s="43">
        <f t="shared" ca="1" si="7"/>
        <v>0.14947417918731032</v>
      </c>
      <c r="M54" s="43">
        <f t="shared" ca="1" si="7"/>
        <v>0.1240146357013284</v>
      </c>
      <c r="N54" s="43">
        <f t="shared" ca="1" si="7"/>
        <v>9.965845377865204E-2</v>
      </c>
      <c r="O54" s="43">
        <f t="shared" ca="1" si="7"/>
        <v>7.6335428722636378E-2</v>
      </c>
      <c r="P54" s="43">
        <f t="shared" ca="1" si="7"/>
        <v>5.3981188117684001E-2</v>
      </c>
      <c r="Q54" s="43">
        <f t="shared" ca="1" si="7"/>
        <v>3.2536598503315577E-2</v>
      </c>
      <c r="R54" s="43">
        <f t="shared" ca="1" si="7"/>
        <v>1.1947243035739678E-2</v>
      </c>
      <c r="S54" s="43">
        <f t="shared" ca="1" si="7"/>
        <v>-7.8370395780683142E-3</v>
      </c>
      <c r="T54" s="43">
        <f t="shared" ca="1" si="7"/>
        <v>-2.6862563098425905E-2</v>
      </c>
      <c r="U54" s="43">
        <f t="shared" ca="1" si="7"/>
        <v>-4.5172155709814921E-2</v>
      </c>
      <c r="V54" s="43">
        <f t="shared" ca="1" si="7"/>
        <v>-6.280548187102411E-2</v>
      </c>
      <c r="W54" s="44">
        <f ca="1">(W53/W52)</f>
        <v>0.13660185377300393</v>
      </c>
    </row>
    <row r="55" spans="2:23" x14ac:dyDescent="0.3">
      <c r="B55" s="24" t="s">
        <v>36</v>
      </c>
      <c r="C55" s="38">
        <f ca="1">NPV($C$12,C53)</f>
        <v>1499.7059247870964</v>
      </c>
      <c r="D55" s="38">
        <f t="shared" ref="D55:W55" ca="1" si="8">NPV($C$12,D53)</f>
        <v>1403.5656473025324</v>
      </c>
      <c r="E55" s="38">
        <f t="shared" ca="1" si="8"/>
        <v>1307.4253698179684</v>
      </c>
      <c r="F55" s="38">
        <f t="shared" ca="1" si="8"/>
        <v>1211.2850923334045</v>
      </c>
      <c r="G55" s="38">
        <f t="shared" ca="1" si="8"/>
        <v>1115.1448148488405</v>
      </c>
      <c r="H55" s="38">
        <f t="shared" ca="1" si="8"/>
        <v>1019.0045373642764</v>
      </c>
      <c r="I55" s="38">
        <f t="shared" ca="1" si="8"/>
        <v>922.86425987971234</v>
      </c>
      <c r="J55" s="38">
        <f t="shared" ca="1" si="8"/>
        <v>826.72398239514837</v>
      </c>
      <c r="K55" s="38">
        <f t="shared" ca="1" si="8"/>
        <v>730.5837049105844</v>
      </c>
      <c r="L55" s="38">
        <f t="shared" ca="1" si="8"/>
        <v>634.44342742602032</v>
      </c>
      <c r="M55" s="38">
        <f t="shared" ca="1" si="8"/>
        <v>538.30314994145635</v>
      </c>
      <c r="N55" s="38">
        <f t="shared" ca="1" si="8"/>
        <v>442.16287245689233</v>
      </c>
      <c r="O55" s="38">
        <f t="shared" ca="1" si="8"/>
        <v>346.02259497232831</v>
      </c>
      <c r="P55" s="38">
        <f t="shared" ca="1" si="8"/>
        <v>249.88231748776431</v>
      </c>
      <c r="Q55" s="38">
        <f t="shared" ca="1" si="8"/>
        <v>153.74204000320032</v>
      </c>
      <c r="R55" s="38">
        <f t="shared" ca="1" si="8"/>
        <v>57.601762518636306</v>
      </c>
      <c r="S55" s="38">
        <f t="shared" ca="1" si="8"/>
        <v>-38.538514965927703</v>
      </c>
      <c r="T55" s="38">
        <f t="shared" ca="1" si="8"/>
        <v>-134.6787924504917</v>
      </c>
      <c r="U55" s="38">
        <f t="shared" ca="1" si="8"/>
        <v>-230.81906993505572</v>
      </c>
      <c r="V55" s="38">
        <f t="shared" ca="1" si="8"/>
        <v>-326.95934741961975</v>
      </c>
      <c r="W55" s="39">
        <f t="shared" ca="1" si="8"/>
        <v>11727.465773674781</v>
      </c>
    </row>
    <row r="56" spans="2:23" x14ac:dyDescent="0.3">
      <c r="B56" s="9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2:23" x14ac:dyDescent="0.3">
      <c r="B57" s="19" t="s">
        <v>46</v>
      </c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2:23" x14ac:dyDescent="0.3">
      <c r="B58" s="7" t="s">
        <v>50</v>
      </c>
      <c r="C58" s="22">
        <f ca="1">$C$5</f>
        <v>5074.8191988544522</v>
      </c>
      <c r="D58" s="22">
        <f ca="1">C58</f>
        <v>5074.8191988544522</v>
      </c>
      <c r="E58" s="23">
        <f ca="1">D58*(1+$C$6)</f>
        <v>4918.6938047698495</v>
      </c>
      <c r="F58" s="23">
        <f t="shared" ref="F58:V58" ca="1" si="9">E58*(1+$C$6)</f>
        <v>4767.3715647924073</v>
      </c>
      <c r="G58" s="23">
        <f t="shared" ca="1" si="9"/>
        <v>4620.7047112286473</v>
      </c>
      <c r="H58" s="23">
        <f t="shared" ca="1" si="9"/>
        <v>4478.5500224168773</v>
      </c>
      <c r="I58" s="23">
        <f t="shared" ca="1" si="9"/>
        <v>4340.7686828697906</v>
      </c>
      <c r="J58" s="23">
        <f t="shared" ca="1" si="9"/>
        <v>4207.2261477197444</v>
      </c>
      <c r="K58" s="23">
        <f t="shared" ca="1" si="9"/>
        <v>4077.7920113343412</v>
      </c>
      <c r="L58" s="23">
        <f t="shared" ca="1" si="9"/>
        <v>3952.3398799740103</v>
      </c>
      <c r="M58" s="23">
        <f t="shared" ca="1" si="9"/>
        <v>3830.7472483672482</v>
      </c>
      <c r="N58" s="23">
        <f t="shared" ca="1" si="9"/>
        <v>3712.8953800829854</v>
      </c>
      <c r="O58" s="23">
        <f t="shared" ca="1" si="9"/>
        <v>3598.6691915832635</v>
      </c>
      <c r="P58" s="23">
        <f t="shared" ca="1" si="9"/>
        <v>3487.9571398430003</v>
      </c>
      <c r="Q58" s="23">
        <f t="shared" ca="1" si="9"/>
        <v>3380.6511134271004</v>
      </c>
      <c r="R58" s="23">
        <f t="shared" ca="1" si="9"/>
        <v>3276.6463269185488</v>
      </c>
      <c r="S58" s="23">
        <f t="shared" ca="1" si="9"/>
        <v>3175.8412185943939</v>
      </c>
      <c r="T58" s="23">
        <f t="shared" ca="1" si="9"/>
        <v>3078.1373512497012</v>
      </c>
      <c r="U58" s="23">
        <f t="shared" ca="1" si="9"/>
        <v>2983.4393160726299</v>
      </c>
      <c r="V58" s="23">
        <f t="shared" ca="1" si="9"/>
        <v>2891.6546394767661</v>
      </c>
    </row>
    <row r="59" spans="2:23" x14ac:dyDescent="0.3">
      <c r="B59" s="24" t="s">
        <v>57</v>
      </c>
      <c r="C59" s="39">
        <f ca="1">C58</f>
        <v>5074.8191988544522</v>
      </c>
      <c r="D59" s="39">
        <f t="shared" ref="D59:V59" ca="1" si="10">D58</f>
        <v>5074.8191988544522</v>
      </c>
      <c r="E59" s="39">
        <f t="shared" ca="1" si="10"/>
        <v>4918.6938047698495</v>
      </c>
      <c r="F59" s="39">
        <f t="shared" ca="1" si="10"/>
        <v>4767.3715647924073</v>
      </c>
      <c r="G59" s="39">
        <f t="shared" ca="1" si="10"/>
        <v>4620.7047112286473</v>
      </c>
      <c r="H59" s="39">
        <f t="shared" ca="1" si="10"/>
        <v>4478.5500224168773</v>
      </c>
      <c r="I59" s="39">
        <f t="shared" ca="1" si="10"/>
        <v>4340.7686828697906</v>
      </c>
      <c r="J59" s="39">
        <f t="shared" ca="1" si="10"/>
        <v>4207.2261477197444</v>
      </c>
      <c r="K59" s="39">
        <f t="shared" ca="1" si="10"/>
        <v>4077.7920113343412</v>
      </c>
      <c r="L59" s="39">
        <f t="shared" ca="1" si="10"/>
        <v>3952.3398799740103</v>
      </c>
      <c r="M59" s="39">
        <f t="shared" ca="1" si="10"/>
        <v>3830.7472483672482</v>
      </c>
      <c r="N59" s="39">
        <f t="shared" ca="1" si="10"/>
        <v>3712.8953800829854</v>
      </c>
      <c r="O59" s="39">
        <f t="shared" ca="1" si="10"/>
        <v>3598.6691915832635</v>
      </c>
      <c r="P59" s="39">
        <f t="shared" ca="1" si="10"/>
        <v>3487.9571398430003</v>
      </c>
      <c r="Q59" s="39">
        <f t="shared" ca="1" si="10"/>
        <v>3380.6511134271004</v>
      </c>
      <c r="R59" s="39">
        <f t="shared" ca="1" si="10"/>
        <v>3276.6463269185488</v>
      </c>
      <c r="S59" s="39">
        <f t="shared" ca="1" si="10"/>
        <v>3175.8412185943939</v>
      </c>
      <c r="T59" s="39">
        <f t="shared" ca="1" si="10"/>
        <v>3078.1373512497012</v>
      </c>
      <c r="U59" s="39">
        <f t="shared" ca="1" si="10"/>
        <v>2983.4393160726299</v>
      </c>
      <c r="V59" s="39">
        <f t="shared" ca="1" si="10"/>
        <v>2891.6546394767661</v>
      </c>
      <c r="W59" s="39">
        <f ca="1">SUM(C59:V59)</f>
        <v>78929.724148430207</v>
      </c>
    </row>
    <row r="60" spans="2:23" x14ac:dyDescent="0.3">
      <c r="B60" s="6" t="s">
        <v>39</v>
      </c>
      <c r="C60" s="12">
        <f ca="1">C58*$C$11</f>
        <v>3013.9459282852836</v>
      </c>
      <c r="D60" s="12">
        <f t="shared" ref="D60:V60" ca="1" si="11">D58*$C$11</f>
        <v>3013.9459282852836</v>
      </c>
      <c r="E60" s="12">
        <f t="shared" ca="1" si="11"/>
        <v>2921.2227242922345</v>
      </c>
      <c r="F60" s="12">
        <f t="shared" ca="1" si="11"/>
        <v>2831.3521237510427</v>
      </c>
      <c r="G60" s="12">
        <f t="shared" ca="1" si="11"/>
        <v>2744.2463671139012</v>
      </c>
      <c r="H60" s="12">
        <f t="shared" ca="1" si="11"/>
        <v>2659.8203947309621</v>
      </c>
      <c r="I60" s="12">
        <f t="shared" ca="1" si="11"/>
        <v>2577.9917637887261</v>
      </c>
      <c r="J60" s="12">
        <f t="shared" ca="1" si="11"/>
        <v>2498.6805678038068</v>
      </c>
      <c r="K60" s="12">
        <f t="shared" ca="1" si="11"/>
        <v>2421.8093585934439</v>
      </c>
      <c r="L60" s="12">
        <f t="shared" ca="1" si="11"/>
        <v>2347.3030706465688</v>
      </c>
      <c r="M60" s="12">
        <f t="shared" ca="1" si="11"/>
        <v>2275.0889478215786</v>
      </c>
      <c r="N60" s="12">
        <f t="shared" ca="1" si="11"/>
        <v>2205.0964722992294</v>
      </c>
      <c r="O60" s="12">
        <f t="shared" ca="1" si="11"/>
        <v>2137.2572957212742</v>
      </c>
      <c r="P60" s="12">
        <f t="shared" ca="1" si="11"/>
        <v>2071.505172447602</v>
      </c>
      <c r="Q60" s="12">
        <f t="shared" ca="1" si="11"/>
        <v>2007.7758948667024</v>
      </c>
      <c r="R60" s="12">
        <f t="shared" ca="1" si="11"/>
        <v>1946.0072306962848</v>
      </c>
      <c r="S60" s="12">
        <f t="shared" ca="1" si="11"/>
        <v>1886.138862212827</v>
      </c>
      <c r="T60" s="12">
        <f t="shared" ca="1" si="11"/>
        <v>1828.1123273507112</v>
      </c>
      <c r="U60" s="12">
        <f t="shared" ca="1" si="11"/>
        <v>1771.8709626134262</v>
      </c>
      <c r="V60" s="12">
        <f t="shared" ca="1" si="11"/>
        <v>1717.3598477410912</v>
      </c>
    </row>
    <row r="61" spans="2:23" x14ac:dyDescent="0.3">
      <c r="B61" s="6" t="s">
        <v>47</v>
      </c>
      <c r="C61" s="12">
        <f>C14</f>
        <v>500</v>
      </c>
      <c r="D61" s="17">
        <f>C61+C15</f>
        <v>600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2:23" x14ac:dyDescent="0.3">
      <c r="B62" s="6" t="s">
        <v>51</v>
      </c>
      <c r="C62" s="21">
        <f ca="1">(C60/$C$9)*$C$10</f>
        <v>0.81144698069219168</v>
      </c>
      <c r="D62" s="21">
        <f t="shared" ref="D62:V62" ca="1" si="12">(D60/$C$9)*$C$10</f>
        <v>0.81144698069219168</v>
      </c>
      <c r="E62" s="21">
        <f t="shared" ca="1" si="12"/>
        <v>0.78648304115560153</v>
      </c>
      <c r="F62" s="21">
        <f t="shared" ca="1" si="12"/>
        <v>0.76228711024066531</v>
      </c>
      <c r="G62" s="21">
        <f t="shared" ca="1" si="12"/>
        <v>0.73883556037681952</v>
      </c>
      <c r="H62" s="21">
        <f t="shared" ca="1" si="12"/>
        <v>0.71610549088910525</v>
      </c>
      <c r="I62" s="21">
        <f t="shared" ca="1" si="12"/>
        <v>0.69407470563542628</v>
      </c>
      <c r="J62" s="21">
        <f t="shared" ca="1" si="12"/>
        <v>0.67272169133179416</v>
      </c>
      <c r="K62" s="21">
        <f t="shared" ca="1" si="12"/>
        <v>0.65202559654438874</v>
      </c>
      <c r="L62" s="21">
        <f t="shared" ca="1" si="12"/>
        <v>0.63196621132792241</v>
      </c>
      <c r="M62" s="21">
        <f t="shared" ca="1" si="12"/>
        <v>0.61252394749042494</v>
      </c>
      <c r="N62" s="21">
        <f t="shared" ca="1" si="12"/>
        <v>0.59367981946517723</v>
      </c>
      <c r="O62" s="21">
        <f t="shared" ca="1" si="12"/>
        <v>0.57541542577111227</v>
      </c>
      <c r="P62" s="21">
        <f t="shared" ca="1" si="12"/>
        <v>0.55771293104358521</v>
      </c>
      <c r="Q62" s="21">
        <f t="shared" ca="1" si="12"/>
        <v>0.54055504861795833</v>
      </c>
      <c r="R62" s="21">
        <f t="shared" ca="1" si="12"/>
        <v>0.52392502364899973</v>
      </c>
      <c r="S62" s="21">
        <f t="shared" ca="1" si="12"/>
        <v>0.50780661674960725</v>
      </c>
      <c r="T62" s="21">
        <f t="shared" ca="1" si="12"/>
        <v>0.49218408813288378</v>
      </c>
      <c r="U62" s="21">
        <f t="shared" ca="1" si="12"/>
        <v>0.47704218224207634</v>
      </c>
      <c r="V62" s="21">
        <f t="shared" ca="1" si="12"/>
        <v>0.46236611285337076</v>
      </c>
    </row>
    <row r="63" spans="2:23" x14ac:dyDescent="0.3">
      <c r="B63" s="6" t="s">
        <v>48</v>
      </c>
      <c r="C63" s="12">
        <f>D17</f>
        <v>5000</v>
      </c>
      <c r="D63" s="12">
        <f>E17</f>
        <v>1000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2:23" x14ac:dyDescent="0.3">
      <c r="B64" s="6" t="s">
        <v>49</v>
      </c>
      <c r="C64" s="12">
        <f>D16</f>
        <v>10000</v>
      </c>
      <c r="D64" s="12">
        <f>E16</f>
        <v>1000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2:23" x14ac:dyDescent="0.3">
      <c r="B65" s="6" t="s">
        <v>60</v>
      </c>
      <c r="C65" s="21">
        <f>C23</f>
        <v>1.1499999999999999</v>
      </c>
      <c r="D65" s="21">
        <f>C65*(1+$C$24)</f>
        <v>1.2649999999999999</v>
      </c>
      <c r="E65" s="21">
        <f t="shared" ref="E65:H65" si="13">D65*(1+$C$24)</f>
        <v>1.3915</v>
      </c>
      <c r="F65" s="21">
        <f t="shared" si="13"/>
        <v>1.5306500000000001</v>
      </c>
      <c r="G65" s="21">
        <f t="shared" si="13"/>
        <v>1.6837150000000003</v>
      </c>
      <c r="H65" s="21">
        <f t="shared" si="13"/>
        <v>1.8520865000000004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2:23" x14ac:dyDescent="0.3">
      <c r="B66" s="6" t="s">
        <v>42</v>
      </c>
      <c r="C66" s="31">
        <f t="shared" ref="C66:H66" si="14">D21*$C$28*C65</f>
        <v>2587.5</v>
      </c>
      <c r="D66" s="31">
        <f t="shared" si="14"/>
        <v>2277</v>
      </c>
      <c r="E66" s="31">
        <f t="shared" si="14"/>
        <v>1878.5249999999999</v>
      </c>
      <c r="F66" s="31">
        <f t="shared" si="14"/>
        <v>1377.585</v>
      </c>
      <c r="G66" s="31">
        <f t="shared" si="14"/>
        <v>757.67175000000009</v>
      </c>
      <c r="H66" s="31">
        <f t="shared" si="14"/>
        <v>416.71946250000008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2:23" x14ac:dyDescent="0.3">
      <c r="B67" s="6" t="s">
        <v>23</v>
      </c>
      <c r="C67" s="12">
        <f t="shared" ref="C67:H67" si="15">D27</f>
        <v>3000</v>
      </c>
      <c r="D67" s="12">
        <f t="shared" si="15"/>
        <v>2000</v>
      </c>
      <c r="E67" s="12">
        <f t="shared" si="15"/>
        <v>1000</v>
      </c>
      <c r="F67" s="12">
        <f t="shared" si="15"/>
        <v>500</v>
      </c>
      <c r="G67" s="12">
        <f t="shared" si="15"/>
        <v>200</v>
      </c>
      <c r="H67" s="12">
        <f t="shared" si="15"/>
        <v>100</v>
      </c>
      <c r="I67" s="1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2:23" x14ac:dyDescent="0.3">
      <c r="B68" s="6" t="s">
        <v>21</v>
      </c>
      <c r="C68" s="33">
        <f t="shared" ref="C68:I68" si="16">D25*$C$26</f>
        <v>1000</v>
      </c>
      <c r="D68" s="33">
        <f t="shared" si="16"/>
        <v>800</v>
      </c>
      <c r="E68" s="33">
        <f t="shared" si="16"/>
        <v>600</v>
      </c>
      <c r="F68" s="33">
        <f t="shared" si="16"/>
        <v>400</v>
      </c>
      <c r="G68" s="33">
        <f t="shared" si="16"/>
        <v>200</v>
      </c>
      <c r="H68" s="33">
        <f t="shared" si="16"/>
        <v>100</v>
      </c>
      <c r="I68" s="33">
        <f t="shared" si="16"/>
        <v>100</v>
      </c>
      <c r="J68" s="33"/>
      <c r="K68" s="33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</row>
    <row r="69" spans="2:23" x14ac:dyDescent="0.3">
      <c r="B69" s="24" t="s">
        <v>58</v>
      </c>
      <c r="C69" s="38">
        <f ca="1">C60+C61+C62+C63+C64+C66+C67+C68</f>
        <v>25102.257375265974</v>
      </c>
      <c r="D69" s="38">
        <f t="shared" ref="D69:V69" ca="1" si="17">D60+D61+D62+D63+D64+D66+D67+D68</f>
        <v>10691.757375265975</v>
      </c>
      <c r="E69" s="38">
        <f t="shared" ca="1" si="17"/>
        <v>6400.5342073333895</v>
      </c>
      <c r="F69" s="38">
        <f t="shared" ca="1" si="17"/>
        <v>5109.6994108612835</v>
      </c>
      <c r="G69" s="38">
        <f t="shared" ca="1" si="17"/>
        <v>3902.6569526742778</v>
      </c>
      <c r="H69" s="38">
        <f t="shared" ca="1" si="17"/>
        <v>3277.2559627218516</v>
      </c>
      <c r="I69" s="38">
        <f t="shared" ca="1" si="17"/>
        <v>2678.6858384943616</v>
      </c>
      <c r="J69" s="38">
        <f t="shared" ca="1" si="17"/>
        <v>2499.3532894951386</v>
      </c>
      <c r="K69" s="38">
        <f t="shared" ca="1" si="17"/>
        <v>2422.4613841899882</v>
      </c>
      <c r="L69" s="38">
        <f t="shared" ca="1" si="17"/>
        <v>2347.9350368578966</v>
      </c>
      <c r="M69" s="38">
        <f t="shared" ca="1" si="17"/>
        <v>2275.701471769069</v>
      </c>
      <c r="N69" s="38">
        <f t="shared" ca="1" si="17"/>
        <v>2205.6901521186946</v>
      </c>
      <c r="O69" s="38">
        <f t="shared" ca="1" si="17"/>
        <v>2137.8327111470453</v>
      </c>
      <c r="P69" s="38">
        <f t="shared" ca="1" si="17"/>
        <v>2072.0628853786457</v>
      </c>
      <c r="Q69" s="38">
        <f t="shared" ca="1" si="17"/>
        <v>2008.3164499153204</v>
      </c>
      <c r="R69" s="38">
        <f t="shared" ca="1" si="17"/>
        <v>1946.5311557199338</v>
      </c>
      <c r="S69" s="38">
        <f t="shared" ca="1" si="17"/>
        <v>1886.6466688295766</v>
      </c>
      <c r="T69" s="38">
        <f t="shared" ca="1" si="17"/>
        <v>1828.6045114388442</v>
      </c>
      <c r="U69" s="38">
        <f t="shared" ca="1" si="17"/>
        <v>1772.3480047956682</v>
      </c>
      <c r="V69" s="38">
        <f t="shared" ca="1" si="17"/>
        <v>1717.8222138539445</v>
      </c>
      <c r="W69" s="39">
        <f ca="1">SUM(C69:V69)</f>
        <v>84284.15305812686</v>
      </c>
    </row>
    <row r="70" spans="2:23" x14ac:dyDescent="0.3">
      <c r="B70" s="24" t="s">
        <v>30</v>
      </c>
      <c r="C70" s="38">
        <f ca="1">C59-C69</f>
        <v>-20027.438176411521</v>
      </c>
      <c r="D70" s="38">
        <f t="shared" ref="D70:V70" ca="1" si="18">D59-D69</f>
        <v>-5616.9381764115233</v>
      </c>
      <c r="E70" s="38">
        <f t="shared" ca="1" si="18"/>
        <v>-1481.84040256354</v>
      </c>
      <c r="F70" s="38">
        <f t="shared" ca="1" si="18"/>
        <v>-342.32784606887617</v>
      </c>
      <c r="G70" s="38">
        <f t="shared" ca="1" si="18"/>
        <v>718.04775855436947</v>
      </c>
      <c r="H70" s="38">
        <f t="shared" ca="1" si="18"/>
        <v>1201.2940596950257</v>
      </c>
      <c r="I70" s="38">
        <f t="shared" ca="1" si="18"/>
        <v>1662.082844375429</v>
      </c>
      <c r="J70" s="38">
        <f t="shared" ca="1" si="18"/>
        <v>1707.8728582246058</v>
      </c>
      <c r="K70" s="38">
        <f t="shared" ca="1" si="18"/>
        <v>1655.330627144353</v>
      </c>
      <c r="L70" s="38">
        <f t="shared" ca="1" si="18"/>
        <v>1604.4048431161136</v>
      </c>
      <c r="M70" s="38">
        <f t="shared" ca="1" si="18"/>
        <v>1555.0457765981791</v>
      </c>
      <c r="N70" s="38">
        <f t="shared" ca="1" si="18"/>
        <v>1507.2052279642908</v>
      </c>
      <c r="O70" s="38">
        <f t="shared" ca="1" si="18"/>
        <v>1460.8364804362182</v>
      </c>
      <c r="P70" s="38">
        <f t="shared" ca="1" si="18"/>
        <v>1415.8942544643546</v>
      </c>
      <c r="Q70" s="38">
        <f t="shared" ca="1" si="18"/>
        <v>1372.33466351178</v>
      </c>
      <c r="R70" s="38">
        <f t="shared" ca="1" si="18"/>
        <v>1330.1151711986149</v>
      </c>
      <c r="S70" s="38">
        <f t="shared" ca="1" si="18"/>
        <v>1289.1945497648173</v>
      </c>
      <c r="T70" s="38">
        <f t="shared" ca="1" si="18"/>
        <v>1249.532839810857</v>
      </c>
      <c r="U70" s="38">
        <f t="shared" ca="1" si="18"/>
        <v>1211.0913112769617</v>
      </c>
      <c r="V70" s="38">
        <f t="shared" ca="1" si="18"/>
        <v>1173.8324256228216</v>
      </c>
      <c r="W70" s="39">
        <f ca="1">SUM(C70:V70)</f>
        <v>-5354.428909696665</v>
      </c>
    </row>
    <row r="71" spans="2:23" x14ac:dyDescent="0.3">
      <c r="B71" s="24" t="s">
        <v>35</v>
      </c>
      <c r="C71" s="40">
        <f ca="1">(C70/C69)</f>
        <v>-0.7978341500133439</v>
      </c>
      <c r="D71" s="40">
        <f t="shared" ref="D71:W71" ca="1" si="19">(D70/D69)</f>
        <v>-0.52535219227903518</v>
      </c>
      <c r="E71" s="40">
        <f t="shared" ca="1" si="19"/>
        <v>-0.2315182380973336</v>
      </c>
      <c r="F71" s="40">
        <f t="shared" ca="1" si="19"/>
        <v>-6.6995691633291971E-2</v>
      </c>
      <c r="G71" s="40">
        <f t="shared" ca="1" si="19"/>
        <v>0.18398946339937219</v>
      </c>
      <c r="H71" s="40">
        <f t="shared" ca="1" si="19"/>
        <v>0.36655484751862888</v>
      </c>
      <c r="I71" s="40">
        <f t="shared" ca="1" si="19"/>
        <v>0.62048442579203467</v>
      </c>
      <c r="J71" s="40">
        <f t="shared" ca="1" si="19"/>
        <v>0.68332590890725609</v>
      </c>
      <c r="K71" s="40">
        <f t="shared" ca="1" si="19"/>
        <v>0.68332590890725597</v>
      </c>
      <c r="L71" s="40">
        <f t="shared" ca="1" si="19"/>
        <v>0.68332590890725586</v>
      </c>
      <c r="M71" s="40">
        <f t="shared" ca="1" si="19"/>
        <v>0.68332590890725597</v>
      </c>
      <c r="N71" s="40">
        <f t="shared" ca="1" si="19"/>
        <v>0.68332590890725597</v>
      </c>
      <c r="O71" s="40">
        <f t="shared" ca="1" si="19"/>
        <v>0.68332590890725609</v>
      </c>
      <c r="P71" s="40">
        <f t="shared" ca="1" si="19"/>
        <v>0.68332590890725609</v>
      </c>
      <c r="Q71" s="40">
        <f t="shared" ca="1" si="19"/>
        <v>0.68332590890725597</v>
      </c>
      <c r="R71" s="40">
        <f t="shared" ca="1" si="19"/>
        <v>0.68332590890725586</v>
      </c>
      <c r="S71" s="40">
        <f t="shared" ca="1" si="19"/>
        <v>0.68332590890725609</v>
      </c>
      <c r="T71" s="40">
        <f t="shared" ca="1" si="19"/>
        <v>0.68332590890725597</v>
      </c>
      <c r="U71" s="40">
        <f t="shared" ca="1" si="19"/>
        <v>0.68332590890725597</v>
      </c>
      <c r="V71" s="40">
        <f t="shared" ca="1" si="19"/>
        <v>0.6833259089072562</v>
      </c>
      <c r="W71" s="41">
        <f t="shared" ca="1" si="19"/>
        <v>-6.3528299394596324E-2</v>
      </c>
    </row>
    <row r="72" spans="2:23" x14ac:dyDescent="0.3">
      <c r="B72" s="24" t="s">
        <v>36</v>
      </c>
      <c r="C72" s="38">
        <f ca="1">NPV($C$12,C70)</f>
        <v>-19254.434635851543</v>
      </c>
      <c r="D72" s="38">
        <f t="shared" ref="D72:W72" ca="1" si="20">NPV($C$12,D70)</f>
        <v>-5400.1399489384476</v>
      </c>
      <c r="E72" s="38">
        <f t="shared" ca="1" si="20"/>
        <v>-1424.6454749029676</v>
      </c>
      <c r="F72" s="38">
        <f t="shared" ca="1" si="20"/>
        <v>-329.11494111754871</v>
      </c>
      <c r="G72" s="38">
        <f t="shared" ca="1" si="20"/>
        <v>690.33310754586296</v>
      </c>
      <c r="H72" s="38">
        <f t="shared" ca="1" si="20"/>
        <v>1154.9274423963816</v>
      </c>
      <c r="I72" s="38">
        <f t="shared" ca="1" si="20"/>
        <v>1597.9310586058716</v>
      </c>
      <c r="J72" s="38">
        <f t="shared" ca="1" si="20"/>
        <v>1641.9537049806904</v>
      </c>
      <c r="K72" s="38">
        <f t="shared" ca="1" si="20"/>
        <v>1591.4394582235545</v>
      </c>
      <c r="L72" s="38">
        <f t="shared" ca="1" si="20"/>
        <v>1542.4792681476156</v>
      </c>
      <c r="M72" s="38">
        <f t="shared" ca="1" si="20"/>
        <v>1495.0253246334828</v>
      </c>
      <c r="N72" s="38">
        <f t="shared" ca="1" si="20"/>
        <v>1449.0312884267246</v>
      </c>
      <c r="O72" s="38">
        <f t="shared" ca="1" si="20"/>
        <v>1404.4522458871188</v>
      </c>
      <c r="P72" s="38">
        <f t="shared" ca="1" si="20"/>
        <v>1361.2446651300293</v>
      </c>
      <c r="Q72" s="38">
        <f t="shared" ca="1" si="20"/>
        <v>1319.3663535170831</v>
      </c>
      <c r="R72" s="38">
        <f t="shared" ca="1" si="20"/>
        <v>1278.776416454632</v>
      </c>
      <c r="S72" s="38">
        <f t="shared" ca="1" si="20"/>
        <v>1239.4352174597711</v>
      </c>
      <c r="T72" s="38">
        <f t="shared" ca="1" si="20"/>
        <v>1201.3043394549106</v>
      </c>
      <c r="U72" s="38">
        <f t="shared" ca="1" si="20"/>
        <v>1164.3465472531159</v>
      </c>
      <c r="V72" s="38">
        <f t="shared" ca="1" si="20"/>
        <v>1128.525751197569</v>
      </c>
      <c r="W72" s="39">
        <f t="shared" ca="1" si="20"/>
        <v>-5147.7628114960889</v>
      </c>
    </row>
    <row r="73" spans="2:23" x14ac:dyDescent="0.3">
      <c r="B73" s="51" t="s">
        <v>61</v>
      </c>
      <c r="C73" s="39">
        <f>SUM(C63:D64)+SUM(C66:I68)</f>
        <v>36295.001212499999</v>
      </c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36"/>
      <c r="U73" s="36"/>
      <c r="V73" s="36"/>
    </row>
    <row r="74" spans="2:23" x14ac:dyDescent="0.3">
      <c r="B74" s="51"/>
      <c r="C74" s="35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36"/>
      <c r="U74" s="36"/>
      <c r="V74" s="36"/>
    </row>
    <row r="75" spans="2:23" x14ac:dyDescent="0.3">
      <c r="B75" s="19" t="s">
        <v>52</v>
      </c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2:23" x14ac:dyDescent="0.3">
      <c r="B76" s="7" t="s">
        <v>56</v>
      </c>
      <c r="C76" s="12">
        <f ca="1">C5</f>
        <v>5074.8191988544522</v>
      </c>
      <c r="D76" s="17">
        <f ca="1">C76</f>
        <v>5074.8191988544522</v>
      </c>
      <c r="E76" s="17">
        <f ca="1">D76*(1+$C$6)</f>
        <v>4918.6938047698495</v>
      </c>
      <c r="F76" s="17">
        <f ca="1">E76*(1+$C$6)</f>
        <v>4767.3715647924073</v>
      </c>
      <c r="G76" s="17">
        <f ca="1">F76*(1+$C$7)</f>
        <v>5010.694769274447</v>
      </c>
      <c r="H76" s="17">
        <f t="shared" ref="H76:V76" ca="1" si="21">G76*(1+$C$7)</f>
        <v>5266.4370145286921</v>
      </c>
      <c r="I76" s="17">
        <f t="shared" ca="1" si="21"/>
        <v>5535.2321594344467</v>
      </c>
      <c r="J76" s="17">
        <f t="shared" ca="1" si="21"/>
        <v>5817.7464145708145</v>
      </c>
      <c r="K76" s="17">
        <f t="shared" ca="1" si="21"/>
        <v>6114.6799934241144</v>
      </c>
      <c r="L76" s="17">
        <f t="shared" ca="1" si="21"/>
        <v>6426.7688478717246</v>
      </c>
      <c r="M76" s="17">
        <f t="shared" ca="1" si="21"/>
        <v>6754.786492243773</v>
      </c>
      <c r="N76" s="17">
        <f t="shared" ca="1" si="21"/>
        <v>7099.5459204836234</v>
      </c>
      <c r="O76" s="17">
        <f t="shared" ca="1" si="21"/>
        <v>7461.9016211588423</v>
      </c>
      <c r="P76" s="17">
        <f t="shared" ca="1" si="21"/>
        <v>7842.751695316877</v>
      </c>
      <c r="Q76" s="17">
        <f t="shared" ca="1" si="21"/>
        <v>8243.0400824345579</v>
      </c>
      <c r="R76" s="17">
        <f t="shared" ca="1" si="21"/>
        <v>8663.7588999784584</v>
      </c>
      <c r="S76" s="17">
        <f t="shared" ca="1" si="21"/>
        <v>9105.9509023747196</v>
      </c>
      <c r="T76" s="17">
        <f t="shared" ca="1" si="21"/>
        <v>9570.7120654829323</v>
      </c>
      <c r="U76" s="17">
        <f t="shared" ca="1" si="21"/>
        <v>10059.194302979693</v>
      </c>
      <c r="V76" s="17">
        <f t="shared" ca="1" si="21"/>
        <v>10572.608321384419</v>
      </c>
    </row>
    <row r="77" spans="2:23" x14ac:dyDescent="0.3">
      <c r="B77" s="24" t="s">
        <v>57</v>
      </c>
      <c r="C77" s="39">
        <f ca="1">C76</f>
        <v>5074.8191988544522</v>
      </c>
      <c r="D77" s="39">
        <f t="shared" ref="D77:V77" ca="1" si="22">D76</f>
        <v>5074.8191988544522</v>
      </c>
      <c r="E77" s="39">
        <f t="shared" ca="1" si="22"/>
        <v>4918.6938047698495</v>
      </c>
      <c r="F77" s="39">
        <f t="shared" ca="1" si="22"/>
        <v>4767.3715647924073</v>
      </c>
      <c r="G77" s="39">
        <f t="shared" ca="1" si="22"/>
        <v>5010.694769274447</v>
      </c>
      <c r="H77" s="39">
        <f t="shared" ca="1" si="22"/>
        <v>5266.4370145286921</v>
      </c>
      <c r="I77" s="39">
        <f t="shared" ca="1" si="22"/>
        <v>5535.2321594344467</v>
      </c>
      <c r="J77" s="39">
        <f t="shared" ca="1" si="22"/>
        <v>5817.7464145708145</v>
      </c>
      <c r="K77" s="39">
        <f t="shared" ca="1" si="22"/>
        <v>6114.6799934241144</v>
      </c>
      <c r="L77" s="39">
        <f t="shared" ca="1" si="22"/>
        <v>6426.7688478717246</v>
      </c>
      <c r="M77" s="39">
        <f t="shared" ca="1" si="22"/>
        <v>6754.786492243773</v>
      </c>
      <c r="N77" s="39">
        <f t="shared" ca="1" si="22"/>
        <v>7099.5459204836234</v>
      </c>
      <c r="O77" s="39">
        <f t="shared" ca="1" si="22"/>
        <v>7461.9016211588423</v>
      </c>
      <c r="P77" s="39">
        <f t="shared" ca="1" si="22"/>
        <v>7842.751695316877</v>
      </c>
      <c r="Q77" s="39">
        <f t="shared" ca="1" si="22"/>
        <v>8243.0400824345579</v>
      </c>
      <c r="R77" s="39">
        <f t="shared" ca="1" si="22"/>
        <v>8663.7588999784584</v>
      </c>
      <c r="S77" s="39">
        <f t="shared" ca="1" si="22"/>
        <v>9105.9509023747196</v>
      </c>
      <c r="T77" s="39">
        <f t="shared" ca="1" si="22"/>
        <v>9570.7120654829323</v>
      </c>
      <c r="U77" s="39">
        <f t="shared" ca="1" si="22"/>
        <v>10059.194302979693</v>
      </c>
      <c r="V77" s="39">
        <f t="shared" ca="1" si="22"/>
        <v>10572.608321384419</v>
      </c>
      <c r="W77" s="39">
        <f ca="1">SUM(C77:V77)</f>
        <v>139381.51327021333</v>
      </c>
    </row>
    <row r="78" spans="2:23" x14ac:dyDescent="0.3">
      <c r="B78" s="6" t="s">
        <v>40</v>
      </c>
      <c r="C78" s="12">
        <f ca="1">C76*$C$11</f>
        <v>3013.9459282852836</v>
      </c>
      <c r="D78" s="12">
        <f t="shared" ref="D78:V78" ca="1" si="23">D76*$C$11</f>
        <v>3013.9459282852836</v>
      </c>
      <c r="E78" s="12">
        <f t="shared" ca="1" si="23"/>
        <v>2921.2227242922345</v>
      </c>
      <c r="F78" s="12">
        <f t="shared" ca="1" si="23"/>
        <v>2831.3521237510427</v>
      </c>
      <c r="G78" s="12">
        <f t="shared" ca="1" si="23"/>
        <v>2975.8622930141196</v>
      </c>
      <c r="H78" s="12">
        <f t="shared" ca="1" si="23"/>
        <v>3127.7481570363416</v>
      </c>
      <c r="I78" s="12">
        <f t="shared" ca="1" si="23"/>
        <v>3287.3861659558365</v>
      </c>
      <c r="J78" s="12">
        <f t="shared" ca="1" si="23"/>
        <v>3455.1719836541329</v>
      </c>
      <c r="K78" s="12">
        <f t="shared" ca="1" si="23"/>
        <v>3631.5214684117568</v>
      </c>
      <c r="L78" s="12">
        <f t="shared" ca="1" si="23"/>
        <v>3816.8717036157855</v>
      </c>
      <c r="M78" s="12">
        <f t="shared" ca="1" si="23"/>
        <v>4011.6820810739673</v>
      </c>
      <c r="N78" s="12">
        <f t="shared" ca="1" si="23"/>
        <v>4216.4354396204189</v>
      </c>
      <c r="O78" s="12">
        <f t="shared" ca="1" si="23"/>
        <v>4431.6392618349246</v>
      </c>
      <c r="P78" s="12">
        <f t="shared" ca="1" si="23"/>
        <v>4657.8269318419407</v>
      </c>
      <c r="Q78" s="12">
        <f t="shared" ca="1" si="23"/>
        <v>4895.5590573067357</v>
      </c>
      <c r="R78" s="12">
        <f t="shared" ca="1" si="23"/>
        <v>5145.4248589052777</v>
      </c>
      <c r="S78" s="12">
        <f t="shared" ca="1" si="23"/>
        <v>5408.0436307116443</v>
      </c>
      <c r="T78" s="12">
        <f t="shared" ca="1" si="23"/>
        <v>5684.0662751225682</v>
      </c>
      <c r="U78" s="12">
        <f t="shared" ca="1" si="23"/>
        <v>5974.1769161234106</v>
      </c>
      <c r="V78" s="12">
        <f t="shared" ca="1" si="23"/>
        <v>6279.0945948940762</v>
      </c>
    </row>
    <row r="79" spans="2:23" x14ac:dyDescent="0.3">
      <c r="B79" s="6" t="s">
        <v>53</v>
      </c>
      <c r="C79" s="12">
        <f>C14</f>
        <v>500</v>
      </c>
      <c r="D79" s="17">
        <f>C79+C15</f>
        <v>600</v>
      </c>
      <c r="E79" s="17"/>
      <c r="F79" s="17"/>
      <c r="G79" s="17"/>
      <c r="H79" s="17"/>
      <c r="I79" s="17"/>
      <c r="J79" s="17"/>
      <c r="K79" s="17"/>
      <c r="L79" s="4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spans="2:23" x14ac:dyDescent="0.3">
      <c r="B80" s="6" t="s">
        <v>59</v>
      </c>
      <c r="C80" s="21">
        <f ca="1">(C78/$C$9)*$C$10</f>
        <v>0.81144698069219168</v>
      </c>
      <c r="D80" s="21">
        <f t="shared" ref="D80:V80" ca="1" si="24">(D78/$C$9)*$C$10</f>
        <v>0.81144698069219168</v>
      </c>
      <c r="E80" s="21">
        <f t="shared" ca="1" si="24"/>
        <v>0.78648304115560153</v>
      </c>
      <c r="F80" s="21">
        <f t="shared" ca="1" si="24"/>
        <v>0.76228711024066531</v>
      </c>
      <c r="G80" s="21">
        <f t="shared" ca="1" si="24"/>
        <v>0.80119369427303222</v>
      </c>
      <c r="H80" s="21">
        <f t="shared" ca="1" si="24"/>
        <v>0.84208604227901507</v>
      </c>
      <c r="I80" s="21">
        <f t="shared" ca="1" si="24"/>
        <v>0.88506550621887903</v>
      </c>
      <c r="J80" s="21">
        <f t="shared" ca="1" si="24"/>
        <v>0.930238610983805</v>
      </c>
      <c r="K80" s="21">
        <f t="shared" ca="1" si="24"/>
        <v>0.97771731841854992</v>
      </c>
      <c r="L80" s="21">
        <f t="shared" ca="1" si="24"/>
        <v>1.0276193048196347</v>
      </c>
      <c r="M80" s="21">
        <f t="shared" ca="1" si="24"/>
        <v>1.0800682525968375</v>
      </c>
      <c r="N80" s="21">
        <f t="shared" ca="1" si="24"/>
        <v>1.1351941568208821</v>
      </c>
      <c r="O80" s="21">
        <f t="shared" ca="1" si="24"/>
        <v>1.193133647417095</v>
      </c>
      <c r="P80" s="21">
        <f t="shared" ca="1" si="24"/>
        <v>1.2540303278035996</v>
      </c>
      <c r="Q80" s="21">
        <f t="shared" ca="1" si="24"/>
        <v>1.318035130813352</v>
      </c>
      <c r="R80" s="21">
        <f t="shared" ca="1" si="24"/>
        <v>1.38530669278219</v>
      </c>
      <c r="S80" s="21">
        <f t="shared" ca="1" si="24"/>
        <v>1.456011746730058</v>
      </c>
      <c r="T80" s="21">
        <f t="shared" ca="1" si="24"/>
        <v>1.5303255356099221</v>
      </c>
      <c r="U80" s="21">
        <f t="shared" ca="1" si="24"/>
        <v>1.6084322466486105</v>
      </c>
      <c r="V80" s="21">
        <f t="shared" ca="1" si="24"/>
        <v>1.6905254678560975</v>
      </c>
    </row>
    <row r="81" spans="2:23" x14ac:dyDescent="0.3">
      <c r="B81" s="6" t="s">
        <v>48</v>
      </c>
      <c r="C81" s="12">
        <f>D17</f>
        <v>5000</v>
      </c>
      <c r="D81" s="12">
        <f>E17</f>
        <v>1000</v>
      </c>
      <c r="E81" s="17"/>
      <c r="F81" s="17"/>
      <c r="G81" s="17"/>
      <c r="H81" s="17"/>
      <c r="I81" s="17"/>
      <c r="J81" s="17"/>
      <c r="K81" s="17"/>
      <c r="L81" s="4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spans="2:23" x14ac:dyDescent="0.3">
      <c r="B82" s="6" t="s">
        <v>49</v>
      </c>
      <c r="C82" s="12">
        <f>D16</f>
        <v>10000</v>
      </c>
      <c r="D82" s="12">
        <f>E16</f>
        <v>1000</v>
      </c>
      <c r="E82" s="17"/>
      <c r="F82" s="17"/>
      <c r="G82" s="17"/>
      <c r="H82" s="17"/>
      <c r="I82" s="17"/>
      <c r="J82" s="17"/>
      <c r="K82" s="17"/>
      <c r="L82" s="4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 spans="2:23" x14ac:dyDescent="0.3">
      <c r="B83" s="6" t="s">
        <v>60</v>
      </c>
      <c r="C83" s="21">
        <f>C23</f>
        <v>1.1499999999999999</v>
      </c>
      <c r="D83" s="21">
        <f>C83*(1+$C$24)</f>
        <v>1.2649999999999999</v>
      </c>
      <c r="E83" s="21">
        <f t="shared" ref="E83:H83" si="25">D83*(1+$C$24)</f>
        <v>1.3915</v>
      </c>
      <c r="F83" s="21">
        <f t="shared" si="25"/>
        <v>1.5306500000000001</v>
      </c>
      <c r="G83" s="21">
        <f t="shared" si="25"/>
        <v>1.6837150000000003</v>
      </c>
      <c r="H83" s="21">
        <f t="shared" si="25"/>
        <v>1.8520865000000004</v>
      </c>
      <c r="I83" s="17"/>
      <c r="J83" s="17"/>
      <c r="K83" s="17"/>
      <c r="L83" s="4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 spans="2:23" x14ac:dyDescent="0.3">
      <c r="B84" s="6" t="s">
        <v>42</v>
      </c>
      <c r="C84" s="31">
        <f t="shared" ref="C84:H84" si="26">D21*$C$28*C83</f>
        <v>2587.5</v>
      </c>
      <c r="D84" s="31">
        <f t="shared" si="26"/>
        <v>2277</v>
      </c>
      <c r="E84" s="31">
        <f t="shared" si="26"/>
        <v>1878.5249999999999</v>
      </c>
      <c r="F84" s="31">
        <f t="shared" si="26"/>
        <v>1377.585</v>
      </c>
      <c r="G84" s="31">
        <f t="shared" si="26"/>
        <v>757.67175000000009</v>
      </c>
      <c r="H84" s="31">
        <f t="shared" si="26"/>
        <v>416.71946250000008</v>
      </c>
      <c r="I84" s="17"/>
      <c r="J84" s="17"/>
      <c r="K84" s="17"/>
      <c r="L84" s="4"/>
      <c r="M84" s="17"/>
      <c r="N84" s="17"/>
      <c r="O84" s="17"/>
      <c r="P84" s="17"/>
      <c r="Q84" s="17"/>
      <c r="R84" s="17"/>
      <c r="S84" s="17"/>
      <c r="T84" s="17"/>
      <c r="U84" s="17"/>
      <c r="V84" s="17"/>
    </row>
    <row r="85" spans="2:23" x14ac:dyDescent="0.3">
      <c r="B85" s="6" t="s">
        <v>54</v>
      </c>
      <c r="C85" s="12"/>
      <c r="D85" s="17"/>
      <c r="E85" s="17"/>
      <c r="F85" s="17">
        <f>C18</f>
        <v>1000</v>
      </c>
      <c r="G85" s="17"/>
      <c r="H85" s="17"/>
      <c r="I85" s="17"/>
      <c r="J85" s="17"/>
      <c r="K85" s="17"/>
      <c r="L85" s="4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 spans="2:23" x14ac:dyDescent="0.3">
      <c r="B86" s="6" t="s">
        <v>55</v>
      </c>
      <c r="C86" s="12"/>
      <c r="D86" s="17"/>
      <c r="E86" s="17"/>
      <c r="F86" s="17">
        <f>C19</f>
        <v>1000</v>
      </c>
      <c r="G86" s="17"/>
      <c r="H86" s="17"/>
      <c r="I86" s="17"/>
      <c r="J86" s="17"/>
      <c r="K86" s="17"/>
      <c r="L86" s="4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 spans="2:23" x14ac:dyDescent="0.3">
      <c r="B87" s="6" t="s">
        <v>43</v>
      </c>
      <c r="C87" s="12"/>
      <c r="D87" s="17"/>
      <c r="E87" s="17"/>
      <c r="F87" s="32">
        <f>G22*F83*$C$28</f>
        <v>688.79250000000002</v>
      </c>
      <c r="G87" s="32">
        <f>H22*G83*$C$28</f>
        <v>378.83587500000004</v>
      </c>
      <c r="H87" s="17"/>
      <c r="I87" s="17"/>
      <c r="J87" s="17"/>
      <c r="K87" s="17"/>
      <c r="L87" s="4"/>
      <c r="M87" s="17"/>
      <c r="N87" s="17"/>
      <c r="O87" s="17"/>
      <c r="P87" s="17"/>
      <c r="Q87" s="17"/>
      <c r="R87" s="17"/>
      <c r="S87" s="17"/>
      <c r="T87" s="17"/>
      <c r="U87" s="17"/>
      <c r="V87" s="17"/>
    </row>
    <row r="88" spans="2:23" x14ac:dyDescent="0.3">
      <c r="B88" s="6" t="s">
        <v>23</v>
      </c>
      <c r="C88" s="12">
        <f t="shared" ref="C88:H88" si="27">D27</f>
        <v>3000</v>
      </c>
      <c r="D88" s="12">
        <f t="shared" si="27"/>
        <v>2000</v>
      </c>
      <c r="E88" s="12">
        <f t="shared" si="27"/>
        <v>1000</v>
      </c>
      <c r="F88" s="12">
        <f t="shared" si="27"/>
        <v>500</v>
      </c>
      <c r="G88" s="12">
        <f t="shared" si="27"/>
        <v>200</v>
      </c>
      <c r="H88" s="12">
        <f t="shared" si="27"/>
        <v>100</v>
      </c>
      <c r="I88" s="12"/>
      <c r="J88" s="12"/>
      <c r="K88" s="12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 spans="2:23" x14ac:dyDescent="0.3">
      <c r="B89" s="6" t="s">
        <v>21</v>
      </c>
      <c r="C89" s="33">
        <f t="shared" ref="C89:I89" si="28">D25*$C$26</f>
        <v>1000</v>
      </c>
      <c r="D89" s="33">
        <f t="shared" si="28"/>
        <v>800</v>
      </c>
      <c r="E89" s="33">
        <f t="shared" si="28"/>
        <v>600</v>
      </c>
      <c r="F89" s="33">
        <f t="shared" si="28"/>
        <v>400</v>
      </c>
      <c r="G89" s="33">
        <f t="shared" si="28"/>
        <v>200</v>
      </c>
      <c r="H89" s="33">
        <f t="shared" si="28"/>
        <v>100</v>
      </c>
      <c r="I89" s="33">
        <f t="shared" si="28"/>
        <v>100</v>
      </c>
      <c r="J89" s="33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</row>
    <row r="90" spans="2:23" x14ac:dyDescent="0.3">
      <c r="B90" s="24" t="s">
        <v>58</v>
      </c>
      <c r="C90" s="39">
        <f ca="1">C78+C79+C80+C81+C82+C84+C85+C86+C87+C88+C89</f>
        <v>25102.257375265974</v>
      </c>
      <c r="D90" s="39">
        <f t="shared" ref="D90:V90" ca="1" si="29">D78+D79+D80+D81+D82+D84+D85+D86+D87+D88+D89</f>
        <v>10691.757375265975</v>
      </c>
      <c r="E90" s="39">
        <f t="shared" ca="1" si="29"/>
        <v>6400.5342073333895</v>
      </c>
      <c r="F90" s="39">
        <f t="shared" ca="1" si="29"/>
        <v>7798.491910861283</v>
      </c>
      <c r="G90" s="39">
        <f t="shared" ca="1" si="29"/>
        <v>4513.1711117083923</v>
      </c>
      <c r="H90" s="39">
        <f t="shared" ca="1" si="29"/>
        <v>3745.3097055786207</v>
      </c>
      <c r="I90" s="39">
        <f t="shared" ca="1" si="29"/>
        <v>3388.2712314620553</v>
      </c>
      <c r="J90" s="39">
        <f t="shared" ca="1" si="29"/>
        <v>3456.1022222651168</v>
      </c>
      <c r="K90" s="39">
        <f t="shared" ca="1" si="29"/>
        <v>3632.4991857301752</v>
      </c>
      <c r="L90" s="39">
        <f t="shared" ca="1" si="29"/>
        <v>3817.8993229206053</v>
      </c>
      <c r="M90" s="39">
        <f t="shared" ca="1" si="29"/>
        <v>4012.7621493265642</v>
      </c>
      <c r="N90" s="39">
        <f t="shared" ca="1" si="29"/>
        <v>4217.5706337772399</v>
      </c>
      <c r="O90" s="39">
        <f t="shared" ca="1" si="29"/>
        <v>4432.8323954823418</v>
      </c>
      <c r="P90" s="39">
        <f t="shared" ca="1" si="29"/>
        <v>4659.0809621697445</v>
      </c>
      <c r="Q90" s="39">
        <f t="shared" ca="1" si="29"/>
        <v>4896.8770924375494</v>
      </c>
      <c r="R90" s="39">
        <f t="shared" ca="1" si="29"/>
        <v>5146.8101655980599</v>
      </c>
      <c r="S90" s="39">
        <f t="shared" ca="1" si="29"/>
        <v>5409.4996424583742</v>
      </c>
      <c r="T90" s="39">
        <f t="shared" ca="1" si="29"/>
        <v>5685.5966006581784</v>
      </c>
      <c r="U90" s="39">
        <f t="shared" ca="1" si="29"/>
        <v>5975.7853483700592</v>
      </c>
      <c r="V90" s="39">
        <f t="shared" ca="1" si="29"/>
        <v>6280.7851203619321</v>
      </c>
      <c r="W90" s="39">
        <f ca="1">SUM(C90:V90)</f>
        <v>123263.89375903163</v>
      </c>
    </row>
    <row r="91" spans="2:23" x14ac:dyDescent="0.3">
      <c r="B91" s="24" t="s">
        <v>30</v>
      </c>
      <c r="C91" s="38">
        <f ca="1">C77-C90</f>
        <v>-20027.438176411521</v>
      </c>
      <c r="D91" s="38">
        <f t="shared" ref="D91:W91" ca="1" si="30">D77-D90</f>
        <v>-5616.9381764115233</v>
      </c>
      <c r="E91" s="38">
        <f t="shared" ca="1" si="30"/>
        <v>-1481.84040256354</v>
      </c>
      <c r="F91" s="38">
        <f t="shared" ca="1" si="30"/>
        <v>-3031.1203460688757</v>
      </c>
      <c r="G91" s="38">
        <f t="shared" ca="1" si="30"/>
        <v>497.52365756605468</v>
      </c>
      <c r="H91" s="38">
        <f t="shared" ca="1" si="30"/>
        <v>1521.1273089500714</v>
      </c>
      <c r="I91" s="38">
        <f t="shared" ca="1" si="30"/>
        <v>2146.9609279723913</v>
      </c>
      <c r="J91" s="38">
        <f t="shared" ca="1" si="30"/>
        <v>2361.6441923056977</v>
      </c>
      <c r="K91" s="38">
        <f t="shared" ca="1" si="30"/>
        <v>2482.1808076939392</v>
      </c>
      <c r="L91" s="38">
        <f t="shared" ca="1" si="30"/>
        <v>2608.8695249511193</v>
      </c>
      <c r="M91" s="38">
        <f t="shared" ca="1" si="30"/>
        <v>2742.0243429172087</v>
      </c>
      <c r="N91" s="38">
        <f t="shared" ca="1" si="30"/>
        <v>2881.9752867063835</v>
      </c>
      <c r="O91" s="38">
        <f t="shared" ca="1" si="30"/>
        <v>3029.0692256765005</v>
      </c>
      <c r="P91" s="38">
        <f t="shared" ca="1" si="30"/>
        <v>3183.6707331471325</v>
      </c>
      <c r="Q91" s="38">
        <f t="shared" ca="1" si="30"/>
        <v>3346.1629899970085</v>
      </c>
      <c r="R91" s="38">
        <f t="shared" ca="1" si="30"/>
        <v>3516.9487343803985</v>
      </c>
      <c r="S91" s="38">
        <f t="shared" ca="1" si="30"/>
        <v>3696.4512599163454</v>
      </c>
      <c r="T91" s="38">
        <f t="shared" ca="1" si="30"/>
        <v>3885.1154648247539</v>
      </c>
      <c r="U91" s="38">
        <f t="shared" ca="1" si="30"/>
        <v>4083.4089546096338</v>
      </c>
      <c r="V91" s="38">
        <f t="shared" ca="1" si="30"/>
        <v>4291.8232010224874</v>
      </c>
      <c r="W91" s="39">
        <f t="shared" ca="1" si="30"/>
        <v>16117.619511181692</v>
      </c>
    </row>
    <row r="92" spans="2:23" x14ac:dyDescent="0.3">
      <c r="B92" s="24" t="s">
        <v>35</v>
      </c>
      <c r="C92" s="43">
        <f ca="1">(C91/C90)</f>
        <v>-0.7978341500133439</v>
      </c>
      <c r="D92" s="43">
        <f t="shared" ref="D92:W92" ca="1" si="31">(D91/D90)</f>
        <v>-0.52535219227903518</v>
      </c>
      <c r="E92" s="43">
        <f t="shared" ca="1" si="31"/>
        <v>-0.2315182380973336</v>
      </c>
      <c r="F92" s="43">
        <f t="shared" ca="1" si="31"/>
        <v>-0.38868032187701684</v>
      </c>
      <c r="G92" s="43">
        <f t="shared" ca="1" si="31"/>
        <v>0.11023815522423759</v>
      </c>
      <c r="H92" s="43">
        <f t="shared" ca="1" si="31"/>
        <v>0.40614192911319447</v>
      </c>
      <c r="I92" s="43">
        <f t="shared" ca="1" si="31"/>
        <v>0.63364494200954724</v>
      </c>
      <c r="J92" s="43">
        <f t="shared" ca="1" si="31"/>
        <v>0.68332590890725586</v>
      </c>
      <c r="K92" s="43">
        <f t="shared" ca="1" si="31"/>
        <v>0.68332590890725597</v>
      </c>
      <c r="L92" s="43">
        <f t="shared" ca="1" si="31"/>
        <v>0.68332590890725586</v>
      </c>
      <c r="M92" s="43">
        <f t="shared" ca="1" si="31"/>
        <v>0.68332590890725609</v>
      </c>
      <c r="N92" s="43">
        <f t="shared" ca="1" si="31"/>
        <v>0.68332590890725586</v>
      </c>
      <c r="O92" s="43">
        <f t="shared" ca="1" si="31"/>
        <v>0.68332590890725609</v>
      </c>
      <c r="P92" s="43">
        <f t="shared" ca="1" si="31"/>
        <v>0.68332590890725575</v>
      </c>
      <c r="Q92" s="43">
        <f t="shared" ca="1" si="31"/>
        <v>0.68332590890725575</v>
      </c>
      <c r="R92" s="43">
        <f t="shared" ca="1" si="31"/>
        <v>0.68332590890725586</v>
      </c>
      <c r="S92" s="43">
        <f t="shared" ca="1" si="31"/>
        <v>0.68332590890725609</v>
      </c>
      <c r="T92" s="43">
        <f t="shared" ca="1" si="31"/>
        <v>0.68332590890725586</v>
      </c>
      <c r="U92" s="43">
        <f t="shared" ca="1" si="31"/>
        <v>0.68332590890725597</v>
      </c>
      <c r="V92" s="43">
        <f t="shared" ca="1" si="31"/>
        <v>0.6833259089072562</v>
      </c>
      <c r="W92" s="45">
        <f t="shared" ca="1" si="31"/>
        <v>0.13075702072733478</v>
      </c>
    </row>
    <row r="93" spans="2:23" x14ac:dyDescent="0.3">
      <c r="B93" s="24" t="s">
        <v>36</v>
      </c>
      <c r="C93" s="38">
        <f ca="1">NPV($C$12,C91)</f>
        <v>-19254.434635851543</v>
      </c>
      <c r="D93" s="38">
        <f t="shared" ref="D93:W93" ca="1" si="32">NPV($C$12,D91)</f>
        <v>-5400.1399489384476</v>
      </c>
      <c r="E93" s="38">
        <f t="shared" ca="1" si="32"/>
        <v>-1424.6454749029676</v>
      </c>
      <c r="F93" s="38">
        <f t="shared" ca="1" si="32"/>
        <v>-2914.1275116016941</v>
      </c>
      <c r="G93" s="38">
        <f t="shared" ca="1" si="32"/>
        <v>478.32062493535699</v>
      </c>
      <c r="H93" s="38">
        <f t="shared" ca="1" si="32"/>
        <v>1462.41601571808</v>
      </c>
      <c r="I93" s="38">
        <f t="shared" ca="1" si="32"/>
        <v>2064.0941936378276</v>
      </c>
      <c r="J93" s="38">
        <f t="shared" ca="1" si="32"/>
        <v>2270.4912796807885</v>
      </c>
      <c r="K93" s="38">
        <f t="shared" ca="1" si="32"/>
        <v>2386.3755161855452</v>
      </c>
      <c r="L93" s="38">
        <f t="shared" ca="1" si="32"/>
        <v>2508.1744004982329</v>
      </c>
      <c r="M93" s="38">
        <f t="shared" ca="1" si="32"/>
        <v>2636.1898119748976</v>
      </c>
      <c r="N93" s="38">
        <f t="shared" ca="1" si="32"/>
        <v>2770.7390376760764</v>
      </c>
      <c r="O93" s="38">
        <f t="shared" ca="1" si="32"/>
        <v>2912.1555587649218</v>
      </c>
      <c r="P93" s="38">
        <f t="shared" ca="1" si="32"/>
        <v>3060.7898770425068</v>
      </c>
      <c r="Q93" s="38">
        <f t="shared" ca="1" si="32"/>
        <v>3217.0103836689077</v>
      </c>
      <c r="R93" s="38">
        <f t="shared" ca="1" si="32"/>
        <v>3381.2042722231772</v>
      </c>
      <c r="S93" s="38">
        <f t="shared" ca="1" si="32"/>
        <v>3553.7784983652368</v>
      </c>
      <c r="T93" s="38">
        <f t="shared" ca="1" si="32"/>
        <v>3735.160788478227</v>
      </c>
      <c r="U93" s="38">
        <f t="shared" ca="1" si="32"/>
        <v>3925.8006997912362</v>
      </c>
      <c r="V93" s="38">
        <f t="shared" ca="1" si="32"/>
        <v>4126.1707346099165</v>
      </c>
      <c r="W93" s="39">
        <f t="shared" ca="1" si="32"/>
        <v>15495.524121956309</v>
      </c>
    </row>
    <row r="94" spans="2:23" x14ac:dyDescent="0.3">
      <c r="B94" s="51" t="s">
        <v>61</v>
      </c>
      <c r="C94" s="39">
        <f>SUM(C81:D82)+SUM(C84:I89)</f>
        <v>39362.6295875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25"/>
    </row>
    <row r="65535" spans="255:255" x14ac:dyDescent="0.3">
      <c r="IU65535">
        <v>0</v>
      </c>
    </row>
  </sheetData>
  <mergeCells count="9">
    <mergeCell ref="C33:C35"/>
    <mergeCell ref="C37:C39"/>
    <mergeCell ref="C41:C43"/>
    <mergeCell ref="B1:K1"/>
    <mergeCell ref="B2:K2"/>
    <mergeCell ref="B3:K3"/>
    <mergeCell ref="B4:C4"/>
    <mergeCell ref="B13:C13"/>
    <mergeCell ref="B20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M17" sqref="M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2" workbookViewId="0">
      <selection activeCell="S20" sqref="S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K65535"/>
  <sheetViews>
    <sheetView zoomScale="95" zoomScaleNormal="95" workbookViewId="0">
      <selection activeCell="C30" sqref="C30"/>
    </sheetView>
  </sheetViews>
  <sheetFormatPr defaultRowHeight="14.4" x14ac:dyDescent="0.3"/>
  <cols>
    <col min="2" max="2" width="38.109375" customWidth="1"/>
    <col min="3" max="3" width="15.5546875" style="11" customWidth="1"/>
    <col min="4" max="4" width="16.44140625" customWidth="1"/>
    <col min="5" max="5" width="12.6640625" customWidth="1"/>
    <col min="6" max="6" width="21" customWidth="1"/>
    <col min="7" max="7" width="11.109375" customWidth="1"/>
    <col min="8" max="20" width="10.33203125" customWidth="1"/>
    <col min="21" max="21" width="12.109375" customWidth="1"/>
    <col min="22" max="38" width="12" customWidth="1"/>
    <col min="39" max="39" width="13.33203125" style="1" customWidth="1"/>
  </cols>
  <sheetData>
    <row r="1" spans="2:11" x14ac:dyDescent="0.3">
      <c r="B1" s="89" t="s">
        <v>74</v>
      </c>
      <c r="C1" s="89"/>
      <c r="D1" s="89"/>
      <c r="E1" s="89"/>
      <c r="F1" s="89"/>
      <c r="G1" s="89"/>
      <c r="H1" s="89"/>
      <c r="I1" s="89"/>
      <c r="J1" s="89"/>
      <c r="K1" s="89"/>
    </row>
    <row r="2" spans="2:11" x14ac:dyDescent="0.3">
      <c r="B2" s="90" t="s">
        <v>75</v>
      </c>
      <c r="C2" s="90"/>
      <c r="D2" s="90"/>
      <c r="E2" s="90"/>
      <c r="F2" s="90"/>
      <c r="G2" s="90"/>
      <c r="H2" s="90"/>
      <c r="I2" s="90"/>
      <c r="J2" s="90"/>
      <c r="K2" s="90"/>
    </row>
    <row r="3" spans="2:11" x14ac:dyDescent="0.3">
      <c r="B3" s="94" t="s">
        <v>9</v>
      </c>
      <c r="C3" s="94"/>
      <c r="D3" s="94"/>
      <c r="E3" s="94"/>
      <c r="F3" s="94"/>
      <c r="G3" s="94"/>
      <c r="H3" s="94"/>
      <c r="I3" s="94"/>
      <c r="J3" s="94"/>
      <c r="K3" s="94"/>
    </row>
    <row r="4" spans="2:11" x14ac:dyDescent="0.3">
      <c r="B4" s="95" t="s">
        <v>26</v>
      </c>
      <c r="C4" s="95"/>
      <c r="D4" s="9"/>
      <c r="E4" s="9"/>
      <c r="F4" s="9"/>
      <c r="G4" s="9"/>
      <c r="H4" s="9"/>
      <c r="I4" s="9"/>
      <c r="J4" s="9"/>
      <c r="K4" s="9"/>
    </row>
    <row r="5" spans="2:11" x14ac:dyDescent="0.3">
      <c r="B5" s="5" t="s">
        <v>6</v>
      </c>
      <c r="C5" s="12">
        <v>5000</v>
      </c>
      <c r="D5" s="9"/>
      <c r="E5" s="9"/>
      <c r="F5" s="9"/>
      <c r="G5" s="9"/>
      <c r="H5" s="9"/>
      <c r="I5" s="9"/>
      <c r="J5" s="9"/>
      <c r="K5" s="9"/>
    </row>
    <row r="6" spans="2:11" x14ac:dyDescent="0.3">
      <c r="B6" s="5" t="s">
        <v>7</v>
      </c>
      <c r="C6" s="13">
        <v>0.01</v>
      </c>
      <c r="D6" s="9"/>
      <c r="E6" s="9"/>
      <c r="F6" s="9"/>
      <c r="G6" s="9"/>
      <c r="H6" s="9"/>
      <c r="I6" s="9"/>
      <c r="J6" s="9"/>
      <c r="K6" s="9"/>
    </row>
    <row r="7" spans="2:11" x14ac:dyDescent="0.3">
      <c r="B7" s="5" t="s">
        <v>8</v>
      </c>
      <c r="C7" s="13">
        <v>0.03</v>
      </c>
      <c r="D7" s="9"/>
      <c r="E7" s="9"/>
      <c r="F7" s="9"/>
      <c r="G7" s="9"/>
      <c r="H7" s="9"/>
      <c r="I7" s="9"/>
      <c r="J7" s="9"/>
      <c r="K7" s="9"/>
    </row>
    <row r="8" spans="2:11" x14ac:dyDescent="0.3">
      <c r="B8" s="5" t="s">
        <v>0</v>
      </c>
      <c r="C8" s="12">
        <v>11</v>
      </c>
      <c r="D8" s="9"/>
      <c r="E8" s="9"/>
      <c r="F8" s="9"/>
      <c r="G8" s="9"/>
      <c r="H8" s="9"/>
      <c r="I8" s="9"/>
      <c r="J8" s="9"/>
      <c r="K8" s="9"/>
    </row>
    <row r="9" spans="2:11" x14ac:dyDescent="0.3">
      <c r="B9" s="5" t="s">
        <v>1</v>
      </c>
      <c r="C9" s="12">
        <v>13</v>
      </c>
      <c r="D9" s="9"/>
      <c r="E9" s="9"/>
      <c r="F9" s="9"/>
      <c r="G9" s="9"/>
      <c r="H9" s="9"/>
      <c r="I9" s="9"/>
      <c r="J9" s="9"/>
      <c r="K9" s="9"/>
    </row>
    <row r="10" spans="2:11" x14ac:dyDescent="0.3">
      <c r="B10" s="6" t="s">
        <v>2</v>
      </c>
      <c r="C10" s="72">
        <v>3.5000000000000001E-3</v>
      </c>
      <c r="D10" s="9"/>
      <c r="E10" s="9"/>
      <c r="F10" s="9"/>
      <c r="G10" s="9"/>
      <c r="H10" s="9"/>
      <c r="I10" s="9"/>
      <c r="J10" s="9"/>
      <c r="K10" s="9"/>
    </row>
    <row r="11" spans="2:11" x14ac:dyDescent="0.3">
      <c r="B11" s="6" t="s">
        <v>3</v>
      </c>
      <c r="C11" s="13">
        <v>0.6</v>
      </c>
      <c r="D11" s="9"/>
      <c r="E11" s="9"/>
      <c r="F11" s="9"/>
      <c r="G11" s="9"/>
      <c r="H11" s="9"/>
      <c r="I11" s="9"/>
      <c r="J11" s="9"/>
      <c r="K11" s="9"/>
    </row>
    <row r="12" spans="2:11" x14ac:dyDescent="0.3">
      <c r="B12" s="6" t="s">
        <v>4</v>
      </c>
      <c r="C12" s="13">
        <v>0.03</v>
      </c>
      <c r="D12" s="9"/>
      <c r="E12" s="9"/>
      <c r="F12" s="9"/>
      <c r="G12" s="9"/>
      <c r="H12" s="9"/>
      <c r="I12" s="9"/>
      <c r="J12" s="9"/>
      <c r="K12" s="9"/>
    </row>
    <row r="13" spans="2:11" x14ac:dyDescent="0.3">
      <c r="B13" s="96" t="s">
        <v>25</v>
      </c>
      <c r="C13" s="96"/>
      <c r="D13" s="18">
        <v>1</v>
      </c>
      <c r="E13" s="16">
        <v>2</v>
      </c>
      <c r="F13" s="16" t="s">
        <v>28</v>
      </c>
      <c r="G13" s="9"/>
      <c r="H13" s="9"/>
      <c r="I13" s="9"/>
      <c r="J13" s="9"/>
      <c r="K13" s="9"/>
    </row>
    <row r="14" spans="2:11" x14ac:dyDescent="0.3">
      <c r="B14" s="7" t="s">
        <v>10</v>
      </c>
      <c r="C14" s="2">
        <v>500</v>
      </c>
      <c r="D14" s="9"/>
      <c r="E14" s="9"/>
      <c r="F14" s="9"/>
      <c r="G14" s="9"/>
      <c r="H14" s="9"/>
      <c r="I14" s="9"/>
      <c r="J14" s="9"/>
      <c r="K14" s="9"/>
    </row>
    <row r="15" spans="2:11" x14ac:dyDescent="0.3">
      <c r="B15" s="7" t="s">
        <v>15</v>
      </c>
      <c r="C15" s="2">
        <v>100</v>
      </c>
      <c r="D15" s="9"/>
      <c r="E15" s="9"/>
      <c r="F15" s="9"/>
      <c r="G15" s="9"/>
      <c r="H15" s="9"/>
      <c r="I15" s="9"/>
      <c r="J15" s="9"/>
      <c r="K15" s="9"/>
    </row>
    <row r="16" spans="2:11" x14ac:dyDescent="0.3">
      <c r="B16" s="7" t="s">
        <v>11</v>
      </c>
      <c r="C16" s="12"/>
      <c r="D16" s="2">
        <v>10000</v>
      </c>
      <c r="E16" s="17">
        <v>1000</v>
      </c>
      <c r="F16" s="17">
        <f>D16+E16</f>
        <v>11000</v>
      </c>
      <c r="G16" s="9"/>
      <c r="H16" s="9"/>
      <c r="I16" s="9"/>
      <c r="J16" s="9"/>
      <c r="K16" s="9"/>
    </row>
    <row r="17" spans="2:11" x14ac:dyDescent="0.3">
      <c r="B17" s="7" t="s">
        <v>14</v>
      </c>
      <c r="C17" s="12"/>
      <c r="D17" s="2">
        <v>5000</v>
      </c>
      <c r="E17" s="17">
        <v>1000</v>
      </c>
      <c r="F17" s="17">
        <f>D17+E17</f>
        <v>6000</v>
      </c>
      <c r="G17" s="9"/>
      <c r="H17" s="9"/>
      <c r="I17" s="9"/>
      <c r="J17" s="9"/>
      <c r="K17" s="9"/>
    </row>
    <row r="18" spans="2:11" x14ac:dyDescent="0.3">
      <c r="B18" s="5" t="s">
        <v>12</v>
      </c>
      <c r="C18" s="2">
        <v>1000</v>
      </c>
      <c r="D18" s="9"/>
      <c r="E18" s="9"/>
      <c r="F18" s="9"/>
      <c r="G18" s="9"/>
      <c r="H18" s="9"/>
      <c r="I18" s="9"/>
      <c r="J18" s="9"/>
      <c r="K18" s="9"/>
    </row>
    <row r="19" spans="2:11" x14ac:dyDescent="0.3">
      <c r="B19" s="5" t="s">
        <v>13</v>
      </c>
      <c r="C19" s="2">
        <v>1000</v>
      </c>
      <c r="D19" s="9"/>
      <c r="E19" s="9"/>
      <c r="F19" s="9"/>
      <c r="G19" s="9"/>
      <c r="H19" s="9"/>
      <c r="I19" s="9"/>
      <c r="J19" s="9"/>
      <c r="K19" s="9"/>
    </row>
    <row r="20" spans="2:11" x14ac:dyDescent="0.3">
      <c r="B20" s="97" t="s">
        <v>24</v>
      </c>
      <c r="C20" s="97"/>
      <c r="D20" s="14">
        <v>1</v>
      </c>
      <c r="E20" s="16">
        <v>2</v>
      </c>
      <c r="F20" s="16">
        <v>3</v>
      </c>
      <c r="G20" s="16">
        <v>4</v>
      </c>
      <c r="H20" s="16">
        <v>5</v>
      </c>
      <c r="I20" s="16">
        <v>6</v>
      </c>
      <c r="J20" s="16">
        <v>7</v>
      </c>
      <c r="K20" s="16" t="s">
        <v>27</v>
      </c>
    </row>
    <row r="21" spans="2:11" x14ac:dyDescent="0.3">
      <c r="B21" s="5" t="s">
        <v>16</v>
      </c>
      <c r="C21" s="12"/>
      <c r="D21" s="2">
        <v>10</v>
      </c>
      <c r="E21" s="2">
        <v>8</v>
      </c>
      <c r="F21" s="2">
        <v>6</v>
      </c>
      <c r="G21" s="2">
        <v>4</v>
      </c>
      <c r="H21" s="2">
        <v>2</v>
      </c>
      <c r="I21" s="2">
        <v>1</v>
      </c>
      <c r="J21" s="10">
        <v>0</v>
      </c>
      <c r="K21" s="17">
        <f>SUM(D21:J21)</f>
        <v>31</v>
      </c>
    </row>
    <row r="22" spans="2:11" x14ac:dyDescent="0.3">
      <c r="B22" s="5" t="s">
        <v>17</v>
      </c>
      <c r="C22" s="12"/>
      <c r="D22" s="3">
        <v>0</v>
      </c>
      <c r="E22" s="3">
        <v>0</v>
      </c>
      <c r="F22" s="3">
        <v>0</v>
      </c>
      <c r="G22" s="4">
        <v>2</v>
      </c>
      <c r="H22" s="4">
        <v>1</v>
      </c>
      <c r="I22" s="4">
        <v>1</v>
      </c>
      <c r="J22" s="15">
        <v>0</v>
      </c>
      <c r="K22" s="17">
        <f>SUM(D22:J22)</f>
        <v>4</v>
      </c>
    </row>
    <row r="23" spans="2:11" x14ac:dyDescent="0.3">
      <c r="B23" s="8" t="s">
        <v>18</v>
      </c>
      <c r="C23" s="10">
        <v>1.1499999999999999</v>
      </c>
      <c r="D23" s="9"/>
      <c r="E23" s="9"/>
      <c r="F23" s="9"/>
      <c r="G23" s="9"/>
      <c r="H23" s="9"/>
      <c r="I23" s="9"/>
      <c r="J23" s="9"/>
      <c r="K23" s="9"/>
    </row>
    <row r="24" spans="2:11" x14ac:dyDescent="0.3">
      <c r="B24" s="8" t="s">
        <v>19</v>
      </c>
      <c r="C24" s="13">
        <v>0.1</v>
      </c>
      <c r="D24" s="9"/>
      <c r="E24" s="9"/>
      <c r="F24" s="9"/>
      <c r="G24" s="9"/>
      <c r="H24" s="9"/>
      <c r="I24" s="9"/>
      <c r="J24" s="9"/>
      <c r="K24" s="9"/>
    </row>
    <row r="25" spans="2:11" x14ac:dyDescent="0.3">
      <c r="B25" s="8" t="s">
        <v>20</v>
      </c>
      <c r="C25" s="12"/>
      <c r="D25" s="2">
        <v>10</v>
      </c>
      <c r="E25" s="2">
        <v>8</v>
      </c>
      <c r="F25" s="2">
        <v>6</v>
      </c>
      <c r="G25" s="2">
        <v>4</v>
      </c>
      <c r="H25" s="2">
        <v>2</v>
      </c>
      <c r="I25" s="2">
        <v>1</v>
      </c>
      <c r="J25" s="2">
        <v>1</v>
      </c>
      <c r="K25" s="17">
        <f>SUM(D25:J25)</f>
        <v>32</v>
      </c>
    </row>
    <row r="26" spans="2:11" x14ac:dyDescent="0.3">
      <c r="B26" s="8" t="s">
        <v>22</v>
      </c>
      <c r="C26" s="10">
        <v>100</v>
      </c>
      <c r="D26" s="9"/>
      <c r="E26" s="9"/>
      <c r="F26" s="9"/>
      <c r="G26" s="9"/>
      <c r="H26" s="9"/>
      <c r="I26" s="9"/>
      <c r="J26" s="9"/>
      <c r="K26" s="9"/>
    </row>
    <row r="27" spans="2:11" x14ac:dyDescent="0.3">
      <c r="B27" s="8" t="s">
        <v>23</v>
      </c>
      <c r="C27" s="12"/>
      <c r="D27" s="2">
        <v>3000</v>
      </c>
      <c r="E27" s="2">
        <v>2000</v>
      </c>
      <c r="F27" s="2">
        <v>1000</v>
      </c>
      <c r="G27" s="2">
        <v>500</v>
      </c>
      <c r="H27" s="2">
        <v>200</v>
      </c>
      <c r="I27" s="2">
        <v>100</v>
      </c>
      <c r="J27" s="10">
        <v>0</v>
      </c>
      <c r="K27" s="17">
        <f>SUM(D27:J27)</f>
        <v>6800</v>
      </c>
    </row>
    <row r="28" spans="2:11" x14ac:dyDescent="0.3">
      <c r="B28" s="6" t="s">
        <v>5</v>
      </c>
      <c r="C28" s="2">
        <v>225</v>
      </c>
      <c r="D28" s="9"/>
      <c r="E28" s="9"/>
      <c r="F28" s="9"/>
      <c r="G28" s="9"/>
      <c r="H28" s="9"/>
      <c r="I28" s="9"/>
      <c r="J28" s="9"/>
      <c r="K28" s="9"/>
    </row>
    <row r="30" spans="2:11" x14ac:dyDescent="0.3">
      <c r="B30" s="26" t="s">
        <v>31</v>
      </c>
      <c r="C30" s="88" t="s">
        <v>77</v>
      </c>
      <c r="D30" s="25" t="s">
        <v>33</v>
      </c>
      <c r="E30" s="45">
        <f>(E34/35)/C73</f>
        <v>3.7699873668090064E-2</v>
      </c>
      <c r="F30" s="52" t="str">
        <f>IF(E30&gt;0.1,"Make Investment","Do not Invest")</f>
        <v>Do not Invest</v>
      </c>
    </row>
    <row r="31" spans="2:11" x14ac:dyDescent="0.3">
      <c r="D31" s="25" t="s">
        <v>34</v>
      </c>
      <c r="E31" s="45">
        <f>(E35/35)/C94</f>
        <v>5.6528867779222468E-2</v>
      </c>
      <c r="F31" s="52" t="str">
        <f>IF(E31&gt;0.1,"Make Investment","Do not Invest")</f>
        <v>Do not Invest</v>
      </c>
    </row>
    <row r="33" spans="2:39" x14ac:dyDescent="0.3">
      <c r="B33" s="27" t="s">
        <v>29</v>
      </c>
      <c r="C33" s="91" t="s">
        <v>30</v>
      </c>
      <c r="D33" s="25" t="s">
        <v>32</v>
      </c>
      <c r="E33" s="46">
        <f>AM53</f>
        <v>-89034.363636363734</v>
      </c>
    </row>
    <row r="34" spans="2:39" x14ac:dyDescent="0.3">
      <c r="C34" s="92"/>
      <c r="D34" s="25" t="s">
        <v>33</v>
      </c>
      <c r="E34" s="46">
        <f>AM70</f>
        <v>47891.093617304905</v>
      </c>
    </row>
    <row r="35" spans="2:39" x14ac:dyDescent="0.3">
      <c r="C35" s="93"/>
      <c r="D35" s="25" t="s">
        <v>34</v>
      </c>
      <c r="E35" s="46">
        <f>AM91</f>
        <v>77879.370918800414</v>
      </c>
    </row>
    <row r="36" spans="2:39" x14ac:dyDescent="0.3">
      <c r="E36" s="47"/>
    </row>
    <row r="37" spans="2:39" x14ac:dyDescent="0.3">
      <c r="C37" s="91" t="s">
        <v>35</v>
      </c>
      <c r="D37" s="25" t="s">
        <v>32</v>
      </c>
      <c r="E37" s="48">
        <f>AM54</f>
        <v>-0.47099565350792427</v>
      </c>
    </row>
    <row r="38" spans="2:39" x14ac:dyDescent="0.3">
      <c r="C38" s="92"/>
      <c r="D38" s="25" t="s">
        <v>33</v>
      </c>
      <c r="E38" s="49">
        <f>AM71</f>
        <v>0.28952911719791885</v>
      </c>
    </row>
    <row r="39" spans="2:39" x14ac:dyDescent="0.3">
      <c r="C39" s="93"/>
      <c r="D39" s="25" t="s">
        <v>34</v>
      </c>
      <c r="E39" s="50">
        <f>AM92</f>
        <v>0.35708894890867848</v>
      </c>
    </row>
    <row r="40" spans="2:39" x14ac:dyDescent="0.3">
      <c r="E40" s="47"/>
    </row>
    <row r="41" spans="2:39" x14ac:dyDescent="0.3">
      <c r="C41" s="91" t="s">
        <v>36</v>
      </c>
      <c r="D41" s="25" t="s">
        <v>32</v>
      </c>
      <c r="E41" s="46">
        <f>AM55</f>
        <v>-86441.129744042453</v>
      </c>
    </row>
    <row r="42" spans="2:39" x14ac:dyDescent="0.3">
      <c r="C42" s="92"/>
      <c r="D42" s="25" t="s">
        <v>33</v>
      </c>
      <c r="E42" s="46">
        <f>AM72</f>
        <v>46496.207395441656</v>
      </c>
    </row>
    <row r="43" spans="2:39" x14ac:dyDescent="0.3">
      <c r="C43" s="93"/>
      <c r="D43" s="25" t="s">
        <v>34</v>
      </c>
      <c r="E43" s="46">
        <f>AM93</f>
        <v>75611.039726990697</v>
      </c>
    </row>
    <row r="45" spans="2:39" x14ac:dyDescent="0.3">
      <c r="B45" s="28" t="s">
        <v>37</v>
      </c>
      <c r="C45" s="29">
        <v>0</v>
      </c>
      <c r="D45" s="30">
        <v>1</v>
      </c>
      <c r="E45" s="29">
        <v>2</v>
      </c>
      <c r="F45" s="30">
        <v>3</v>
      </c>
      <c r="G45" s="29">
        <v>4</v>
      </c>
      <c r="H45" s="30">
        <v>5</v>
      </c>
      <c r="I45" s="29">
        <v>6</v>
      </c>
      <c r="J45" s="30">
        <v>7</v>
      </c>
      <c r="K45" s="29">
        <v>8</v>
      </c>
      <c r="L45" s="30">
        <v>9</v>
      </c>
      <c r="M45" s="29">
        <v>10</v>
      </c>
      <c r="N45" s="30">
        <v>11</v>
      </c>
      <c r="O45" s="29">
        <v>12</v>
      </c>
      <c r="P45" s="30">
        <v>13</v>
      </c>
      <c r="Q45" s="29">
        <v>14</v>
      </c>
      <c r="R45" s="30">
        <v>15</v>
      </c>
      <c r="S45" s="29">
        <v>16</v>
      </c>
      <c r="T45" s="30">
        <v>17</v>
      </c>
      <c r="U45" s="29">
        <v>18</v>
      </c>
      <c r="V45" s="30">
        <v>19</v>
      </c>
      <c r="W45" s="30">
        <v>20</v>
      </c>
      <c r="X45" s="29">
        <v>21</v>
      </c>
      <c r="Y45" s="30">
        <v>22</v>
      </c>
      <c r="Z45" s="30">
        <v>23</v>
      </c>
      <c r="AA45" s="29">
        <v>24</v>
      </c>
      <c r="AB45" s="30">
        <v>25</v>
      </c>
      <c r="AC45" s="30">
        <v>26</v>
      </c>
      <c r="AD45" s="29">
        <v>27</v>
      </c>
      <c r="AE45" s="30">
        <v>28</v>
      </c>
      <c r="AF45" s="30">
        <v>29</v>
      </c>
      <c r="AG45" s="29">
        <v>30</v>
      </c>
      <c r="AH45" s="30">
        <v>31</v>
      </c>
      <c r="AI45" s="30">
        <v>32</v>
      </c>
      <c r="AJ45" s="29">
        <v>33</v>
      </c>
      <c r="AK45" s="30">
        <v>34</v>
      </c>
      <c r="AL45" s="30">
        <v>35</v>
      </c>
      <c r="AM45" s="30" t="s">
        <v>28</v>
      </c>
    </row>
    <row r="46" spans="2:39" x14ac:dyDescent="0.3">
      <c r="B46" s="20" t="s">
        <v>45</v>
      </c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</row>
    <row r="47" spans="2:39" x14ac:dyDescent="0.3">
      <c r="B47" s="6" t="s">
        <v>6</v>
      </c>
      <c r="C47" s="12">
        <f>$C$5</f>
        <v>5000</v>
      </c>
      <c r="D47" s="12">
        <f t="shared" ref="D47:AL47" si="0">$C$5</f>
        <v>5000</v>
      </c>
      <c r="E47" s="12">
        <f t="shared" si="0"/>
        <v>5000</v>
      </c>
      <c r="F47" s="12">
        <f t="shared" si="0"/>
        <v>5000</v>
      </c>
      <c r="G47" s="12">
        <f t="shared" si="0"/>
        <v>5000</v>
      </c>
      <c r="H47" s="12">
        <f t="shared" si="0"/>
        <v>5000</v>
      </c>
      <c r="I47" s="12">
        <f t="shared" si="0"/>
        <v>5000</v>
      </c>
      <c r="J47" s="12">
        <f t="shared" si="0"/>
        <v>5000</v>
      </c>
      <c r="K47" s="12">
        <f t="shared" si="0"/>
        <v>5000</v>
      </c>
      <c r="L47" s="12">
        <f t="shared" si="0"/>
        <v>5000</v>
      </c>
      <c r="M47" s="12">
        <f t="shared" si="0"/>
        <v>5000</v>
      </c>
      <c r="N47" s="12">
        <f t="shared" si="0"/>
        <v>5000</v>
      </c>
      <c r="O47" s="12">
        <f t="shared" si="0"/>
        <v>5000</v>
      </c>
      <c r="P47" s="12">
        <f t="shared" si="0"/>
        <v>5000</v>
      </c>
      <c r="Q47" s="12">
        <f t="shared" si="0"/>
        <v>5000</v>
      </c>
      <c r="R47" s="12">
        <f t="shared" si="0"/>
        <v>5000</v>
      </c>
      <c r="S47" s="12">
        <f t="shared" si="0"/>
        <v>5000</v>
      </c>
      <c r="T47" s="12">
        <f t="shared" si="0"/>
        <v>5000</v>
      </c>
      <c r="U47" s="12">
        <f t="shared" si="0"/>
        <v>5000</v>
      </c>
      <c r="V47" s="12">
        <f t="shared" si="0"/>
        <v>5000</v>
      </c>
      <c r="W47" s="12">
        <f t="shared" si="0"/>
        <v>5000</v>
      </c>
      <c r="X47" s="12">
        <f t="shared" si="0"/>
        <v>5000</v>
      </c>
      <c r="Y47" s="12">
        <f t="shared" si="0"/>
        <v>5000</v>
      </c>
      <c r="Z47" s="12">
        <f t="shared" si="0"/>
        <v>5000</v>
      </c>
      <c r="AA47" s="12">
        <f t="shared" si="0"/>
        <v>5000</v>
      </c>
      <c r="AB47" s="12">
        <f t="shared" si="0"/>
        <v>5000</v>
      </c>
      <c r="AC47" s="12">
        <f t="shared" si="0"/>
        <v>5000</v>
      </c>
      <c r="AD47" s="12">
        <f t="shared" si="0"/>
        <v>5000</v>
      </c>
      <c r="AE47" s="12">
        <f t="shared" si="0"/>
        <v>5000</v>
      </c>
      <c r="AF47" s="12">
        <f t="shared" si="0"/>
        <v>5000</v>
      </c>
      <c r="AG47" s="12">
        <f t="shared" si="0"/>
        <v>5000</v>
      </c>
      <c r="AH47" s="12">
        <f t="shared" si="0"/>
        <v>5000</v>
      </c>
      <c r="AI47" s="12">
        <f t="shared" si="0"/>
        <v>5000</v>
      </c>
      <c r="AJ47" s="12">
        <f t="shared" si="0"/>
        <v>5000</v>
      </c>
      <c r="AK47" s="12">
        <f t="shared" si="0"/>
        <v>5000</v>
      </c>
      <c r="AL47" s="12">
        <f t="shared" si="0"/>
        <v>5000</v>
      </c>
    </row>
    <row r="48" spans="2:39" x14ac:dyDescent="0.3">
      <c r="B48" s="24" t="s">
        <v>57</v>
      </c>
      <c r="C48" s="12">
        <f>C47</f>
        <v>5000</v>
      </c>
      <c r="D48" s="12">
        <f t="shared" ref="D48:V48" si="1">D47</f>
        <v>5000</v>
      </c>
      <c r="E48" s="12">
        <f t="shared" si="1"/>
        <v>5000</v>
      </c>
      <c r="F48" s="12">
        <f t="shared" si="1"/>
        <v>5000</v>
      </c>
      <c r="G48" s="12">
        <f t="shared" si="1"/>
        <v>5000</v>
      </c>
      <c r="H48" s="12">
        <f t="shared" si="1"/>
        <v>5000</v>
      </c>
      <c r="I48" s="12">
        <f t="shared" si="1"/>
        <v>5000</v>
      </c>
      <c r="J48" s="12">
        <f t="shared" si="1"/>
        <v>5000</v>
      </c>
      <c r="K48" s="12">
        <f t="shared" si="1"/>
        <v>5000</v>
      </c>
      <c r="L48" s="12">
        <f t="shared" si="1"/>
        <v>5000</v>
      </c>
      <c r="M48" s="12">
        <f t="shared" si="1"/>
        <v>5000</v>
      </c>
      <c r="N48" s="12">
        <f t="shared" si="1"/>
        <v>5000</v>
      </c>
      <c r="O48" s="12">
        <f t="shared" si="1"/>
        <v>5000</v>
      </c>
      <c r="P48" s="12">
        <f t="shared" si="1"/>
        <v>5000</v>
      </c>
      <c r="Q48" s="12">
        <f t="shared" si="1"/>
        <v>5000</v>
      </c>
      <c r="R48" s="12">
        <f t="shared" si="1"/>
        <v>5000</v>
      </c>
      <c r="S48" s="12">
        <f t="shared" si="1"/>
        <v>5000</v>
      </c>
      <c r="T48" s="12">
        <f t="shared" si="1"/>
        <v>5000</v>
      </c>
      <c r="U48" s="12">
        <f t="shared" si="1"/>
        <v>5000</v>
      </c>
      <c r="V48" s="12">
        <f t="shared" si="1"/>
        <v>5000</v>
      </c>
      <c r="W48" s="12">
        <f t="shared" ref="W48:AL48" si="2">W47</f>
        <v>5000</v>
      </c>
      <c r="X48" s="12">
        <f t="shared" si="2"/>
        <v>5000</v>
      </c>
      <c r="Y48" s="12">
        <f t="shared" si="2"/>
        <v>5000</v>
      </c>
      <c r="Z48" s="12">
        <f t="shared" si="2"/>
        <v>5000</v>
      </c>
      <c r="AA48" s="12">
        <f t="shared" si="2"/>
        <v>5000</v>
      </c>
      <c r="AB48" s="12">
        <f t="shared" si="2"/>
        <v>5000</v>
      </c>
      <c r="AC48" s="12">
        <f t="shared" si="2"/>
        <v>5000</v>
      </c>
      <c r="AD48" s="12">
        <f t="shared" si="2"/>
        <v>5000</v>
      </c>
      <c r="AE48" s="12">
        <f t="shared" si="2"/>
        <v>5000</v>
      </c>
      <c r="AF48" s="12">
        <f t="shared" si="2"/>
        <v>5000</v>
      </c>
      <c r="AG48" s="12">
        <f t="shared" si="2"/>
        <v>5000</v>
      </c>
      <c r="AH48" s="12">
        <f t="shared" si="2"/>
        <v>5000</v>
      </c>
      <c r="AI48" s="12">
        <f t="shared" si="2"/>
        <v>5000</v>
      </c>
      <c r="AJ48" s="12">
        <f t="shared" si="2"/>
        <v>5000</v>
      </c>
      <c r="AK48" s="12">
        <f t="shared" si="2"/>
        <v>5000</v>
      </c>
      <c r="AL48" s="12">
        <f t="shared" si="2"/>
        <v>5000</v>
      </c>
      <c r="AM48" s="18">
        <f>SUM(C48:V48)</f>
        <v>100000</v>
      </c>
    </row>
    <row r="49" spans="2:39" x14ac:dyDescent="0.3">
      <c r="B49" s="6" t="s">
        <v>38</v>
      </c>
      <c r="C49" s="12">
        <f>$C$5*$C$11</f>
        <v>3000</v>
      </c>
      <c r="D49" s="12">
        <f t="shared" ref="D49:AL49" si="3">$C$5*$C$11</f>
        <v>3000</v>
      </c>
      <c r="E49" s="12">
        <f t="shared" si="3"/>
        <v>3000</v>
      </c>
      <c r="F49" s="12">
        <f t="shared" si="3"/>
        <v>3000</v>
      </c>
      <c r="G49" s="12">
        <f t="shared" si="3"/>
        <v>3000</v>
      </c>
      <c r="H49" s="12">
        <f t="shared" si="3"/>
        <v>3000</v>
      </c>
      <c r="I49" s="12">
        <f t="shared" si="3"/>
        <v>3000</v>
      </c>
      <c r="J49" s="12">
        <f t="shared" si="3"/>
        <v>3000</v>
      </c>
      <c r="K49" s="12">
        <f t="shared" si="3"/>
        <v>3000</v>
      </c>
      <c r="L49" s="12">
        <f t="shared" si="3"/>
        <v>3000</v>
      </c>
      <c r="M49" s="12">
        <f t="shared" si="3"/>
        <v>3000</v>
      </c>
      <c r="N49" s="12">
        <f t="shared" si="3"/>
        <v>3000</v>
      </c>
      <c r="O49" s="12">
        <f t="shared" si="3"/>
        <v>3000</v>
      </c>
      <c r="P49" s="12">
        <f t="shared" si="3"/>
        <v>3000</v>
      </c>
      <c r="Q49" s="12">
        <f t="shared" si="3"/>
        <v>3000</v>
      </c>
      <c r="R49" s="12">
        <f t="shared" si="3"/>
        <v>3000</v>
      </c>
      <c r="S49" s="12">
        <f t="shared" si="3"/>
        <v>3000</v>
      </c>
      <c r="T49" s="12">
        <f t="shared" si="3"/>
        <v>3000</v>
      </c>
      <c r="U49" s="12">
        <f t="shared" si="3"/>
        <v>3000</v>
      </c>
      <c r="V49" s="12">
        <f t="shared" si="3"/>
        <v>3000</v>
      </c>
      <c r="W49" s="12">
        <f t="shared" si="3"/>
        <v>3000</v>
      </c>
      <c r="X49" s="12">
        <f t="shared" si="3"/>
        <v>3000</v>
      </c>
      <c r="Y49" s="12">
        <f t="shared" si="3"/>
        <v>3000</v>
      </c>
      <c r="Z49" s="12">
        <f t="shared" si="3"/>
        <v>3000</v>
      </c>
      <c r="AA49" s="12">
        <f t="shared" si="3"/>
        <v>3000</v>
      </c>
      <c r="AB49" s="12">
        <f t="shared" si="3"/>
        <v>3000</v>
      </c>
      <c r="AC49" s="12">
        <f t="shared" si="3"/>
        <v>3000</v>
      </c>
      <c r="AD49" s="12">
        <f t="shared" si="3"/>
        <v>3000</v>
      </c>
      <c r="AE49" s="12">
        <f t="shared" si="3"/>
        <v>3000</v>
      </c>
      <c r="AF49" s="12">
        <f t="shared" si="3"/>
        <v>3000</v>
      </c>
      <c r="AG49" s="12">
        <f t="shared" si="3"/>
        <v>3000</v>
      </c>
      <c r="AH49" s="12">
        <f t="shared" si="3"/>
        <v>3000</v>
      </c>
      <c r="AI49" s="12">
        <f t="shared" si="3"/>
        <v>3000</v>
      </c>
      <c r="AJ49" s="12">
        <f t="shared" si="3"/>
        <v>3000</v>
      </c>
      <c r="AK49" s="12">
        <f t="shared" si="3"/>
        <v>3000</v>
      </c>
      <c r="AL49" s="12">
        <f t="shared" si="3"/>
        <v>3000</v>
      </c>
    </row>
    <row r="50" spans="2:39" x14ac:dyDescent="0.3">
      <c r="B50" s="6" t="s">
        <v>41</v>
      </c>
      <c r="C50" s="12">
        <f>$C$14</f>
        <v>500</v>
      </c>
      <c r="D50" s="17">
        <f t="shared" ref="D50:U50" si="4">C50+$C$15</f>
        <v>600</v>
      </c>
      <c r="E50" s="17">
        <f t="shared" si="4"/>
        <v>700</v>
      </c>
      <c r="F50" s="17">
        <f t="shared" si="4"/>
        <v>800</v>
      </c>
      <c r="G50" s="17">
        <f t="shared" si="4"/>
        <v>900</v>
      </c>
      <c r="H50" s="17">
        <f t="shared" si="4"/>
        <v>1000</v>
      </c>
      <c r="I50" s="17">
        <f t="shared" si="4"/>
        <v>1100</v>
      </c>
      <c r="J50" s="17">
        <f t="shared" si="4"/>
        <v>1200</v>
      </c>
      <c r="K50" s="17">
        <f t="shared" si="4"/>
        <v>1300</v>
      </c>
      <c r="L50" s="17">
        <f t="shared" si="4"/>
        <v>1400</v>
      </c>
      <c r="M50" s="17">
        <f t="shared" si="4"/>
        <v>1500</v>
      </c>
      <c r="N50" s="17">
        <f t="shared" si="4"/>
        <v>1600</v>
      </c>
      <c r="O50" s="17">
        <f t="shared" si="4"/>
        <v>1700</v>
      </c>
      <c r="P50" s="17">
        <f t="shared" si="4"/>
        <v>1800</v>
      </c>
      <c r="Q50" s="17">
        <f t="shared" si="4"/>
        <v>1900</v>
      </c>
      <c r="R50" s="17">
        <f t="shared" si="4"/>
        <v>2000</v>
      </c>
      <c r="S50" s="17">
        <f>R50+$C$15</f>
        <v>2100</v>
      </c>
      <c r="T50" s="17">
        <f t="shared" si="4"/>
        <v>2200</v>
      </c>
      <c r="U50" s="17">
        <f t="shared" si="4"/>
        <v>2300</v>
      </c>
      <c r="V50" s="17">
        <f>U50+$C$15</f>
        <v>2400</v>
      </c>
      <c r="W50" s="17">
        <f t="shared" ref="W50:AL50" si="5">V50+$C$15</f>
        <v>2500</v>
      </c>
      <c r="X50" s="17">
        <f t="shared" si="5"/>
        <v>2600</v>
      </c>
      <c r="Y50" s="17">
        <f t="shared" si="5"/>
        <v>2700</v>
      </c>
      <c r="Z50" s="17">
        <f t="shared" si="5"/>
        <v>2800</v>
      </c>
      <c r="AA50" s="17">
        <f t="shared" si="5"/>
        <v>2900</v>
      </c>
      <c r="AB50" s="17">
        <f t="shared" si="5"/>
        <v>3000</v>
      </c>
      <c r="AC50" s="17">
        <f t="shared" si="5"/>
        <v>3100</v>
      </c>
      <c r="AD50" s="17">
        <f t="shared" si="5"/>
        <v>3200</v>
      </c>
      <c r="AE50" s="17">
        <f t="shared" si="5"/>
        <v>3300</v>
      </c>
      <c r="AF50" s="17">
        <f t="shared" si="5"/>
        <v>3400</v>
      </c>
      <c r="AG50" s="17">
        <f t="shared" si="5"/>
        <v>3500</v>
      </c>
      <c r="AH50" s="17">
        <f t="shared" si="5"/>
        <v>3600</v>
      </c>
      <c r="AI50" s="17">
        <f t="shared" si="5"/>
        <v>3700</v>
      </c>
      <c r="AJ50" s="17">
        <f t="shared" si="5"/>
        <v>3800</v>
      </c>
      <c r="AK50" s="17">
        <f t="shared" si="5"/>
        <v>3900</v>
      </c>
      <c r="AL50" s="17">
        <f t="shared" si="5"/>
        <v>4000</v>
      </c>
    </row>
    <row r="51" spans="2:39" x14ac:dyDescent="0.3">
      <c r="B51" s="6" t="s">
        <v>44</v>
      </c>
      <c r="C51" s="21">
        <f>(C49/$C$8)*$C$10</f>
        <v>0.95454545454545459</v>
      </c>
      <c r="D51" s="21">
        <f t="shared" ref="D51:V51" si="6">(D49/$C$8)*$C$10</f>
        <v>0.95454545454545459</v>
      </c>
      <c r="E51" s="21">
        <f t="shared" si="6"/>
        <v>0.95454545454545459</v>
      </c>
      <c r="F51" s="21">
        <f t="shared" si="6"/>
        <v>0.95454545454545459</v>
      </c>
      <c r="G51" s="21">
        <f t="shared" si="6"/>
        <v>0.95454545454545459</v>
      </c>
      <c r="H51" s="21">
        <f t="shared" si="6"/>
        <v>0.95454545454545459</v>
      </c>
      <c r="I51" s="21">
        <f t="shared" si="6"/>
        <v>0.95454545454545459</v>
      </c>
      <c r="J51" s="21">
        <f t="shared" si="6"/>
        <v>0.95454545454545459</v>
      </c>
      <c r="K51" s="21">
        <f t="shared" si="6"/>
        <v>0.95454545454545459</v>
      </c>
      <c r="L51" s="21">
        <f t="shared" si="6"/>
        <v>0.95454545454545459</v>
      </c>
      <c r="M51" s="21">
        <f t="shared" si="6"/>
        <v>0.95454545454545459</v>
      </c>
      <c r="N51" s="21">
        <f t="shared" si="6"/>
        <v>0.95454545454545459</v>
      </c>
      <c r="O51" s="21">
        <f t="shared" si="6"/>
        <v>0.95454545454545459</v>
      </c>
      <c r="P51" s="21">
        <f t="shared" si="6"/>
        <v>0.95454545454545459</v>
      </c>
      <c r="Q51" s="21">
        <f t="shared" si="6"/>
        <v>0.95454545454545459</v>
      </c>
      <c r="R51" s="21">
        <f t="shared" si="6"/>
        <v>0.95454545454545459</v>
      </c>
      <c r="S51" s="21">
        <f t="shared" si="6"/>
        <v>0.95454545454545459</v>
      </c>
      <c r="T51" s="21">
        <f t="shared" si="6"/>
        <v>0.95454545454545459</v>
      </c>
      <c r="U51" s="21">
        <f t="shared" si="6"/>
        <v>0.95454545454545459</v>
      </c>
      <c r="V51" s="21">
        <f t="shared" si="6"/>
        <v>0.95454545454545459</v>
      </c>
      <c r="W51" s="21">
        <f t="shared" ref="W51:AL51" si="7">(W49/$C$8)*$C$10</f>
        <v>0.95454545454545459</v>
      </c>
      <c r="X51" s="21">
        <f t="shared" si="7"/>
        <v>0.95454545454545459</v>
      </c>
      <c r="Y51" s="21">
        <f t="shared" si="7"/>
        <v>0.95454545454545459</v>
      </c>
      <c r="Z51" s="21">
        <f t="shared" si="7"/>
        <v>0.95454545454545459</v>
      </c>
      <c r="AA51" s="21">
        <f t="shared" si="7"/>
        <v>0.95454545454545459</v>
      </c>
      <c r="AB51" s="21">
        <f t="shared" si="7"/>
        <v>0.95454545454545459</v>
      </c>
      <c r="AC51" s="21">
        <f t="shared" si="7"/>
        <v>0.95454545454545459</v>
      </c>
      <c r="AD51" s="21">
        <f t="shared" si="7"/>
        <v>0.95454545454545459</v>
      </c>
      <c r="AE51" s="21">
        <f t="shared" si="7"/>
        <v>0.95454545454545459</v>
      </c>
      <c r="AF51" s="21">
        <f t="shared" si="7"/>
        <v>0.95454545454545459</v>
      </c>
      <c r="AG51" s="21">
        <f t="shared" si="7"/>
        <v>0.95454545454545459</v>
      </c>
      <c r="AH51" s="21">
        <f t="shared" si="7"/>
        <v>0.95454545454545459</v>
      </c>
      <c r="AI51" s="21">
        <f t="shared" si="7"/>
        <v>0.95454545454545459</v>
      </c>
      <c r="AJ51" s="21">
        <f t="shared" si="7"/>
        <v>0.95454545454545459</v>
      </c>
      <c r="AK51" s="21">
        <f t="shared" si="7"/>
        <v>0.95454545454545459</v>
      </c>
      <c r="AL51" s="21">
        <f t="shared" si="7"/>
        <v>0.95454545454545459</v>
      </c>
    </row>
    <row r="52" spans="2:39" x14ac:dyDescent="0.3">
      <c r="B52" s="24" t="s">
        <v>58</v>
      </c>
      <c r="C52" s="39">
        <f>C49+C50+C51</f>
        <v>3500.9545454545455</v>
      </c>
      <c r="D52" s="39">
        <f t="shared" ref="D52:V52" si="8">D49+D50+D51</f>
        <v>3600.9545454545455</v>
      </c>
      <c r="E52" s="39">
        <f t="shared" si="8"/>
        <v>3700.9545454545455</v>
      </c>
      <c r="F52" s="39">
        <f t="shared" si="8"/>
        <v>3800.9545454545455</v>
      </c>
      <c r="G52" s="39">
        <f t="shared" si="8"/>
        <v>3900.9545454545455</v>
      </c>
      <c r="H52" s="39">
        <f t="shared" si="8"/>
        <v>4000.9545454545455</v>
      </c>
      <c r="I52" s="39">
        <f t="shared" si="8"/>
        <v>4100.954545454545</v>
      </c>
      <c r="J52" s="39">
        <f t="shared" si="8"/>
        <v>4200.954545454545</v>
      </c>
      <c r="K52" s="39">
        <f t="shared" si="8"/>
        <v>4300.954545454545</v>
      </c>
      <c r="L52" s="39">
        <f t="shared" si="8"/>
        <v>4400.954545454545</v>
      </c>
      <c r="M52" s="39">
        <f t="shared" si="8"/>
        <v>4500.954545454545</v>
      </c>
      <c r="N52" s="39">
        <f t="shared" si="8"/>
        <v>4600.954545454545</v>
      </c>
      <c r="O52" s="39">
        <f t="shared" si="8"/>
        <v>4700.954545454545</v>
      </c>
      <c r="P52" s="39">
        <f t="shared" si="8"/>
        <v>4800.954545454545</v>
      </c>
      <c r="Q52" s="39">
        <f t="shared" si="8"/>
        <v>4900.954545454545</v>
      </c>
      <c r="R52" s="39">
        <f t="shared" si="8"/>
        <v>5000.954545454545</v>
      </c>
      <c r="S52" s="39">
        <f t="shared" si="8"/>
        <v>5100.954545454545</v>
      </c>
      <c r="T52" s="39">
        <f t="shared" si="8"/>
        <v>5200.954545454545</v>
      </c>
      <c r="U52" s="39">
        <f t="shared" si="8"/>
        <v>5300.954545454545</v>
      </c>
      <c r="V52" s="39">
        <f t="shared" si="8"/>
        <v>5400.954545454545</v>
      </c>
      <c r="W52" s="39">
        <f t="shared" ref="W52:AL52" si="9">W49+W50+W51</f>
        <v>5500.954545454545</v>
      </c>
      <c r="X52" s="39">
        <f t="shared" si="9"/>
        <v>5600.954545454545</v>
      </c>
      <c r="Y52" s="39">
        <f t="shared" si="9"/>
        <v>5700.954545454545</v>
      </c>
      <c r="Z52" s="39">
        <f t="shared" si="9"/>
        <v>5800.954545454545</v>
      </c>
      <c r="AA52" s="39">
        <f t="shared" si="9"/>
        <v>5900.954545454545</v>
      </c>
      <c r="AB52" s="39">
        <f t="shared" si="9"/>
        <v>6000.954545454545</v>
      </c>
      <c r="AC52" s="39">
        <f t="shared" si="9"/>
        <v>6100.954545454545</v>
      </c>
      <c r="AD52" s="39">
        <f t="shared" si="9"/>
        <v>6200.954545454545</v>
      </c>
      <c r="AE52" s="39">
        <f t="shared" si="9"/>
        <v>6300.954545454545</v>
      </c>
      <c r="AF52" s="39">
        <f t="shared" si="9"/>
        <v>6400.954545454545</v>
      </c>
      <c r="AG52" s="39">
        <f t="shared" si="9"/>
        <v>6500.954545454545</v>
      </c>
      <c r="AH52" s="39">
        <f t="shared" si="9"/>
        <v>6600.954545454545</v>
      </c>
      <c r="AI52" s="39">
        <f t="shared" si="9"/>
        <v>6700.954545454545</v>
      </c>
      <c r="AJ52" s="39">
        <f t="shared" si="9"/>
        <v>6800.954545454545</v>
      </c>
      <c r="AK52" s="39">
        <f t="shared" si="9"/>
        <v>6900.954545454545</v>
      </c>
      <c r="AL52" s="39">
        <f t="shared" si="9"/>
        <v>7000.954545454545</v>
      </c>
      <c r="AM52" s="39">
        <f>SUM(C52:AL52)</f>
        <v>189034.36363636373</v>
      </c>
    </row>
    <row r="53" spans="2:39" x14ac:dyDescent="0.3">
      <c r="B53" s="24" t="s">
        <v>30</v>
      </c>
      <c r="C53" s="38">
        <f>C48-C52</f>
        <v>1499.0454545454545</v>
      </c>
      <c r="D53" s="38">
        <f t="shared" ref="D53:U53" si="10">D48-D52</f>
        <v>1399.0454545454545</v>
      </c>
      <c r="E53" s="38">
        <f t="shared" si="10"/>
        <v>1299.0454545454545</v>
      </c>
      <c r="F53" s="38">
        <f t="shared" si="10"/>
        <v>1199.0454545454545</v>
      </c>
      <c r="G53" s="38">
        <f t="shared" si="10"/>
        <v>1099.0454545454545</v>
      </c>
      <c r="H53" s="38">
        <f t="shared" si="10"/>
        <v>999.0454545454545</v>
      </c>
      <c r="I53" s="38">
        <f t="shared" si="10"/>
        <v>899.04545454545496</v>
      </c>
      <c r="J53" s="38">
        <f t="shared" si="10"/>
        <v>799.04545454545496</v>
      </c>
      <c r="K53" s="38">
        <f t="shared" si="10"/>
        <v>699.04545454545496</v>
      </c>
      <c r="L53" s="38">
        <f t="shared" si="10"/>
        <v>599.04545454545496</v>
      </c>
      <c r="M53" s="38">
        <f t="shared" si="10"/>
        <v>499.04545454545496</v>
      </c>
      <c r="N53" s="38">
        <f t="shared" si="10"/>
        <v>399.04545454545496</v>
      </c>
      <c r="O53" s="38">
        <f t="shared" si="10"/>
        <v>299.04545454545496</v>
      </c>
      <c r="P53" s="38">
        <f t="shared" si="10"/>
        <v>199.04545454545496</v>
      </c>
      <c r="Q53" s="38">
        <f t="shared" si="10"/>
        <v>99.045454545454959</v>
      </c>
      <c r="R53" s="38">
        <f t="shared" si="10"/>
        <v>-0.95454545454504114</v>
      </c>
      <c r="S53" s="38">
        <f t="shared" si="10"/>
        <v>-100.95454545454504</v>
      </c>
      <c r="T53" s="38">
        <f t="shared" si="10"/>
        <v>-200.95454545454504</v>
      </c>
      <c r="U53" s="38">
        <f t="shared" si="10"/>
        <v>-300.95454545454504</v>
      </c>
      <c r="V53" s="38">
        <f>V48-V52</f>
        <v>-400.95454545454504</v>
      </c>
      <c r="W53" s="38">
        <f t="shared" ref="W53:AL53" si="11">W48-W52</f>
        <v>-500.95454545454504</v>
      </c>
      <c r="X53" s="38">
        <f t="shared" si="11"/>
        <v>-600.95454545454504</v>
      </c>
      <c r="Y53" s="38">
        <f t="shared" si="11"/>
        <v>-700.95454545454504</v>
      </c>
      <c r="Z53" s="38">
        <f t="shared" si="11"/>
        <v>-800.95454545454504</v>
      </c>
      <c r="AA53" s="38">
        <f t="shared" si="11"/>
        <v>-900.95454545454504</v>
      </c>
      <c r="AB53" s="38">
        <f t="shared" si="11"/>
        <v>-1000.954545454545</v>
      </c>
      <c r="AC53" s="38">
        <f t="shared" si="11"/>
        <v>-1100.954545454545</v>
      </c>
      <c r="AD53" s="38">
        <f t="shared" si="11"/>
        <v>-1200.954545454545</v>
      </c>
      <c r="AE53" s="38">
        <f t="shared" si="11"/>
        <v>-1300.954545454545</v>
      </c>
      <c r="AF53" s="38">
        <f t="shared" si="11"/>
        <v>-1400.954545454545</v>
      </c>
      <c r="AG53" s="38">
        <f t="shared" si="11"/>
        <v>-1500.954545454545</v>
      </c>
      <c r="AH53" s="38">
        <f t="shared" si="11"/>
        <v>-1600.954545454545</v>
      </c>
      <c r="AI53" s="38">
        <f t="shared" si="11"/>
        <v>-1700.954545454545</v>
      </c>
      <c r="AJ53" s="38">
        <f t="shared" si="11"/>
        <v>-1800.954545454545</v>
      </c>
      <c r="AK53" s="38">
        <f t="shared" si="11"/>
        <v>-1900.954545454545</v>
      </c>
      <c r="AL53" s="38">
        <f t="shared" si="11"/>
        <v>-2000.954545454545</v>
      </c>
      <c r="AM53" s="39">
        <f>AM48-AM52</f>
        <v>-89034.363636363734</v>
      </c>
    </row>
    <row r="54" spans="2:39" x14ac:dyDescent="0.3">
      <c r="B54" s="24" t="s">
        <v>35</v>
      </c>
      <c r="C54" s="43">
        <f>(C53/C52)</f>
        <v>0.42818192441022579</v>
      </c>
      <c r="D54" s="43">
        <f t="shared" ref="D54:V54" si="12">(D53/D52)</f>
        <v>0.38852072051602476</v>
      </c>
      <c r="E54" s="43">
        <f t="shared" si="12"/>
        <v>0.35100281254221882</v>
      </c>
      <c r="F54" s="43">
        <f t="shared" si="12"/>
        <v>0.3154590354097655</v>
      </c>
      <c r="G54" s="43">
        <f t="shared" si="12"/>
        <v>0.28173757005861033</v>
      </c>
      <c r="H54" s="43">
        <f t="shared" si="12"/>
        <v>0.24970177571261401</v>
      </c>
      <c r="I54" s="43">
        <f t="shared" si="12"/>
        <v>0.21922833930016306</v>
      </c>
      <c r="J54" s="43">
        <f t="shared" si="12"/>
        <v>0.19020568918319442</v>
      </c>
      <c r="K54" s="43">
        <f t="shared" si="12"/>
        <v>0.16253263017723349</v>
      </c>
      <c r="L54" s="43">
        <f t="shared" si="12"/>
        <v>0.13611716466469062</v>
      </c>
      <c r="M54" s="43">
        <f t="shared" si="12"/>
        <v>0.11087547085971673</v>
      </c>
      <c r="N54" s="43">
        <f t="shared" si="12"/>
        <v>8.6731014315211366E-2</v>
      </c>
      <c r="O54" s="43">
        <f t="shared" si="12"/>
        <v>6.3613772831436655E-2</v>
      </c>
      <c r="P54" s="43">
        <f t="shared" si="12"/>
        <v>4.1459558231791115E-2</v>
      </c>
      <c r="Q54" s="43">
        <f t="shared" si="12"/>
        <v>2.0209421170273037E-2</v>
      </c>
      <c r="R54" s="43">
        <f t="shared" si="12"/>
        <v>-1.9087265158461482E-4</v>
      </c>
      <c r="S54" s="43">
        <f t="shared" si="12"/>
        <v>-1.9791304657773422E-2</v>
      </c>
      <c r="T54" s="43">
        <f t="shared" si="12"/>
        <v>-3.8638012252995443E-2</v>
      </c>
      <c r="U54" s="43">
        <f t="shared" si="12"/>
        <v>-5.6773651400691051E-2</v>
      </c>
      <c r="V54" s="43">
        <f t="shared" si="12"/>
        <v>-7.4237718921739346E-2</v>
      </c>
      <c r="W54" s="43">
        <f t="shared" ref="W54:AL54" si="13">(W53/W52)</f>
        <v>-9.1066839639401362E-2</v>
      </c>
      <c r="X54" s="43">
        <f t="shared" si="13"/>
        <v>-0.10729502276397686</v>
      </c>
      <c r="Y54" s="43">
        <f t="shared" si="13"/>
        <v>-0.12295389129412133</v>
      </c>
      <c r="Z54" s="43">
        <f t="shared" si="13"/>
        <v>-0.13807288769089721</v>
      </c>
      <c r="AA54" s="43">
        <f t="shared" si="13"/>
        <v>-0.15267945863920315</v>
      </c>
      <c r="AB54" s="43">
        <f t="shared" si="13"/>
        <v>-0.16679922133599953</v>
      </c>
      <c r="AC54" s="43">
        <f t="shared" si="13"/>
        <v>-0.18045611342487386</v>
      </c>
      <c r="AD54" s="43">
        <f t="shared" si="13"/>
        <v>-0.19367252842304333</v>
      </c>
      <c r="AE54" s="43">
        <f t="shared" si="13"/>
        <v>-0.20646943825250139</v>
      </c>
      <c r="AF54" s="43">
        <f t="shared" si="13"/>
        <v>-0.21886650428558235</v>
      </c>
      <c r="AG54" s="43">
        <f t="shared" si="13"/>
        <v>-0.23088217814167145</v>
      </c>
      <c r="AH54" s="43">
        <f t="shared" si="13"/>
        <v>-0.24253379332190242</v>
      </c>
      <c r="AI54" s="43">
        <f t="shared" si="13"/>
        <v>-0.25383764863893199</v>
      </c>
      <c r="AJ54" s="43">
        <f t="shared" si="13"/>
        <v>-0.26480908428629668</v>
      </c>
      <c r="AK54" s="43">
        <f t="shared" si="13"/>
        <v>-0.27546255129395797</v>
      </c>
      <c r="AL54" s="43">
        <f t="shared" si="13"/>
        <v>-0.28581167503132687</v>
      </c>
      <c r="AM54" s="44">
        <f>(AM53/AM52)</f>
        <v>-0.47099565350792427</v>
      </c>
    </row>
    <row r="55" spans="2:39" x14ac:dyDescent="0.3">
      <c r="B55" s="24" t="s">
        <v>36</v>
      </c>
      <c r="C55" s="38">
        <f>NPV($C$12,C53)</f>
        <v>1455.3839364518976</v>
      </c>
      <c r="D55" s="38">
        <f t="shared" ref="D55:AM55" si="14">NPV($C$12,D53)</f>
        <v>1358.2965578111209</v>
      </c>
      <c r="E55" s="38">
        <f t="shared" si="14"/>
        <v>1261.2091791703442</v>
      </c>
      <c r="F55" s="38">
        <f t="shared" si="14"/>
        <v>1164.1218005295675</v>
      </c>
      <c r="G55" s="38">
        <f t="shared" si="14"/>
        <v>1067.0344218887908</v>
      </c>
      <c r="H55" s="38">
        <f t="shared" si="14"/>
        <v>969.9470432480141</v>
      </c>
      <c r="I55" s="38">
        <f t="shared" si="14"/>
        <v>872.85966460723785</v>
      </c>
      <c r="J55" s="38">
        <f t="shared" si="14"/>
        <v>775.77228596646114</v>
      </c>
      <c r="K55" s="38">
        <f t="shared" si="14"/>
        <v>678.68490732568443</v>
      </c>
      <c r="L55" s="38">
        <f t="shared" si="14"/>
        <v>581.59752868490773</v>
      </c>
      <c r="M55" s="38">
        <f t="shared" si="14"/>
        <v>484.51015004413102</v>
      </c>
      <c r="N55" s="38">
        <f t="shared" si="14"/>
        <v>387.42277140335432</v>
      </c>
      <c r="O55" s="38">
        <f t="shared" si="14"/>
        <v>290.33539276257761</v>
      </c>
      <c r="P55" s="38">
        <f t="shared" si="14"/>
        <v>193.24801412180094</v>
      </c>
      <c r="Q55" s="38">
        <f t="shared" si="14"/>
        <v>96.160635481024229</v>
      </c>
      <c r="R55" s="38">
        <f t="shared" si="14"/>
        <v>-0.92674315975246713</v>
      </c>
      <c r="S55" s="38">
        <f t="shared" si="14"/>
        <v>-98.014121800529168</v>
      </c>
      <c r="T55" s="38">
        <f t="shared" si="14"/>
        <v>-195.10150044130586</v>
      </c>
      <c r="U55" s="38">
        <f t="shared" si="14"/>
        <v>-292.18887908208256</v>
      </c>
      <c r="V55" s="38">
        <f t="shared" si="14"/>
        <v>-389.27625772285927</v>
      </c>
      <c r="W55" s="38">
        <f t="shared" ref="W55:AL55" si="15">NPV($C$12,W53)</f>
        <v>-486.36363636363598</v>
      </c>
      <c r="X55" s="38">
        <f t="shared" si="15"/>
        <v>-583.45101500441262</v>
      </c>
      <c r="Y55" s="38">
        <f t="shared" si="15"/>
        <v>-680.53839364518933</v>
      </c>
      <c r="Z55" s="38">
        <f t="shared" si="15"/>
        <v>-777.62577228596604</v>
      </c>
      <c r="AA55" s="38">
        <f t="shared" si="15"/>
        <v>-874.71315092674274</v>
      </c>
      <c r="AB55" s="38">
        <f t="shared" si="15"/>
        <v>-971.80052956751945</v>
      </c>
      <c r="AC55" s="38">
        <f t="shared" si="15"/>
        <v>-1068.887908208296</v>
      </c>
      <c r="AD55" s="38">
        <f t="shared" si="15"/>
        <v>-1165.9752868490727</v>
      </c>
      <c r="AE55" s="38">
        <f t="shared" si="15"/>
        <v>-1263.0626654898495</v>
      </c>
      <c r="AF55" s="38">
        <f t="shared" si="15"/>
        <v>-1360.1500441306262</v>
      </c>
      <c r="AG55" s="38">
        <f t="shared" si="15"/>
        <v>-1457.2374227714029</v>
      </c>
      <c r="AH55" s="38">
        <f t="shared" si="15"/>
        <v>-1554.3248014121796</v>
      </c>
      <c r="AI55" s="38">
        <f t="shared" si="15"/>
        <v>-1651.4121800529563</v>
      </c>
      <c r="AJ55" s="38">
        <f t="shared" si="15"/>
        <v>-1748.499558693733</v>
      </c>
      <c r="AK55" s="38">
        <f t="shared" si="15"/>
        <v>-1845.5869373345097</v>
      </c>
      <c r="AL55" s="38">
        <f t="shared" si="15"/>
        <v>-1942.6743159752864</v>
      </c>
      <c r="AM55" s="39">
        <f t="shared" si="14"/>
        <v>-86441.129744042453</v>
      </c>
    </row>
    <row r="56" spans="2:39" x14ac:dyDescent="0.3">
      <c r="B56" s="9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</row>
    <row r="57" spans="2:39" x14ac:dyDescent="0.3">
      <c r="B57" s="19" t="s">
        <v>46</v>
      </c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</row>
    <row r="58" spans="2:39" x14ac:dyDescent="0.3">
      <c r="B58" s="7" t="s">
        <v>50</v>
      </c>
      <c r="C58" s="22">
        <f>$C$5</f>
        <v>5000</v>
      </c>
      <c r="D58" s="22">
        <f>C58</f>
        <v>5000</v>
      </c>
      <c r="E58" s="23">
        <f>D58*(1+$C$6)</f>
        <v>5050</v>
      </c>
      <c r="F58" s="23">
        <f t="shared" ref="F58:U58" si="16">E58*(1+$C$6)</f>
        <v>5100.5</v>
      </c>
      <c r="G58" s="23">
        <f t="shared" si="16"/>
        <v>5151.5050000000001</v>
      </c>
      <c r="H58" s="23">
        <f t="shared" si="16"/>
        <v>5203.0200500000001</v>
      </c>
      <c r="I58" s="23">
        <f t="shared" si="16"/>
        <v>5255.0502505000004</v>
      </c>
      <c r="J58" s="23">
        <f t="shared" si="16"/>
        <v>5307.6007530050001</v>
      </c>
      <c r="K58" s="23">
        <f t="shared" si="16"/>
        <v>5360.6767605350506</v>
      </c>
      <c r="L58" s="23">
        <f t="shared" si="16"/>
        <v>5414.2835281404014</v>
      </c>
      <c r="M58" s="23">
        <f t="shared" si="16"/>
        <v>5468.426363421805</v>
      </c>
      <c r="N58" s="23">
        <f t="shared" si="16"/>
        <v>5523.1106270560231</v>
      </c>
      <c r="O58" s="23">
        <f t="shared" si="16"/>
        <v>5578.3417333265834</v>
      </c>
      <c r="P58" s="23">
        <f t="shared" si="16"/>
        <v>5634.1251506598492</v>
      </c>
      <c r="Q58" s="23">
        <f t="shared" si="16"/>
        <v>5690.4664021664476</v>
      </c>
      <c r="R58" s="23">
        <f t="shared" si="16"/>
        <v>5747.3710661881123</v>
      </c>
      <c r="S58" s="23">
        <f>R58*(1+$C$6)</f>
        <v>5804.8447768499937</v>
      </c>
      <c r="T58" s="23">
        <f t="shared" si="16"/>
        <v>5862.8932246184941</v>
      </c>
      <c r="U58" s="23">
        <f t="shared" si="16"/>
        <v>5921.5221568646793</v>
      </c>
      <c r="V58" s="23">
        <f>U58*(1+$C$6)</f>
        <v>5980.7373784333258</v>
      </c>
      <c r="W58" s="23">
        <f t="shared" ref="W58:AL58" si="17">V58*(1+$C$6)</f>
        <v>6040.5447522176592</v>
      </c>
      <c r="X58" s="23">
        <f t="shared" si="17"/>
        <v>6100.9501997398356</v>
      </c>
      <c r="Y58" s="23">
        <f t="shared" si="17"/>
        <v>6161.9597017372344</v>
      </c>
      <c r="Z58" s="23">
        <f t="shared" si="17"/>
        <v>6223.5792987546065</v>
      </c>
      <c r="AA58" s="23">
        <f t="shared" si="17"/>
        <v>6285.8150917421526</v>
      </c>
      <c r="AB58" s="23">
        <f t="shared" si="17"/>
        <v>6348.6732426595745</v>
      </c>
      <c r="AC58" s="23">
        <f t="shared" si="17"/>
        <v>6412.1599750861706</v>
      </c>
      <c r="AD58" s="23">
        <f t="shared" si="17"/>
        <v>6476.2815748370322</v>
      </c>
      <c r="AE58" s="23">
        <f t="shared" si="17"/>
        <v>6541.0443905854027</v>
      </c>
      <c r="AF58" s="23">
        <f t="shared" si="17"/>
        <v>6606.4548344912564</v>
      </c>
      <c r="AG58" s="23">
        <f t="shared" si="17"/>
        <v>6672.5193828361689</v>
      </c>
      <c r="AH58" s="23">
        <f t="shared" si="17"/>
        <v>6739.2445766645305</v>
      </c>
      <c r="AI58" s="23">
        <f t="shared" si="17"/>
        <v>6806.6370224311759</v>
      </c>
      <c r="AJ58" s="23">
        <f t="shared" si="17"/>
        <v>6874.7033926554877</v>
      </c>
      <c r="AK58" s="23">
        <f t="shared" si="17"/>
        <v>6943.4504265820424</v>
      </c>
      <c r="AL58" s="23">
        <f t="shared" si="17"/>
        <v>7012.884930847863</v>
      </c>
    </row>
    <row r="59" spans="2:39" x14ac:dyDescent="0.3">
      <c r="B59" s="24" t="s">
        <v>57</v>
      </c>
      <c r="C59" s="39">
        <f>C58</f>
        <v>5000</v>
      </c>
      <c r="D59" s="39">
        <f t="shared" ref="D59:AL59" si="18">D58</f>
        <v>5000</v>
      </c>
      <c r="E59" s="39">
        <f t="shared" si="18"/>
        <v>5050</v>
      </c>
      <c r="F59" s="39">
        <f t="shared" si="18"/>
        <v>5100.5</v>
      </c>
      <c r="G59" s="39">
        <f t="shared" si="18"/>
        <v>5151.5050000000001</v>
      </c>
      <c r="H59" s="39">
        <f t="shared" si="18"/>
        <v>5203.0200500000001</v>
      </c>
      <c r="I59" s="39">
        <f t="shared" si="18"/>
        <v>5255.0502505000004</v>
      </c>
      <c r="J59" s="39">
        <f t="shared" si="18"/>
        <v>5307.6007530050001</v>
      </c>
      <c r="K59" s="39">
        <f t="shared" si="18"/>
        <v>5360.6767605350506</v>
      </c>
      <c r="L59" s="39">
        <f t="shared" si="18"/>
        <v>5414.2835281404014</v>
      </c>
      <c r="M59" s="39">
        <f t="shared" si="18"/>
        <v>5468.426363421805</v>
      </c>
      <c r="N59" s="39">
        <f t="shared" si="18"/>
        <v>5523.1106270560231</v>
      </c>
      <c r="O59" s="39">
        <f t="shared" si="18"/>
        <v>5578.3417333265834</v>
      </c>
      <c r="P59" s="39">
        <f t="shared" si="18"/>
        <v>5634.1251506598492</v>
      </c>
      <c r="Q59" s="39">
        <f t="shared" si="18"/>
        <v>5690.4664021664476</v>
      </c>
      <c r="R59" s="39">
        <f t="shared" si="18"/>
        <v>5747.3710661881123</v>
      </c>
      <c r="S59" s="39">
        <f t="shared" si="18"/>
        <v>5804.8447768499937</v>
      </c>
      <c r="T59" s="39">
        <f t="shared" si="18"/>
        <v>5862.8932246184941</v>
      </c>
      <c r="U59" s="39">
        <f t="shared" si="18"/>
        <v>5921.5221568646793</v>
      </c>
      <c r="V59" s="39">
        <f t="shared" si="18"/>
        <v>5980.7373784333258</v>
      </c>
      <c r="W59" s="39">
        <f t="shared" si="18"/>
        <v>6040.5447522176592</v>
      </c>
      <c r="X59" s="39">
        <f t="shared" si="18"/>
        <v>6100.9501997398356</v>
      </c>
      <c r="Y59" s="39">
        <f t="shared" si="18"/>
        <v>6161.9597017372344</v>
      </c>
      <c r="Z59" s="39">
        <f t="shared" si="18"/>
        <v>6223.5792987546065</v>
      </c>
      <c r="AA59" s="39">
        <f t="shared" si="18"/>
        <v>6285.8150917421526</v>
      </c>
      <c r="AB59" s="39">
        <f t="shared" si="18"/>
        <v>6348.6732426595745</v>
      </c>
      <c r="AC59" s="39">
        <f t="shared" si="18"/>
        <v>6412.1599750861706</v>
      </c>
      <c r="AD59" s="39">
        <f t="shared" si="18"/>
        <v>6476.2815748370322</v>
      </c>
      <c r="AE59" s="39">
        <f t="shared" si="18"/>
        <v>6541.0443905854027</v>
      </c>
      <c r="AF59" s="39">
        <f t="shared" si="18"/>
        <v>6606.4548344912564</v>
      </c>
      <c r="AG59" s="39">
        <f t="shared" si="18"/>
        <v>6672.5193828361689</v>
      </c>
      <c r="AH59" s="39">
        <f t="shared" si="18"/>
        <v>6739.2445766645305</v>
      </c>
      <c r="AI59" s="39">
        <f t="shared" si="18"/>
        <v>6806.6370224311759</v>
      </c>
      <c r="AJ59" s="39">
        <f t="shared" si="18"/>
        <v>6874.7033926554877</v>
      </c>
      <c r="AK59" s="39">
        <f t="shared" si="18"/>
        <v>6943.4504265820424</v>
      </c>
      <c r="AL59" s="39">
        <f t="shared" si="18"/>
        <v>7012.884930847863</v>
      </c>
      <c r="AM59" s="39">
        <f>SUM(C59:AL59)</f>
        <v>213301.37801563391</v>
      </c>
    </row>
    <row r="60" spans="2:39" x14ac:dyDescent="0.3">
      <c r="B60" s="6" t="s">
        <v>39</v>
      </c>
      <c r="C60" s="12">
        <f>C58*$C$11</f>
        <v>3000</v>
      </c>
      <c r="D60" s="12">
        <f t="shared" ref="D60:AL60" si="19">D58*$C$11</f>
        <v>3000</v>
      </c>
      <c r="E60" s="12">
        <f t="shared" si="19"/>
        <v>3030</v>
      </c>
      <c r="F60" s="12">
        <f t="shared" si="19"/>
        <v>3060.2999999999997</v>
      </c>
      <c r="G60" s="12">
        <f t="shared" si="19"/>
        <v>3090.9029999999998</v>
      </c>
      <c r="H60" s="12">
        <f t="shared" si="19"/>
        <v>3121.81203</v>
      </c>
      <c r="I60" s="12">
        <f t="shared" si="19"/>
        <v>3153.0301503000001</v>
      </c>
      <c r="J60" s="12">
        <f t="shared" si="19"/>
        <v>3184.560451803</v>
      </c>
      <c r="K60" s="12">
        <f t="shared" si="19"/>
        <v>3216.4060563210301</v>
      </c>
      <c r="L60" s="12">
        <f t="shared" si="19"/>
        <v>3248.5701168842406</v>
      </c>
      <c r="M60" s="12">
        <f t="shared" si="19"/>
        <v>3281.0558180530829</v>
      </c>
      <c r="N60" s="12">
        <f t="shared" si="19"/>
        <v>3313.8663762336137</v>
      </c>
      <c r="O60" s="12">
        <f t="shared" si="19"/>
        <v>3347.00503999595</v>
      </c>
      <c r="P60" s="12">
        <f t="shared" si="19"/>
        <v>3380.4750903959093</v>
      </c>
      <c r="Q60" s="12">
        <f t="shared" si="19"/>
        <v>3414.2798412998686</v>
      </c>
      <c r="R60" s="12">
        <f t="shared" si="19"/>
        <v>3448.4226397128673</v>
      </c>
      <c r="S60" s="12">
        <f t="shared" si="19"/>
        <v>3482.9068661099959</v>
      </c>
      <c r="T60" s="12">
        <f t="shared" si="19"/>
        <v>3517.7359347710963</v>
      </c>
      <c r="U60" s="12">
        <f t="shared" si="19"/>
        <v>3552.9132941188077</v>
      </c>
      <c r="V60" s="12">
        <f t="shared" si="19"/>
        <v>3588.4424270599952</v>
      </c>
      <c r="W60" s="12">
        <f t="shared" si="19"/>
        <v>3624.3268513305952</v>
      </c>
      <c r="X60" s="12">
        <f t="shared" si="19"/>
        <v>3660.5701198439015</v>
      </c>
      <c r="Y60" s="12">
        <f t="shared" si="19"/>
        <v>3697.1758210423404</v>
      </c>
      <c r="Z60" s="12">
        <f t="shared" si="19"/>
        <v>3734.1475792527635</v>
      </c>
      <c r="AA60" s="12">
        <f t="shared" si="19"/>
        <v>3771.4890550452915</v>
      </c>
      <c r="AB60" s="12">
        <f t="shared" si="19"/>
        <v>3809.2039455957447</v>
      </c>
      <c r="AC60" s="12">
        <f t="shared" si="19"/>
        <v>3847.2959850517022</v>
      </c>
      <c r="AD60" s="12">
        <f t="shared" si="19"/>
        <v>3885.7689449022191</v>
      </c>
      <c r="AE60" s="12">
        <f t="shared" si="19"/>
        <v>3924.6266343512416</v>
      </c>
      <c r="AF60" s="12">
        <f t="shared" si="19"/>
        <v>3963.8729006947538</v>
      </c>
      <c r="AG60" s="12">
        <f t="shared" si="19"/>
        <v>4003.5116297017012</v>
      </c>
      <c r="AH60" s="12">
        <f t="shared" si="19"/>
        <v>4043.5467459987181</v>
      </c>
      <c r="AI60" s="12">
        <f t="shared" si="19"/>
        <v>4083.9822134587052</v>
      </c>
      <c r="AJ60" s="12">
        <f t="shared" si="19"/>
        <v>4124.8220355932926</v>
      </c>
      <c r="AK60" s="12">
        <f t="shared" si="19"/>
        <v>4166.0702559492256</v>
      </c>
      <c r="AL60" s="12">
        <f t="shared" si="19"/>
        <v>4207.7309585087178</v>
      </c>
    </row>
    <row r="61" spans="2:39" x14ac:dyDescent="0.3">
      <c r="B61" s="6" t="s">
        <v>47</v>
      </c>
      <c r="C61" s="12">
        <f>C14</f>
        <v>500</v>
      </c>
      <c r="D61" s="17">
        <f>C61+C15</f>
        <v>600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</row>
    <row r="62" spans="2:39" x14ac:dyDescent="0.3">
      <c r="B62" s="6" t="s">
        <v>51</v>
      </c>
      <c r="C62" s="21">
        <f>(C60/$C$9)*$C$10</f>
        <v>0.80769230769230771</v>
      </c>
      <c r="D62" s="21">
        <f t="shared" ref="D62:AL62" si="20">(D60/$C$9)*$C$10</f>
        <v>0.80769230769230771</v>
      </c>
      <c r="E62" s="21">
        <f t="shared" si="20"/>
        <v>0.8157692307692308</v>
      </c>
      <c r="F62" s="21">
        <f t="shared" si="20"/>
        <v>0.82392692307692306</v>
      </c>
      <c r="G62" s="21">
        <f t="shared" si="20"/>
        <v>0.83216619230769218</v>
      </c>
      <c r="H62" s="21">
        <f t="shared" si="20"/>
        <v>0.84048785423076922</v>
      </c>
      <c r="I62" s="21">
        <f t="shared" si="20"/>
        <v>0.84889273277307686</v>
      </c>
      <c r="J62" s="21">
        <f t="shared" si="20"/>
        <v>0.85738166010080774</v>
      </c>
      <c r="K62" s="21">
        <f t="shared" si="20"/>
        <v>0.86595547670181572</v>
      </c>
      <c r="L62" s="21">
        <f t="shared" si="20"/>
        <v>0.87461503146883401</v>
      </c>
      <c r="M62" s="21">
        <f t="shared" si="20"/>
        <v>0.8833611817835223</v>
      </c>
      <c r="N62" s="21">
        <f t="shared" si="20"/>
        <v>0.89219479360135756</v>
      </c>
      <c r="O62" s="21">
        <f t="shared" si="20"/>
        <v>0.90111674153737109</v>
      </c>
      <c r="P62" s="21">
        <f t="shared" si="20"/>
        <v>0.91012790895274487</v>
      </c>
      <c r="Q62" s="21">
        <f t="shared" si="20"/>
        <v>0.91922918804227238</v>
      </c>
      <c r="R62" s="21">
        <f t="shared" si="20"/>
        <v>0.92842147992269508</v>
      </c>
      <c r="S62" s="21">
        <f t="shared" si="20"/>
        <v>0.93770569472192189</v>
      </c>
      <c r="T62" s="21">
        <f t="shared" si="20"/>
        <v>0.94708275166914135</v>
      </c>
      <c r="U62" s="21">
        <f t="shared" si="20"/>
        <v>0.95655357918583295</v>
      </c>
      <c r="V62" s="21">
        <f t="shared" si="20"/>
        <v>0.9661191149776911</v>
      </c>
      <c r="W62" s="21">
        <f t="shared" si="20"/>
        <v>0.97578030612746791</v>
      </c>
      <c r="X62" s="21">
        <f t="shared" si="20"/>
        <v>0.98553810918874285</v>
      </c>
      <c r="Y62" s="21">
        <f t="shared" si="20"/>
        <v>0.99539349028063018</v>
      </c>
      <c r="Z62" s="21">
        <f t="shared" si="20"/>
        <v>1.0053474251834364</v>
      </c>
      <c r="AA62" s="21">
        <f t="shared" si="20"/>
        <v>1.0154008994352708</v>
      </c>
      <c r="AB62" s="21">
        <f t="shared" si="20"/>
        <v>1.0255549084296236</v>
      </c>
      <c r="AC62" s="21">
        <f t="shared" si="20"/>
        <v>1.0358104575139198</v>
      </c>
      <c r="AD62" s="21">
        <f t="shared" si="20"/>
        <v>1.0461685620890591</v>
      </c>
      <c r="AE62" s="21">
        <f t="shared" si="20"/>
        <v>1.0566302477099496</v>
      </c>
      <c r="AF62" s="21">
        <f t="shared" si="20"/>
        <v>1.0671965501870491</v>
      </c>
      <c r="AG62" s="21">
        <f t="shared" si="20"/>
        <v>1.0778685156889196</v>
      </c>
      <c r="AH62" s="21">
        <f t="shared" si="20"/>
        <v>1.0886472008458088</v>
      </c>
      <c r="AI62" s="21">
        <f t="shared" si="20"/>
        <v>1.0995336728542668</v>
      </c>
      <c r="AJ62" s="21">
        <f t="shared" si="20"/>
        <v>1.1105290095828095</v>
      </c>
      <c r="AK62" s="21">
        <f t="shared" si="20"/>
        <v>1.1216342996786377</v>
      </c>
      <c r="AL62" s="21">
        <f t="shared" si="20"/>
        <v>1.1328506426754239</v>
      </c>
    </row>
    <row r="63" spans="2:39" x14ac:dyDescent="0.3">
      <c r="B63" s="6" t="s">
        <v>48</v>
      </c>
      <c r="C63" s="12">
        <f>D17</f>
        <v>5000</v>
      </c>
      <c r="D63" s="12">
        <f>E17</f>
        <v>1000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</row>
    <row r="64" spans="2:39" x14ac:dyDescent="0.3">
      <c r="B64" s="6" t="s">
        <v>49</v>
      </c>
      <c r="C64" s="12">
        <f>D16</f>
        <v>10000</v>
      </c>
      <c r="D64" s="12">
        <f>E16</f>
        <v>1000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</row>
    <row r="65" spans="2:39" x14ac:dyDescent="0.3">
      <c r="B65" s="6" t="s">
        <v>60</v>
      </c>
      <c r="C65" s="21">
        <f>C23</f>
        <v>1.1499999999999999</v>
      </c>
      <c r="D65" s="21">
        <f>C65*(1+$C$24)</f>
        <v>1.2649999999999999</v>
      </c>
      <c r="E65" s="21">
        <f t="shared" ref="E65:H65" si="21">D65*(1+$C$24)</f>
        <v>1.3915</v>
      </c>
      <c r="F65" s="21">
        <f t="shared" si="21"/>
        <v>1.5306500000000001</v>
      </c>
      <c r="G65" s="21">
        <f t="shared" si="21"/>
        <v>1.6837150000000003</v>
      </c>
      <c r="H65" s="21">
        <f t="shared" si="21"/>
        <v>1.8520865000000004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</row>
    <row r="66" spans="2:39" x14ac:dyDescent="0.3">
      <c r="B66" s="6" t="s">
        <v>42</v>
      </c>
      <c r="C66" s="31">
        <f t="shared" ref="C66:H66" si="22">D21*$C$28*C65</f>
        <v>2587.5</v>
      </c>
      <c r="D66" s="31">
        <f t="shared" si="22"/>
        <v>2277</v>
      </c>
      <c r="E66" s="31">
        <f t="shared" si="22"/>
        <v>1878.5249999999999</v>
      </c>
      <c r="F66" s="31">
        <f t="shared" si="22"/>
        <v>1377.585</v>
      </c>
      <c r="G66" s="31">
        <f t="shared" si="22"/>
        <v>757.67175000000009</v>
      </c>
      <c r="H66" s="31">
        <f t="shared" si="22"/>
        <v>416.71946250000008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</row>
    <row r="67" spans="2:39" x14ac:dyDescent="0.3">
      <c r="B67" s="6" t="s">
        <v>23</v>
      </c>
      <c r="C67" s="12">
        <f t="shared" ref="C67:H67" si="23">D27</f>
        <v>3000</v>
      </c>
      <c r="D67" s="12">
        <f t="shared" si="23"/>
        <v>2000</v>
      </c>
      <c r="E67" s="12">
        <f t="shared" si="23"/>
        <v>1000</v>
      </c>
      <c r="F67" s="12">
        <f t="shared" si="23"/>
        <v>500</v>
      </c>
      <c r="G67" s="12">
        <f t="shared" si="23"/>
        <v>200</v>
      </c>
      <c r="H67" s="12">
        <f t="shared" si="23"/>
        <v>100</v>
      </c>
      <c r="I67" s="1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</row>
    <row r="68" spans="2:39" x14ac:dyDescent="0.3">
      <c r="B68" s="6" t="s">
        <v>21</v>
      </c>
      <c r="C68" s="33">
        <f t="shared" ref="C68:I68" si="24">D25*$C$26</f>
        <v>1000</v>
      </c>
      <c r="D68" s="33">
        <f t="shared" si="24"/>
        <v>800</v>
      </c>
      <c r="E68" s="33">
        <f t="shared" si="24"/>
        <v>600</v>
      </c>
      <c r="F68" s="33">
        <f t="shared" si="24"/>
        <v>400</v>
      </c>
      <c r="G68" s="33">
        <f t="shared" si="24"/>
        <v>200</v>
      </c>
      <c r="H68" s="33">
        <f t="shared" si="24"/>
        <v>100</v>
      </c>
      <c r="I68" s="33">
        <f t="shared" si="24"/>
        <v>100</v>
      </c>
      <c r="J68" s="33"/>
      <c r="K68" s="33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</row>
    <row r="69" spans="2:39" x14ac:dyDescent="0.3">
      <c r="B69" s="24" t="s">
        <v>58</v>
      </c>
      <c r="C69" s="38">
        <f>C60+C61+C62+C63+C64+C66+C67+C68</f>
        <v>25088.307692307691</v>
      </c>
      <c r="D69" s="38">
        <f t="shared" ref="D69:V69" si="25">D60+D61+D62+D63+D64+D66+D67+D68</f>
        <v>10677.807692307691</v>
      </c>
      <c r="E69" s="38">
        <f t="shared" si="25"/>
        <v>6509.3407692307692</v>
      </c>
      <c r="F69" s="38">
        <f t="shared" si="25"/>
        <v>5338.7089269230764</v>
      </c>
      <c r="G69" s="38">
        <f t="shared" si="25"/>
        <v>4249.4069161923071</v>
      </c>
      <c r="H69" s="38">
        <f t="shared" si="25"/>
        <v>3739.3719803542308</v>
      </c>
      <c r="I69" s="38">
        <f t="shared" si="25"/>
        <v>3253.8790430327731</v>
      </c>
      <c r="J69" s="38">
        <f t="shared" si="25"/>
        <v>3185.4178334631006</v>
      </c>
      <c r="K69" s="38">
        <f t="shared" si="25"/>
        <v>3217.2720117977319</v>
      </c>
      <c r="L69" s="38">
        <f t="shared" si="25"/>
        <v>3249.4447319157093</v>
      </c>
      <c r="M69" s="38">
        <f t="shared" si="25"/>
        <v>3281.9391792348665</v>
      </c>
      <c r="N69" s="38">
        <f t="shared" si="25"/>
        <v>3314.7585710272151</v>
      </c>
      <c r="O69" s="38">
        <f t="shared" si="25"/>
        <v>3347.9061567374874</v>
      </c>
      <c r="P69" s="38">
        <f t="shared" si="25"/>
        <v>3381.3852183048621</v>
      </c>
      <c r="Q69" s="38">
        <f t="shared" si="25"/>
        <v>3415.1990704879108</v>
      </c>
      <c r="R69" s="38">
        <f t="shared" si="25"/>
        <v>3449.35106119279</v>
      </c>
      <c r="S69" s="38">
        <f t="shared" si="25"/>
        <v>3483.8445718047178</v>
      </c>
      <c r="T69" s="38">
        <f t="shared" si="25"/>
        <v>3518.6830175227656</v>
      </c>
      <c r="U69" s="38">
        <f t="shared" si="25"/>
        <v>3553.8698476979935</v>
      </c>
      <c r="V69" s="38">
        <f t="shared" si="25"/>
        <v>3589.4085461749728</v>
      </c>
      <c r="W69" s="38">
        <f t="shared" ref="W69:AL69" si="26">W60+W61+W62+W63+W64+W66+W67+W68</f>
        <v>3625.3026316367227</v>
      </c>
      <c r="X69" s="38">
        <f t="shared" si="26"/>
        <v>3661.5556579530903</v>
      </c>
      <c r="Y69" s="38">
        <f t="shared" si="26"/>
        <v>3698.171214532621</v>
      </c>
      <c r="Z69" s="38">
        <f t="shared" si="26"/>
        <v>3735.1529266779471</v>
      </c>
      <c r="AA69" s="38">
        <f t="shared" si="26"/>
        <v>3772.5044559447269</v>
      </c>
      <c r="AB69" s="38">
        <f t="shared" si="26"/>
        <v>3810.2295005041742</v>
      </c>
      <c r="AC69" s="38">
        <f t="shared" si="26"/>
        <v>3848.3317955092161</v>
      </c>
      <c r="AD69" s="38">
        <f t="shared" si="26"/>
        <v>3886.8151134643081</v>
      </c>
      <c r="AE69" s="38">
        <f t="shared" si="26"/>
        <v>3925.6832645989516</v>
      </c>
      <c r="AF69" s="38">
        <f t="shared" si="26"/>
        <v>3964.9400972449407</v>
      </c>
      <c r="AG69" s="38">
        <f t="shared" si="26"/>
        <v>4004.58949821739</v>
      </c>
      <c r="AH69" s="38">
        <f t="shared" si="26"/>
        <v>4044.6353931995641</v>
      </c>
      <c r="AI69" s="38">
        <f t="shared" si="26"/>
        <v>4085.0817471315595</v>
      </c>
      <c r="AJ69" s="38">
        <f t="shared" si="26"/>
        <v>4125.9325646028756</v>
      </c>
      <c r="AK69" s="38">
        <f t="shared" si="26"/>
        <v>4167.1918902489042</v>
      </c>
      <c r="AL69" s="38">
        <f t="shared" si="26"/>
        <v>4208.8638091513931</v>
      </c>
      <c r="AM69" s="39">
        <f>SUM(C69:AL69)</f>
        <v>165410.28439832907</v>
      </c>
    </row>
    <row r="70" spans="2:39" x14ac:dyDescent="0.3">
      <c r="B70" s="24" t="s">
        <v>30</v>
      </c>
      <c r="C70" s="38">
        <f>C59-C69</f>
        <v>-20088.307692307691</v>
      </c>
      <c r="D70" s="38">
        <f t="shared" ref="D70:V70" si="27">D59-D69</f>
        <v>-5677.8076923076915</v>
      </c>
      <c r="E70" s="38">
        <f t="shared" si="27"/>
        <v>-1459.3407692307692</v>
      </c>
      <c r="F70" s="38">
        <f t="shared" si="27"/>
        <v>-238.20892692307643</v>
      </c>
      <c r="G70" s="38">
        <f t="shared" si="27"/>
        <v>902.098083807693</v>
      </c>
      <c r="H70" s="38">
        <f t="shared" si="27"/>
        <v>1463.6480696457693</v>
      </c>
      <c r="I70" s="38">
        <f t="shared" si="27"/>
        <v>2001.1712074672273</v>
      </c>
      <c r="J70" s="38">
        <f t="shared" si="27"/>
        <v>2122.1829195418995</v>
      </c>
      <c r="K70" s="38">
        <f t="shared" si="27"/>
        <v>2143.4047487373186</v>
      </c>
      <c r="L70" s="38">
        <f t="shared" si="27"/>
        <v>2164.838796224692</v>
      </c>
      <c r="M70" s="38">
        <f t="shared" si="27"/>
        <v>2186.4871841869385</v>
      </c>
      <c r="N70" s="38">
        <f t="shared" si="27"/>
        <v>2208.352056028808</v>
      </c>
      <c r="O70" s="38">
        <f t="shared" si="27"/>
        <v>2230.4355765890959</v>
      </c>
      <c r="P70" s="38">
        <f t="shared" si="27"/>
        <v>2252.7399323549871</v>
      </c>
      <c r="Q70" s="38">
        <f t="shared" si="27"/>
        <v>2275.2673316785367</v>
      </c>
      <c r="R70" s="38">
        <f t="shared" si="27"/>
        <v>2298.0200049953223</v>
      </c>
      <c r="S70" s="38">
        <f t="shared" si="27"/>
        <v>2321.0002050452758</v>
      </c>
      <c r="T70" s="38">
        <f t="shared" si="27"/>
        <v>2344.2102070957285</v>
      </c>
      <c r="U70" s="38">
        <f t="shared" si="27"/>
        <v>2367.6523091666859</v>
      </c>
      <c r="V70" s="38">
        <f t="shared" si="27"/>
        <v>2391.328832258353</v>
      </c>
      <c r="W70" s="38">
        <f t="shared" ref="W70:AL70" si="28">W59-W69</f>
        <v>2415.2421205809364</v>
      </c>
      <c r="X70" s="38">
        <f t="shared" si="28"/>
        <v>2439.3945417867453</v>
      </c>
      <c r="Y70" s="38">
        <f t="shared" si="28"/>
        <v>2463.7884872046134</v>
      </c>
      <c r="Z70" s="38">
        <f t="shared" si="28"/>
        <v>2488.4263720766594</v>
      </c>
      <c r="AA70" s="38">
        <f t="shared" si="28"/>
        <v>2513.3106357974257</v>
      </c>
      <c r="AB70" s="38">
        <f t="shared" si="28"/>
        <v>2538.4437421554003</v>
      </c>
      <c r="AC70" s="38">
        <f t="shared" si="28"/>
        <v>2563.8281795769544</v>
      </c>
      <c r="AD70" s="38">
        <f t="shared" si="28"/>
        <v>2589.4664613727241</v>
      </c>
      <c r="AE70" s="38">
        <f t="shared" si="28"/>
        <v>2615.361125986451</v>
      </c>
      <c r="AF70" s="38">
        <f t="shared" si="28"/>
        <v>2641.5147372463157</v>
      </c>
      <c r="AG70" s="38">
        <f t="shared" si="28"/>
        <v>2667.9298846187789</v>
      </c>
      <c r="AH70" s="38">
        <f t="shared" si="28"/>
        <v>2694.6091834649665</v>
      </c>
      <c r="AI70" s="38">
        <f t="shared" si="28"/>
        <v>2721.5552752996164</v>
      </c>
      <c r="AJ70" s="38">
        <f t="shared" si="28"/>
        <v>2748.7708280526122</v>
      </c>
      <c r="AK70" s="38">
        <f t="shared" si="28"/>
        <v>2776.2585363331382</v>
      </c>
      <c r="AL70" s="38">
        <f t="shared" si="28"/>
        <v>2804.0211216964699</v>
      </c>
      <c r="AM70" s="39">
        <f>SUM(C70:AL70)</f>
        <v>47891.093617304905</v>
      </c>
    </row>
    <row r="71" spans="2:39" x14ac:dyDescent="0.3">
      <c r="B71" s="24" t="s">
        <v>35</v>
      </c>
      <c r="C71" s="40">
        <f>(C70/C69)</f>
        <v>-0.80070397488256861</v>
      </c>
      <c r="D71" s="40">
        <f t="shared" ref="D71:AM71" si="29">(D70/D69)</f>
        <v>-0.53173908501817213</v>
      </c>
      <c r="E71" s="40">
        <f t="shared" si="29"/>
        <v>-0.22419179160645239</v>
      </c>
      <c r="F71" s="40">
        <f t="shared" si="29"/>
        <v>-4.4619201043493921E-2</v>
      </c>
      <c r="G71" s="40">
        <f t="shared" si="29"/>
        <v>0.21228799726622097</v>
      </c>
      <c r="H71" s="40">
        <f t="shared" si="29"/>
        <v>0.39141547760838652</v>
      </c>
      <c r="I71" s="40">
        <f t="shared" si="29"/>
        <v>0.6150109395590927</v>
      </c>
      <c r="J71" s="40">
        <f t="shared" si="29"/>
        <v>0.66621806949411067</v>
      </c>
      <c r="K71" s="40">
        <f t="shared" si="29"/>
        <v>0.66621806949411067</v>
      </c>
      <c r="L71" s="40">
        <f t="shared" si="29"/>
        <v>0.66621806949411078</v>
      </c>
      <c r="M71" s="40">
        <f t="shared" si="29"/>
        <v>0.66621806949411055</v>
      </c>
      <c r="N71" s="40">
        <f t="shared" si="29"/>
        <v>0.66621806949411055</v>
      </c>
      <c r="O71" s="40">
        <f t="shared" si="29"/>
        <v>0.66621806949411055</v>
      </c>
      <c r="P71" s="40">
        <f t="shared" si="29"/>
        <v>0.66621806949411067</v>
      </c>
      <c r="Q71" s="40">
        <f t="shared" si="29"/>
        <v>0.66621806949411055</v>
      </c>
      <c r="R71" s="40">
        <f t="shared" si="29"/>
        <v>0.66621806949411055</v>
      </c>
      <c r="S71" s="40">
        <f t="shared" si="29"/>
        <v>0.66621806949411067</v>
      </c>
      <c r="T71" s="40">
        <f t="shared" si="29"/>
        <v>0.66621806949411055</v>
      </c>
      <c r="U71" s="40">
        <f t="shared" si="29"/>
        <v>0.66621806949411055</v>
      </c>
      <c r="V71" s="40">
        <f t="shared" si="29"/>
        <v>0.66621806949411078</v>
      </c>
      <c r="W71" s="40">
        <f t="shared" ref="W71:AL71" si="30">(W70/W69)</f>
        <v>0.66621806949411067</v>
      </c>
      <c r="X71" s="40">
        <f t="shared" si="30"/>
        <v>0.66621806949411044</v>
      </c>
      <c r="Y71" s="40">
        <f t="shared" si="30"/>
        <v>0.66621806949411067</v>
      </c>
      <c r="Z71" s="40">
        <f t="shared" si="30"/>
        <v>0.66621806949411067</v>
      </c>
      <c r="AA71" s="40">
        <f t="shared" si="30"/>
        <v>0.66621806949411055</v>
      </c>
      <c r="AB71" s="40">
        <f t="shared" si="30"/>
        <v>0.66621806949411055</v>
      </c>
      <c r="AC71" s="40">
        <f t="shared" si="30"/>
        <v>0.66621806949411067</v>
      </c>
      <c r="AD71" s="40">
        <f t="shared" si="30"/>
        <v>0.66621806949411067</v>
      </c>
      <c r="AE71" s="40">
        <f t="shared" si="30"/>
        <v>0.66621806949411055</v>
      </c>
      <c r="AF71" s="40">
        <f t="shared" si="30"/>
        <v>0.66621806949411067</v>
      </c>
      <c r="AG71" s="40">
        <f t="shared" si="30"/>
        <v>0.66621806949411067</v>
      </c>
      <c r="AH71" s="40">
        <f t="shared" si="30"/>
        <v>0.66621806949411055</v>
      </c>
      <c r="AI71" s="40">
        <f t="shared" si="30"/>
        <v>0.66621806949411067</v>
      </c>
      <c r="AJ71" s="40">
        <f t="shared" si="30"/>
        <v>0.66621806949411055</v>
      </c>
      <c r="AK71" s="40">
        <f t="shared" si="30"/>
        <v>0.66621806949411055</v>
      </c>
      <c r="AL71" s="40">
        <f t="shared" si="30"/>
        <v>0.66621806949411067</v>
      </c>
      <c r="AM71" s="41">
        <f t="shared" si="29"/>
        <v>0.28952911719791885</v>
      </c>
    </row>
    <row r="72" spans="2:39" x14ac:dyDescent="0.3">
      <c r="B72" s="24" t="s">
        <v>36</v>
      </c>
      <c r="C72" s="38">
        <f>NPV($C$12,C70)</f>
        <v>-19503.211351755039</v>
      </c>
      <c r="D72" s="38">
        <f t="shared" ref="D72:V72" si="31">NPV($C$12,D70)</f>
        <v>-5512.434652725914</v>
      </c>
      <c r="E72" s="38">
        <f t="shared" si="31"/>
        <v>-1416.8356982823002</v>
      </c>
      <c r="F72" s="38">
        <f t="shared" si="31"/>
        <v>-231.27080283793828</v>
      </c>
      <c r="G72" s="38">
        <f t="shared" si="31"/>
        <v>875.82338233756604</v>
      </c>
      <c r="H72" s="38">
        <f t="shared" si="31"/>
        <v>1421.0175433454069</v>
      </c>
      <c r="I72" s="38">
        <f t="shared" si="31"/>
        <v>1942.8846674439098</v>
      </c>
      <c r="J72" s="38">
        <f t="shared" si="31"/>
        <v>2060.3717665455333</v>
      </c>
      <c r="K72" s="38">
        <f t="shared" si="31"/>
        <v>2080.9754842109887</v>
      </c>
      <c r="L72" s="38">
        <f t="shared" si="31"/>
        <v>2101.7852390530988</v>
      </c>
      <c r="M72" s="38">
        <f t="shared" si="31"/>
        <v>2122.8030914436295</v>
      </c>
      <c r="N72" s="38">
        <f t="shared" si="31"/>
        <v>2144.0311223580661</v>
      </c>
      <c r="O72" s="38">
        <f t="shared" si="31"/>
        <v>2165.4714335816466</v>
      </c>
      <c r="P72" s="38">
        <f t="shared" si="31"/>
        <v>2187.1261479174632</v>
      </c>
      <c r="Q72" s="38">
        <f t="shared" si="31"/>
        <v>2208.9974093966375</v>
      </c>
      <c r="R72" s="38">
        <f t="shared" si="31"/>
        <v>2231.0873834906042</v>
      </c>
      <c r="S72" s="38">
        <f t="shared" si="31"/>
        <v>2253.3982573255103</v>
      </c>
      <c r="T72" s="38">
        <f t="shared" si="31"/>
        <v>2275.9322398987656</v>
      </c>
      <c r="U72" s="38">
        <f t="shared" si="31"/>
        <v>2298.6915622977531</v>
      </c>
      <c r="V72" s="38">
        <f t="shared" si="31"/>
        <v>2321.678477920731</v>
      </c>
      <c r="W72" s="38">
        <f t="shared" ref="W72:AL72" si="32">NPV($C$12,W70)</f>
        <v>2344.895262699938</v>
      </c>
      <c r="X72" s="38">
        <f t="shared" si="32"/>
        <v>2368.344215326937</v>
      </c>
      <c r="Y72" s="38">
        <f t="shared" si="32"/>
        <v>2392.0276574802069</v>
      </c>
      <c r="Z72" s="38">
        <f t="shared" si="32"/>
        <v>2415.9479340550092</v>
      </c>
      <c r="AA72" s="38">
        <f t="shared" si="32"/>
        <v>2440.107413395559</v>
      </c>
      <c r="AB72" s="38">
        <f t="shared" si="32"/>
        <v>2464.5084875295147</v>
      </c>
      <c r="AC72" s="38">
        <f t="shared" si="32"/>
        <v>2489.1535724048099</v>
      </c>
      <c r="AD72" s="38">
        <f t="shared" si="32"/>
        <v>2514.0451081288584</v>
      </c>
      <c r="AE72" s="38">
        <f t="shared" si="32"/>
        <v>2539.1855592101465</v>
      </c>
      <c r="AF72" s="38">
        <f t="shared" si="32"/>
        <v>2564.5774148022483</v>
      </c>
      <c r="AG72" s="38">
        <f t="shared" si="32"/>
        <v>2590.2231889502709</v>
      </c>
      <c r="AH72" s="38">
        <f t="shared" si="32"/>
        <v>2616.1254208397731</v>
      </c>
      <c r="AI72" s="38">
        <f t="shared" si="32"/>
        <v>2642.2866750481712</v>
      </c>
      <c r="AJ72" s="38">
        <f t="shared" si="32"/>
        <v>2668.7095417986525</v>
      </c>
      <c r="AK72" s="38">
        <f t="shared" si="32"/>
        <v>2695.3966372166387</v>
      </c>
      <c r="AL72" s="38">
        <f t="shared" si="32"/>
        <v>2722.3506035888058</v>
      </c>
      <c r="AM72" s="39">
        <f>NPV($C$12,AM70)</f>
        <v>46496.207395441656</v>
      </c>
    </row>
    <row r="73" spans="2:39" x14ac:dyDescent="0.3">
      <c r="B73" s="51" t="s">
        <v>61</v>
      </c>
      <c r="C73" s="39">
        <f>SUM(C63:D64)+SUM(C66:I68)</f>
        <v>36295.001212499999</v>
      </c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</row>
    <row r="74" spans="2:39" x14ac:dyDescent="0.3">
      <c r="B74" s="51"/>
      <c r="C74" s="35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</row>
    <row r="75" spans="2:39" x14ac:dyDescent="0.3">
      <c r="B75" s="19" t="s">
        <v>52</v>
      </c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</row>
    <row r="76" spans="2:39" x14ac:dyDescent="0.3">
      <c r="B76" s="7" t="s">
        <v>56</v>
      </c>
      <c r="C76" s="12">
        <f>C5</f>
        <v>5000</v>
      </c>
      <c r="D76" s="17">
        <f>C76</f>
        <v>5000</v>
      </c>
      <c r="E76" s="17">
        <f>D76*(1+$C$6)</f>
        <v>5050</v>
      </c>
      <c r="F76" s="17">
        <f>E76*(1+$C$6)</f>
        <v>5100.5</v>
      </c>
      <c r="G76" s="17">
        <f>F76*(1+$C$7)</f>
        <v>5253.5150000000003</v>
      </c>
      <c r="H76" s="17">
        <f t="shared" ref="H76:U76" si="33">G76*(1+$C$7)</f>
        <v>5411.1204500000003</v>
      </c>
      <c r="I76" s="17">
        <f t="shared" si="33"/>
        <v>5573.4540635000003</v>
      </c>
      <c r="J76" s="17">
        <f t="shared" si="33"/>
        <v>5740.6576854050008</v>
      </c>
      <c r="K76" s="17">
        <f t="shared" si="33"/>
        <v>5912.8774159671511</v>
      </c>
      <c r="L76" s="17">
        <f t="shared" si="33"/>
        <v>6090.2637384461659</v>
      </c>
      <c r="M76" s="17">
        <f t="shared" si="33"/>
        <v>6272.9716505995511</v>
      </c>
      <c r="N76" s="17">
        <f t="shared" si="33"/>
        <v>6461.1608001175382</v>
      </c>
      <c r="O76" s="17">
        <f t="shared" si="33"/>
        <v>6654.9956241210648</v>
      </c>
      <c r="P76" s="17">
        <f t="shared" si="33"/>
        <v>6854.6454928446965</v>
      </c>
      <c r="Q76" s="17">
        <f t="shared" si="33"/>
        <v>7060.2848576300375</v>
      </c>
      <c r="R76" s="17">
        <f t="shared" si="33"/>
        <v>7272.0934033589392</v>
      </c>
      <c r="S76" s="17">
        <f>R76*(1+$C$7)</f>
        <v>7490.2562054597074</v>
      </c>
      <c r="T76" s="17">
        <f t="shared" si="33"/>
        <v>7714.963891623499</v>
      </c>
      <c r="U76" s="17">
        <f t="shared" si="33"/>
        <v>7946.4128083722044</v>
      </c>
      <c r="V76" s="17">
        <f>U76*(1+$C$7)</f>
        <v>8184.8051926233711</v>
      </c>
      <c r="W76" s="17">
        <f t="shared" ref="W76:AL76" si="34">V76*(1+$C$7)</f>
        <v>8430.3493484020728</v>
      </c>
      <c r="X76" s="17">
        <f t="shared" si="34"/>
        <v>8683.2598288541358</v>
      </c>
      <c r="Y76" s="17">
        <f t="shared" si="34"/>
        <v>8943.7576237197609</v>
      </c>
      <c r="Z76" s="17">
        <f t="shared" si="34"/>
        <v>9212.070352431354</v>
      </c>
      <c r="AA76" s="17">
        <f t="shared" si="34"/>
        <v>9488.4324630042956</v>
      </c>
      <c r="AB76" s="17">
        <f t="shared" si="34"/>
        <v>9773.0854368944256</v>
      </c>
      <c r="AC76" s="17">
        <f t="shared" si="34"/>
        <v>10066.278000001259</v>
      </c>
      <c r="AD76" s="17">
        <f t="shared" si="34"/>
        <v>10368.266340001297</v>
      </c>
      <c r="AE76" s="17">
        <f t="shared" si="34"/>
        <v>10679.314330201336</v>
      </c>
      <c r="AF76" s="17">
        <f t="shared" si="34"/>
        <v>10999.693760107377</v>
      </c>
      <c r="AG76" s="17">
        <f t="shared" si="34"/>
        <v>11329.684572910599</v>
      </c>
      <c r="AH76" s="17">
        <f t="shared" si="34"/>
        <v>11669.575110097918</v>
      </c>
      <c r="AI76" s="17">
        <f t="shared" si="34"/>
        <v>12019.662363400856</v>
      </c>
      <c r="AJ76" s="17">
        <f t="shared" si="34"/>
        <v>12380.252234302881</v>
      </c>
      <c r="AK76" s="17">
        <f t="shared" si="34"/>
        <v>12751.659801331969</v>
      </c>
      <c r="AL76" s="17">
        <f t="shared" si="34"/>
        <v>13134.209595371929</v>
      </c>
    </row>
    <row r="77" spans="2:39" x14ac:dyDescent="0.3">
      <c r="B77" s="24" t="s">
        <v>57</v>
      </c>
      <c r="C77" s="39">
        <f>C76</f>
        <v>5000</v>
      </c>
      <c r="D77" s="39">
        <f t="shared" ref="D77:V77" si="35">D76</f>
        <v>5000</v>
      </c>
      <c r="E77" s="39">
        <f t="shared" si="35"/>
        <v>5050</v>
      </c>
      <c r="F77" s="39">
        <f t="shared" si="35"/>
        <v>5100.5</v>
      </c>
      <c r="G77" s="39">
        <f t="shared" si="35"/>
        <v>5253.5150000000003</v>
      </c>
      <c r="H77" s="39">
        <f t="shared" si="35"/>
        <v>5411.1204500000003</v>
      </c>
      <c r="I77" s="39">
        <f t="shared" si="35"/>
        <v>5573.4540635000003</v>
      </c>
      <c r="J77" s="39">
        <f t="shared" si="35"/>
        <v>5740.6576854050008</v>
      </c>
      <c r="K77" s="39">
        <f t="shared" si="35"/>
        <v>5912.8774159671511</v>
      </c>
      <c r="L77" s="39">
        <f t="shared" si="35"/>
        <v>6090.2637384461659</v>
      </c>
      <c r="M77" s="39">
        <f t="shared" si="35"/>
        <v>6272.9716505995511</v>
      </c>
      <c r="N77" s="39">
        <f t="shared" si="35"/>
        <v>6461.1608001175382</v>
      </c>
      <c r="O77" s="39">
        <f t="shared" si="35"/>
        <v>6654.9956241210648</v>
      </c>
      <c r="P77" s="39">
        <f t="shared" si="35"/>
        <v>6854.6454928446965</v>
      </c>
      <c r="Q77" s="39">
        <f t="shared" si="35"/>
        <v>7060.2848576300375</v>
      </c>
      <c r="R77" s="39">
        <f t="shared" si="35"/>
        <v>7272.0934033589392</v>
      </c>
      <c r="S77" s="39">
        <f t="shared" si="35"/>
        <v>7490.2562054597074</v>
      </c>
      <c r="T77" s="39">
        <f t="shared" si="35"/>
        <v>7714.963891623499</v>
      </c>
      <c r="U77" s="39">
        <f t="shared" si="35"/>
        <v>7946.4128083722044</v>
      </c>
      <c r="V77" s="39">
        <f t="shared" si="35"/>
        <v>8184.8051926233711</v>
      </c>
      <c r="W77" s="39">
        <f t="shared" ref="W77:AL77" si="36">W76</f>
        <v>8430.3493484020728</v>
      </c>
      <c r="X77" s="39">
        <f t="shared" si="36"/>
        <v>8683.2598288541358</v>
      </c>
      <c r="Y77" s="39">
        <f t="shared" si="36"/>
        <v>8943.7576237197609</v>
      </c>
      <c r="Z77" s="39">
        <f t="shared" si="36"/>
        <v>9212.070352431354</v>
      </c>
      <c r="AA77" s="39">
        <f t="shared" si="36"/>
        <v>9488.4324630042956</v>
      </c>
      <c r="AB77" s="39">
        <f t="shared" si="36"/>
        <v>9773.0854368944256</v>
      </c>
      <c r="AC77" s="39">
        <f t="shared" si="36"/>
        <v>10066.278000001259</v>
      </c>
      <c r="AD77" s="39">
        <f t="shared" si="36"/>
        <v>10368.266340001297</v>
      </c>
      <c r="AE77" s="39">
        <f t="shared" si="36"/>
        <v>10679.314330201336</v>
      </c>
      <c r="AF77" s="39">
        <f t="shared" si="36"/>
        <v>10999.693760107377</v>
      </c>
      <c r="AG77" s="39">
        <f t="shared" si="36"/>
        <v>11329.684572910599</v>
      </c>
      <c r="AH77" s="39">
        <f t="shared" si="36"/>
        <v>11669.575110097918</v>
      </c>
      <c r="AI77" s="39">
        <f t="shared" si="36"/>
        <v>12019.662363400856</v>
      </c>
      <c r="AJ77" s="39">
        <f t="shared" si="36"/>
        <v>12380.252234302881</v>
      </c>
      <c r="AK77" s="39">
        <f t="shared" si="36"/>
        <v>12751.659801331969</v>
      </c>
      <c r="AL77" s="39">
        <f t="shared" si="36"/>
        <v>13134.209595371929</v>
      </c>
      <c r="AM77" s="39">
        <f>SUM(C77:AL77)</f>
        <v>295974.52944110235</v>
      </c>
    </row>
    <row r="78" spans="2:39" x14ac:dyDescent="0.3">
      <c r="B78" s="6" t="s">
        <v>40</v>
      </c>
      <c r="C78" s="12">
        <f>C76*$C$11</f>
        <v>3000</v>
      </c>
      <c r="D78" s="12">
        <f t="shared" ref="D78:V78" si="37">D76*$C$11</f>
        <v>3000</v>
      </c>
      <c r="E78" s="12">
        <f t="shared" si="37"/>
        <v>3030</v>
      </c>
      <c r="F78" s="12">
        <f t="shared" si="37"/>
        <v>3060.2999999999997</v>
      </c>
      <c r="G78" s="12">
        <f t="shared" si="37"/>
        <v>3152.1089999999999</v>
      </c>
      <c r="H78" s="12">
        <f t="shared" si="37"/>
        <v>3246.67227</v>
      </c>
      <c r="I78" s="12">
        <f t="shared" si="37"/>
        <v>3344.0724381</v>
      </c>
      <c r="J78" s="12">
        <f t="shared" si="37"/>
        <v>3444.3946112430003</v>
      </c>
      <c r="K78" s="12">
        <f t="shared" si="37"/>
        <v>3547.7264495802906</v>
      </c>
      <c r="L78" s="12">
        <f t="shared" si="37"/>
        <v>3654.1582430676995</v>
      </c>
      <c r="M78" s="12">
        <f t="shared" si="37"/>
        <v>3763.7829903597303</v>
      </c>
      <c r="N78" s="12">
        <f t="shared" si="37"/>
        <v>3876.6964800705227</v>
      </c>
      <c r="O78" s="12">
        <f t="shared" si="37"/>
        <v>3992.9973744726385</v>
      </c>
      <c r="P78" s="12">
        <f t="shared" si="37"/>
        <v>4112.7872957068175</v>
      </c>
      <c r="Q78" s="12">
        <f t="shared" si="37"/>
        <v>4236.1709145780223</v>
      </c>
      <c r="R78" s="12">
        <f t="shared" si="37"/>
        <v>4363.2560420153632</v>
      </c>
      <c r="S78" s="12">
        <f t="shared" si="37"/>
        <v>4494.1537232758246</v>
      </c>
      <c r="T78" s="12">
        <f t="shared" si="37"/>
        <v>4628.9783349740992</v>
      </c>
      <c r="U78" s="12">
        <f t="shared" si="37"/>
        <v>4767.8476850233228</v>
      </c>
      <c r="V78" s="12">
        <f t="shared" si="37"/>
        <v>4910.8831155740227</v>
      </c>
      <c r="W78" s="12">
        <f t="shared" ref="W78:AL78" si="38">W76*$C$11</f>
        <v>5058.2096090412433</v>
      </c>
      <c r="X78" s="12">
        <f t="shared" si="38"/>
        <v>5209.9558973124813</v>
      </c>
      <c r="Y78" s="12">
        <f t="shared" si="38"/>
        <v>5366.2545742318562</v>
      </c>
      <c r="Z78" s="12">
        <f t="shared" si="38"/>
        <v>5527.2422114588126</v>
      </c>
      <c r="AA78" s="12">
        <f t="shared" si="38"/>
        <v>5693.059477802577</v>
      </c>
      <c r="AB78" s="12">
        <f t="shared" si="38"/>
        <v>5863.8512621366554</v>
      </c>
      <c r="AC78" s="12">
        <f t="shared" si="38"/>
        <v>6039.7668000007552</v>
      </c>
      <c r="AD78" s="12">
        <f t="shared" si="38"/>
        <v>6220.9598040007777</v>
      </c>
      <c r="AE78" s="12">
        <f t="shared" si="38"/>
        <v>6407.5885981208012</v>
      </c>
      <c r="AF78" s="12">
        <f t="shared" si="38"/>
        <v>6599.8162560644259</v>
      </c>
      <c r="AG78" s="12">
        <f t="shared" si="38"/>
        <v>6797.8107437463595</v>
      </c>
      <c r="AH78" s="12">
        <f t="shared" si="38"/>
        <v>7001.7450660587501</v>
      </c>
      <c r="AI78" s="12">
        <f t="shared" si="38"/>
        <v>7211.7974180405135</v>
      </c>
      <c r="AJ78" s="12">
        <f t="shared" si="38"/>
        <v>7428.1513405817286</v>
      </c>
      <c r="AK78" s="12">
        <f t="shared" si="38"/>
        <v>7650.9958807991807</v>
      </c>
      <c r="AL78" s="12">
        <f t="shared" si="38"/>
        <v>7880.5257572231567</v>
      </c>
    </row>
    <row r="79" spans="2:39" x14ac:dyDescent="0.3">
      <c r="B79" s="6" t="s">
        <v>53</v>
      </c>
      <c r="C79" s="12">
        <f>C14</f>
        <v>500</v>
      </c>
      <c r="D79" s="17">
        <f>C79+C15</f>
        <v>600</v>
      </c>
      <c r="E79" s="17"/>
      <c r="F79" s="17"/>
      <c r="G79" s="17"/>
      <c r="H79" s="17"/>
      <c r="I79" s="17"/>
      <c r="J79" s="17"/>
      <c r="K79" s="17"/>
      <c r="L79" s="4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</row>
    <row r="80" spans="2:39" x14ac:dyDescent="0.3">
      <c r="B80" s="6" t="s">
        <v>59</v>
      </c>
      <c r="C80" s="21">
        <f>(C78/$C$9)*$C$10</f>
        <v>0.80769230769230771</v>
      </c>
      <c r="D80" s="21">
        <f t="shared" ref="D80:AL80" si="39">(D78/$C$9)*$C$10</f>
        <v>0.80769230769230771</v>
      </c>
      <c r="E80" s="21">
        <f t="shared" si="39"/>
        <v>0.8157692307692308</v>
      </c>
      <c r="F80" s="21">
        <f t="shared" si="39"/>
        <v>0.82392692307692306</v>
      </c>
      <c r="G80" s="21">
        <f t="shared" si="39"/>
        <v>0.84864473076923075</v>
      </c>
      <c r="H80" s="21">
        <f t="shared" si="39"/>
        <v>0.87410407269230772</v>
      </c>
      <c r="I80" s="21">
        <f t="shared" si="39"/>
        <v>0.90032719487307689</v>
      </c>
      <c r="J80" s="21">
        <f t="shared" si="39"/>
        <v>0.92733701071926933</v>
      </c>
      <c r="K80" s="21">
        <f t="shared" si="39"/>
        <v>0.9551571210408476</v>
      </c>
      <c r="L80" s="21">
        <f t="shared" si="39"/>
        <v>0.983811834672073</v>
      </c>
      <c r="M80" s="21">
        <f t="shared" si="39"/>
        <v>1.0133261897122352</v>
      </c>
      <c r="N80" s="21">
        <f t="shared" si="39"/>
        <v>1.0437259754036023</v>
      </c>
      <c r="O80" s="21">
        <f t="shared" si="39"/>
        <v>1.0750377546657104</v>
      </c>
      <c r="P80" s="21">
        <f t="shared" si="39"/>
        <v>1.1072888873056816</v>
      </c>
      <c r="Q80" s="21">
        <f t="shared" si="39"/>
        <v>1.1405075539248521</v>
      </c>
      <c r="R80" s="21">
        <f t="shared" si="39"/>
        <v>1.1747227805425977</v>
      </c>
      <c r="S80" s="21">
        <f t="shared" si="39"/>
        <v>1.209964463958876</v>
      </c>
      <c r="T80" s="21">
        <f t="shared" si="39"/>
        <v>1.2462633978776421</v>
      </c>
      <c r="U80" s="21">
        <f t="shared" si="39"/>
        <v>1.2836512998139715</v>
      </c>
      <c r="V80" s="21">
        <f t="shared" si="39"/>
        <v>1.3221608388083907</v>
      </c>
      <c r="W80" s="21">
        <f t="shared" si="39"/>
        <v>1.3618256639726425</v>
      </c>
      <c r="X80" s="21">
        <f t="shared" si="39"/>
        <v>1.4026804338918217</v>
      </c>
      <c r="Y80" s="21">
        <f t="shared" si="39"/>
        <v>1.4447608469085769</v>
      </c>
      <c r="Z80" s="21">
        <f t="shared" si="39"/>
        <v>1.4881036723158341</v>
      </c>
      <c r="AA80" s="21">
        <f t="shared" si="39"/>
        <v>1.5327467824853092</v>
      </c>
      <c r="AB80" s="21">
        <f t="shared" si="39"/>
        <v>1.5787291859598687</v>
      </c>
      <c r="AC80" s="21">
        <f t="shared" si="39"/>
        <v>1.6260910615386648</v>
      </c>
      <c r="AD80" s="21">
        <f t="shared" si="39"/>
        <v>1.6748737933848248</v>
      </c>
      <c r="AE80" s="21">
        <f t="shared" si="39"/>
        <v>1.7251200071863695</v>
      </c>
      <c r="AF80" s="21">
        <f t="shared" si="39"/>
        <v>1.7768736074019609</v>
      </c>
      <c r="AG80" s="21">
        <f t="shared" si="39"/>
        <v>1.8301798156240199</v>
      </c>
      <c r="AH80" s="21">
        <f t="shared" si="39"/>
        <v>1.8850852100927407</v>
      </c>
      <c r="AI80" s="21">
        <f t="shared" si="39"/>
        <v>1.9416377663955229</v>
      </c>
      <c r="AJ80" s="21">
        <f t="shared" si="39"/>
        <v>1.9998868993873884</v>
      </c>
      <c r="AK80" s="21">
        <f t="shared" si="39"/>
        <v>2.0598835063690104</v>
      </c>
      <c r="AL80" s="21">
        <f t="shared" si="39"/>
        <v>2.1216800115600809</v>
      </c>
    </row>
    <row r="81" spans="2:39" x14ac:dyDescent="0.3">
      <c r="B81" s="6" t="s">
        <v>48</v>
      </c>
      <c r="C81" s="12">
        <f>D17</f>
        <v>5000</v>
      </c>
      <c r="D81" s="12">
        <f>E17</f>
        <v>1000</v>
      </c>
      <c r="E81" s="17"/>
      <c r="F81" s="17"/>
      <c r="G81" s="17"/>
      <c r="H81" s="17"/>
      <c r="I81" s="17"/>
      <c r="J81" s="17"/>
      <c r="K81" s="17"/>
      <c r="L81" s="4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</row>
    <row r="82" spans="2:39" x14ac:dyDescent="0.3">
      <c r="B82" s="6" t="s">
        <v>49</v>
      </c>
      <c r="C82" s="12">
        <f>D16</f>
        <v>10000</v>
      </c>
      <c r="D82" s="12">
        <f>E16</f>
        <v>1000</v>
      </c>
      <c r="E82" s="17"/>
      <c r="F82" s="17"/>
      <c r="G82" s="17"/>
      <c r="H82" s="17"/>
      <c r="I82" s="17"/>
      <c r="J82" s="17"/>
      <c r="K82" s="17"/>
      <c r="L82" s="4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</row>
    <row r="83" spans="2:39" x14ac:dyDescent="0.3">
      <c r="B83" s="6" t="s">
        <v>60</v>
      </c>
      <c r="C83" s="21">
        <f>C23</f>
        <v>1.1499999999999999</v>
      </c>
      <c r="D83" s="21">
        <f>C83*(1+$C$24)</f>
        <v>1.2649999999999999</v>
      </c>
      <c r="E83" s="21">
        <f t="shared" ref="E83:H83" si="40">D83*(1+$C$24)</f>
        <v>1.3915</v>
      </c>
      <c r="F83" s="21">
        <f t="shared" si="40"/>
        <v>1.5306500000000001</v>
      </c>
      <c r="G83" s="21">
        <f t="shared" si="40"/>
        <v>1.6837150000000003</v>
      </c>
      <c r="H83" s="21">
        <f t="shared" si="40"/>
        <v>1.8520865000000004</v>
      </c>
      <c r="I83" s="17"/>
      <c r="J83" s="17"/>
      <c r="K83" s="17"/>
      <c r="L83" s="4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</row>
    <row r="84" spans="2:39" x14ac:dyDescent="0.3">
      <c r="B84" s="6" t="s">
        <v>42</v>
      </c>
      <c r="C84" s="31">
        <f t="shared" ref="C84:H84" si="41">D21*$C$28*C83</f>
        <v>2587.5</v>
      </c>
      <c r="D84" s="31">
        <f t="shared" si="41"/>
        <v>2277</v>
      </c>
      <c r="E84" s="31">
        <f t="shared" si="41"/>
        <v>1878.5249999999999</v>
      </c>
      <c r="F84" s="31">
        <f t="shared" si="41"/>
        <v>1377.585</v>
      </c>
      <c r="G84" s="31">
        <f t="shared" si="41"/>
        <v>757.67175000000009</v>
      </c>
      <c r="H84" s="31">
        <f t="shared" si="41"/>
        <v>416.71946250000008</v>
      </c>
      <c r="I84" s="17"/>
      <c r="J84" s="17"/>
      <c r="K84" s="17"/>
      <c r="L84" s="4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</row>
    <row r="85" spans="2:39" x14ac:dyDescent="0.3">
      <c r="B85" s="6" t="s">
        <v>54</v>
      </c>
      <c r="C85" s="12"/>
      <c r="D85" s="17"/>
      <c r="E85" s="17"/>
      <c r="F85" s="17">
        <f>C18</f>
        <v>1000</v>
      </c>
      <c r="G85" s="17"/>
      <c r="H85" s="17"/>
      <c r="I85" s="17"/>
      <c r="J85" s="17"/>
      <c r="K85" s="17"/>
      <c r="L85" s="4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</row>
    <row r="86" spans="2:39" x14ac:dyDescent="0.3">
      <c r="B86" s="6" t="s">
        <v>55</v>
      </c>
      <c r="C86" s="12"/>
      <c r="D86" s="17"/>
      <c r="E86" s="17"/>
      <c r="F86" s="17">
        <f>C19</f>
        <v>1000</v>
      </c>
      <c r="G86" s="17"/>
      <c r="H86" s="17"/>
      <c r="I86" s="17"/>
      <c r="J86" s="17"/>
      <c r="K86" s="17"/>
      <c r="L86" s="4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</row>
    <row r="87" spans="2:39" x14ac:dyDescent="0.3">
      <c r="B87" s="6" t="s">
        <v>43</v>
      </c>
      <c r="C87" s="12"/>
      <c r="D87" s="17"/>
      <c r="E87" s="17"/>
      <c r="F87" s="32">
        <f>G22*F83*$C$28</f>
        <v>688.79250000000002</v>
      </c>
      <c r="G87" s="32">
        <f>H22*G83*$C$28</f>
        <v>378.83587500000004</v>
      </c>
      <c r="H87" s="17"/>
      <c r="I87" s="17"/>
      <c r="J87" s="17"/>
      <c r="K87" s="17"/>
      <c r="L87" s="4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</row>
    <row r="88" spans="2:39" x14ac:dyDescent="0.3">
      <c r="B88" s="6" t="s">
        <v>23</v>
      </c>
      <c r="C88" s="12">
        <f t="shared" ref="C88:H88" si="42">D27</f>
        <v>3000</v>
      </c>
      <c r="D88" s="12">
        <f t="shared" si="42"/>
        <v>2000</v>
      </c>
      <c r="E88" s="12">
        <f t="shared" si="42"/>
        <v>1000</v>
      </c>
      <c r="F88" s="12">
        <f t="shared" si="42"/>
        <v>500</v>
      </c>
      <c r="G88" s="12">
        <f t="shared" si="42"/>
        <v>200</v>
      </c>
      <c r="H88" s="12">
        <f t="shared" si="42"/>
        <v>100</v>
      </c>
      <c r="I88" s="12"/>
      <c r="J88" s="12"/>
      <c r="K88" s="12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</row>
    <row r="89" spans="2:39" x14ac:dyDescent="0.3">
      <c r="B89" s="6" t="s">
        <v>21</v>
      </c>
      <c r="C89" s="33">
        <f t="shared" ref="C89:I89" si="43">D25*$C$26</f>
        <v>1000</v>
      </c>
      <c r="D89" s="33">
        <f t="shared" si="43"/>
        <v>800</v>
      </c>
      <c r="E89" s="33">
        <f t="shared" si="43"/>
        <v>600</v>
      </c>
      <c r="F89" s="33">
        <f t="shared" si="43"/>
        <v>400</v>
      </c>
      <c r="G89" s="33">
        <f t="shared" si="43"/>
        <v>200</v>
      </c>
      <c r="H89" s="33">
        <f t="shared" si="43"/>
        <v>100</v>
      </c>
      <c r="I89" s="33">
        <f t="shared" si="43"/>
        <v>100</v>
      </c>
      <c r="J89" s="33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</row>
    <row r="90" spans="2:39" x14ac:dyDescent="0.3">
      <c r="B90" s="24" t="s">
        <v>58</v>
      </c>
      <c r="C90" s="39">
        <f>C78+C79+C80+C81+C82+C84+C85+C86+C87+C88+C89</f>
        <v>25088.307692307691</v>
      </c>
      <c r="D90" s="39">
        <f t="shared" ref="D90:V90" si="44">D78+D79+D80+D81+D82+D84+D85+D86+D87+D88+D89</f>
        <v>10677.807692307691</v>
      </c>
      <c r="E90" s="39">
        <f t="shared" si="44"/>
        <v>6509.3407692307692</v>
      </c>
      <c r="F90" s="39">
        <f t="shared" si="44"/>
        <v>8027.501426923076</v>
      </c>
      <c r="G90" s="39">
        <f t="shared" si="44"/>
        <v>4689.4652697307693</v>
      </c>
      <c r="H90" s="39">
        <f t="shared" si="44"/>
        <v>3864.2658365726925</v>
      </c>
      <c r="I90" s="39">
        <f t="shared" si="44"/>
        <v>3444.9727652948732</v>
      </c>
      <c r="J90" s="39">
        <f t="shared" si="44"/>
        <v>3445.3219482537197</v>
      </c>
      <c r="K90" s="39">
        <f t="shared" si="44"/>
        <v>3548.6816067013315</v>
      </c>
      <c r="L90" s="39">
        <f t="shared" si="44"/>
        <v>3655.1420549023715</v>
      </c>
      <c r="M90" s="39">
        <f t="shared" si="44"/>
        <v>3764.7963165494425</v>
      </c>
      <c r="N90" s="39">
        <f t="shared" si="44"/>
        <v>3877.7402060459262</v>
      </c>
      <c r="O90" s="39">
        <f t="shared" si="44"/>
        <v>3994.0724122273041</v>
      </c>
      <c r="P90" s="39">
        <f t="shared" si="44"/>
        <v>4113.8945845941234</v>
      </c>
      <c r="Q90" s="39">
        <f t="shared" si="44"/>
        <v>4237.3114221319474</v>
      </c>
      <c r="R90" s="39">
        <f t="shared" si="44"/>
        <v>4364.4307647959058</v>
      </c>
      <c r="S90" s="39">
        <f t="shared" si="44"/>
        <v>4495.3636877397839</v>
      </c>
      <c r="T90" s="39">
        <f t="shared" si="44"/>
        <v>4630.2245983719768</v>
      </c>
      <c r="U90" s="39">
        <f t="shared" si="44"/>
        <v>4769.1313363231366</v>
      </c>
      <c r="V90" s="39">
        <f t="shared" si="44"/>
        <v>4912.2052764128312</v>
      </c>
      <c r="W90" s="39">
        <f t="shared" ref="W90:AL90" si="45">W78+W79+W80+W81+W82+W84+W85+W86+W87+W88+W89</f>
        <v>5059.5714347052162</v>
      </c>
      <c r="X90" s="39">
        <f t="shared" si="45"/>
        <v>5211.3585777463732</v>
      </c>
      <c r="Y90" s="39">
        <f t="shared" si="45"/>
        <v>5367.6993350787643</v>
      </c>
      <c r="Z90" s="39">
        <f t="shared" si="45"/>
        <v>5528.730315131128</v>
      </c>
      <c r="AA90" s="39">
        <f t="shared" si="45"/>
        <v>5694.5922245850625</v>
      </c>
      <c r="AB90" s="39">
        <f t="shared" si="45"/>
        <v>5865.429991322615</v>
      </c>
      <c r="AC90" s="39">
        <f t="shared" si="45"/>
        <v>6041.3928910622935</v>
      </c>
      <c r="AD90" s="39">
        <f t="shared" si="45"/>
        <v>6222.6346777941626</v>
      </c>
      <c r="AE90" s="39">
        <f t="shared" si="45"/>
        <v>6409.3137181279872</v>
      </c>
      <c r="AF90" s="39">
        <f t="shared" si="45"/>
        <v>6601.5931296718281</v>
      </c>
      <c r="AG90" s="39">
        <f t="shared" si="45"/>
        <v>6799.640923561984</v>
      </c>
      <c r="AH90" s="39">
        <f t="shared" si="45"/>
        <v>7003.6301512688433</v>
      </c>
      <c r="AI90" s="39">
        <f t="shared" si="45"/>
        <v>7213.7390558069092</v>
      </c>
      <c r="AJ90" s="39">
        <f t="shared" si="45"/>
        <v>7430.1512274811157</v>
      </c>
      <c r="AK90" s="39">
        <f t="shared" si="45"/>
        <v>7653.0557643055499</v>
      </c>
      <c r="AL90" s="39">
        <f t="shared" si="45"/>
        <v>7882.6474372347166</v>
      </c>
      <c r="AM90" s="39">
        <f>SUM(C90:AL90)</f>
        <v>218095.15852230194</v>
      </c>
    </row>
    <row r="91" spans="2:39" x14ac:dyDescent="0.3">
      <c r="B91" s="24" t="s">
        <v>30</v>
      </c>
      <c r="C91" s="38">
        <f>C77-C90</f>
        <v>-20088.307692307691</v>
      </c>
      <c r="D91" s="38">
        <f t="shared" ref="D91:V91" si="46">D77-D90</f>
        <v>-5677.8076923076915</v>
      </c>
      <c r="E91" s="38">
        <f t="shared" si="46"/>
        <v>-1459.3407692307692</v>
      </c>
      <c r="F91" s="38">
        <f t="shared" si="46"/>
        <v>-2927.001426923076</v>
      </c>
      <c r="G91" s="38">
        <f t="shared" si="46"/>
        <v>564.04973026923108</v>
      </c>
      <c r="H91" s="38">
        <f t="shared" si="46"/>
        <v>1546.8546134273079</v>
      </c>
      <c r="I91" s="38">
        <f t="shared" si="46"/>
        <v>2128.4812982051271</v>
      </c>
      <c r="J91" s="38">
        <f t="shared" si="46"/>
        <v>2295.3357371512811</v>
      </c>
      <c r="K91" s="38">
        <f t="shared" si="46"/>
        <v>2364.1958092658197</v>
      </c>
      <c r="L91" s="38">
        <f t="shared" si="46"/>
        <v>2435.1216835437945</v>
      </c>
      <c r="M91" s="38">
        <f t="shared" si="46"/>
        <v>2508.1753340501086</v>
      </c>
      <c r="N91" s="38">
        <f t="shared" si="46"/>
        <v>2583.420594071612</v>
      </c>
      <c r="O91" s="38">
        <f t="shared" si="46"/>
        <v>2660.9232118937607</v>
      </c>
      <c r="P91" s="38">
        <f t="shared" si="46"/>
        <v>2740.750908250573</v>
      </c>
      <c r="Q91" s="38">
        <f t="shared" si="46"/>
        <v>2822.9734354980901</v>
      </c>
      <c r="R91" s="38">
        <f t="shared" si="46"/>
        <v>2907.6626385630334</v>
      </c>
      <c r="S91" s="38">
        <f t="shared" si="46"/>
        <v>2994.8925177199235</v>
      </c>
      <c r="T91" s="38">
        <f t="shared" si="46"/>
        <v>3084.7392932515222</v>
      </c>
      <c r="U91" s="38">
        <f t="shared" si="46"/>
        <v>3177.2814720490678</v>
      </c>
      <c r="V91" s="38">
        <f t="shared" si="46"/>
        <v>3272.59991621054</v>
      </c>
      <c r="W91" s="38">
        <f t="shared" ref="W91:AL91" si="47">W77-W90</f>
        <v>3370.7779136968566</v>
      </c>
      <c r="X91" s="38">
        <f t="shared" si="47"/>
        <v>3471.9012511077626</v>
      </c>
      <c r="Y91" s="38">
        <f t="shared" si="47"/>
        <v>3576.0582886409966</v>
      </c>
      <c r="Z91" s="38">
        <f t="shared" si="47"/>
        <v>3683.340037300226</v>
      </c>
      <c r="AA91" s="38">
        <f t="shared" si="47"/>
        <v>3793.8402384192332</v>
      </c>
      <c r="AB91" s="38">
        <f t="shared" si="47"/>
        <v>3907.6554455718106</v>
      </c>
      <c r="AC91" s="38">
        <f t="shared" si="47"/>
        <v>4024.8851089389655</v>
      </c>
      <c r="AD91" s="38">
        <f t="shared" si="47"/>
        <v>4145.6316622071345</v>
      </c>
      <c r="AE91" s="38">
        <f t="shared" si="47"/>
        <v>4270.0006120733487</v>
      </c>
      <c r="AF91" s="38">
        <f t="shared" si="47"/>
        <v>4398.1006304355487</v>
      </c>
      <c r="AG91" s="38">
        <f t="shared" si="47"/>
        <v>4530.043649348615</v>
      </c>
      <c r="AH91" s="38">
        <f t="shared" si="47"/>
        <v>4665.9449588290745</v>
      </c>
      <c r="AI91" s="38">
        <f t="shared" si="47"/>
        <v>4805.9233075939464</v>
      </c>
      <c r="AJ91" s="38">
        <f t="shared" si="47"/>
        <v>4950.1010068217656</v>
      </c>
      <c r="AK91" s="38">
        <f t="shared" si="47"/>
        <v>5098.6040370264191</v>
      </c>
      <c r="AL91" s="38">
        <f t="shared" si="47"/>
        <v>5251.5621581372125</v>
      </c>
      <c r="AM91" s="39">
        <f>AM77-AM90</f>
        <v>77879.370918800414</v>
      </c>
    </row>
    <row r="92" spans="2:39" x14ac:dyDescent="0.3">
      <c r="B92" s="24" t="s">
        <v>35</v>
      </c>
      <c r="C92" s="43">
        <f>(C91/C90)</f>
        <v>-0.80070397488256861</v>
      </c>
      <c r="D92" s="43">
        <f t="shared" ref="D92:V92" si="48">(D91/D90)</f>
        <v>-0.53173908501817213</v>
      </c>
      <c r="E92" s="43">
        <f t="shared" si="48"/>
        <v>-0.22419179160645239</v>
      </c>
      <c r="F92" s="43">
        <f t="shared" si="48"/>
        <v>-0.36462172614586369</v>
      </c>
      <c r="G92" s="43">
        <f t="shared" si="48"/>
        <v>0.12028018075110175</v>
      </c>
      <c r="H92" s="43">
        <f t="shared" si="48"/>
        <v>0.40029715315839898</v>
      </c>
      <c r="I92" s="43">
        <f t="shared" si="48"/>
        <v>0.6178514151542035</v>
      </c>
      <c r="J92" s="43">
        <f t="shared" si="48"/>
        <v>0.66621806949411055</v>
      </c>
      <c r="K92" s="43">
        <f t="shared" si="48"/>
        <v>0.66621806949411055</v>
      </c>
      <c r="L92" s="43">
        <f t="shared" si="48"/>
        <v>0.66621806949411067</v>
      </c>
      <c r="M92" s="43">
        <f t="shared" si="48"/>
        <v>0.66621806949411078</v>
      </c>
      <c r="N92" s="43">
        <f t="shared" si="48"/>
        <v>0.66621806949411067</v>
      </c>
      <c r="O92" s="43">
        <f t="shared" si="48"/>
        <v>0.66621806949411078</v>
      </c>
      <c r="P92" s="43">
        <f t="shared" si="48"/>
        <v>0.66621806949411067</v>
      </c>
      <c r="Q92" s="43">
        <f t="shared" si="48"/>
        <v>0.66621806949411055</v>
      </c>
      <c r="R92" s="43">
        <f t="shared" si="48"/>
        <v>0.66621806949411067</v>
      </c>
      <c r="S92" s="43">
        <f t="shared" si="48"/>
        <v>0.66621806949411033</v>
      </c>
      <c r="T92" s="43">
        <f t="shared" si="48"/>
        <v>0.66621806949411067</v>
      </c>
      <c r="U92" s="43">
        <f t="shared" si="48"/>
        <v>0.66621806949411055</v>
      </c>
      <c r="V92" s="43">
        <f t="shared" si="48"/>
        <v>0.66621806949411055</v>
      </c>
      <c r="W92" s="43">
        <f t="shared" ref="W92:AL92" si="49">(W91/W90)</f>
        <v>0.66621806949411055</v>
      </c>
      <c r="X92" s="43">
        <f t="shared" si="49"/>
        <v>0.66621806949411055</v>
      </c>
      <c r="Y92" s="43">
        <f t="shared" si="49"/>
        <v>0.66621806949411078</v>
      </c>
      <c r="Z92" s="43">
        <f t="shared" si="49"/>
        <v>0.66621806949411067</v>
      </c>
      <c r="AA92" s="43">
        <f t="shared" si="49"/>
        <v>0.66621806949411067</v>
      </c>
      <c r="AB92" s="43">
        <f t="shared" si="49"/>
        <v>0.66621806949411067</v>
      </c>
      <c r="AC92" s="43">
        <f t="shared" si="49"/>
        <v>0.66621806949411067</v>
      </c>
      <c r="AD92" s="43">
        <f t="shared" si="49"/>
        <v>0.66621806949411067</v>
      </c>
      <c r="AE92" s="43">
        <f t="shared" si="49"/>
        <v>0.66621806949411078</v>
      </c>
      <c r="AF92" s="43">
        <f t="shared" si="49"/>
        <v>0.66621806949411055</v>
      </c>
      <c r="AG92" s="43">
        <f t="shared" si="49"/>
        <v>0.66621806949411044</v>
      </c>
      <c r="AH92" s="43">
        <f t="shared" si="49"/>
        <v>0.66621806949411055</v>
      </c>
      <c r="AI92" s="43">
        <f t="shared" si="49"/>
        <v>0.66621806949411044</v>
      </c>
      <c r="AJ92" s="43">
        <f t="shared" si="49"/>
        <v>0.66621806949411067</v>
      </c>
      <c r="AK92" s="43">
        <f t="shared" si="49"/>
        <v>0.66621806949411067</v>
      </c>
      <c r="AL92" s="43">
        <f t="shared" si="49"/>
        <v>0.66621806949411078</v>
      </c>
      <c r="AM92" s="45">
        <f>(AM91/AM90)</f>
        <v>0.35708894890867848</v>
      </c>
    </row>
    <row r="93" spans="2:39" x14ac:dyDescent="0.3">
      <c r="B93" s="24" t="s">
        <v>36</v>
      </c>
      <c r="C93" s="38">
        <f>NPV($C$12,C91)</f>
        <v>-19503.211351755039</v>
      </c>
      <c r="D93" s="38">
        <f t="shared" ref="D93:V93" si="50">NPV($C$12,D91)</f>
        <v>-5512.434652725914</v>
      </c>
      <c r="E93" s="38">
        <f t="shared" si="50"/>
        <v>-1416.8356982823002</v>
      </c>
      <c r="F93" s="38">
        <f t="shared" si="50"/>
        <v>-2841.7489581777436</v>
      </c>
      <c r="G93" s="38">
        <f t="shared" si="50"/>
        <v>547.62109734876799</v>
      </c>
      <c r="H93" s="38">
        <f t="shared" si="50"/>
        <v>1501.8005955604931</v>
      </c>
      <c r="I93" s="38">
        <f t="shared" si="50"/>
        <v>2066.4866972865311</v>
      </c>
      <c r="J93" s="38">
        <f t="shared" si="50"/>
        <v>2228.4812982051271</v>
      </c>
      <c r="K93" s="38">
        <f t="shared" si="50"/>
        <v>2295.3357371512811</v>
      </c>
      <c r="L93" s="38">
        <f t="shared" si="50"/>
        <v>2364.1958092658197</v>
      </c>
      <c r="M93" s="38">
        <f t="shared" si="50"/>
        <v>2435.1216835437949</v>
      </c>
      <c r="N93" s="38">
        <f t="shared" si="50"/>
        <v>2508.1753340501086</v>
      </c>
      <c r="O93" s="38">
        <f t="shared" si="50"/>
        <v>2583.4205940716124</v>
      </c>
      <c r="P93" s="38">
        <f t="shared" si="50"/>
        <v>2660.9232118937603</v>
      </c>
      <c r="Q93" s="38">
        <f t="shared" si="50"/>
        <v>2740.750908250573</v>
      </c>
      <c r="R93" s="38">
        <f t="shared" si="50"/>
        <v>2822.9734354980906</v>
      </c>
      <c r="S93" s="38">
        <f t="shared" si="50"/>
        <v>2907.6626385630325</v>
      </c>
      <c r="T93" s="38">
        <f t="shared" si="50"/>
        <v>2994.8925177199244</v>
      </c>
      <c r="U93" s="38">
        <f t="shared" si="50"/>
        <v>3084.7392932515222</v>
      </c>
      <c r="V93" s="38">
        <f t="shared" si="50"/>
        <v>3177.2814720490678</v>
      </c>
      <c r="W93" s="38">
        <f t="shared" ref="W93:AL93" si="51">NPV($C$12,W91)</f>
        <v>3272.5999162105404</v>
      </c>
      <c r="X93" s="38">
        <f t="shared" si="51"/>
        <v>3370.777913696857</v>
      </c>
      <c r="Y93" s="38">
        <f t="shared" si="51"/>
        <v>3471.9012511077635</v>
      </c>
      <c r="Z93" s="38">
        <f t="shared" si="51"/>
        <v>3576.0582886409961</v>
      </c>
      <c r="AA93" s="38">
        <f t="shared" si="51"/>
        <v>3683.3400373002264</v>
      </c>
      <c r="AB93" s="38">
        <f t="shared" si="51"/>
        <v>3793.8402384192336</v>
      </c>
      <c r="AC93" s="38">
        <f t="shared" si="51"/>
        <v>3907.655445571811</v>
      </c>
      <c r="AD93" s="38">
        <f t="shared" si="51"/>
        <v>4024.8851089389655</v>
      </c>
      <c r="AE93" s="38">
        <f t="shared" si="51"/>
        <v>4145.6316622071345</v>
      </c>
      <c r="AF93" s="38">
        <f t="shared" si="51"/>
        <v>4270.0006120733478</v>
      </c>
      <c r="AG93" s="38">
        <f t="shared" si="51"/>
        <v>4398.1006304355487</v>
      </c>
      <c r="AH93" s="38">
        <f t="shared" si="51"/>
        <v>4530.0436493486159</v>
      </c>
      <c r="AI93" s="38">
        <f t="shared" si="51"/>
        <v>4665.9449588290745</v>
      </c>
      <c r="AJ93" s="38">
        <f t="shared" si="51"/>
        <v>4805.9233075939474</v>
      </c>
      <c r="AK93" s="38">
        <f t="shared" si="51"/>
        <v>4950.1010068217656</v>
      </c>
      <c r="AL93" s="38">
        <f t="shared" si="51"/>
        <v>5098.60403702642</v>
      </c>
      <c r="AM93" s="39">
        <f>NPV($C$12,AM91)</f>
        <v>75611.039726990697</v>
      </c>
    </row>
    <row r="94" spans="2:39" x14ac:dyDescent="0.3">
      <c r="B94" s="51" t="s">
        <v>61</v>
      </c>
      <c r="C94" s="39">
        <f>SUM(C81:D82)+SUM(C84:I89)</f>
        <v>39362.6295875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25"/>
    </row>
    <row r="65535" spans="271:271" x14ac:dyDescent="0.3">
      <c r="JK65535">
        <v>0</v>
      </c>
    </row>
  </sheetData>
  <mergeCells count="9">
    <mergeCell ref="B1:K1"/>
    <mergeCell ref="B2:K2"/>
    <mergeCell ref="C41:C43"/>
    <mergeCell ref="B3:K3"/>
    <mergeCell ref="B4:C4"/>
    <mergeCell ref="B13:C13"/>
    <mergeCell ref="B20:C20"/>
    <mergeCell ref="C33:C35"/>
    <mergeCell ref="C37:C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U65535"/>
  <sheetViews>
    <sheetView topLeftCell="A8" workbookViewId="0">
      <selection activeCell="B37" sqref="B37"/>
    </sheetView>
  </sheetViews>
  <sheetFormatPr defaultRowHeight="14.4" x14ac:dyDescent="0.3"/>
  <cols>
    <col min="2" max="2" width="38.109375" customWidth="1"/>
    <col min="3" max="3" width="15.5546875" style="11" customWidth="1"/>
    <col min="4" max="4" width="16.44140625" customWidth="1"/>
    <col min="5" max="5" width="12.6640625" customWidth="1"/>
    <col min="6" max="6" width="20.88671875" customWidth="1"/>
    <col min="7" max="7" width="11" customWidth="1"/>
    <col min="8" max="20" width="9.5546875" customWidth="1"/>
    <col min="21" max="22" width="12" customWidth="1"/>
    <col min="23" max="23" width="13.33203125" style="1" customWidth="1"/>
  </cols>
  <sheetData>
    <row r="1" spans="2:11" x14ac:dyDescent="0.3">
      <c r="B1" s="89" t="s">
        <v>74</v>
      </c>
      <c r="C1" s="89"/>
      <c r="D1" s="89"/>
      <c r="E1" s="89"/>
      <c r="F1" s="89"/>
      <c r="G1" s="89"/>
      <c r="H1" s="89"/>
      <c r="I1" s="89"/>
      <c r="J1" s="89"/>
      <c r="K1" s="89"/>
    </row>
    <row r="2" spans="2:11" x14ac:dyDescent="0.3">
      <c r="B2" s="90" t="s">
        <v>75</v>
      </c>
      <c r="C2" s="90"/>
      <c r="D2" s="90"/>
      <c r="E2" s="90"/>
      <c r="F2" s="90"/>
      <c r="G2" s="90"/>
      <c r="H2" s="90"/>
      <c r="I2" s="90"/>
      <c r="J2" s="90"/>
      <c r="K2" s="90"/>
    </row>
    <row r="3" spans="2:11" x14ac:dyDescent="0.3">
      <c r="B3" s="94" t="s">
        <v>9</v>
      </c>
      <c r="C3" s="94"/>
      <c r="D3" s="94"/>
      <c r="E3" s="94"/>
      <c r="F3" s="94"/>
      <c r="G3" s="94"/>
      <c r="H3" s="94"/>
      <c r="I3" s="94"/>
      <c r="J3" s="94"/>
      <c r="K3" s="94"/>
    </row>
    <row r="4" spans="2:11" x14ac:dyDescent="0.3">
      <c r="B4" s="95" t="s">
        <v>26</v>
      </c>
      <c r="C4" s="95"/>
      <c r="D4" s="60" t="s">
        <v>62</v>
      </c>
      <c r="E4" s="9"/>
      <c r="F4" s="9"/>
      <c r="G4" s="9"/>
      <c r="H4" s="9"/>
      <c r="I4" s="9"/>
      <c r="J4" s="9"/>
      <c r="K4" s="9"/>
    </row>
    <row r="5" spans="2:11" x14ac:dyDescent="0.3">
      <c r="B5" s="5" t="s">
        <v>6</v>
      </c>
      <c r="C5" s="12">
        <v>5000</v>
      </c>
      <c r="D5" s="9"/>
      <c r="E5" s="9"/>
      <c r="F5" s="9"/>
      <c r="G5" s="9"/>
      <c r="H5" s="9"/>
      <c r="I5" s="9"/>
      <c r="J5" s="9"/>
      <c r="K5" s="9"/>
    </row>
    <row r="6" spans="2:11" x14ac:dyDescent="0.3">
      <c r="B6" s="5" t="s">
        <v>7</v>
      </c>
      <c r="C6" s="13">
        <f ca="1">D6</f>
        <v>0.10250000000000001</v>
      </c>
      <c r="D6" s="17">
        <f ca="1">_xll.PsiSenParam(0.005,0.2)</f>
        <v>0.10250000000000001</v>
      </c>
      <c r="E6" s="9"/>
      <c r="F6" s="9"/>
      <c r="G6" s="9"/>
      <c r="H6" s="9"/>
      <c r="I6" s="9"/>
      <c r="J6" s="9"/>
      <c r="K6" s="9"/>
    </row>
    <row r="7" spans="2:11" x14ac:dyDescent="0.3">
      <c r="B7" s="5" t="s">
        <v>8</v>
      </c>
      <c r="C7" s="13">
        <v>0.03</v>
      </c>
      <c r="D7" s="17">
        <f ca="1">_xll.PsiSenParam(0.01,0.15)</f>
        <v>0.08</v>
      </c>
      <c r="E7" s="9"/>
      <c r="F7" s="9"/>
      <c r="G7" s="9"/>
      <c r="H7" s="9"/>
      <c r="I7" s="9"/>
      <c r="J7" s="9"/>
      <c r="K7" s="9"/>
    </row>
    <row r="8" spans="2:11" x14ac:dyDescent="0.3">
      <c r="B8" s="5" t="s">
        <v>0</v>
      </c>
      <c r="C8" s="12">
        <v>11</v>
      </c>
      <c r="D8" s="9"/>
      <c r="E8" s="9"/>
      <c r="F8" s="9"/>
      <c r="G8" s="9"/>
      <c r="H8" s="9"/>
      <c r="I8" s="9"/>
      <c r="J8" s="9"/>
      <c r="K8" s="9"/>
    </row>
    <row r="9" spans="2:11" x14ac:dyDescent="0.3">
      <c r="B9" s="5" t="s">
        <v>1</v>
      </c>
      <c r="C9" s="12">
        <v>13</v>
      </c>
      <c r="D9" s="17"/>
      <c r="E9" s="9"/>
      <c r="F9" s="9"/>
      <c r="G9" s="9"/>
      <c r="H9" s="9"/>
      <c r="I9" s="9"/>
      <c r="J9" s="9"/>
      <c r="K9" s="9"/>
    </row>
    <row r="10" spans="2:11" x14ac:dyDescent="0.3">
      <c r="B10" s="6" t="s">
        <v>2</v>
      </c>
      <c r="C10" s="12">
        <v>3.5000000000000001E-3</v>
      </c>
      <c r="D10" s="17">
        <f ca="1">_xll.PsiSenParam(0.0015,0.0055)</f>
        <v>3.4999999999999996E-3</v>
      </c>
      <c r="E10" s="9"/>
      <c r="F10" s="9"/>
      <c r="G10" s="9"/>
      <c r="H10" s="9"/>
      <c r="I10" s="9"/>
      <c r="J10" s="9"/>
      <c r="K10" s="9"/>
    </row>
    <row r="11" spans="2:11" x14ac:dyDescent="0.3">
      <c r="B11" s="6" t="s">
        <v>3</v>
      </c>
      <c r="C11" s="13">
        <v>0.6</v>
      </c>
      <c r="D11" s="12">
        <f ca="1">_xll.PsiSenParam(0.15,0.85)</f>
        <v>0.5</v>
      </c>
      <c r="E11" s="9"/>
      <c r="F11" s="9"/>
      <c r="G11" s="9"/>
      <c r="H11" s="9"/>
      <c r="I11" s="9"/>
      <c r="J11" s="9"/>
      <c r="K11" s="9"/>
    </row>
    <row r="12" spans="2:11" x14ac:dyDescent="0.3">
      <c r="B12" s="6" t="s">
        <v>4</v>
      </c>
      <c r="C12" s="13">
        <v>0.03</v>
      </c>
      <c r="D12" s="9"/>
      <c r="E12" s="9"/>
      <c r="F12" s="9"/>
      <c r="G12" s="9"/>
      <c r="H12" s="9"/>
      <c r="I12" s="9"/>
      <c r="J12" s="9"/>
      <c r="K12" s="9"/>
    </row>
    <row r="13" spans="2:11" x14ac:dyDescent="0.3">
      <c r="B13" s="96" t="s">
        <v>25</v>
      </c>
      <c r="C13" s="96"/>
      <c r="D13" s="18">
        <v>1</v>
      </c>
      <c r="E13" s="16">
        <v>2</v>
      </c>
      <c r="F13" s="16" t="s">
        <v>28</v>
      </c>
      <c r="G13" s="9"/>
      <c r="H13" s="9"/>
      <c r="I13" s="9"/>
      <c r="J13" s="9"/>
      <c r="K13" s="9"/>
    </row>
    <row r="14" spans="2:11" x14ac:dyDescent="0.3">
      <c r="B14" s="7" t="s">
        <v>10</v>
      </c>
      <c r="C14" s="2">
        <v>500</v>
      </c>
      <c r="D14" s="9"/>
      <c r="E14" s="9"/>
      <c r="F14" s="9"/>
      <c r="G14" s="9"/>
      <c r="H14" s="9"/>
      <c r="I14" s="9"/>
      <c r="J14" s="9"/>
      <c r="K14" s="9"/>
    </row>
    <row r="15" spans="2:11" x14ac:dyDescent="0.3">
      <c r="B15" s="7" t="s">
        <v>15</v>
      </c>
      <c r="C15" s="2">
        <v>100</v>
      </c>
      <c r="D15" s="9"/>
      <c r="E15" s="9"/>
      <c r="F15" s="9"/>
      <c r="G15" s="9"/>
      <c r="H15" s="9"/>
      <c r="I15" s="9"/>
      <c r="J15" s="9"/>
      <c r="K15" s="9"/>
    </row>
    <row r="16" spans="2:11" x14ac:dyDescent="0.3">
      <c r="B16" s="7" t="s">
        <v>11</v>
      </c>
      <c r="C16" s="12"/>
      <c r="D16" s="2">
        <v>10000</v>
      </c>
      <c r="E16" s="17">
        <v>1000</v>
      </c>
      <c r="F16" s="17">
        <f>D16+E16</f>
        <v>11000</v>
      </c>
      <c r="G16" s="9"/>
      <c r="H16" s="9"/>
      <c r="I16" s="9"/>
      <c r="J16" s="9"/>
      <c r="K16" s="9"/>
    </row>
    <row r="17" spans="2:11" x14ac:dyDescent="0.3">
      <c r="B17" s="7" t="s">
        <v>14</v>
      </c>
      <c r="C17" s="12"/>
      <c r="D17" s="2">
        <v>5000</v>
      </c>
      <c r="E17" s="17">
        <v>1000</v>
      </c>
      <c r="F17" s="17">
        <f>D17+E17</f>
        <v>6000</v>
      </c>
      <c r="G17" s="9"/>
      <c r="H17" s="9"/>
      <c r="I17" s="9"/>
      <c r="J17" s="9"/>
      <c r="K17" s="9"/>
    </row>
    <row r="18" spans="2:11" x14ac:dyDescent="0.3">
      <c r="B18" s="5" t="s">
        <v>12</v>
      </c>
      <c r="C18" s="2">
        <v>1000</v>
      </c>
      <c r="D18" s="9"/>
      <c r="E18" s="9"/>
      <c r="F18" s="9"/>
      <c r="G18" s="9"/>
      <c r="H18" s="9"/>
      <c r="I18" s="9"/>
      <c r="J18" s="9"/>
      <c r="K18" s="9"/>
    </row>
    <row r="19" spans="2:11" x14ac:dyDescent="0.3">
      <c r="B19" s="5" t="s">
        <v>13</v>
      </c>
      <c r="C19" s="2">
        <v>1000</v>
      </c>
      <c r="D19" s="9"/>
      <c r="E19" s="9"/>
      <c r="F19" s="9"/>
      <c r="G19" s="9"/>
      <c r="H19" s="9"/>
      <c r="I19" s="9"/>
      <c r="J19" s="9"/>
      <c r="K19" s="9"/>
    </row>
    <row r="20" spans="2:11" x14ac:dyDescent="0.3">
      <c r="B20" s="97" t="s">
        <v>24</v>
      </c>
      <c r="C20" s="97"/>
      <c r="D20" s="14">
        <v>1</v>
      </c>
      <c r="E20" s="16">
        <v>2</v>
      </c>
      <c r="F20" s="16">
        <v>3</v>
      </c>
      <c r="G20" s="16">
        <v>4</v>
      </c>
      <c r="H20" s="16">
        <v>5</v>
      </c>
      <c r="I20" s="16">
        <v>6</v>
      </c>
      <c r="J20" s="16">
        <v>7</v>
      </c>
      <c r="K20" s="16" t="s">
        <v>27</v>
      </c>
    </row>
    <row r="21" spans="2:11" x14ac:dyDescent="0.3">
      <c r="B21" s="5" t="s">
        <v>16</v>
      </c>
      <c r="C21" s="12"/>
      <c r="D21" s="2">
        <v>10</v>
      </c>
      <c r="E21" s="2">
        <v>8</v>
      </c>
      <c r="F21" s="2">
        <v>6</v>
      </c>
      <c r="G21" s="2">
        <v>4</v>
      </c>
      <c r="H21" s="2">
        <v>2</v>
      </c>
      <c r="I21" s="2">
        <v>1</v>
      </c>
      <c r="J21" s="10">
        <v>0</v>
      </c>
      <c r="K21" s="17">
        <f>SUM(D21:J21)</f>
        <v>31</v>
      </c>
    </row>
    <row r="22" spans="2:11" x14ac:dyDescent="0.3">
      <c r="B22" s="5" t="s">
        <v>17</v>
      </c>
      <c r="C22" s="12"/>
      <c r="D22" s="3">
        <v>0</v>
      </c>
      <c r="E22" s="3">
        <v>0</v>
      </c>
      <c r="F22" s="3">
        <v>0</v>
      </c>
      <c r="G22" s="4">
        <v>2</v>
      </c>
      <c r="H22" s="4">
        <v>1</v>
      </c>
      <c r="I22" s="4">
        <v>1</v>
      </c>
      <c r="J22" s="15">
        <v>0</v>
      </c>
      <c r="K22" s="17">
        <f>SUM(D22:J22)</f>
        <v>4</v>
      </c>
    </row>
    <row r="23" spans="2:11" x14ac:dyDescent="0.3">
      <c r="B23" s="8" t="s">
        <v>18</v>
      </c>
      <c r="C23" s="10">
        <v>1.1499999999999999</v>
      </c>
      <c r="D23" s="9"/>
      <c r="E23" s="9"/>
      <c r="F23" s="9"/>
      <c r="G23" s="9"/>
      <c r="H23" s="9"/>
      <c r="I23" s="9"/>
      <c r="J23" s="9"/>
      <c r="K23" s="9"/>
    </row>
    <row r="24" spans="2:11" x14ac:dyDescent="0.3">
      <c r="B24" s="8" t="s">
        <v>19</v>
      </c>
      <c r="C24" s="13">
        <v>0.1</v>
      </c>
      <c r="D24" s="9"/>
      <c r="E24" s="9"/>
      <c r="F24" s="9"/>
      <c r="G24" s="9"/>
      <c r="H24" s="9"/>
      <c r="I24" s="9"/>
      <c r="J24" s="9"/>
      <c r="K24" s="9"/>
    </row>
    <row r="25" spans="2:11" x14ac:dyDescent="0.3">
      <c r="B25" s="8" t="s">
        <v>20</v>
      </c>
      <c r="C25" s="12"/>
      <c r="D25" s="2">
        <v>10</v>
      </c>
      <c r="E25" s="2">
        <v>8</v>
      </c>
      <c r="F25" s="2">
        <v>6</v>
      </c>
      <c r="G25" s="2">
        <v>4</v>
      </c>
      <c r="H25" s="2">
        <v>2</v>
      </c>
      <c r="I25" s="2">
        <v>1</v>
      </c>
      <c r="J25" s="2">
        <v>1</v>
      </c>
      <c r="K25" s="17">
        <f>SUM(D25:J25)</f>
        <v>32</v>
      </c>
    </row>
    <row r="26" spans="2:11" x14ac:dyDescent="0.3">
      <c r="B26" s="8" t="s">
        <v>22</v>
      </c>
      <c r="C26" s="10">
        <v>100</v>
      </c>
      <c r="D26" s="9"/>
      <c r="E26" s="9"/>
      <c r="F26" s="9"/>
      <c r="G26" s="9"/>
      <c r="H26" s="9"/>
      <c r="I26" s="9"/>
      <c r="J26" s="9"/>
      <c r="K26" s="9"/>
    </row>
    <row r="27" spans="2:11" x14ac:dyDescent="0.3">
      <c r="B27" s="8" t="s">
        <v>23</v>
      </c>
      <c r="C27" s="12"/>
      <c r="D27" s="2">
        <v>3000</v>
      </c>
      <c r="E27" s="2">
        <v>2000</v>
      </c>
      <c r="F27" s="2">
        <v>1000</v>
      </c>
      <c r="G27" s="2">
        <v>500</v>
      </c>
      <c r="H27" s="2">
        <v>200</v>
      </c>
      <c r="I27" s="2">
        <v>100</v>
      </c>
      <c r="J27" s="10">
        <v>0</v>
      </c>
      <c r="K27" s="17">
        <f>SUM(D27:J27)</f>
        <v>6800</v>
      </c>
    </row>
    <row r="28" spans="2:11" x14ac:dyDescent="0.3">
      <c r="B28" s="6" t="s">
        <v>5</v>
      </c>
      <c r="C28" s="2">
        <v>225</v>
      </c>
      <c r="D28" s="9"/>
      <c r="E28" s="9"/>
      <c r="F28" s="9"/>
      <c r="G28" s="9"/>
      <c r="H28" s="9"/>
      <c r="I28" s="9"/>
      <c r="J28" s="9"/>
      <c r="K28" s="9"/>
    </row>
    <row r="30" spans="2:11" x14ac:dyDescent="0.3">
      <c r="B30" s="26" t="s">
        <v>31</v>
      </c>
      <c r="C30" s="88" t="s">
        <v>77</v>
      </c>
      <c r="D30" s="25" t="s">
        <v>33</v>
      </c>
      <c r="E30" s="45">
        <f ca="1">(E34/20)/C73</f>
        <v>9.5941913923764763E-2</v>
      </c>
      <c r="F30" s="52" t="str">
        <f ca="1">IF(E30&gt;0.1,"Make Investment","Do not Invest")</f>
        <v>Do not Invest</v>
      </c>
    </row>
    <row r="31" spans="2:11" x14ac:dyDescent="0.3">
      <c r="D31" s="25" t="s">
        <v>34</v>
      </c>
      <c r="E31" s="45">
        <f ca="1">(E35/20)/C94</f>
        <v>2.3653389033248789E-2</v>
      </c>
      <c r="F31" s="52" t="str">
        <f ca="1">IF(E31&gt;0.1,"Make Investment","Do not Invest")</f>
        <v>Do not Invest</v>
      </c>
    </row>
    <row r="33" spans="2:23" x14ac:dyDescent="0.3">
      <c r="B33" s="27" t="s">
        <v>29</v>
      </c>
      <c r="C33" s="91" t="s">
        <v>30</v>
      </c>
      <c r="D33" s="25" t="s">
        <v>32</v>
      </c>
      <c r="E33" s="46">
        <f>W53</f>
        <v>10980.909090909103</v>
      </c>
    </row>
    <row r="34" spans="2:23" x14ac:dyDescent="0.3">
      <c r="C34" s="92"/>
      <c r="D34" s="25" t="s">
        <v>33</v>
      </c>
      <c r="E34" s="46">
        <f ca="1">W70</f>
        <v>69644.237643852248</v>
      </c>
    </row>
    <row r="35" spans="2:23" x14ac:dyDescent="0.3">
      <c r="C35" s="93"/>
      <c r="D35" s="25" t="s">
        <v>34</v>
      </c>
      <c r="E35" s="46">
        <f ca="1">W91</f>
        <v>18621.191820096137</v>
      </c>
    </row>
    <row r="36" spans="2:23" x14ac:dyDescent="0.3">
      <c r="E36" s="47"/>
    </row>
    <row r="37" spans="2:23" x14ac:dyDescent="0.3">
      <c r="C37" s="91" t="s">
        <v>35</v>
      </c>
      <c r="D37" s="25" t="s">
        <v>32</v>
      </c>
      <c r="E37" s="48">
        <f>W54</f>
        <v>0.12335454090542392</v>
      </c>
    </row>
    <row r="38" spans="2:23" x14ac:dyDescent="0.3">
      <c r="C38" s="92"/>
      <c r="D38" s="25" t="s">
        <v>33</v>
      </c>
      <c r="E38" s="49">
        <f ca="1">W71</f>
        <v>0.35162851845921722</v>
      </c>
    </row>
    <row r="39" spans="2:23" x14ac:dyDescent="0.3">
      <c r="C39" s="93"/>
      <c r="D39" s="25" t="s">
        <v>34</v>
      </c>
      <c r="E39" s="50">
        <f ca="1">W92</f>
        <v>0.14418486062066854</v>
      </c>
    </row>
    <row r="40" spans="2:23" x14ac:dyDescent="0.3">
      <c r="E40" s="47"/>
    </row>
    <row r="41" spans="2:23" x14ac:dyDescent="0.3">
      <c r="C41" s="91" t="s">
        <v>36</v>
      </c>
      <c r="D41" s="25" t="s">
        <v>32</v>
      </c>
      <c r="E41" s="46">
        <f>W55</f>
        <v>10661.076787290391</v>
      </c>
    </row>
    <row r="42" spans="2:23" x14ac:dyDescent="0.3">
      <c r="C42" s="92"/>
      <c r="D42" s="25" t="s">
        <v>33</v>
      </c>
      <c r="E42" s="46">
        <f ca="1">W72</f>
        <v>67615.764702769171</v>
      </c>
    </row>
    <row r="43" spans="2:23" x14ac:dyDescent="0.3">
      <c r="C43" s="93"/>
      <c r="D43" s="25" t="s">
        <v>34</v>
      </c>
      <c r="E43" s="46">
        <f ca="1">W93</f>
        <v>18078.827009802073</v>
      </c>
    </row>
    <row r="45" spans="2:23" x14ac:dyDescent="0.3">
      <c r="B45" s="28" t="s">
        <v>37</v>
      </c>
      <c r="C45" s="29">
        <v>0</v>
      </c>
      <c r="D45" s="30">
        <v>1</v>
      </c>
      <c r="E45" s="29">
        <v>2</v>
      </c>
      <c r="F45" s="30">
        <v>3</v>
      </c>
      <c r="G45" s="29">
        <v>4</v>
      </c>
      <c r="H45" s="30">
        <v>5</v>
      </c>
      <c r="I45" s="29">
        <v>6</v>
      </c>
      <c r="J45" s="30">
        <v>7</v>
      </c>
      <c r="K45" s="29">
        <v>8</v>
      </c>
      <c r="L45" s="30">
        <v>9</v>
      </c>
      <c r="M45" s="29">
        <v>10</v>
      </c>
      <c r="N45" s="30">
        <v>11</v>
      </c>
      <c r="O45" s="29">
        <v>12</v>
      </c>
      <c r="P45" s="30">
        <v>13</v>
      </c>
      <c r="Q45" s="29">
        <v>14</v>
      </c>
      <c r="R45" s="30">
        <v>15</v>
      </c>
      <c r="S45" s="29">
        <v>16</v>
      </c>
      <c r="T45" s="30">
        <v>17</v>
      </c>
      <c r="U45" s="29">
        <v>18</v>
      </c>
      <c r="V45" s="30">
        <v>19</v>
      </c>
      <c r="W45" s="30" t="s">
        <v>28</v>
      </c>
    </row>
    <row r="46" spans="2:23" x14ac:dyDescent="0.3">
      <c r="B46" s="20" t="s">
        <v>45</v>
      </c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2:23" x14ac:dyDescent="0.3">
      <c r="B47" s="6" t="s">
        <v>6</v>
      </c>
      <c r="C47" s="12">
        <f>$C$5</f>
        <v>5000</v>
      </c>
      <c r="D47" s="12">
        <f t="shared" ref="D47:V47" si="0">$C$5</f>
        <v>5000</v>
      </c>
      <c r="E47" s="12">
        <f t="shared" si="0"/>
        <v>5000</v>
      </c>
      <c r="F47" s="12">
        <f t="shared" si="0"/>
        <v>5000</v>
      </c>
      <c r="G47" s="12">
        <f t="shared" si="0"/>
        <v>5000</v>
      </c>
      <c r="H47" s="12">
        <f t="shared" si="0"/>
        <v>5000</v>
      </c>
      <c r="I47" s="12">
        <f t="shared" si="0"/>
        <v>5000</v>
      </c>
      <c r="J47" s="12">
        <f t="shared" si="0"/>
        <v>5000</v>
      </c>
      <c r="K47" s="12">
        <f t="shared" si="0"/>
        <v>5000</v>
      </c>
      <c r="L47" s="12">
        <f t="shared" si="0"/>
        <v>5000</v>
      </c>
      <c r="M47" s="12">
        <f t="shared" si="0"/>
        <v>5000</v>
      </c>
      <c r="N47" s="12">
        <f t="shared" si="0"/>
        <v>5000</v>
      </c>
      <c r="O47" s="12">
        <f t="shared" si="0"/>
        <v>5000</v>
      </c>
      <c r="P47" s="12">
        <f t="shared" si="0"/>
        <v>5000</v>
      </c>
      <c r="Q47" s="12">
        <f t="shared" si="0"/>
        <v>5000</v>
      </c>
      <c r="R47" s="12">
        <f t="shared" si="0"/>
        <v>5000</v>
      </c>
      <c r="S47" s="12">
        <f t="shared" si="0"/>
        <v>5000</v>
      </c>
      <c r="T47" s="12">
        <f t="shared" si="0"/>
        <v>5000</v>
      </c>
      <c r="U47" s="12">
        <f t="shared" si="0"/>
        <v>5000</v>
      </c>
      <c r="V47" s="12">
        <f t="shared" si="0"/>
        <v>5000</v>
      </c>
    </row>
    <row r="48" spans="2:23" x14ac:dyDescent="0.3">
      <c r="B48" s="24" t="s">
        <v>57</v>
      </c>
      <c r="C48" s="12">
        <f>C47</f>
        <v>5000</v>
      </c>
      <c r="D48" s="12">
        <f t="shared" ref="D48:V48" si="1">D47</f>
        <v>5000</v>
      </c>
      <c r="E48" s="12">
        <f t="shared" si="1"/>
        <v>5000</v>
      </c>
      <c r="F48" s="12">
        <f t="shared" si="1"/>
        <v>5000</v>
      </c>
      <c r="G48" s="12">
        <f t="shared" si="1"/>
        <v>5000</v>
      </c>
      <c r="H48" s="12">
        <f t="shared" si="1"/>
        <v>5000</v>
      </c>
      <c r="I48" s="12">
        <f t="shared" si="1"/>
        <v>5000</v>
      </c>
      <c r="J48" s="12">
        <f t="shared" si="1"/>
        <v>5000</v>
      </c>
      <c r="K48" s="12">
        <f t="shared" si="1"/>
        <v>5000</v>
      </c>
      <c r="L48" s="12">
        <f t="shared" si="1"/>
        <v>5000</v>
      </c>
      <c r="M48" s="12">
        <f t="shared" si="1"/>
        <v>5000</v>
      </c>
      <c r="N48" s="12">
        <f t="shared" si="1"/>
        <v>5000</v>
      </c>
      <c r="O48" s="12">
        <f t="shared" si="1"/>
        <v>5000</v>
      </c>
      <c r="P48" s="12">
        <f t="shared" si="1"/>
        <v>5000</v>
      </c>
      <c r="Q48" s="12">
        <f t="shared" si="1"/>
        <v>5000</v>
      </c>
      <c r="R48" s="12">
        <f t="shared" si="1"/>
        <v>5000</v>
      </c>
      <c r="S48" s="12">
        <f t="shared" si="1"/>
        <v>5000</v>
      </c>
      <c r="T48" s="12">
        <f t="shared" si="1"/>
        <v>5000</v>
      </c>
      <c r="U48" s="12">
        <f t="shared" si="1"/>
        <v>5000</v>
      </c>
      <c r="V48" s="12">
        <f t="shared" si="1"/>
        <v>5000</v>
      </c>
      <c r="W48" s="18">
        <f>SUM(C48:V48)</f>
        <v>100000</v>
      </c>
    </row>
    <row r="49" spans="2:23" x14ac:dyDescent="0.3">
      <c r="B49" s="6" t="s">
        <v>38</v>
      </c>
      <c r="C49" s="12">
        <f>$C$5*$C$11</f>
        <v>3000</v>
      </c>
      <c r="D49" s="12">
        <f t="shared" ref="D49:V49" si="2">$C$5*$C$11</f>
        <v>3000</v>
      </c>
      <c r="E49" s="12">
        <f t="shared" si="2"/>
        <v>3000</v>
      </c>
      <c r="F49" s="12">
        <f t="shared" si="2"/>
        <v>3000</v>
      </c>
      <c r="G49" s="12">
        <f t="shared" si="2"/>
        <v>3000</v>
      </c>
      <c r="H49" s="12">
        <f t="shared" si="2"/>
        <v>3000</v>
      </c>
      <c r="I49" s="12">
        <f t="shared" si="2"/>
        <v>3000</v>
      </c>
      <c r="J49" s="12">
        <f t="shared" si="2"/>
        <v>3000</v>
      </c>
      <c r="K49" s="12">
        <f t="shared" si="2"/>
        <v>3000</v>
      </c>
      <c r="L49" s="12">
        <f t="shared" si="2"/>
        <v>3000</v>
      </c>
      <c r="M49" s="12">
        <f t="shared" si="2"/>
        <v>3000</v>
      </c>
      <c r="N49" s="12">
        <f t="shared" si="2"/>
        <v>3000</v>
      </c>
      <c r="O49" s="12">
        <f t="shared" si="2"/>
        <v>3000</v>
      </c>
      <c r="P49" s="12">
        <f t="shared" si="2"/>
        <v>3000</v>
      </c>
      <c r="Q49" s="12">
        <f t="shared" si="2"/>
        <v>3000</v>
      </c>
      <c r="R49" s="12">
        <f t="shared" si="2"/>
        <v>3000</v>
      </c>
      <c r="S49" s="12">
        <f t="shared" si="2"/>
        <v>3000</v>
      </c>
      <c r="T49" s="12">
        <f t="shared" si="2"/>
        <v>3000</v>
      </c>
      <c r="U49" s="12">
        <f t="shared" si="2"/>
        <v>3000</v>
      </c>
      <c r="V49" s="12">
        <f t="shared" si="2"/>
        <v>3000</v>
      </c>
    </row>
    <row r="50" spans="2:23" x14ac:dyDescent="0.3">
      <c r="B50" s="6" t="s">
        <v>41</v>
      </c>
      <c r="C50" s="12">
        <f>$C$14</f>
        <v>500</v>
      </c>
      <c r="D50" s="17">
        <f t="shared" ref="D50:V50" si="3">C50+$C$15</f>
        <v>600</v>
      </c>
      <c r="E50" s="17">
        <f t="shared" si="3"/>
        <v>700</v>
      </c>
      <c r="F50" s="17">
        <f t="shared" si="3"/>
        <v>800</v>
      </c>
      <c r="G50" s="17">
        <f t="shared" si="3"/>
        <v>900</v>
      </c>
      <c r="H50" s="17">
        <f t="shared" si="3"/>
        <v>1000</v>
      </c>
      <c r="I50" s="17">
        <f t="shared" si="3"/>
        <v>1100</v>
      </c>
      <c r="J50" s="17">
        <f t="shared" si="3"/>
        <v>1200</v>
      </c>
      <c r="K50" s="17">
        <f t="shared" si="3"/>
        <v>1300</v>
      </c>
      <c r="L50" s="17">
        <f t="shared" si="3"/>
        <v>1400</v>
      </c>
      <c r="M50" s="17">
        <f t="shared" si="3"/>
        <v>1500</v>
      </c>
      <c r="N50" s="17">
        <f t="shared" si="3"/>
        <v>1600</v>
      </c>
      <c r="O50" s="17">
        <f t="shared" si="3"/>
        <v>1700</v>
      </c>
      <c r="P50" s="17">
        <f t="shared" si="3"/>
        <v>1800</v>
      </c>
      <c r="Q50" s="17">
        <f t="shared" si="3"/>
        <v>1900</v>
      </c>
      <c r="R50" s="17">
        <f t="shared" si="3"/>
        <v>2000</v>
      </c>
      <c r="S50" s="17">
        <f t="shared" si="3"/>
        <v>2100</v>
      </c>
      <c r="T50" s="17">
        <f t="shared" si="3"/>
        <v>2200</v>
      </c>
      <c r="U50" s="17">
        <f t="shared" si="3"/>
        <v>2300</v>
      </c>
      <c r="V50" s="17">
        <f t="shared" si="3"/>
        <v>2400</v>
      </c>
    </row>
    <row r="51" spans="2:23" x14ac:dyDescent="0.3">
      <c r="B51" s="6" t="s">
        <v>44</v>
      </c>
      <c r="C51" s="21">
        <f>(C49/$C$8)*$C$10</f>
        <v>0.95454545454545459</v>
      </c>
      <c r="D51" s="21">
        <f t="shared" ref="D51:V51" si="4">(D49/$C$8)*$C$10</f>
        <v>0.95454545454545459</v>
      </c>
      <c r="E51" s="21">
        <f t="shared" si="4"/>
        <v>0.95454545454545459</v>
      </c>
      <c r="F51" s="21">
        <f t="shared" si="4"/>
        <v>0.95454545454545459</v>
      </c>
      <c r="G51" s="21">
        <f t="shared" si="4"/>
        <v>0.95454545454545459</v>
      </c>
      <c r="H51" s="21">
        <f t="shared" si="4"/>
        <v>0.95454545454545459</v>
      </c>
      <c r="I51" s="21">
        <f t="shared" si="4"/>
        <v>0.95454545454545459</v>
      </c>
      <c r="J51" s="21">
        <f t="shared" si="4"/>
        <v>0.95454545454545459</v>
      </c>
      <c r="K51" s="21">
        <f t="shared" si="4"/>
        <v>0.95454545454545459</v>
      </c>
      <c r="L51" s="21">
        <f t="shared" si="4"/>
        <v>0.95454545454545459</v>
      </c>
      <c r="M51" s="21">
        <f t="shared" si="4"/>
        <v>0.95454545454545459</v>
      </c>
      <c r="N51" s="21">
        <f t="shared" si="4"/>
        <v>0.95454545454545459</v>
      </c>
      <c r="O51" s="21">
        <f t="shared" si="4"/>
        <v>0.95454545454545459</v>
      </c>
      <c r="P51" s="21">
        <f t="shared" si="4"/>
        <v>0.95454545454545459</v>
      </c>
      <c r="Q51" s="21">
        <f t="shared" si="4"/>
        <v>0.95454545454545459</v>
      </c>
      <c r="R51" s="21">
        <f t="shared" si="4"/>
        <v>0.95454545454545459</v>
      </c>
      <c r="S51" s="21">
        <f t="shared" si="4"/>
        <v>0.95454545454545459</v>
      </c>
      <c r="T51" s="21">
        <f t="shared" si="4"/>
        <v>0.95454545454545459</v>
      </c>
      <c r="U51" s="21">
        <f t="shared" si="4"/>
        <v>0.95454545454545459</v>
      </c>
      <c r="V51" s="21">
        <f t="shared" si="4"/>
        <v>0.95454545454545459</v>
      </c>
    </row>
    <row r="52" spans="2:23" x14ac:dyDescent="0.3">
      <c r="B52" s="24" t="s">
        <v>58</v>
      </c>
      <c r="C52" s="39">
        <f>C49+C50+C51</f>
        <v>3500.9545454545455</v>
      </c>
      <c r="D52" s="39">
        <f t="shared" ref="D52:V52" si="5">D49+D50+D51</f>
        <v>3600.9545454545455</v>
      </c>
      <c r="E52" s="39">
        <f t="shared" si="5"/>
        <v>3700.9545454545455</v>
      </c>
      <c r="F52" s="39">
        <f t="shared" si="5"/>
        <v>3800.9545454545455</v>
      </c>
      <c r="G52" s="39">
        <f t="shared" si="5"/>
        <v>3900.9545454545455</v>
      </c>
      <c r="H52" s="39">
        <f t="shared" si="5"/>
        <v>4000.9545454545455</v>
      </c>
      <c r="I52" s="39">
        <f t="shared" si="5"/>
        <v>4100.954545454545</v>
      </c>
      <c r="J52" s="39">
        <f t="shared" si="5"/>
        <v>4200.954545454545</v>
      </c>
      <c r="K52" s="39">
        <f t="shared" si="5"/>
        <v>4300.954545454545</v>
      </c>
      <c r="L52" s="39">
        <f t="shared" si="5"/>
        <v>4400.954545454545</v>
      </c>
      <c r="M52" s="39">
        <f t="shared" si="5"/>
        <v>4500.954545454545</v>
      </c>
      <c r="N52" s="39">
        <f t="shared" si="5"/>
        <v>4600.954545454545</v>
      </c>
      <c r="O52" s="39">
        <f t="shared" si="5"/>
        <v>4700.954545454545</v>
      </c>
      <c r="P52" s="39">
        <f t="shared" si="5"/>
        <v>4800.954545454545</v>
      </c>
      <c r="Q52" s="39">
        <f t="shared" si="5"/>
        <v>4900.954545454545</v>
      </c>
      <c r="R52" s="39">
        <f t="shared" si="5"/>
        <v>5000.954545454545</v>
      </c>
      <c r="S52" s="39">
        <f t="shared" si="5"/>
        <v>5100.954545454545</v>
      </c>
      <c r="T52" s="39">
        <f t="shared" si="5"/>
        <v>5200.954545454545</v>
      </c>
      <c r="U52" s="39">
        <f t="shared" si="5"/>
        <v>5300.954545454545</v>
      </c>
      <c r="V52" s="39">
        <f t="shared" si="5"/>
        <v>5400.954545454545</v>
      </c>
      <c r="W52" s="39">
        <f>SUM(C52:V52)</f>
        <v>89019.090909090897</v>
      </c>
    </row>
    <row r="53" spans="2:23" x14ac:dyDescent="0.3">
      <c r="B53" s="24" t="s">
        <v>30</v>
      </c>
      <c r="C53" s="38">
        <f>C48-C52</f>
        <v>1499.0454545454545</v>
      </c>
      <c r="D53" s="38">
        <f t="shared" ref="D53:U53" si="6">D48-D52</f>
        <v>1399.0454545454545</v>
      </c>
      <c r="E53" s="38">
        <f t="shared" si="6"/>
        <v>1299.0454545454545</v>
      </c>
      <c r="F53" s="38">
        <f t="shared" si="6"/>
        <v>1199.0454545454545</v>
      </c>
      <c r="G53" s="38">
        <f t="shared" si="6"/>
        <v>1099.0454545454545</v>
      </c>
      <c r="H53" s="38">
        <f t="shared" si="6"/>
        <v>999.0454545454545</v>
      </c>
      <c r="I53" s="38">
        <f t="shared" si="6"/>
        <v>899.04545454545496</v>
      </c>
      <c r="J53" s="38">
        <f t="shared" si="6"/>
        <v>799.04545454545496</v>
      </c>
      <c r="K53" s="38">
        <f t="shared" si="6"/>
        <v>699.04545454545496</v>
      </c>
      <c r="L53" s="38">
        <f t="shared" si="6"/>
        <v>599.04545454545496</v>
      </c>
      <c r="M53" s="38">
        <f t="shared" si="6"/>
        <v>499.04545454545496</v>
      </c>
      <c r="N53" s="38">
        <f t="shared" si="6"/>
        <v>399.04545454545496</v>
      </c>
      <c r="O53" s="38">
        <f t="shared" si="6"/>
        <v>299.04545454545496</v>
      </c>
      <c r="P53" s="38">
        <f t="shared" si="6"/>
        <v>199.04545454545496</v>
      </c>
      <c r="Q53" s="38">
        <f t="shared" si="6"/>
        <v>99.045454545454959</v>
      </c>
      <c r="R53" s="38">
        <f t="shared" si="6"/>
        <v>-0.95454545454504114</v>
      </c>
      <c r="S53" s="38">
        <f t="shared" si="6"/>
        <v>-100.95454545454504</v>
      </c>
      <c r="T53" s="38">
        <f t="shared" si="6"/>
        <v>-200.95454545454504</v>
      </c>
      <c r="U53" s="38">
        <f t="shared" si="6"/>
        <v>-300.95454545454504</v>
      </c>
      <c r="V53" s="38">
        <f>V48-V52</f>
        <v>-400.95454545454504</v>
      </c>
      <c r="W53" s="39">
        <f>W48-W52</f>
        <v>10980.909090909103</v>
      </c>
    </row>
    <row r="54" spans="2:23" x14ac:dyDescent="0.3">
      <c r="B54" s="24" t="s">
        <v>35</v>
      </c>
      <c r="C54" s="43">
        <f>(C53/C52)</f>
        <v>0.42818192441022579</v>
      </c>
      <c r="D54" s="43">
        <f t="shared" ref="D54:V54" si="7">(D53/D52)</f>
        <v>0.38852072051602476</v>
      </c>
      <c r="E54" s="43">
        <f t="shared" si="7"/>
        <v>0.35100281254221882</v>
      </c>
      <c r="F54" s="43">
        <f t="shared" si="7"/>
        <v>0.3154590354097655</v>
      </c>
      <c r="G54" s="43">
        <f t="shared" si="7"/>
        <v>0.28173757005861033</v>
      </c>
      <c r="H54" s="43">
        <f t="shared" si="7"/>
        <v>0.24970177571261401</v>
      </c>
      <c r="I54" s="43">
        <f t="shared" si="7"/>
        <v>0.21922833930016306</v>
      </c>
      <c r="J54" s="43">
        <f t="shared" si="7"/>
        <v>0.19020568918319442</v>
      </c>
      <c r="K54" s="43">
        <f t="shared" si="7"/>
        <v>0.16253263017723349</v>
      </c>
      <c r="L54" s="43">
        <f t="shared" si="7"/>
        <v>0.13611716466469062</v>
      </c>
      <c r="M54" s="43">
        <f t="shared" si="7"/>
        <v>0.11087547085971673</v>
      </c>
      <c r="N54" s="43">
        <f t="shared" si="7"/>
        <v>8.6731014315211366E-2</v>
      </c>
      <c r="O54" s="43">
        <f t="shared" si="7"/>
        <v>6.3613772831436655E-2</v>
      </c>
      <c r="P54" s="43">
        <f t="shared" si="7"/>
        <v>4.1459558231791115E-2</v>
      </c>
      <c r="Q54" s="43">
        <f t="shared" si="7"/>
        <v>2.0209421170273037E-2</v>
      </c>
      <c r="R54" s="43">
        <f t="shared" si="7"/>
        <v>-1.9087265158461482E-4</v>
      </c>
      <c r="S54" s="43">
        <f t="shared" si="7"/>
        <v>-1.9791304657773422E-2</v>
      </c>
      <c r="T54" s="43">
        <f t="shared" si="7"/>
        <v>-3.8638012252995443E-2</v>
      </c>
      <c r="U54" s="43">
        <f t="shared" si="7"/>
        <v>-5.6773651400691051E-2</v>
      </c>
      <c r="V54" s="43">
        <f t="shared" si="7"/>
        <v>-7.4237718921739346E-2</v>
      </c>
      <c r="W54" s="44">
        <f>(W53/W52)</f>
        <v>0.12335454090542392</v>
      </c>
    </row>
    <row r="55" spans="2:23" x14ac:dyDescent="0.3">
      <c r="B55" s="24" t="s">
        <v>36</v>
      </c>
      <c r="C55" s="38">
        <f>NPV($C$12,C53)</f>
        <v>1455.3839364518976</v>
      </c>
      <c r="D55" s="38">
        <f t="shared" ref="D55:W55" si="8">NPV($C$12,D53)</f>
        <v>1358.2965578111209</v>
      </c>
      <c r="E55" s="38">
        <f t="shared" si="8"/>
        <v>1261.2091791703442</v>
      </c>
      <c r="F55" s="38">
        <f t="shared" si="8"/>
        <v>1164.1218005295675</v>
      </c>
      <c r="G55" s="38">
        <f t="shared" si="8"/>
        <v>1067.0344218887908</v>
      </c>
      <c r="H55" s="38">
        <f t="shared" si="8"/>
        <v>969.9470432480141</v>
      </c>
      <c r="I55" s="38">
        <f t="shared" si="8"/>
        <v>872.85966460723785</v>
      </c>
      <c r="J55" s="38">
        <f t="shared" si="8"/>
        <v>775.77228596646114</v>
      </c>
      <c r="K55" s="38">
        <f t="shared" si="8"/>
        <v>678.68490732568443</v>
      </c>
      <c r="L55" s="38">
        <f t="shared" si="8"/>
        <v>581.59752868490773</v>
      </c>
      <c r="M55" s="38">
        <f t="shared" si="8"/>
        <v>484.51015004413102</v>
      </c>
      <c r="N55" s="38">
        <f t="shared" si="8"/>
        <v>387.42277140335432</v>
      </c>
      <c r="O55" s="38">
        <f t="shared" si="8"/>
        <v>290.33539276257761</v>
      </c>
      <c r="P55" s="38">
        <f t="shared" si="8"/>
        <v>193.24801412180094</v>
      </c>
      <c r="Q55" s="38">
        <f t="shared" si="8"/>
        <v>96.160635481024229</v>
      </c>
      <c r="R55" s="38">
        <f t="shared" si="8"/>
        <v>-0.92674315975246713</v>
      </c>
      <c r="S55" s="38">
        <f t="shared" si="8"/>
        <v>-98.014121800529168</v>
      </c>
      <c r="T55" s="38">
        <f t="shared" si="8"/>
        <v>-195.10150044130586</v>
      </c>
      <c r="U55" s="38">
        <f t="shared" si="8"/>
        <v>-292.18887908208256</v>
      </c>
      <c r="V55" s="38">
        <f t="shared" si="8"/>
        <v>-389.27625772285927</v>
      </c>
      <c r="W55" s="39">
        <f t="shared" si="8"/>
        <v>10661.076787290391</v>
      </c>
    </row>
    <row r="56" spans="2:23" x14ac:dyDescent="0.3">
      <c r="B56" s="9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2:23" x14ac:dyDescent="0.3">
      <c r="B57" s="19" t="s">
        <v>46</v>
      </c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2:23" x14ac:dyDescent="0.3">
      <c r="B58" s="7" t="s">
        <v>50</v>
      </c>
      <c r="C58" s="22">
        <f>$C$5</f>
        <v>5000</v>
      </c>
      <c r="D58" s="22">
        <f>C58</f>
        <v>5000</v>
      </c>
      <c r="E58" s="23">
        <f ca="1">D58*(1+$C$6)</f>
        <v>5512.5</v>
      </c>
      <c r="F58" s="23">
        <f t="shared" ref="F58:V58" ca="1" si="9">E58*(1+$C$6)</f>
        <v>6077.53125</v>
      </c>
      <c r="G58" s="23">
        <f t="shared" ca="1" si="9"/>
        <v>6700.4782031250006</v>
      </c>
      <c r="H58" s="23">
        <f t="shared" ca="1" si="9"/>
        <v>7387.2772189453135</v>
      </c>
      <c r="I58" s="23">
        <f t="shared" ca="1" si="9"/>
        <v>8144.473133887208</v>
      </c>
      <c r="J58" s="23">
        <f t="shared" ca="1" si="9"/>
        <v>8979.2816301106468</v>
      </c>
      <c r="K58" s="23">
        <f t="shared" ca="1" si="9"/>
        <v>9899.6579971969877</v>
      </c>
      <c r="L58" s="23">
        <f t="shared" ca="1" si="9"/>
        <v>10914.37294190968</v>
      </c>
      <c r="M58" s="23">
        <f t="shared" ca="1" si="9"/>
        <v>12033.096168455422</v>
      </c>
      <c r="N58" s="23">
        <f t="shared" ca="1" si="9"/>
        <v>13266.488525722103</v>
      </c>
      <c r="O58" s="23">
        <f t="shared" ca="1" si="9"/>
        <v>14626.303599608618</v>
      </c>
      <c r="P58" s="23">
        <f t="shared" ca="1" si="9"/>
        <v>16125.499718568502</v>
      </c>
      <c r="Q58" s="23">
        <f t="shared" ca="1" si="9"/>
        <v>17778.363439721776</v>
      </c>
      <c r="R58" s="23">
        <f t="shared" ca="1" si="9"/>
        <v>19600.645692293259</v>
      </c>
      <c r="S58" s="23">
        <f t="shared" ca="1" si="9"/>
        <v>21609.711875753321</v>
      </c>
      <c r="T58" s="23">
        <f t="shared" ca="1" si="9"/>
        <v>23824.707343018035</v>
      </c>
      <c r="U58" s="23">
        <f t="shared" ca="1" si="9"/>
        <v>26266.739845677384</v>
      </c>
      <c r="V58" s="23">
        <f t="shared" ca="1" si="9"/>
        <v>28959.080679859318</v>
      </c>
    </row>
    <row r="59" spans="2:23" x14ac:dyDescent="0.3">
      <c r="B59" s="24" t="s">
        <v>57</v>
      </c>
      <c r="C59" s="39">
        <f>C58</f>
        <v>5000</v>
      </c>
      <c r="D59" s="39">
        <f t="shared" ref="D59:V59" si="10">D58</f>
        <v>5000</v>
      </c>
      <c r="E59" s="39">
        <f t="shared" ca="1" si="10"/>
        <v>5512.5</v>
      </c>
      <c r="F59" s="39">
        <f t="shared" ca="1" si="10"/>
        <v>6077.53125</v>
      </c>
      <c r="G59" s="39">
        <f t="shared" ca="1" si="10"/>
        <v>6700.4782031250006</v>
      </c>
      <c r="H59" s="39">
        <f t="shared" ca="1" si="10"/>
        <v>7387.2772189453135</v>
      </c>
      <c r="I59" s="39">
        <f t="shared" ca="1" si="10"/>
        <v>8144.473133887208</v>
      </c>
      <c r="J59" s="39">
        <f t="shared" ca="1" si="10"/>
        <v>8979.2816301106468</v>
      </c>
      <c r="K59" s="39">
        <f t="shared" ca="1" si="10"/>
        <v>9899.6579971969877</v>
      </c>
      <c r="L59" s="39">
        <f t="shared" ca="1" si="10"/>
        <v>10914.37294190968</v>
      </c>
      <c r="M59" s="39">
        <f t="shared" ca="1" si="10"/>
        <v>12033.096168455422</v>
      </c>
      <c r="N59" s="39">
        <f t="shared" ca="1" si="10"/>
        <v>13266.488525722103</v>
      </c>
      <c r="O59" s="39">
        <f t="shared" ca="1" si="10"/>
        <v>14626.303599608618</v>
      </c>
      <c r="P59" s="39">
        <f t="shared" ca="1" si="10"/>
        <v>16125.499718568502</v>
      </c>
      <c r="Q59" s="39">
        <f t="shared" ca="1" si="10"/>
        <v>17778.363439721776</v>
      </c>
      <c r="R59" s="39">
        <f t="shared" ca="1" si="10"/>
        <v>19600.645692293259</v>
      </c>
      <c r="S59" s="39">
        <f t="shared" ca="1" si="10"/>
        <v>21609.711875753321</v>
      </c>
      <c r="T59" s="39">
        <f t="shared" ca="1" si="10"/>
        <v>23824.707343018035</v>
      </c>
      <c r="U59" s="39">
        <f t="shared" ca="1" si="10"/>
        <v>26266.739845677384</v>
      </c>
      <c r="V59" s="39">
        <f t="shared" ca="1" si="10"/>
        <v>28959.080679859318</v>
      </c>
      <c r="W59" s="39">
        <f ca="1">SUM(C59:V59)</f>
        <v>267706.20926385262</v>
      </c>
    </row>
    <row r="60" spans="2:23" x14ac:dyDescent="0.3">
      <c r="B60" s="6" t="s">
        <v>39</v>
      </c>
      <c r="C60" s="12">
        <f>C58*$C$11</f>
        <v>3000</v>
      </c>
      <c r="D60" s="12">
        <f t="shared" ref="D60:V60" si="11">D58*$C$11</f>
        <v>3000</v>
      </c>
      <c r="E60" s="12">
        <f t="shared" ca="1" si="11"/>
        <v>3307.5</v>
      </c>
      <c r="F60" s="12">
        <f t="shared" ca="1" si="11"/>
        <v>3646.5187499999997</v>
      </c>
      <c r="G60" s="12">
        <f t="shared" ca="1" si="11"/>
        <v>4020.2869218750002</v>
      </c>
      <c r="H60" s="12">
        <f t="shared" ca="1" si="11"/>
        <v>4432.3663313671877</v>
      </c>
      <c r="I60" s="12">
        <f t="shared" ca="1" si="11"/>
        <v>4886.6838803323244</v>
      </c>
      <c r="J60" s="12">
        <f t="shared" ca="1" si="11"/>
        <v>5387.5689780663879</v>
      </c>
      <c r="K60" s="12">
        <f t="shared" ca="1" si="11"/>
        <v>5939.7947983181921</v>
      </c>
      <c r="L60" s="12">
        <f t="shared" ca="1" si="11"/>
        <v>6548.6237651458077</v>
      </c>
      <c r="M60" s="12">
        <f t="shared" ca="1" si="11"/>
        <v>7219.8577010732533</v>
      </c>
      <c r="N60" s="12">
        <f t="shared" ca="1" si="11"/>
        <v>7959.8931154332613</v>
      </c>
      <c r="O60" s="12">
        <f t="shared" ca="1" si="11"/>
        <v>8775.7821597651709</v>
      </c>
      <c r="P60" s="12">
        <f t="shared" ca="1" si="11"/>
        <v>9675.2998311411011</v>
      </c>
      <c r="Q60" s="12">
        <f t="shared" ca="1" si="11"/>
        <v>10667.018063833066</v>
      </c>
      <c r="R60" s="12">
        <f t="shared" ca="1" si="11"/>
        <v>11760.387415375955</v>
      </c>
      <c r="S60" s="12">
        <f t="shared" ca="1" si="11"/>
        <v>12965.827125451991</v>
      </c>
      <c r="T60" s="12">
        <f t="shared" ca="1" si="11"/>
        <v>14294.824405810821</v>
      </c>
      <c r="U60" s="12">
        <f t="shared" ca="1" si="11"/>
        <v>15760.043907406431</v>
      </c>
      <c r="V60" s="12">
        <f t="shared" ca="1" si="11"/>
        <v>17375.448407915592</v>
      </c>
    </row>
    <row r="61" spans="2:23" x14ac:dyDescent="0.3">
      <c r="B61" s="6" t="s">
        <v>47</v>
      </c>
      <c r="C61" s="12">
        <f>C14</f>
        <v>500</v>
      </c>
      <c r="D61" s="17">
        <f>C61+C15</f>
        <v>600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2:23" x14ac:dyDescent="0.3">
      <c r="B62" s="6" t="s">
        <v>51</v>
      </c>
      <c r="C62" s="21">
        <f>(C60/$C$9)*$C$10</f>
        <v>0.80769230769230771</v>
      </c>
      <c r="D62" s="21">
        <f t="shared" ref="D62:V62" si="12">(D60/$C$9)*$C$10</f>
        <v>0.80769230769230771</v>
      </c>
      <c r="E62" s="21">
        <f t="shared" ca="1" si="12"/>
        <v>0.89048076923076924</v>
      </c>
      <c r="F62" s="21">
        <f t="shared" ca="1" si="12"/>
        <v>0.98175504807692304</v>
      </c>
      <c r="G62" s="21">
        <f t="shared" ca="1" si="12"/>
        <v>1.0823849405048078</v>
      </c>
      <c r="H62" s="21">
        <f t="shared" ca="1" si="12"/>
        <v>1.1933293969065506</v>
      </c>
      <c r="I62" s="21">
        <f t="shared" ca="1" si="12"/>
        <v>1.3156456600894721</v>
      </c>
      <c r="J62" s="21">
        <f t="shared" ca="1" si="12"/>
        <v>1.450499340248643</v>
      </c>
      <c r="K62" s="21">
        <f t="shared" ca="1" si="12"/>
        <v>1.5991755226241287</v>
      </c>
      <c r="L62" s="21">
        <f t="shared" ca="1" si="12"/>
        <v>1.7630910136931022</v>
      </c>
      <c r="M62" s="21">
        <f t="shared" ca="1" si="12"/>
        <v>1.943807842596645</v>
      </c>
      <c r="N62" s="21">
        <f t="shared" ca="1" si="12"/>
        <v>2.1430481464628013</v>
      </c>
      <c r="O62" s="21">
        <f t="shared" ca="1" si="12"/>
        <v>2.3627105814752385</v>
      </c>
      <c r="P62" s="21">
        <f t="shared" ca="1" si="12"/>
        <v>2.6048884160764501</v>
      </c>
      <c r="Q62" s="21">
        <f t="shared" ca="1" si="12"/>
        <v>2.8718894787242868</v>
      </c>
      <c r="R62" s="21">
        <f t="shared" ca="1" si="12"/>
        <v>3.1662581502935261</v>
      </c>
      <c r="S62" s="21">
        <f t="shared" ca="1" si="12"/>
        <v>3.490799610698613</v>
      </c>
      <c r="T62" s="21">
        <f t="shared" ca="1" si="12"/>
        <v>3.8486065707952215</v>
      </c>
      <c r="U62" s="21">
        <f t="shared" ca="1" si="12"/>
        <v>4.2430887443017316</v>
      </c>
      <c r="V62" s="21">
        <f t="shared" ca="1" si="12"/>
        <v>4.6780053405926587</v>
      </c>
    </row>
    <row r="63" spans="2:23" x14ac:dyDescent="0.3">
      <c r="B63" s="6" t="s">
        <v>48</v>
      </c>
      <c r="C63" s="12">
        <f>D17</f>
        <v>5000</v>
      </c>
      <c r="D63" s="12">
        <f>E17</f>
        <v>1000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2:23" x14ac:dyDescent="0.3">
      <c r="B64" s="6" t="s">
        <v>49</v>
      </c>
      <c r="C64" s="12">
        <f>D16</f>
        <v>10000</v>
      </c>
      <c r="D64" s="12">
        <f>E16</f>
        <v>1000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2:23" x14ac:dyDescent="0.3">
      <c r="B65" s="6" t="s">
        <v>60</v>
      </c>
      <c r="C65" s="21">
        <f>C23</f>
        <v>1.1499999999999999</v>
      </c>
      <c r="D65" s="21">
        <f>C65*(1+$C$24)</f>
        <v>1.2649999999999999</v>
      </c>
      <c r="E65" s="21">
        <f t="shared" ref="E65:H65" si="13">D65*(1+$C$24)</f>
        <v>1.3915</v>
      </c>
      <c r="F65" s="21">
        <f t="shared" si="13"/>
        <v>1.5306500000000001</v>
      </c>
      <c r="G65" s="21">
        <f t="shared" si="13"/>
        <v>1.6837150000000003</v>
      </c>
      <c r="H65" s="21">
        <f t="shared" si="13"/>
        <v>1.8520865000000004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2:23" x14ac:dyDescent="0.3">
      <c r="B66" s="6" t="s">
        <v>42</v>
      </c>
      <c r="C66" s="31">
        <f t="shared" ref="C66:H66" si="14">D21*$C$28*C65</f>
        <v>2587.5</v>
      </c>
      <c r="D66" s="31">
        <f t="shared" si="14"/>
        <v>2277</v>
      </c>
      <c r="E66" s="31">
        <f t="shared" si="14"/>
        <v>1878.5249999999999</v>
      </c>
      <c r="F66" s="31">
        <f t="shared" si="14"/>
        <v>1377.585</v>
      </c>
      <c r="G66" s="31">
        <f t="shared" si="14"/>
        <v>757.67175000000009</v>
      </c>
      <c r="H66" s="31">
        <f t="shared" si="14"/>
        <v>416.71946250000008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2:23" x14ac:dyDescent="0.3">
      <c r="B67" s="6" t="s">
        <v>23</v>
      </c>
      <c r="C67" s="12">
        <f t="shared" ref="C67:H67" si="15">D27</f>
        <v>3000</v>
      </c>
      <c r="D67" s="12">
        <f t="shared" si="15"/>
        <v>2000</v>
      </c>
      <c r="E67" s="12">
        <f t="shared" si="15"/>
        <v>1000</v>
      </c>
      <c r="F67" s="12">
        <f t="shared" si="15"/>
        <v>500</v>
      </c>
      <c r="G67" s="12">
        <f t="shared" si="15"/>
        <v>200</v>
      </c>
      <c r="H67" s="12">
        <f t="shared" si="15"/>
        <v>100</v>
      </c>
      <c r="I67" s="1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2:23" x14ac:dyDescent="0.3">
      <c r="B68" s="6" t="s">
        <v>21</v>
      </c>
      <c r="C68" s="33">
        <f t="shared" ref="C68:I68" si="16">D25*$C$26</f>
        <v>1000</v>
      </c>
      <c r="D68" s="33">
        <f t="shared" si="16"/>
        <v>800</v>
      </c>
      <c r="E68" s="33">
        <f t="shared" si="16"/>
        <v>600</v>
      </c>
      <c r="F68" s="33">
        <f t="shared" si="16"/>
        <v>400</v>
      </c>
      <c r="G68" s="33">
        <f t="shared" si="16"/>
        <v>200</v>
      </c>
      <c r="H68" s="33">
        <f t="shared" si="16"/>
        <v>100</v>
      </c>
      <c r="I68" s="33">
        <f t="shared" si="16"/>
        <v>100</v>
      </c>
      <c r="J68" s="33"/>
      <c r="K68" s="33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</row>
    <row r="69" spans="2:23" x14ac:dyDescent="0.3">
      <c r="B69" s="24" t="s">
        <v>58</v>
      </c>
      <c r="C69" s="38">
        <f>C60+C61+C62+C63+C64+C66+C67+C68</f>
        <v>25088.307692307691</v>
      </c>
      <c r="D69" s="38">
        <f t="shared" ref="D69:V69" si="17">D60+D61+D62+D63+D64+D66+D67+D68</f>
        <v>10677.807692307691</v>
      </c>
      <c r="E69" s="38">
        <f t="shared" ca="1" si="17"/>
        <v>6786.9154807692303</v>
      </c>
      <c r="F69" s="38">
        <f t="shared" ca="1" si="17"/>
        <v>5925.0855050480768</v>
      </c>
      <c r="G69" s="38">
        <f t="shared" ca="1" si="17"/>
        <v>5179.0410568155048</v>
      </c>
      <c r="H69" s="38">
        <f t="shared" ca="1" si="17"/>
        <v>5050.2791232640948</v>
      </c>
      <c r="I69" s="38">
        <f t="shared" ca="1" si="17"/>
        <v>4987.9995259924135</v>
      </c>
      <c r="J69" s="38">
        <f t="shared" ca="1" si="17"/>
        <v>5389.0194774066367</v>
      </c>
      <c r="K69" s="38">
        <f t="shared" ca="1" si="17"/>
        <v>5941.3939738408162</v>
      </c>
      <c r="L69" s="38">
        <f t="shared" ca="1" si="17"/>
        <v>6550.3868561595009</v>
      </c>
      <c r="M69" s="38">
        <f t="shared" ca="1" si="17"/>
        <v>7221.8015089158498</v>
      </c>
      <c r="N69" s="38">
        <f t="shared" ca="1" si="17"/>
        <v>7962.0361635797244</v>
      </c>
      <c r="O69" s="38">
        <f t="shared" ca="1" si="17"/>
        <v>8778.1448703466467</v>
      </c>
      <c r="P69" s="38">
        <f t="shared" ca="1" si="17"/>
        <v>9677.9047195571784</v>
      </c>
      <c r="Q69" s="38">
        <f t="shared" ca="1" si="17"/>
        <v>10669.889953311789</v>
      </c>
      <c r="R69" s="38">
        <f t="shared" ca="1" si="17"/>
        <v>11763.553673526249</v>
      </c>
      <c r="S69" s="38">
        <f t="shared" ca="1" si="17"/>
        <v>12969.317925062691</v>
      </c>
      <c r="T69" s="38">
        <f t="shared" ca="1" si="17"/>
        <v>14298.673012381616</v>
      </c>
      <c r="U69" s="38">
        <f t="shared" ca="1" si="17"/>
        <v>15764.286996150733</v>
      </c>
      <c r="V69" s="38">
        <f t="shared" ca="1" si="17"/>
        <v>17380.126413256185</v>
      </c>
      <c r="W69" s="39">
        <f ca="1">SUM(C69:V69)</f>
        <v>198061.97162000035</v>
      </c>
    </row>
    <row r="70" spans="2:23" x14ac:dyDescent="0.3">
      <c r="B70" s="24" t="s">
        <v>30</v>
      </c>
      <c r="C70" s="38">
        <f>C59-C69</f>
        <v>-20088.307692307691</v>
      </c>
      <c r="D70" s="38">
        <f t="shared" ref="D70:V70" si="18">D59-D69</f>
        <v>-5677.8076923076915</v>
      </c>
      <c r="E70" s="38">
        <f t="shared" ca="1" si="18"/>
        <v>-1274.4154807692303</v>
      </c>
      <c r="F70" s="38">
        <f t="shared" ca="1" si="18"/>
        <v>152.44574495192319</v>
      </c>
      <c r="G70" s="38">
        <f t="shared" ca="1" si="18"/>
        <v>1521.4371463094958</v>
      </c>
      <c r="H70" s="38">
        <f t="shared" ca="1" si="18"/>
        <v>2336.9980956812187</v>
      </c>
      <c r="I70" s="38">
        <f t="shared" ca="1" si="18"/>
        <v>3156.4736078947944</v>
      </c>
      <c r="J70" s="38">
        <f t="shared" ca="1" si="18"/>
        <v>3590.2621527040101</v>
      </c>
      <c r="K70" s="38">
        <f t="shared" ca="1" si="18"/>
        <v>3958.2640233561715</v>
      </c>
      <c r="L70" s="38">
        <f t="shared" ca="1" si="18"/>
        <v>4363.986085750179</v>
      </c>
      <c r="M70" s="38">
        <f t="shared" ca="1" si="18"/>
        <v>4811.2946595395724</v>
      </c>
      <c r="N70" s="38">
        <f t="shared" ca="1" si="18"/>
        <v>5304.4523621423787</v>
      </c>
      <c r="O70" s="38">
        <f t="shared" ca="1" si="18"/>
        <v>5848.1587292619715</v>
      </c>
      <c r="P70" s="38">
        <f t="shared" ca="1" si="18"/>
        <v>6447.594999011324</v>
      </c>
      <c r="Q70" s="38">
        <f t="shared" ca="1" si="18"/>
        <v>7108.4734864099864</v>
      </c>
      <c r="R70" s="38">
        <f t="shared" ca="1" si="18"/>
        <v>7837.0920187670108</v>
      </c>
      <c r="S70" s="38">
        <f t="shared" ca="1" si="18"/>
        <v>8640.3939506906299</v>
      </c>
      <c r="T70" s="38">
        <f t="shared" ca="1" si="18"/>
        <v>9526.0343306364193</v>
      </c>
      <c r="U70" s="38">
        <f t="shared" ca="1" si="18"/>
        <v>10502.452849526651</v>
      </c>
      <c r="V70" s="38">
        <f t="shared" ca="1" si="18"/>
        <v>11578.954266603134</v>
      </c>
      <c r="W70" s="39">
        <f ca="1">SUM(C70:V70)</f>
        <v>69644.237643852248</v>
      </c>
    </row>
    <row r="71" spans="2:23" x14ac:dyDescent="0.3">
      <c r="B71" s="24" t="s">
        <v>35</v>
      </c>
      <c r="C71" s="40">
        <f>(C70/C69)</f>
        <v>-0.80070397488256861</v>
      </c>
      <c r="D71" s="40">
        <f t="shared" ref="D71:W71" si="19">(D70/D69)</f>
        <v>-0.53173908501817213</v>
      </c>
      <c r="E71" s="40">
        <f t="shared" ca="1" si="19"/>
        <v>-0.18777535750670463</v>
      </c>
      <c r="F71" s="40">
        <f t="shared" ca="1" si="19"/>
        <v>2.5728868355071311E-2</v>
      </c>
      <c r="G71" s="40">
        <f t="shared" ca="1" si="19"/>
        <v>0.29376811838695849</v>
      </c>
      <c r="H71" s="40">
        <f t="shared" ca="1" si="19"/>
        <v>0.46274632325089604</v>
      </c>
      <c r="I71" s="40">
        <f t="shared" ca="1" si="19"/>
        <v>0.63281353405236773</v>
      </c>
      <c r="J71" s="40">
        <f t="shared" ca="1" si="19"/>
        <v>0.66621806949411055</v>
      </c>
      <c r="K71" s="40">
        <f t="shared" ca="1" si="19"/>
        <v>0.66621806949411067</v>
      </c>
      <c r="L71" s="40">
        <f t="shared" ca="1" si="19"/>
        <v>0.66621806949411055</v>
      </c>
      <c r="M71" s="40">
        <f t="shared" ca="1" si="19"/>
        <v>0.66621806949411055</v>
      </c>
      <c r="N71" s="40">
        <f t="shared" ca="1" si="19"/>
        <v>0.66621806949411055</v>
      </c>
      <c r="O71" s="40">
        <f t="shared" ca="1" si="19"/>
        <v>0.66621806949411044</v>
      </c>
      <c r="P71" s="40">
        <f t="shared" ca="1" si="19"/>
        <v>0.66621806949411044</v>
      </c>
      <c r="Q71" s="40">
        <f t="shared" ca="1" si="19"/>
        <v>0.66621806949411067</v>
      </c>
      <c r="R71" s="40">
        <f t="shared" ca="1" si="19"/>
        <v>0.66621806949411067</v>
      </c>
      <c r="S71" s="40">
        <f t="shared" ca="1" si="19"/>
        <v>0.66621806949411055</v>
      </c>
      <c r="T71" s="40">
        <f t="shared" ca="1" si="19"/>
        <v>0.66621806949411055</v>
      </c>
      <c r="U71" s="40">
        <f t="shared" ca="1" si="19"/>
        <v>0.66621806949411044</v>
      </c>
      <c r="V71" s="40">
        <f t="shared" ca="1" si="19"/>
        <v>0.66621806949411044</v>
      </c>
      <c r="W71" s="41">
        <f t="shared" ca="1" si="19"/>
        <v>0.35162851845921722</v>
      </c>
    </row>
    <row r="72" spans="2:23" x14ac:dyDescent="0.3">
      <c r="B72" s="24" t="s">
        <v>36</v>
      </c>
      <c r="C72" s="38">
        <f>NPV($C$12,C70)</f>
        <v>-19503.211351755039</v>
      </c>
      <c r="D72" s="38">
        <f t="shared" ref="D72:W72" si="20">NPV($C$12,D70)</f>
        <v>-5512.434652725914</v>
      </c>
      <c r="E72" s="38">
        <f t="shared" ca="1" si="20"/>
        <v>-1237.2965832710972</v>
      </c>
      <c r="F72" s="38">
        <f t="shared" ca="1" si="20"/>
        <v>148.0055776232264</v>
      </c>
      <c r="G72" s="38">
        <f t="shared" ca="1" si="20"/>
        <v>1477.1234430189279</v>
      </c>
      <c r="H72" s="38">
        <f t="shared" ca="1" si="20"/>
        <v>2268.9301899817656</v>
      </c>
      <c r="I72" s="38">
        <f t="shared" ca="1" si="20"/>
        <v>3064.5374833930041</v>
      </c>
      <c r="J72" s="38">
        <f t="shared" ca="1" si="20"/>
        <v>3485.6914103922427</v>
      </c>
      <c r="K72" s="38">
        <f t="shared" ca="1" si="20"/>
        <v>3842.9747799574479</v>
      </c>
      <c r="L72" s="38">
        <f t="shared" ca="1" si="20"/>
        <v>4236.8796949030866</v>
      </c>
      <c r="M72" s="38">
        <f t="shared" ca="1" si="20"/>
        <v>4671.1598636306526</v>
      </c>
      <c r="N72" s="38">
        <f t="shared" ca="1" si="20"/>
        <v>5149.9537496527946</v>
      </c>
      <c r="O72" s="38">
        <f t="shared" ca="1" si="20"/>
        <v>5677.8240089922056</v>
      </c>
      <c r="P72" s="38">
        <f t="shared" ca="1" si="20"/>
        <v>6259.8009699139066</v>
      </c>
      <c r="Q72" s="38">
        <f t="shared" ca="1" si="20"/>
        <v>6901.4305693300839</v>
      </c>
      <c r="R72" s="38">
        <f t="shared" ca="1" si="20"/>
        <v>7608.8272026864179</v>
      </c>
      <c r="S72" s="38">
        <f t="shared" ca="1" si="20"/>
        <v>8388.7319909617763</v>
      </c>
      <c r="T72" s="38">
        <f t="shared" ca="1" si="20"/>
        <v>9248.5770200353581</v>
      </c>
      <c r="U72" s="38">
        <f t="shared" ca="1" si="20"/>
        <v>10196.556164588981</v>
      </c>
      <c r="V72" s="38">
        <f t="shared" ca="1" si="20"/>
        <v>11241.703171459352</v>
      </c>
      <c r="W72" s="39">
        <f t="shared" ca="1" si="20"/>
        <v>67615.764702769171</v>
      </c>
    </row>
    <row r="73" spans="2:23" x14ac:dyDescent="0.3">
      <c r="B73" s="51" t="s">
        <v>61</v>
      </c>
      <c r="C73" s="39">
        <f>SUM(C63:D64)+SUM(C66:I68)</f>
        <v>36295.001212499999</v>
      </c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36"/>
      <c r="U73" s="36"/>
      <c r="V73" s="36"/>
    </row>
    <row r="74" spans="2:23" x14ac:dyDescent="0.3">
      <c r="B74" s="51"/>
      <c r="C74" s="35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36"/>
      <c r="U74" s="36"/>
      <c r="V74" s="36"/>
    </row>
    <row r="75" spans="2:23" x14ac:dyDescent="0.3">
      <c r="B75" s="19" t="s">
        <v>52</v>
      </c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2:23" x14ac:dyDescent="0.3">
      <c r="B76" s="7" t="s">
        <v>56</v>
      </c>
      <c r="C76" s="12">
        <f>C5</f>
        <v>5000</v>
      </c>
      <c r="D76" s="17">
        <f>C76</f>
        <v>5000</v>
      </c>
      <c r="E76" s="17">
        <f ca="1">D76*(1+$C$6)</f>
        <v>5512.5</v>
      </c>
      <c r="F76" s="17">
        <f ca="1">E76*(1+$C$6)</f>
        <v>6077.53125</v>
      </c>
      <c r="G76" s="17">
        <f ca="1">F76*(1+$C$7)</f>
        <v>6259.8571874999998</v>
      </c>
      <c r="H76" s="17">
        <f t="shared" ref="H76:V76" ca="1" si="21">G76*(1+$C$7)</f>
        <v>6447.6529031250002</v>
      </c>
      <c r="I76" s="17">
        <f t="shared" ca="1" si="21"/>
        <v>6641.0824902187505</v>
      </c>
      <c r="J76" s="17">
        <f t="shared" ca="1" si="21"/>
        <v>6840.3149649253128</v>
      </c>
      <c r="K76" s="17">
        <f t="shared" ca="1" si="21"/>
        <v>7045.5244138730723</v>
      </c>
      <c r="L76" s="17">
        <f t="shared" ca="1" si="21"/>
        <v>7256.8901462892645</v>
      </c>
      <c r="M76" s="17">
        <f t="shared" ca="1" si="21"/>
        <v>7474.5968506779427</v>
      </c>
      <c r="N76" s="17">
        <f t="shared" ca="1" si="21"/>
        <v>7698.834756198281</v>
      </c>
      <c r="O76" s="17">
        <f t="shared" ca="1" si="21"/>
        <v>7929.7997988842299</v>
      </c>
      <c r="P76" s="17">
        <f t="shared" ca="1" si="21"/>
        <v>8167.6937928507568</v>
      </c>
      <c r="Q76" s="17">
        <f t="shared" ca="1" si="21"/>
        <v>8412.7246066362804</v>
      </c>
      <c r="R76" s="17">
        <f t="shared" ca="1" si="21"/>
        <v>8665.1063448353689</v>
      </c>
      <c r="S76" s="17">
        <f t="shared" ca="1" si="21"/>
        <v>8925.0595351804295</v>
      </c>
      <c r="T76" s="17">
        <f t="shared" ca="1" si="21"/>
        <v>9192.8113212358421</v>
      </c>
      <c r="U76" s="17">
        <f t="shared" ca="1" si="21"/>
        <v>9468.5956608729175</v>
      </c>
      <c r="V76" s="17">
        <f t="shared" ca="1" si="21"/>
        <v>9752.6535306991045</v>
      </c>
    </row>
    <row r="77" spans="2:23" x14ac:dyDescent="0.3">
      <c r="B77" s="24" t="s">
        <v>57</v>
      </c>
      <c r="C77" s="39">
        <f>C76</f>
        <v>5000</v>
      </c>
      <c r="D77" s="39">
        <f t="shared" ref="D77:V77" si="22">D76</f>
        <v>5000</v>
      </c>
      <c r="E77" s="39">
        <f t="shared" ca="1" si="22"/>
        <v>5512.5</v>
      </c>
      <c r="F77" s="39">
        <f t="shared" ca="1" si="22"/>
        <v>6077.53125</v>
      </c>
      <c r="G77" s="39">
        <f t="shared" ca="1" si="22"/>
        <v>6259.8571874999998</v>
      </c>
      <c r="H77" s="39">
        <f t="shared" ca="1" si="22"/>
        <v>6447.6529031250002</v>
      </c>
      <c r="I77" s="39">
        <f t="shared" ca="1" si="22"/>
        <v>6641.0824902187505</v>
      </c>
      <c r="J77" s="39">
        <f t="shared" ca="1" si="22"/>
        <v>6840.3149649253128</v>
      </c>
      <c r="K77" s="39">
        <f t="shared" ca="1" si="22"/>
        <v>7045.5244138730723</v>
      </c>
      <c r="L77" s="39">
        <f t="shared" ca="1" si="22"/>
        <v>7256.8901462892645</v>
      </c>
      <c r="M77" s="39">
        <f t="shared" ca="1" si="22"/>
        <v>7474.5968506779427</v>
      </c>
      <c r="N77" s="39">
        <f t="shared" ca="1" si="22"/>
        <v>7698.834756198281</v>
      </c>
      <c r="O77" s="39">
        <f t="shared" ca="1" si="22"/>
        <v>7929.7997988842299</v>
      </c>
      <c r="P77" s="39">
        <f t="shared" ca="1" si="22"/>
        <v>8167.6937928507568</v>
      </c>
      <c r="Q77" s="39">
        <f t="shared" ca="1" si="22"/>
        <v>8412.7246066362804</v>
      </c>
      <c r="R77" s="39">
        <f t="shared" ca="1" si="22"/>
        <v>8665.1063448353689</v>
      </c>
      <c r="S77" s="39">
        <f t="shared" ca="1" si="22"/>
        <v>8925.0595351804295</v>
      </c>
      <c r="T77" s="39">
        <f t="shared" ca="1" si="22"/>
        <v>9192.8113212358421</v>
      </c>
      <c r="U77" s="39">
        <f t="shared" ca="1" si="22"/>
        <v>9468.5956608729175</v>
      </c>
      <c r="V77" s="39">
        <f t="shared" ca="1" si="22"/>
        <v>9752.6535306991045</v>
      </c>
      <c r="W77" s="39">
        <f ca="1">SUM(C77:V77)</f>
        <v>147769.22955400255</v>
      </c>
    </row>
    <row r="78" spans="2:23" x14ac:dyDescent="0.3">
      <c r="B78" s="6" t="s">
        <v>40</v>
      </c>
      <c r="C78" s="12">
        <f>C76*$C$11</f>
        <v>3000</v>
      </c>
      <c r="D78" s="12">
        <f t="shared" ref="D78:V78" si="23">D76*$C$11</f>
        <v>3000</v>
      </c>
      <c r="E78" s="12">
        <f t="shared" ca="1" si="23"/>
        <v>3307.5</v>
      </c>
      <c r="F78" s="12">
        <f t="shared" ca="1" si="23"/>
        <v>3646.5187499999997</v>
      </c>
      <c r="G78" s="12">
        <f t="shared" ca="1" si="23"/>
        <v>3755.9143124999996</v>
      </c>
      <c r="H78" s="12">
        <f t="shared" ca="1" si="23"/>
        <v>3868.591741875</v>
      </c>
      <c r="I78" s="12">
        <f t="shared" ca="1" si="23"/>
        <v>3984.6494941312503</v>
      </c>
      <c r="J78" s="12">
        <f t="shared" ca="1" si="23"/>
        <v>4104.1889789551878</v>
      </c>
      <c r="K78" s="12">
        <f t="shared" ca="1" si="23"/>
        <v>4227.3146483238434</v>
      </c>
      <c r="L78" s="12">
        <f t="shared" ca="1" si="23"/>
        <v>4354.1340877735583</v>
      </c>
      <c r="M78" s="12">
        <f t="shared" ca="1" si="23"/>
        <v>4484.7581104067658</v>
      </c>
      <c r="N78" s="12">
        <f t="shared" ca="1" si="23"/>
        <v>4619.300853718968</v>
      </c>
      <c r="O78" s="12">
        <f t="shared" ca="1" si="23"/>
        <v>4757.8798793305377</v>
      </c>
      <c r="P78" s="12">
        <f t="shared" ca="1" si="23"/>
        <v>4900.6162757104539</v>
      </c>
      <c r="Q78" s="12">
        <f t="shared" ca="1" si="23"/>
        <v>5047.6347639817677</v>
      </c>
      <c r="R78" s="12">
        <f t="shared" ca="1" si="23"/>
        <v>5199.0638069012211</v>
      </c>
      <c r="S78" s="12">
        <f t="shared" ca="1" si="23"/>
        <v>5355.0357211082573</v>
      </c>
      <c r="T78" s="12">
        <f t="shared" ca="1" si="23"/>
        <v>5515.6867927415051</v>
      </c>
      <c r="U78" s="12">
        <f t="shared" ca="1" si="23"/>
        <v>5681.1573965237503</v>
      </c>
      <c r="V78" s="12">
        <f t="shared" ca="1" si="23"/>
        <v>5851.5921184194622</v>
      </c>
    </row>
    <row r="79" spans="2:23" x14ac:dyDescent="0.3">
      <c r="B79" s="6" t="s">
        <v>53</v>
      </c>
      <c r="C79" s="12">
        <f>C14</f>
        <v>500</v>
      </c>
      <c r="D79" s="17">
        <f>C79+C15</f>
        <v>600</v>
      </c>
      <c r="E79" s="17"/>
      <c r="F79" s="17"/>
      <c r="G79" s="17"/>
      <c r="H79" s="17"/>
      <c r="I79" s="17"/>
      <c r="J79" s="17"/>
      <c r="K79" s="17"/>
      <c r="L79" s="4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spans="2:23" x14ac:dyDescent="0.3">
      <c r="B80" s="6" t="s">
        <v>59</v>
      </c>
      <c r="C80" s="21">
        <f>(C78/$C$9)*$C$10</f>
        <v>0.80769230769230771</v>
      </c>
      <c r="D80" s="21">
        <f t="shared" ref="D80:V80" si="24">(D78/$C$9)*$C$10</f>
        <v>0.80769230769230771</v>
      </c>
      <c r="E80" s="21">
        <f t="shared" ca="1" si="24"/>
        <v>0.89048076923076924</v>
      </c>
      <c r="F80" s="21">
        <f t="shared" ca="1" si="24"/>
        <v>0.98175504807692304</v>
      </c>
      <c r="G80" s="21">
        <f t="shared" ca="1" si="24"/>
        <v>1.0112076995192307</v>
      </c>
      <c r="H80" s="21">
        <f t="shared" ca="1" si="24"/>
        <v>1.0415439305048078</v>
      </c>
      <c r="I80" s="21">
        <f t="shared" ca="1" si="24"/>
        <v>1.0727902484199521</v>
      </c>
      <c r="J80" s="21">
        <f t="shared" ca="1" si="24"/>
        <v>1.1049739558725507</v>
      </c>
      <c r="K80" s="21">
        <f t="shared" ca="1" si="24"/>
        <v>1.1381231745487272</v>
      </c>
      <c r="L80" s="21">
        <f t="shared" ca="1" si="24"/>
        <v>1.1722668697851888</v>
      </c>
      <c r="M80" s="21">
        <f t="shared" ca="1" si="24"/>
        <v>1.2074348758787445</v>
      </c>
      <c r="N80" s="21">
        <f t="shared" ca="1" si="24"/>
        <v>1.2436579221551067</v>
      </c>
      <c r="O80" s="21">
        <f t="shared" ca="1" si="24"/>
        <v>1.2809676598197601</v>
      </c>
      <c r="P80" s="21">
        <f t="shared" ca="1" si="24"/>
        <v>1.319396689614353</v>
      </c>
      <c r="Q80" s="21">
        <f t="shared" ca="1" si="24"/>
        <v>1.3589785903027836</v>
      </c>
      <c r="R80" s="21">
        <f t="shared" ca="1" si="24"/>
        <v>1.3997479480118673</v>
      </c>
      <c r="S80" s="21">
        <f t="shared" ca="1" si="24"/>
        <v>1.4417403864522231</v>
      </c>
      <c r="T80" s="21">
        <f t="shared" ca="1" si="24"/>
        <v>1.4849925980457899</v>
      </c>
      <c r="U80" s="21">
        <f t="shared" ca="1" si="24"/>
        <v>1.5295423759871636</v>
      </c>
      <c r="V80" s="21">
        <f t="shared" ca="1" si="24"/>
        <v>1.5754286472667782</v>
      </c>
    </row>
    <row r="81" spans="2:23" x14ac:dyDescent="0.3">
      <c r="B81" s="6" t="s">
        <v>48</v>
      </c>
      <c r="C81" s="12">
        <f>D17</f>
        <v>5000</v>
      </c>
      <c r="D81" s="12">
        <f>E17</f>
        <v>1000</v>
      </c>
      <c r="E81" s="17"/>
      <c r="F81" s="17"/>
      <c r="G81" s="17"/>
      <c r="H81" s="17"/>
      <c r="I81" s="17"/>
      <c r="J81" s="17"/>
      <c r="K81" s="17"/>
      <c r="L81" s="4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spans="2:23" x14ac:dyDescent="0.3">
      <c r="B82" s="6" t="s">
        <v>49</v>
      </c>
      <c r="C82" s="12">
        <f>D16</f>
        <v>10000</v>
      </c>
      <c r="D82" s="12">
        <f>E16</f>
        <v>1000</v>
      </c>
      <c r="E82" s="17"/>
      <c r="F82" s="17"/>
      <c r="G82" s="17"/>
      <c r="H82" s="17"/>
      <c r="I82" s="17"/>
      <c r="J82" s="17"/>
      <c r="K82" s="17"/>
      <c r="L82" s="4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 spans="2:23" x14ac:dyDescent="0.3">
      <c r="B83" s="6" t="s">
        <v>60</v>
      </c>
      <c r="C83" s="21">
        <f>C23</f>
        <v>1.1499999999999999</v>
      </c>
      <c r="D83" s="21">
        <f>C83*(1+$C$24)</f>
        <v>1.2649999999999999</v>
      </c>
      <c r="E83" s="21">
        <f t="shared" ref="E83:H83" si="25">D83*(1+$C$24)</f>
        <v>1.3915</v>
      </c>
      <c r="F83" s="21">
        <f t="shared" si="25"/>
        <v>1.5306500000000001</v>
      </c>
      <c r="G83" s="21">
        <f t="shared" si="25"/>
        <v>1.6837150000000003</v>
      </c>
      <c r="H83" s="21">
        <f t="shared" si="25"/>
        <v>1.8520865000000004</v>
      </c>
      <c r="I83" s="17"/>
      <c r="J83" s="17"/>
      <c r="K83" s="17"/>
      <c r="L83" s="4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 spans="2:23" x14ac:dyDescent="0.3">
      <c r="B84" s="6" t="s">
        <v>42</v>
      </c>
      <c r="C84" s="31">
        <f t="shared" ref="C84:H84" si="26">D21*$C$28*C83</f>
        <v>2587.5</v>
      </c>
      <c r="D84" s="31">
        <f t="shared" si="26"/>
        <v>2277</v>
      </c>
      <c r="E84" s="31">
        <f t="shared" si="26"/>
        <v>1878.5249999999999</v>
      </c>
      <c r="F84" s="31">
        <f t="shared" si="26"/>
        <v>1377.585</v>
      </c>
      <c r="G84" s="31">
        <f t="shared" si="26"/>
        <v>757.67175000000009</v>
      </c>
      <c r="H84" s="31">
        <f t="shared" si="26"/>
        <v>416.71946250000008</v>
      </c>
      <c r="I84" s="17"/>
      <c r="J84" s="17"/>
      <c r="K84" s="17"/>
      <c r="L84" s="4"/>
      <c r="M84" s="17"/>
      <c r="N84" s="17"/>
      <c r="O84" s="17"/>
      <c r="P84" s="17"/>
      <c r="Q84" s="17"/>
      <c r="R84" s="17"/>
      <c r="S84" s="17"/>
      <c r="T84" s="17"/>
      <c r="U84" s="17"/>
      <c r="V84" s="17"/>
    </row>
    <row r="85" spans="2:23" x14ac:dyDescent="0.3">
      <c r="B85" s="6" t="s">
        <v>54</v>
      </c>
      <c r="C85" s="12"/>
      <c r="D85" s="17"/>
      <c r="E85" s="17"/>
      <c r="F85" s="17">
        <f>C18</f>
        <v>1000</v>
      </c>
      <c r="G85" s="17"/>
      <c r="H85" s="17"/>
      <c r="I85" s="17"/>
      <c r="J85" s="17"/>
      <c r="K85" s="17"/>
      <c r="L85" s="4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 spans="2:23" x14ac:dyDescent="0.3">
      <c r="B86" s="6" t="s">
        <v>55</v>
      </c>
      <c r="C86" s="12"/>
      <c r="D86" s="17"/>
      <c r="E86" s="17"/>
      <c r="F86" s="17">
        <f>C19</f>
        <v>1000</v>
      </c>
      <c r="G86" s="17"/>
      <c r="H86" s="17"/>
      <c r="I86" s="17"/>
      <c r="J86" s="17"/>
      <c r="K86" s="17"/>
      <c r="L86" s="4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 spans="2:23" x14ac:dyDescent="0.3">
      <c r="B87" s="6" t="s">
        <v>43</v>
      </c>
      <c r="C87" s="12"/>
      <c r="D87" s="17"/>
      <c r="E87" s="17"/>
      <c r="F87" s="32">
        <f>G22*F83*$C$28</f>
        <v>688.79250000000002</v>
      </c>
      <c r="G87" s="32">
        <f>H22*G83*$C$28</f>
        <v>378.83587500000004</v>
      </c>
      <c r="H87" s="17"/>
      <c r="I87" s="17"/>
      <c r="J87" s="17"/>
      <c r="K87" s="17"/>
      <c r="L87" s="4"/>
      <c r="M87" s="17"/>
      <c r="N87" s="17"/>
      <c r="O87" s="17"/>
      <c r="P87" s="17"/>
      <c r="Q87" s="17"/>
      <c r="R87" s="17"/>
      <c r="S87" s="17"/>
      <c r="T87" s="17"/>
      <c r="U87" s="17"/>
      <c r="V87" s="17"/>
    </row>
    <row r="88" spans="2:23" x14ac:dyDescent="0.3">
      <c r="B88" s="6" t="s">
        <v>23</v>
      </c>
      <c r="C88" s="12">
        <f t="shared" ref="C88:H88" si="27">D27</f>
        <v>3000</v>
      </c>
      <c r="D88" s="12">
        <f t="shared" si="27"/>
        <v>2000</v>
      </c>
      <c r="E88" s="12">
        <f t="shared" si="27"/>
        <v>1000</v>
      </c>
      <c r="F88" s="12">
        <f t="shared" si="27"/>
        <v>500</v>
      </c>
      <c r="G88" s="12">
        <f t="shared" si="27"/>
        <v>200</v>
      </c>
      <c r="H88" s="12">
        <f t="shared" si="27"/>
        <v>100</v>
      </c>
      <c r="I88" s="12"/>
      <c r="J88" s="12"/>
      <c r="K88" s="12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 spans="2:23" x14ac:dyDescent="0.3">
      <c r="B89" s="6" t="s">
        <v>21</v>
      </c>
      <c r="C89" s="33">
        <f t="shared" ref="C89:I89" si="28">D25*$C$26</f>
        <v>1000</v>
      </c>
      <c r="D89" s="33">
        <f t="shared" si="28"/>
        <v>800</v>
      </c>
      <c r="E89" s="33">
        <f t="shared" si="28"/>
        <v>600</v>
      </c>
      <c r="F89" s="33">
        <f t="shared" si="28"/>
        <v>400</v>
      </c>
      <c r="G89" s="33">
        <f t="shared" si="28"/>
        <v>200</v>
      </c>
      <c r="H89" s="33">
        <f t="shared" si="28"/>
        <v>100</v>
      </c>
      <c r="I89" s="33">
        <f t="shared" si="28"/>
        <v>100</v>
      </c>
      <c r="J89" s="33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</row>
    <row r="90" spans="2:23" x14ac:dyDescent="0.3">
      <c r="B90" s="24" t="s">
        <v>58</v>
      </c>
      <c r="C90" s="39">
        <f>C78+C79+C80+C81+C82+C84+C85+C86+C87+C88+C89</f>
        <v>25088.307692307691</v>
      </c>
      <c r="D90" s="39">
        <f t="shared" ref="D90:V90" si="29">D78+D79+D80+D81+D82+D84+D85+D86+D87+D88+D89</f>
        <v>10677.807692307691</v>
      </c>
      <c r="E90" s="39">
        <f t="shared" ca="1" si="29"/>
        <v>6786.9154807692303</v>
      </c>
      <c r="F90" s="39">
        <f t="shared" ca="1" si="29"/>
        <v>8613.8780050480764</v>
      </c>
      <c r="G90" s="39">
        <f t="shared" ca="1" si="29"/>
        <v>5293.4331451995185</v>
      </c>
      <c r="H90" s="39">
        <f t="shared" ca="1" si="29"/>
        <v>4486.352748305505</v>
      </c>
      <c r="I90" s="39">
        <f t="shared" ca="1" si="29"/>
        <v>4085.7222843796703</v>
      </c>
      <c r="J90" s="39">
        <f t="shared" ca="1" si="29"/>
        <v>4105.2939529110608</v>
      </c>
      <c r="K90" s="39">
        <f t="shared" ca="1" si="29"/>
        <v>4228.4527714983924</v>
      </c>
      <c r="L90" s="39">
        <f t="shared" ca="1" si="29"/>
        <v>4355.3063546433432</v>
      </c>
      <c r="M90" s="39">
        <f t="shared" ca="1" si="29"/>
        <v>4485.9655452826446</v>
      </c>
      <c r="N90" s="39">
        <f t="shared" ca="1" si="29"/>
        <v>4620.5445116411229</v>
      </c>
      <c r="O90" s="39">
        <f t="shared" ca="1" si="29"/>
        <v>4759.1608469903576</v>
      </c>
      <c r="P90" s="39">
        <f t="shared" ca="1" si="29"/>
        <v>4901.9356724000681</v>
      </c>
      <c r="Q90" s="39">
        <f t="shared" ca="1" si="29"/>
        <v>5048.9937425720709</v>
      </c>
      <c r="R90" s="39">
        <f t="shared" ca="1" si="29"/>
        <v>5200.4635548492333</v>
      </c>
      <c r="S90" s="39">
        <f t="shared" ca="1" si="29"/>
        <v>5356.4774614947091</v>
      </c>
      <c r="T90" s="39">
        <f t="shared" ca="1" si="29"/>
        <v>5517.1717853395512</v>
      </c>
      <c r="U90" s="39">
        <f t="shared" ca="1" si="29"/>
        <v>5682.6869388997375</v>
      </c>
      <c r="V90" s="39">
        <f t="shared" ca="1" si="29"/>
        <v>5853.1675470667287</v>
      </c>
      <c r="W90" s="39">
        <f ca="1">SUM(C90:V90)</f>
        <v>129148.03773390641</v>
      </c>
    </row>
    <row r="91" spans="2:23" x14ac:dyDescent="0.3">
      <c r="B91" s="24" t="s">
        <v>30</v>
      </c>
      <c r="C91" s="38">
        <f>C77-C90</f>
        <v>-20088.307692307691</v>
      </c>
      <c r="D91" s="38">
        <f t="shared" ref="D91:W91" si="30">D77-D90</f>
        <v>-5677.8076923076915</v>
      </c>
      <c r="E91" s="38">
        <f t="shared" ca="1" si="30"/>
        <v>-1274.4154807692303</v>
      </c>
      <c r="F91" s="38">
        <f t="shared" ca="1" si="30"/>
        <v>-2536.3467550480764</v>
      </c>
      <c r="G91" s="38">
        <f t="shared" ca="1" si="30"/>
        <v>966.42404230048123</v>
      </c>
      <c r="H91" s="38">
        <f t="shared" ca="1" si="30"/>
        <v>1961.3001548194952</v>
      </c>
      <c r="I91" s="38">
        <f t="shared" ca="1" si="30"/>
        <v>2555.3602058390802</v>
      </c>
      <c r="J91" s="38">
        <f t="shared" ca="1" si="30"/>
        <v>2735.0210120142519</v>
      </c>
      <c r="K91" s="38">
        <f t="shared" ca="1" si="30"/>
        <v>2817.0716423746799</v>
      </c>
      <c r="L91" s="38">
        <f t="shared" ca="1" si="30"/>
        <v>2901.5837916459213</v>
      </c>
      <c r="M91" s="38">
        <f t="shared" ca="1" si="30"/>
        <v>2988.6313053952981</v>
      </c>
      <c r="N91" s="38">
        <f t="shared" ca="1" si="30"/>
        <v>3078.2902445571581</v>
      </c>
      <c r="O91" s="38">
        <f t="shared" ca="1" si="30"/>
        <v>3170.6389518938722</v>
      </c>
      <c r="P91" s="38">
        <f t="shared" ca="1" si="30"/>
        <v>3265.7581204506887</v>
      </c>
      <c r="Q91" s="38">
        <f t="shared" ca="1" si="30"/>
        <v>3363.7308640642095</v>
      </c>
      <c r="R91" s="38">
        <f t="shared" ca="1" si="30"/>
        <v>3464.6427899861355</v>
      </c>
      <c r="S91" s="38">
        <f t="shared" ca="1" si="30"/>
        <v>3568.5820736857204</v>
      </c>
      <c r="T91" s="38">
        <f t="shared" ca="1" si="30"/>
        <v>3675.6395358962909</v>
      </c>
      <c r="U91" s="38">
        <f t="shared" ca="1" si="30"/>
        <v>3785.90872197318</v>
      </c>
      <c r="V91" s="38">
        <f t="shared" ca="1" si="30"/>
        <v>3899.4859836323758</v>
      </c>
      <c r="W91" s="39">
        <f t="shared" ca="1" si="30"/>
        <v>18621.191820096137</v>
      </c>
    </row>
    <row r="92" spans="2:23" x14ac:dyDescent="0.3">
      <c r="B92" s="24" t="s">
        <v>35</v>
      </c>
      <c r="C92" s="43">
        <f>(C91/C90)</f>
        <v>-0.80070397488256861</v>
      </c>
      <c r="D92" s="43">
        <f t="shared" ref="D92:W92" si="31">(D91/D90)</f>
        <v>-0.53173908501817213</v>
      </c>
      <c r="E92" s="43">
        <f t="shared" ca="1" si="31"/>
        <v>-0.18777535750670463</v>
      </c>
      <c r="F92" s="43">
        <f t="shared" ca="1" si="31"/>
        <v>-0.29444888278678616</v>
      </c>
      <c r="G92" s="43">
        <f t="shared" ca="1" si="31"/>
        <v>0.18257036894419021</v>
      </c>
      <c r="H92" s="43">
        <f t="shared" ca="1" si="31"/>
        <v>0.43717029508218636</v>
      </c>
      <c r="I92" s="43">
        <f t="shared" ca="1" si="31"/>
        <v>0.62543658819117631</v>
      </c>
      <c r="J92" s="43">
        <f t="shared" ca="1" si="31"/>
        <v>0.66621806949411033</v>
      </c>
      <c r="K92" s="43">
        <f t="shared" ca="1" si="31"/>
        <v>0.66621806949411044</v>
      </c>
      <c r="L92" s="43">
        <f t="shared" ca="1" si="31"/>
        <v>0.66621806949411089</v>
      </c>
      <c r="M92" s="43">
        <f t="shared" ca="1" si="31"/>
        <v>0.66621806949411044</v>
      </c>
      <c r="N92" s="43">
        <f t="shared" ca="1" si="31"/>
        <v>0.66621806949411089</v>
      </c>
      <c r="O92" s="43">
        <f t="shared" ca="1" si="31"/>
        <v>0.66621806949411055</v>
      </c>
      <c r="P92" s="43">
        <f t="shared" ca="1" si="31"/>
        <v>0.66621806949411067</v>
      </c>
      <c r="Q92" s="43">
        <f t="shared" ca="1" si="31"/>
        <v>0.66621806949411055</v>
      </c>
      <c r="R92" s="43">
        <f t="shared" ca="1" si="31"/>
        <v>0.66621806949411055</v>
      </c>
      <c r="S92" s="43">
        <f t="shared" ca="1" si="31"/>
        <v>0.66621806949411078</v>
      </c>
      <c r="T92" s="43">
        <f t="shared" ca="1" si="31"/>
        <v>0.66621806949411055</v>
      </c>
      <c r="U92" s="43">
        <f t="shared" ca="1" si="31"/>
        <v>0.66621806949411067</v>
      </c>
      <c r="V92" s="43">
        <f t="shared" ca="1" si="31"/>
        <v>0.66621806949411078</v>
      </c>
      <c r="W92" s="45">
        <f t="shared" ca="1" si="31"/>
        <v>0.14418486062066854</v>
      </c>
    </row>
    <row r="93" spans="2:23" x14ac:dyDescent="0.3">
      <c r="B93" s="24" t="s">
        <v>36</v>
      </c>
      <c r="C93" s="38">
        <f>NPV($C$12,C91)</f>
        <v>-19503.211351755039</v>
      </c>
      <c r="D93" s="38">
        <f t="shared" ref="D93:W93" si="32">NPV($C$12,D91)</f>
        <v>-5512.434652725914</v>
      </c>
      <c r="E93" s="38">
        <f t="shared" ca="1" si="32"/>
        <v>-1237.2965832710972</v>
      </c>
      <c r="F93" s="38">
        <f t="shared" ca="1" si="32"/>
        <v>-2462.4725777165791</v>
      </c>
      <c r="G93" s="38">
        <f t="shared" ca="1" si="32"/>
        <v>938.27576922376818</v>
      </c>
      <c r="H93" s="38">
        <f t="shared" ca="1" si="32"/>
        <v>1904.1749075917428</v>
      </c>
      <c r="I93" s="38">
        <f t="shared" ca="1" si="32"/>
        <v>2480.9322386787185</v>
      </c>
      <c r="J93" s="38">
        <f t="shared" ca="1" si="32"/>
        <v>2655.3602058390793</v>
      </c>
      <c r="K93" s="38">
        <f t="shared" ca="1" si="32"/>
        <v>2735.0210120142524</v>
      </c>
      <c r="L93" s="38">
        <f t="shared" ca="1" si="32"/>
        <v>2817.0716423746808</v>
      </c>
      <c r="M93" s="38">
        <f t="shared" ca="1" si="32"/>
        <v>2901.5837916459204</v>
      </c>
      <c r="N93" s="38">
        <f t="shared" ca="1" si="32"/>
        <v>2988.631305395299</v>
      </c>
      <c r="O93" s="38">
        <f t="shared" ca="1" si="32"/>
        <v>3078.2902445571576</v>
      </c>
      <c r="P93" s="38">
        <f t="shared" ca="1" si="32"/>
        <v>3170.6389518938722</v>
      </c>
      <c r="Q93" s="38">
        <f t="shared" ca="1" si="32"/>
        <v>3265.7581204506887</v>
      </c>
      <c r="R93" s="38">
        <f t="shared" ca="1" si="32"/>
        <v>3363.7308640642091</v>
      </c>
      <c r="S93" s="38">
        <f t="shared" ca="1" si="32"/>
        <v>3464.642789986136</v>
      </c>
      <c r="T93" s="38">
        <f t="shared" ca="1" si="32"/>
        <v>3568.582073685719</v>
      </c>
      <c r="U93" s="38">
        <f t="shared" ca="1" si="32"/>
        <v>3675.6395358962914</v>
      </c>
      <c r="V93" s="38">
        <f t="shared" ca="1" si="32"/>
        <v>3785.9087219731805</v>
      </c>
      <c r="W93" s="39">
        <f t="shared" ca="1" si="32"/>
        <v>18078.827009802073</v>
      </c>
    </row>
    <row r="94" spans="2:23" x14ac:dyDescent="0.3">
      <c r="B94" s="51" t="s">
        <v>61</v>
      </c>
      <c r="C94" s="39">
        <f>SUM(C81:D82)+SUM(C84:I89)</f>
        <v>39362.6295875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25"/>
    </row>
    <row r="65533" spans="255:255" x14ac:dyDescent="0.3">
      <c r="IU65533">
        <v>0</v>
      </c>
    </row>
    <row r="65534" spans="255:255" x14ac:dyDescent="0.3">
      <c r="IU65534">
        <v>0</v>
      </c>
    </row>
    <row r="65535" spans="255:255" x14ac:dyDescent="0.3">
      <c r="IU65535">
        <v>0</v>
      </c>
    </row>
  </sheetData>
  <mergeCells count="9">
    <mergeCell ref="B1:K1"/>
    <mergeCell ref="B2:K2"/>
    <mergeCell ref="C41:C43"/>
    <mergeCell ref="B3:K3"/>
    <mergeCell ref="B4:C4"/>
    <mergeCell ref="B13:C13"/>
    <mergeCell ref="B20:C20"/>
    <mergeCell ref="C33:C35"/>
    <mergeCell ref="C37:C3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21" sqref="C21"/>
    </sheetView>
  </sheetViews>
  <sheetFormatPr defaultRowHeight="14.4" x14ac:dyDescent="0.3"/>
  <cols>
    <col min="1" max="1" width="13.33203125" customWidth="1"/>
    <col min="2" max="4" width="33.6640625" bestFit="1" customWidth="1"/>
  </cols>
  <sheetData>
    <row r="1" spans="1:4" ht="15" thickBot="1" x14ac:dyDescent="0.35">
      <c r="A1" s="54" t="s">
        <v>63</v>
      </c>
      <c r="B1" s="55" t="s">
        <v>64</v>
      </c>
      <c r="C1" s="55" t="s">
        <v>33</v>
      </c>
      <c r="D1" s="55" t="s">
        <v>34</v>
      </c>
    </row>
    <row r="2" spans="1:4" x14ac:dyDescent="0.3">
      <c r="A2" s="56">
        <v>0.15</v>
      </c>
      <c r="B2" s="57">
        <v>55995.227272727265</v>
      </c>
      <c r="C2" s="57">
        <v>55296.898602963105</v>
      </c>
      <c r="D2" s="57">
        <v>66670.511672589579</v>
      </c>
    </row>
    <row r="3" spans="1:4" x14ac:dyDescent="0.3">
      <c r="A3" s="56">
        <v>0.19999999999999998</v>
      </c>
      <c r="B3" s="57">
        <v>50993.636363636346</v>
      </c>
      <c r="C3" s="57">
        <v>49842.706800862223</v>
      </c>
      <c r="D3" s="57">
        <v>60366.565999263126</v>
      </c>
    </row>
    <row r="4" spans="1:4" x14ac:dyDescent="0.3">
      <c r="A4" s="56">
        <v>0.24999999999999997</v>
      </c>
      <c r="B4" s="57">
        <v>45992.045454545449</v>
      </c>
      <c r="C4" s="57">
        <v>44388.514998761333</v>
      </c>
      <c r="D4" s="57">
        <v>54062.620325936674</v>
      </c>
    </row>
    <row r="5" spans="1:4" x14ac:dyDescent="0.3">
      <c r="A5" s="56">
        <v>0.3</v>
      </c>
      <c r="B5" s="57">
        <v>40990.454545454551</v>
      </c>
      <c r="C5" s="57">
        <v>38934.323196660436</v>
      </c>
      <c r="D5" s="57">
        <v>47758.674652610236</v>
      </c>
    </row>
    <row r="6" spans="1:4" x14ac:dyDescent="0.3">
      <c r="A6" s="56">
        <v>0.35</v>
      </c>
      <c r="B6" s="57">
        <v>35988.863636363661</v>
      </c>
      <c r="C6" s="57">
        <v>33480.131394559532</v>
      </c>
      <c r="D6" s="57">
        <v>41454.728979283769</v>
      </c>
    </row>
    <row r="7" spans="1:4" x14ac:dyDescent="0.3">
      <c r="A7" s="56">
        <v>0.39999999999999997</v>
      </c>
      <c r="B7" s="57">
        <v>30987.272727272735</v>
      </c>
      <c r="C7" s="57">
        <v>28025.93959245865</v>
      </c>
      <c r="D7" s="57">
        <v>35150.783305957331</v>
      </c>
    </row>
    <row r="8" spans="1:4" x14ac:dyDescent="0.3">
      <c r="A8" s="56">
        <v>0.44999999999999996</v>
      </c>
      <c r="B8" s="57">
        <v>25985.681818181809</v>
      </c>
      <c r="C8" s="57">
        <v>22571.747790357767</v>
      </c>
      <c r="D8" s="57">
        <v>28846.837632630864</v>
      </c>
    </row>
    <row r="9" spans="1:4" x14ac:dyDescent="0.3">
      <c r="A9" s="56">
        <v>0.49999999999999994</v>
      </c>
      <c r="B9" s="57">
        <v>20984.090909090897</v>
      </c>
      <c r="C9" s="57">
        <v>17117.55598825687</v>
      </c>
      <c r="D9" s="57">
        <v>22542.891959304456</v>
      </c>
    </row>
    <row r="10" spans="1:4" x14ac:dyDescent="0.3">
      <c r="A10" s="56">
        <v>0.54999999999999993</v>
      </c>
      <c r="B10" s="57">
        <v>15982.5</v>
      </c>
      <c r="C10" s="57">
        <v>11663.364186155997</v>
      </c>
      <c r="D10" s="57">
        <v>16238.946285978003</v>
      </c>
    </row>
    <row r="11" spans="1:4" x14ac:dyDescent="0.3">
      <c r="A11" s="56">
        <v>0.6</v>
      </c>
      <c r="B11" s="57">
        <v>10980.909090909103</v>
      </c>
      <c r="C11" s="57">
        <v>6209.1723840551049</v>
      </c>
      <c r="D11" s="57">
        <v>9935.0006126515655</v>
      </c>
    </row>
    <row r="12" spans="1:4" x14ac:dyDescent="0.3">
      <c r="A12" s="56">
        <v>0.65</v>
      </c>
      <c r="B12" s="57">
        <v>5979.3181818182056</v>
      </c>
      <c r="C12" s="57">
        <v>754.98058195420481</v>
      </c>
      <c r="D12" s="57">
        <v>3631.0549393250985</v>
      </c>
    </row>
    <row r="13" spans="1:4" x14ac:dyDescent="0.3">
      <c r="A13" s="56">
        <v>0.70000000000000007</v>
      </c>
      <c r="B13" s="57">
        <v>977.727272727323</v>
      </c>
      <c r="C13" s="57">
        <v>-4699.2112201466716</v>
      </c>
      <c r="D13" s="57">
        <v>-2672.8907340013393</v>
      </c>
    </row>
    <row r="14" spans="1:4" x14ac:dyDescent="0.3">
      <c r="A14" s="56">
        <v>0.75000000000000011</v>
      </c>
      <c r="B14" s="57">
        <v>-4023.8636363636178</v>
      </c>
      <c r="C14" s="57">
        <v>-10153.403022247559</v>
      </c>
      <c r="D14" s="57">
        <v>-8976.8364073277771</v>
      </c>
    </row>
    <row r="15" spans="1:4" x14ac:dyDescent="0.3">
      <c r="A15" s="56">
        <v>0.80000000000000016</v>
      </c>
      <c r="B15" s="57">
        <v>-9025.4545454545005</v>
      </c>
      <c r="C15" s="57">
        <v>-15607.594824348465</v>
      </c>
      <c r="D15" s="57">
        <v>-15280.782080654244</v>
      </c>
    </row>
    <row r="16" spans="1:4" ht="15" thickBot="1" x14ac:dyDescent="0.35">
      <c r="A16" s="58">
        <v>0.8500000000000002</v>
      </c>
      <c r="B16" s="59">
        <v>-14027.0454545455</v>
      </c>
      <c r="C16" s="59">
        <v>-21061.786626449342</v>
      </c>
      <c r="D16" s="59">
        <v>-21584.727753980653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Normal="100" workbookViewId="0">
      <selection activeCell="E2" sqref="E2"/>
    </sheetView>
  </sheetViews>
  <sheetFormatPr defaultRowHeight="14.4" x14ac:dyDescent="0.3"/>
  <cols>
    <col min="1" max="1" width="22.44140625" customWidth="1"/>
    <col min="2" max="5" width="33.6640625" bestFit="1" customWidth="1"/>
  </cols>
  <sheetData>
    <row r="1" spans="1:5" ht="15" thickBot="1" x14ac:dyDescent="0.35">
      <c r="A1" s="79" t="s">
        <v>65</v>
      </c>
      <c r="B1" s="61" t="s">
        <v>66</v>
      </c>
      <c r="C1" s="61" t="s">
        <v>67</v>
      </c>
      <c r="D1" s="61" t="s">
        <v>68</v>
      </c>
      <c r="E1" s="61" t="s">
        <v>80</v>
      </c>
    </row>
    <row r="2" spans="1:5" x14ac:dyDescent="0.3">
      <c r="A2" s="80">
        <v>5.0000000000000001E-3</v>
      </c>
      <c r="B2" s="81">
        <v>4347.5681069724433</v>
      </c>
      <c r="C2" s="82">
        <v>4.3453512756812473E-2</v>
      </c>
      <c r="D2" s="81">
        <v>4220.9399096819834</v>
      </c>
      <c r="E2" s="83">
        <v>5.9892105823585711E-3</v>
      </c>
    </row>
    <row r="3" spans="1:5" x14ac:dyDescent="0.3">
      <c r="A3" s="80">
        <v>1.8000000000000002E-2</v>
      </c>
      <c r="B3" s="81">
        <v>9417.7550416872218</v>
      </c>
      <c r="C3" s="82">
        <v>8.7475673778836291E-2</v>
      </c>
      <c r="D3" s="81">
        <v>9143.4514967837113</v>
      </c>
      <c r="E3" s="83">
        <v>1.2973900987835959E-2</v>
      </c>
    </row>
    <row r="4" spans="1:5" x14ac:dyDescent="0.3">
      <c r="A4" s="80">
        <v>3.1000000000000003E-2</v>
      </c>
      <c r="B4" s="81">
        <v>15302.191160295673</v>
      </c>
      <c r="C4" s="82">
        <v>0.13135602836697596</v>
      </c>
      <c r="D4" s="81">
        <v>14856.496272131722</v>
      </c>
      <c r="E4" s="83">
        <v>2.1080301211046107E-2</v>
      </c>
    </row>
    <row r="5" spans="1:5" x14ac:dyDescent="0.3">
      <c r="A5" s="80">
        <v>4.4000000000000004E-2</v>
      </c>
      <c r="B5" s="81">
        <v>22138.158178846927</v>
      </c>
      <c r="C5" s="82">
        <v>0.17465331429116485</v>
      </c>
      <c r="D5" s="81">
        <v>21493.357455191192</v>
      </c>
      <c r="E5" s="83">
        <v>3.0497530567959511E-2</v>
      </c>
    </row>
    <row r="6" spans="1:5" x14ac:dyDescent="0.3">
      <c r="A6" s="80">
        <v>5.7000000000000009E-2</v>
      </c>
      <c r="B6" s="81">
        <v>30085.828203548481</v>
      </c>
      <c r="C6" s="82">
        <v>0.21693736030448701</v>
      </c>
      <c r="D6" s="81">
        <v>29209.541945192701</v>
      </c>
      <c r="E6" s="83">
        <v>4.1446242180020812E-2</v>
      </c>
    </row>
    <row r="7" spans="1:5" x14ac:dyDescent="0.3">
      <c r="A7" s="80">
        <v>7.0000000000000007E-2</v>
      </c>
      <c r="B7" s="81">
        <v>39331.929965259682</v>
      </c>
      <c r="C7" s="82">
        <v>0.25780796983371018</v>
      </c>
      <c r="D7" s="81">
        <v>38186.339772096777</v>
      </c>
      <c r="E7" s="83">
        <v>5.4183673579426363E-2</v>
      </c>
    </row>
    <row r="8" spans="1:5" x14ac:dyDescent="0.3">
      <c r="A8" s="80">
        <v>8.3000000000000004E-2</v>
      </c>
      <c r="B8" s="81">
        <v>50093.968948710841</v>
      </c>
      <c r="C8" s="82">
        <v>0.29691152459328279</v>
      </c>
      <c r="D8" s="81">
        <v>48634.921309427998</v>
      </c>
      <c r="E8" s="83">
        <v>6.9009460359872474E-2</v>
      </c>
    </row>
    <row r="9" spans="1:5" x14ac:dyDescent="0.3">
      <c r="A9" s="80">
        <v>9.6000000000000002E-2</v>
      </c>
      <c r="B9" s="81">
        <v>62625.079283951854</v>
      </c>
      <c r="C9" s="82">
        <v>0.33395385709345959</v>
      </c>
      <c r="D9" s="81">
        <v>60801.04784849695</v>
      </c>
      <c r="E9" s="83">
        <v>8.627232014306116E-2</v>
      </c>
    </row>
    <row r="10" spans="1:5" x14ac:dyDescent="0.3">
      <c r="A10" s="80">
        <v>0.109</v>
      </c>
      <c r="B10" s="81">
        <v>77219.595333544275</v>
      </c>
      <c r="C10" s="82">
        <v>0.36870846953492692</v>
      </c>
      <c r="D10" s="81">
        <v>74970.480906353667</v>
      </c>
      <c r="E10" s="83">
        <v>0.10637772799818759</v>
      </c>
    </row>
    <row r="11" spans="1:5" x14ac:dyDescent="0.3">
      <c r="A11" s="80">
        <v>0.122</v>
      </c>
      <c r="B11" s="81">
        <v>94219.442157821613</v>
      </c>
      <c r="C11" s="82">
        <v>0.4010198025026106</v>
      </c>
      <c r="D11" s="81">
        <v>91475.18656099186</v>
      </c>
      <c r="E11" s="83">
        <v>0.12979671994799719</v>
      </c>
    </row>
    <row r="12" spans="1:5" x14ac:dyDescent="0.3">
      <c r="A12" s="80">
        <v>0.13500000000000001</v>
      </c>
      <c r="B12" s="81">
        <v>114021.45659688738</v>
      </c>
      <c r="C12" s="82">
        <v>0.43080185515040381</v>
      </c>
      <c r="D12" s="81">
        <v>110700.44329794891</v>
      </c>
      <c r="E12" s="83">
        <v>0.15707597849262281</v>
      </c>
    </row>
    <row r="13" spans="1:5" x14ac:dyDescent="0.3">
      <c r="A13" s="80">
        <v>0.14800000000000002</v>
      </c>
      <c r="B13" s="81">
        <v>137085.76470837742</v>
      </c>
      <c r="C13" s="82">
        <v>0.45803292697419307</v>
      </c>
      <c r="D13" s="81">
        <v>133092.97544502662</v>
      </c>
      <c r="E13" s="83">
        <v>0.18884937336930724</v>
      </c>
    </row>
    <row r="14" spans="1:5" x14ac:dyDescent="0.3">
      <c r="A14" s="80">
        <v>0.16100000000000003</v>
      </c>
      <c r="B14" s="81">
        <v>163945.35689336187</v>
      </c>
      <c r="C14" s="82">
        <v>0.48274753231892209</v>
      </c>
      <c r="D14" s="81">
        <v>159170.24941103093</v>
      </c>
      <c r="E14" s="83">
        <v>0.2258511522475154</v>
      </c>
    </row>
    <row r="15" spans="1:5" x14ac:dyDescent="0.3">
      <c r="A15" s="80">
        <v>0.17400000000000004</v>
      </c>
      <c r="B15" s="81">
        <v>195217.01939179254</v>
      </c>
      <c r="C15" s="82">
        <v>0.5050266245763726</v>
      </c>
      <c r="D15" s="81">
        <v>189531.0867881481</v>
      </c>
      <c r="E15" s="83">
        <v>0.26893099995896924</v>
      </c>
    </row>
    <row r="16" spans="1:5" x14ac:dyDescent="0.3">
      <c r="A16" s="80">
        <v>0.18700000000000006</v>
      </c>
      <c r="B16" s="81">
        <v>231613.80011092938</v>
      </c>
      <c r="C16" s="82">
        <v>0.5249871894157897</v>
      </c>
      <c r="D16" s="81">
        <v>224867.76709798971</v>
      </c>
      <c r="E16" s="83">
        <v>0.31907121142506201</v>
      </c>
    </row>
    <row r="17" spans="1:5" ht="15" thickBot="1" x14ac:dyDescent="0.35">
      <c r="A17" s="84">
        <v>0.20000000000000007</v>
      </c>
      <c r="B17" s="85">
        <v>273959.20815837698</v>
      </c>
      <c r="C17" s="86">
        <v>0.54277207913554271</v>
      </c>
      <c r="D17" s="85">
        <v>265979.81374599709</v>
      </c>
      <c r="E17" s="87">
        <v>0.37740625293604535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2" sqref="E2"/>
    </sheetView>
  </sheetViews>
  <sheetFormatPr defaultRowHeight="14.4" x14ac:dyDescent="0.3"/>
  <cols>
    <col min="1" max="1" width="17.33203125" bestFit="1" customWidth="1"/>
    <col min="2" max="4" width="33.6640625" bestFit="1" customWidth="1"/>
    <col min="5" max="5" width="33.6640625" style="11" bestFit="1" customWidth="1"/>
  </cols>
  <sheetData>
    <row r="1" spans="1:5" ht="15" thickBot="1" x14ac:dyDescent="0.35">
      <c r="A1" s="54" t="s">
        <v>65</v>
      </c>
      <c r="B1" s="55" t="s">
        <v>69</v>
      </c>
      <c r="C1" s="55" t="s">
        <v>70</v>
      </c>
      <c r="D1" s="55" t="s">
        <v>71</v>
      </c>
      <c r="E1" s="61" t="s">
        <v>79</v>
      </c>
    </row>
    <row r="2" spans="1:5" x14ac:dyDescent="0.3">
      <c r="A2" s="56">
        <v>0.01</v>
      </c>
      <c r="B2" s="57">
        <v>3142.8023299230263</v>
      </c>
      <c r="C2" s="62">
        <v>2.9673805012337628E-2</v>
      </c>
      <c r="D2" s="57">
        <v>3051.2643979835207</v>
      </c>
      <c r="E2" s="62">
        <v>3.9921143008711168E-3</v>
      </c>
    </row>
    <row r="3" spans="1:5" x14ac:dyDescent="0.3">
      <c r="A3" s="56">
        <v>1.9999999999999997E-2</v>
      </c>
      <c r="B3" s="57">
        <v>6368.4293491298013</v>
      </c>
      <c r="C3" s="62">
        <v>5.750111853043028E-2</v>
      </c>
      <c r="D3" s="57">
        <v>6182.9411156600017</v>
      </c>
      <c r="E3" s="62">
        <v>8.0894358632383652E-3</v>
      </c>
    </row>
    <row r="4" spans="1:5" x14ac:dyDescent="0.3">
      <c r="A4" s="56">
        <v>2.9999999999999995E-2</v>
      </c>
      <c r="B4" s="57">
        <v>9936.4549777855573</v>
      </c>
      <c r="C4" s="62">
        <v>8.5579031540315431E-2</v>
      </c>
      <c r="D4" s="57">
        <v>9647.0436677529688</v>
      </c>
      <c r="E4" s="62">
        <v>1.2621685951770076E-2</v>
      </c>
    </row>
    <row r="5" spans="1:5" x14ac:dyDescent="0.3">
      <c r="A5" s="56">
        <v>3.9999999999999994E-2</v>
      </c>
      <c r="B5" s="57">
        <v>13884.647314057132</v>
      </c>
      <c r="C5" s="62">
        <v>0.11377639642898747</v>
      </c>
      <c r="D5" s="57">
        <v>13480.24011073508</v>
      </c>
      <c r="E5" s="62">
        <v>1.7636839128331944E-2</v>
      </c>
    </row>
    <row r="6" spans="1:5" x14ac:dyDescent="0.3">
      <c r="A6" s="56">
        <v>4.9999999999999989E-2</v>
      </c>
      <c r="B6" s="57">
        <v>18254.858533763516</v>
      </c>
      <c r="C6" s="62">
        <v>0.14195738884813047</v>
      </c>
      <c r="D6" s="57">
        <v>17723.163625013123</v>
      </c>
      <c r="E6" s="62">
        <v>2.3188057714976097E-2</v>
      </c>
    </row>
    <row r="7" spans="1:5" x14ac:dyDescent="0.3">
      <c r="A7" s="56">
        <v>5.9999999999999984E-2</v>
      </c>
      <c r="B7" s="57">
        <v>23093.445235539664</v>
      </c>
      <c r="C7" s="62">
        <v>0.16998429279485011</v>
      </c>
      <c r="D7" s="57">
        <v>22420.820617028799</v>
      </c>
      <c r="E7" s="62">
        <v>2.9334225733325021E-2</v>
      </c>
    </row>
    <row r="8" spans="1:5" x14ac:dyDescent="0.3">
      <c r="A8" s="56">
        <v>6.9999999999999979E-2</v>
      </c>
      <c r="B8" s="57">
        <v>28451.729167689075</v>
      </c>
      <c r="C8" s="62">
        <v>0.19772040720361422</v>
      </c>
      <c r="D8" s="57">
        <v>27623.038026882597</v>
      </c>
      <c r="E8" s="62">
        <v>3.614053413840549E-2</v>
      </c>
    </row>
    <row r="9" spans="1:5" x14ac:dyDescent="0.3">
      <c r="A9" s="56">
        <v>7.9999999999999974E-2</v>
      </c>
      <c r="B9" s="57">
        <v>34386.501901143027</v>
      </c>
      <c r="C9" s="62">
        <v>0.22503294332481522</v>
      </c>
      <c r="D9" s="57">
        <v>33384.953302080612</v>
      </c>
      <c r="E9" s="62">
        <v>4.3679121874600074E-2</v>
      </c>
    </row>
    <row r="10" spans="1:5" x14ac:dyDescent="0.3">
      <c r="A10" s="56">
        <v>8.9999999999999969E-2</v>
      </c>
      <c r="B10" s="57">
        <v>40960.5772977702</v>
      </c>
      <c r="C10" s="62">
        <v>0.25179578143955261</v>
      </c>
      <c r="D10" s="57">
        <v>39767.550774534189</v>
      </c>
      <c r="E10" s="62">
        <v>5.2029777643180702E-2</v>
      </c>
    </row>
    <row r="11" spans="1:5" x14ac:dyDescent="0.3">
      <c r="A11" s="56">
        <v>9.9999999999999964E-2</v>
      </c>
      <c r="B11" s="57">
        <v>48243.395928393089</v>
      </c>
      <c r="C11" s="62">
        <v>0.27789196490388446</v>
      </c>
      <c r="D11" s="57">
        <v>46838.248474168046</v>
      </c>
      <c r="E11" s="62">
        <v>6.1280707658455405E-2</v>
      </c>
    </row>
    <row r="12" spans="1:5" x14ac:dyDescent="0.3">
      <c r="A12" s="56">
        <v>0.10999999999999996</v>
      </c>
      <c r="B12" s="57">
        <v>56311.685921523866</v>
      </c>
      <c r="C12" s="62">
        <v>0.30321582812735048</v>
      </c>
      <c r="D12" s="57">
        <v>54671.539729634824</v>
      </c>
      <c r="E12" s="62">
        <v>7.1529375084491573E-2</v>
      </c>
    </row>
    <row r="13" spans="1:5" x14ac:dyDescent="0.3">
      <c r="A13" s="56">
        <v>0.11999999999999995</v>
      </c>
      <c r="B13" s="57">
        <v>65250.185073379253</v>
      </c>
      <c r="C13" s="62">
        <v>0.32767468083148371</v>
      </c>
      <c r="D13" s="57">
        <v>63349.694245999279</v>
      </c>
      <c r="E13" s="62">
        <v>8.2883417288386788E-2</v>
      </c>
    </row>
    <row r="14" spans="1:5" x14ac:dyDescent="0.3">
      <c r="A14" s="56">
        <v>0.12999999999999995</v>
      </c>
      <c r="B14" s="57">
        <v>75152.42942354735</v>
      </c>
      <c r="C14" s="62">
        <v>0.35119000104440085</v>
      </c>
      <c r="D14" s="57">
        <v>72963.523712181894</v>
      </c>
      <c r="E14" s="62">
        <v>9.5461647520892201E-2</v>
      </c>
    </row>
    <row r="15" spans="1:5" x14ac:dyDescent="0.3">
      <c r="A15" s="56">
        <v>0.13999999999999996</v>
      </c>
      <c r="B15" s="57">
        <v>86121.613900275523</v>
      </c>
      <c r="C15" s="62">
        <v>0.37369812070104053</v>
      </c>
      <c r="D15" s="57">
        <v>83613.217378908274</v>
      </c>
      <c r="E15" s="62">
        <v>0.10939514814277589</v>
      </c>
    </row>
    <row r="16" spans="1:5" ht="15" thickBot="1" x14ac:dyDescent="0.35">
      <c r="A16" s="58">
        <v>0.14999999999999997</v>
      </c>
      <c r="B16" s="59">
        <v>98271.53106623108</v>
      </c>
      <c r="C16" s="63">
        <v>0.39515041749188856</v>
      </c>
      <c r="D16" s="59">
        <v>95409.25346236027</v>
      </c>
      <c r="E16" s="63">
        <v>0.12482846305755725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" sqref="B2"/>
    </sheetView>
  </sheetViews>
  <sheetFormatPr defaultRowHeight="14.4" x14ac:dyDescent="0.3"/>
  <cols>
    <col min="1" max="1" width="12" bestFit="1" customWidth="1"/>
    <col min="2" max="3" width="33.6640625" bestFit="1" customWidth="1"/>
  </cols>
  <sheetData>
    <row r="1" spans="1:3" ht="15" thickBot="1" x14ac:dyDescent="0.35">
      <c r="A1" s="54" t="s">
        <v>63</v>
      </c>
      <c r="B1" s="55" t="s">
        <v>78</v>
      </c>
      <c r="C1" s="55" t="s">
        <v>79</v>
      </c>
    </row>
    <row r="2" spans="1:3" x14ac:dyDescent="0.3">
      <c r="A2" s="56">
        <v>0.15</v>
      </c>
      <c r="B2" s="62">
        <v>7.6177450524696114E-2</v>
      </c>
      <c r="C2" s="62">
        <v>8.4688035279336465E-2</v>
      </c>
    </row>
    <row r="3" spans="1:3" x14ac:dyDescent="0.3">
      <c r="A3" s="56">
        <v>0.19999999999999998</v>
      </c>
      <c r="B3" s="62">
        <v>6.8663899402193099E-2</v>
      </c>
      <c r="C3" s="62">
        <v>7.6680663131829099E-2</v>
      </c>
    </row>
    <row r="4" spans="1:3" x14ac:dyDescent="0.3">
      <c r="A4" s="56">
        <v>0.24999999999999997</v>
      </c>
      <c r="B4" s="62">
        <v>6.1150348279690063E-2</v>
      </c>
      <c r="C4" s="62">
        <v>6.8673290984321692E-2</v>
      </c>
    </row>
    <row r="5" spans="1:3" x14ac:dyDescent="0.3">
      <c r="A5" s="56">
        <v>0.3</v>
      </c>
      <c r="B5" s="62">
        <v>5.3636797157187048E-2</v>
      </c>
      <c r="C5" s="62">
        <v>6.0665918836814346E-2</v>
      </c>
    </row>
    <row r="6" spans="1:3" x14ac:dyDescent="0.3">
      <c r="A6" s="56">
        <v>0.35</v>
      </c>
      <c r="B6" s="62">
        <v>4.6123246034684012E-2</v>
      </c>
      <c r="C6" s="62">
        <v>5.2658546689306959E-2</v>
      </c>
    </row>
    <row r="7" spans="1:3" x14ac:dyDescent="0.3">
      <c r="A7" s="56">
        <v>0.39999999999999997</v>
      </c>
      <c r="B7" s="62">
        <v>3.860969491218099E-2</v>
      </c>
      <c r="C7" s="62">
        <v>4.4651174541799579E-2</v>
      </c>
    </row>
    <row r="8" spans="1:3" x14ac:dyDescent="0.3">
      <c r="A8" s="56">
        <v>0.44999999999999996</v>
      </c>
      <c r="B8" s="62">
        <v>3.1096143789677972E-2</v>
      </c>
      <c r="C8" s="62">
        <v>3.6643802394292206E-2</v>
      </c>
    </row>
    <row r="9" spans="1:3" x14ac:dyDescent="0.3">
      <c r="A9" s="56">
        <v>0.49999999999999994</v>
      </c>
      <c r="B9" s="62">
        <v>2.358259266717494E-2</v>
      </c>
      <c r="C9" s="62">
        <v>2.8636430246784805E-2</v>
      </c>
    </row>
    <row r="10" spans="1:3" x14ac:dyDescent="0.3">
      <c r="A10" s="56">
        <v>0.54999999999999993</v>
      </c>
      <c r="B10" s="62">
        <v>1.6069041544671925E-2</v>
      </c>
      <c r="C10" s="62">
        <v>2.0629058099277443E-2</v>
      </c>
    </row>
    <row r="11" spans="1:3" x14ac:dyDescent="0.3">
      <c r="A11" s="56">
        <v>0.6</v>
      </c>
      <c r="B11" s="62">
        <v>8.555490422168896E-3</v>
      </c>
      <c r="C11" s="62">
        <v>1.2621685951770076E-2</v>
      </c>
    </row>
    <row r="12" spans="1:3" x14ac:dyDescent="0.3">
      <c r="A12" s="56">
        <v>0.65</v>
      </c>
      <c r="B12" s="62">
        <v>1.04193929966586E-3</v>
      </c>
      <c r="C12" s="62">
        <v>4.614313804262654E-3</v>
      </c>
    </row>
    <row r="13" spans="1:3" x14ac:dyDescent="0.3">
      <c r="A13" s="56">
        <v>0.70000000000000007</v>
      </c>
      <c r="B13" s="62">
        <v>-6.4716118228371452E-3</v>
      </c>
      <c r="C13" s="62">
        <v>-3.3930583432447126E-3</v>
      </c>
    </row>
    <row r="14" spans="1:3" x14ac:dyDescent="0.3">
      <c r="A14" s="56">
        <v>0.75000000000000011</v>
      </c>
      <c r="B14" s="62">
        <v>-1.3985162945340161E-2</v>
      </c>
      <c r="C14" s="62">
        <v>-1.1400430490752041E-2</v>
      </c>
    </row>
    <row r="15" spans="1:3" x14ac:dyDescent="0.3">
      <c r="A15" s="56">
        <v>0.80000000000000016</v>
      </c>
      <c r="B15" s="62">
        <v>-2.1498714067843212E-2</v>
      </c>
      <c r="C15" s="62">
        <v>-1.9407802638259482E-2</v>
      </c>
    </row>
    <row r="16" spans="1:3" ht="15" thickBot="1" x14ac:dyDescent="0.35">
      <c r="A16" s="58">
        <v>0.8500000000000002</v>
      </c>
      <c r="B16" s="63">
        <v>-2.9012265190346227E-2</v>
      </c>
      <c r="C16" s="63">
        <v>-2.7415174785766848E-2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2" sqref="A2"/>
    </sheetView>
  </sheetViews>
  <sheetFormatPr defaultRowHeight="14.4" x14ac:dyDescent="0.3"/>
  <cols>
    <col min="1" max="1" width="18.6640625" style="11" bestFit="1" customWidth="1"/>
    <col min="2" max="2" width="10" style="11" customWidth="1"/>
    <col min="3" max="3" width="8.6640625" style="11" customWidth="1"/>
    <col min="4" max="4" width="8" style="11" customWidth="1"/>
    <col min="5" max="5" width="8.33203125" style="11" customWidth="1"/>
    <col min="6" max="6" width="10" style="11" customWidth="1"/>
    <col min="7" max="7" width="8.88671875" style="11" customWidth="1"/>
    <col min="8" max="8" width="9.33203125" style="11" customWidth="1"/>
    <col min="9" max="9" width="8.44140625" style="11" customWidth="1"/>
    <col min="10" max="10" width="9.33203125" style="11" customWidth="1"/>
    <col min="11" max="11" width="8.88671875" style="11" customWidth="1"/>
    <col min="12" max="12" width="9.33203125" style="11" customWidth="1"/>
  </cols>
  <sheetData>
    <row r="1" spans="1:12" ht="15" thickBot="1" x14ac:dyDescent="0.35">
      <c r="A1" s="65" t="s">
        <v>80</v>
      </c>
      <c r="B1" s="98" t="s">
        <v>3</v>
      </c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ht="15" thickBot="1" x14ac:dyDescent="0.35">
      <c r="A2" s="66" t="s">
        <v>72</v>
      </c>
      <c r="B2" s="66">
        <v>0.15</v>
      </c>
      <c r="C2" s="66">
        <v>0.21999999999999997</v>
      </c>
      <c r="D2" s="66">
        <v>0.28999999999999998</v>
      </c>
      <c r="E2" s="66">
        <v>0.36</v>
      </c>
      <c r="F2" s="66">
        <v>0.43</v>
      </c>
      <c r="G2" s="66">
        <v>0.5</v>
      </c>
      <c r="H2" s="66">
        <v>0.56999999999999995</v>
      </c>
      <c r="I2" s="66">
        <v>0.6399999999999999</v>
      </c>
      <c r="J2" s="66">
        <v>0.70999999999999985</v>
      </c>
      <c r="K2" s="66">
        <v>0.7799999999999998</v>
      </c>
      <c r="L2" s="66">
        <v>0.84999999999999976</v>
      </c>
    </row>
    <row r="3" spans="1:12" x14ac:dyDescent="0.3">
      <c r="A3" s="67">
        <v>5.0000000000000001E-3</v>
      </c>
      <c r="B3" s="76">
        <v>7.072582828362288E-2</v>
      </c>
      <c r="C3" s="76">
        <v>6.0655945889893356E-2</v>
      </c>
      <c r="D3" s="76">
        <v>5.058606349616384E-2</v>
      </c>
      <c r="E3" s="76">
        <v>4.051618110243433E-2</v>
      </c>
      <c r="F3" s="76">
        <v>3.0446298708704824E-2</v>
      </c>
      <c r="G3" s="76">
        <v>2.0376416314975294E-2</v>
      </c>
      <c r="H3" s="76">
        <v>1.0306533921245791E-2</v>
      </c>
      <c r="I3" s="76">
        <v>2.3665152751628214E-4</v>
      </c>
      <c r="J3" s="76">
        <v>-9.8332308662132332E-3</v>
      </c>
      <c r="K3" s="76">
        <v>-1.9903113259942755E-2</v>
      </c>
      <c r="L3" s="76">
        <v>-2.9972995653672271E-2</v>
      </c>
    </row>
    <row r="4" spans="1:12" x14ac:dyDescent="0.3">
      <c r="A4" s="68">
        <v>1.4499999999999999E-2</v>
      </c>
      <c r="B4" s="76">
        <v>8.135687969557566E-2</v>
      </c>
      <c r="C4" s="76">
        <v>7.0411241439397629E-2</v>
      </c>
      <c r="D4" s="76">
        <v>5.9465603183219584E-2</v>
      </c>
      <c r="E4" s="76">
        <v>4.8519964927041546E-2</v>
      </c>
      <c r="F4" s="76">
        <v>3.757432667086353E-2</v>
      </c>
      <c r="G4" s="76">
        <v>2.6628688414685471E-2</v>
      </c>
      <c r="H4" s="76">
        <v>1.5683050158507426E-2</v>
      </c>
      <c r="I4" s="76">
        <v>4.7374119023294017E-3</v>
      </c>
      <c r="J4" s="76">
        <v>-6.208226353848656E-3</v>
      </c>
      <c r="K4" s="76">
        <v>-1.7153864610026687E-2</v>
      </c>
      <c r="L4" s="76">
        <v>-2.8099502866204735E-2</v>
      </c>
    </row>
    <row r="5" spans="1:12" x14ac:dyDescent="0.3">
      <c r="A5" s="68">
        <v>2.4E-2</v>
      </c>
      <c r="B5" s="76">
        <v>9.3207815089174043E-2</v>
      </c>
      <c r="C5" s="76">
        <v>8.1285930388098421E-2</v>
      </c>
      <c r="D5" s="76">
        <v>6.9364045687022771E-2</v>
      </c>
      <c r="E5" s="76">
        <v>5.7442160985947122E-2</v>
      </c>
      <c r="F5" s="76">
        <v>4.5520276284871507E-2</v>
      </c>
      <c r="G5" s="76">
        <v>3.359839158379585E-2</v>
      </c>
      <c r="H5" s="76">
        <v>2.1676506882720215E-2</v>
      </c>
      <c r="I5" s="76">
        <v>9.7546221816445997E-3</v>
      </c>
      <c r="J5" s="76">
        <v>-2.1672625194310599E-3</v>
      </c>
      <c r="K5" s="76">
        <v>-1.4089147220506694E-2</v>
      </c>
      <c r="L5" s="76">
        <v>-2.6011031921582328E-2</v>
      </c>
    </row>
    <row r="6" spans="1:12" x14ac:dyDescent="0.3">
      <c r="A6" s="68">
        <v>3.3500000000000002E-2</v>
      </c>
      <c r="B6" s="76">
        <v>0.10642581867456569</v>
      </c>
      <c r="C6" s="76">
        <v>9.3415072328370236E-2</v>
      </c>
      <c r="D6" s="76">
        <v>8.0404325982174771E-2</v>
      </c>
      <c r="E6" s="76">
        <v>6.7393579635979306E-2</v>
      </c>
      <c r="F6" s="76">
        <v>5.4382833289783855E-2</v>
      </c>
      <c r="G6" s="76">
        <v>4.1372086943588376E-2</v>
      </c>
      <c r="H6" s="76">
        <v>2.8361340597392919E-2</v>
      </c>
      <c r="I6" s="76">
        <v>1.5350594251197473E-2</v>
      </c>
      <c r="J6" s="76">
        <v>2.3398479050019808E-3</v>
      </c>
      <c r="K6" s="76">
        <v>-1.067089844119347E-2</v>
      </c>
      <c r="L6" s="76">
        <v>-2.3681644787388934E-2</v>
      </c>
    </row>
    <row r="7" spans="1:12" x14ac:dyDescent="0.3">
      <c r="A7" s="68">
        <v>4.3000000000000003E-2</v>
      </c>
      <c r="B7" s="76">
        <v>0.12117568463109978</v>
      </c>
      <c r="C7" s="76">
        <v>0.10694988616247346</v>
      </c>
      <c r="D7" s="76">
        <v>9.2724087693847171E-2</v>
      </c>
      <c r="E7" s="76">
        <v>7.8498289225220869E-2</v>
      </c>
      <c r="F7" s="76">
        <v>6.427249075659458E-2</v>
      </c>
      <c r="G7" s="76">
        <v>5.0046692287968243E-2</v>
      </c>
      <c r="H7" s="76">
        <v>3.5820893819341948E-2</v>
      </c>
      <c r="I7" s="76">
        <v>2.1595095350715649E-2</v>
      </c>
      <c r="J7" s="76">
        <v>7.3692968820893217E-3</v>
      </c>
      <c r="K7" s="76">
        <v>-6.8565015865369779E-3</v>
      </c>
      <c r="L7" s="76">
        <v>-2.1082300055163272E-2</v>
      </c>
    </row>
    <row r="8" spans="1:12" x14ac:dyDescent="0.3">
      <c r="A8" s="68">
        <v>5.2500000000000005E-2</v>
      </c>
      <c r="B8" s="76">
        <v>0.13764184729638834</v>
      </c>
      <c r="C8" s="76">
        <v>0.12205961305039914</v>
      </c>
      <c r="D8" s="76">
        <v>0.10647737880440988</v>
      </c>
      <c r="E8" s="76">
        <v>9.089514455842064E-2</v>
      </c>
      <c r="F8" s="76">
        <v>7.5312910312431411E-2</v>
      </c>
      <c r="G8" s="76">
        <v>5.9730676066442154E-2</v>
      </c>
      <c r="H8" s="76">
        <v>4.4148441820452917E-2</v>
      </c>
      <c r="I8" s="76">
        <v>2.8566207574463702E-2</v>
      </c>
      <c r="J8" s="76">
        <v>1.2983973328474433E-2</v>
      </c>
      <c r="K8" s="76">
        <v>-2.5982609175148213E-3</v>
      </c>
      <c r="L8" s="76">
        <v>-1.8180495163504042E-2</v>
      </c>
    </row>
    <row r="9" spans="1:12" x14ac:dyDescent="0.3">
      <c r="A9" s="68">
        <v>6.2000000000000006E-2</v>
      </c>
      <c r="B9" s="76">
        <v>0.15603063285889968</v>
      </c>
      <c r="C9" s="76">
        <v>0.13893358261441272</v>
      </c>
      <c r="D9" s="76">
        <v>0.12183653236992573</v>
      </c>
      <c r="E9" s="76">
        <v>0.10473948212543872</v>
      </c>
      <c r="F9" s="76">
        <v>8.7642431880951777E-2</v>
      </c>
      <c r="G9" s="76">
        <v>7.054538163646476E-2</v>
      </c>
      <c r="H9" s="76">
        <v>5.3448331391977792E-2</v>
      </c>
      <c r="I9" s="76">
        <v>3.6351281147490831E-2</v>
      </c>
      <c r="J9" s="76">
        <v>1.9254230903003829E-2</v>
      </c>
      <c r="K9" s="76">
        <v>2.1571806585168442E-3</v>
      </c>
      <c r="L9" s="76">
        <v>-1.4939869585970142E-2</v>
      </c>
    </row>
    <row r="10" spans="1:12" x14ac:dyDescent="0.3">
      <c r="A10" s="68">
        <v>7.1500000000000008E-2</v>
      </c>
      <c r="B10" s="76">
        <v>0.17657275511711501</v>
      </c>
      <c r="C10" s="76">
        <v>0.15778350310465056</v>
      </c>
      <c r="D10" s="76">
        <v>0.13899425109218602</v>
      </c>
      <c r="E10" s="76">
        <v>0.12020499907972151</v>
      </c>
      <c r="F10" s="76">
        <v>0.10141574706725702</v>
      </c>
      <c r="G10" s="76">
        <v>8.2626495054792526E-2</v>
      </c>
      <c r="H10" s="76">
        <v>6.3837243042328018E-2</v>
      </c>
      <c r="I10" s="76">
        <v>4.5047991029863545E-2</v>
      </c>
      <c r="J10" s="76">
        <v>2.6258739017399012E-2</v>
      </c>
      <c r="K10" s="76">
        <v>7.4694870049345141E-3</v>
      </c>
      <c r="L10" s="76">
        <v>-1.1319765007529986E-2</v>
      </c>
    </row>
    <row r="11" spans="1:12" x14ac:dyDescent="0.3">
      <c r="A11" s="68">
        <v>8.1000000000000003E-2</v>
      </c>
      <c r="B11" s="76">
        <v>0.19952607998877492</v>
      </c>
      <c r="C11" s="76">
        <v>0.17884599817593513</v>
      </c>
      <c r="D11" s="76">
        <v>0.1581659163630954</v>
      </c>
      <c r="E11" s="76">
        <v>0.13748583455025562</v>
      </c>
      <c r="F11" s="76">
        <v>0.1168057527374159</v>
      </c>
      <c r="G11" s="76">
        <v>9.6125670924576162E-2</v>
      </c>
      <c r="H11" s="76">
        <v>7.5445589111736391E-2</v>
      </c>
      <c r="I11" s="76">
        <v>5.476550729889669E-2</v>
      </c>
      <c r="J11" s="76">
        <v>3.4085425486056919E-2</v>
      </c>
      <c r="K11" s="76">
        <v>1.340534367321717E-2</v>
      </c>
      <c r="L11" s="76">
        <v>-7.2747381396225681E-3</v>
      </c>
    </row>
    <row r="12" spans="1:12" x14ac:dyDescent="0.3">
      <c r="A12" s="68">
        <v>9.0499999999999997E-2</v>
      </c>
      <c r="B12" s="76">
        <v>0.22517868575597871</v>
      </c>
      <c r="C12" s="76">
        <v>0.20238541503856353</v>
      </c>
      <c r="D12" s="76">
        <v>0.17959214432114837</v>
      </c>
      <c r="E12" s="76">
        <v>0.15679887360373312</v>
      </c>
      <c r="F12" s="76">
        <v>0.13400560288631802</v>
      </c>
      <c r="G12" s="76">
        <v>0.11121233216890283</v>
      </c>
      <c r="H12" s="76">
        <v>8.8419061451487646E-2</v>
      </c>
      <c r="I12" s="76">
        <v>6.5625790734072501E-2</v>
      </c>
      <c r="J12" s="76">
        <v>4.2832520016657299E-2</v>
      </c>
      <c r="K12" s="76">
        <v>2.0039249299242105E-2</v>
      </c>
      <c r="L12" s="76">
        <v>-2.7540214181730445E-3</v>
      </c>
    </row>
    <row r="13" spans="1:12" ht="15" thickBot="1" x14ac:dyDescent="0.35">
      <c r="A13" s="69">
        <v>9.9999999999999992E-2</v>
      </c>
      <c r="B13" s="77">
        <v>0.25385224852994348</v>
      </c>
      <c r="C13" s="77">
        <v>0.22869693103808109</v>
      </c>
      <c r="D13" s="77">
        <v>0.20354161354621866</v>
      </c>
      <c r="E13" s="77">
        <v>0.17838629605435632</v>
      </c>
      <c r="F13" s="77">
        <v>0.15323097856249401</v>
      </c>
      <c r="G13" s="77">
        <v>0.12807566107063156</v>
      </c>
      <c r="H13" s="77">
        <v>0.10292034357876922</v>
      </c>
      <c r="I13" s="77">
        <v>7.7765026086906872E-2</v>
      </c>
      <c r="J13" s="77">
        <v>5.2609708595044456E-2</v>
      </c>
      <c r="K13" s="77">
        <v>2.7454391103182086E-2</v>
      </c>
      <c r="L13" s="77">
        <v>2.2990736113197188E-3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2" sqref="A2"/>
    </sheetView>
  </sheetViews>
  <sheetFormatPr defaultColWidth="8.88671875" defaultRowHeight="14.4" x14ac:dyDescent="0.3"/>
  <cols>
    <col min="1" max="1" width="27.109375" style="53" bestFit="1" customWidth="1"/>
    <col min="2" max="2" width="10" style="53" customWidth="1"/>
    <col min="3" max="4" width="9.6640625" style="53" customWidth="1"/>
    <col min="5" max="5" width="9" style="53" customWidth="1"/>
    <col min="6" max="6" width="8.33203125" style="53" customWidth="1"/>
    <col min="7" max="7" width="9.6640625" style="53" customWidth="1"/>
    <col min="8" max="8" width="8.33203125" style="53" customWidth="1"/>
    <col min="9" max="9" width="9.109375" style="53" customWidth="1"/>
    <col min="10" max="10" width="9.6640625" style="53" customWidth="1"/>
    <col min="11" max="11" width="8.6640625" style="53" customWidth="1"/>
    <col min="12" max="12" width="10.33203125" style="53" customWidth="1"/>
    <col min="13" max="16384" width="8.88671875" style="53"/>
  </cols>
  <sheetData>
    <row r="1" spans="1:12" ht="15" thickBot="1" x14ac:dyDescent="0.35">
      <c r="A1" s="65" t="s">
        <v>79</v>
      </c>
      <c r="B1" s="98" t="s">
        <v>3</v>
      </c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ht="15" thickBot="1" x14ac:dyDescent="0.35">
      <c r="A2" s="66" t="s">
        <v>72</v>
      </c>
      <c r="B2" s="64">
        <v>0.15</v>
      </c>
      <c r="C2" s="64">
        <v>0.21999999999999997</v>
      </c>
      <c r="D2" s="64">
        <v>0.28999999999999998</v>
      </c>
      <c r="E2" s="64">
        <v>0.36</v>
      </c>
      <c r="F2" s="64">
        <v>0.43</v>
      </c>
      <c r="G2" s="64">
        <v>0.5</v>
      </c>
      <c r="H2" s="64">
        <v>0.56999999999999995</v>
      </c>
      <c r="I2" s="64">
        <v>0.6399999999999999</v>
      </c>
      <c r="J2" s="64">
        <v>0.70999999999999985</v>
      </c>
      <c r="K2" s="64">
        <v>0.7799999999999998</v>
      </c>
      <c r="L2" s="64">
        <v>0.84999999999999976</v>
      </c>
    </row>
    <row r="3" spans="1:12" x14ac:dyDescent="0.3">
      <c r="A3" s="70">
        <v>0.01</v>
      </c>
      <c r="B3" s="62">
        <v>7.529471424295868E-2</v>
      </c>
      <c r="C3" s="62">
        <v>6.4858188381133663E-2</v>
      </c>
      <c r="D3" s="62">
        <v>5.4421662519308633E-2</v>
      </c>
      <c r="E3" s="62">
        <v>4.3985136657483603E-2</v>
      </c>
      <c r="F3" s="62">
        <v>3.3548610795658559E-2</v>
      </c>
      <c r="G3" s="62">
        <v>2.3112084933833533E-2</v>
      </c>
      <c r="H3" s="62">
        <v>1.2675559072008506E-2</v>
      </c>
      <c r="I3" s="62">
        <v>2.2390332101835538E-3</v>
      </c>
      <c r="J3" s="62">
        <v>-8.1974926516415279E-3</v>
      </c>
      <c r="K3" s="62">
        <v>-1.8634018513466535E-2</v>
      </c>
      <c r="L3" s="62">
        <v>-2.9070544375291562E-2</v>
      </c>
    </row>
    <row r="4" spans="1:12" x14ac:dyDescent="0.3">
      <c r="A4" s="70">
        <v>2.4E-2</v>
      </c>
      <c r="B4" s="62">
        <v>8.8811228109227938E-2</v>
      </c>
      <c r="C4" s="62">
        <v>7.7261250172009577E-2</v>
      </c>
      <c r="D4" s="62">
        <v>6.5711272234791229E-2</v>
      </c>
      <c r="E4" s="62">
        <v>5.4161294297572861E-2</v>
      </c>
      <c r="F4" s="62">
        <v>4.2611316360354534E-2</v>
      </c>
      <c r="G4" s="62">
        <v>3.1061338423136131E-2</v>
      </c>
      <c r="H4" s="62">
        <v>1.9511360485917745E-2</v>
      </c>
      <c r="I4" s="62">
        <v>7.9613825486994153E-3</v>
      </c>
      <c r="J4" s="62">
        <v>-3.5885953885189314E-3</v>
      </c>
      <c r="K4" s="62">
        <v>-1.5138573325737372E-2</v>
      </c>
      <c r="L4" s="62">
        <v>-2.66885512629557E-2</v>
      </c>
    </row>
    <row r="5" spans="1:12" x14ac:dyDescent="0.3">
      <c r="A5" s="70">
        <v>3.7999999999999999E-2</v>
      </c>
      <c r="B5" s="62">
        <v>0.10438144916941833</v>
      </c>
      <c r="C5" s="62">
        <v>9.1548840583104404E-2</v>
      </c>
      <c r="D5" s="62">
        <v>7.8716231996790495E-2</v>
      </c>
      <c r="E5" s="62">
        <v>6.5883623410476599E-2</v>
      </c>
      <c r="F5" s="62">
        <v>5.3051014824162669E-2</v>
      </c>
      <c r="G5" s="62">
        <v>4.0218406237848774E-2</v>
      </c>
      <c r="H5" s="62">
        <v>2.7385797651534864E-2</v>
      </c>
      <c r="I5" s="62">
        <v>1.4553189065220925E-2</v>
      </c>
      <c r="J5" s="62">
        <v>1.7205804789070405E-3</v>
      </c>
      <c r="K5" s="62">
        <v>-1.1112028107406881E-2</v>
      </c>
      <c r="L5" s="62">
        <v>-2.3944636693720728E-2</v>
      </c>
    </row>
    <row r="6" spans="1:12" x14ac:dyDescent="0.3">
      <c r="A6" s="70">
        <v>5.1999999999999998E-2</v>
      </c>
      <c r="B6" s="62">
        <v>0.12232897388588523</v>
      </c>
      <c r="C6" s="62">
        <v>0.10801789911802184</v>
      </c>
      <c r="D6" s="62">
        <v>9.3706824350158466E-2</v>
      </c>
      <c r="E6" s="62">
        <v>7.9395749582295144E-2</v>
      </c>
      <c r="F6" s="62">
        <v>6.5084674814431739E-2</v>
      </c>
      <c r="G6" s="62">
        <v>5.0773600046568383E-2</v>
      </c>
      <c r="H6" s="62">
        <v>3.6462525278705062E-2</v>
      </c>
      <c r="I6" s="62">
        <v>2.2151450510841685E-2</v>
      </c>
      <c r="J6" s="62">
        <v>7.8403757429783456E-3</v>
      </c>
      <c r="K6" s="62">
        <v>-6.4706990248850323E-3</v>
      </c>
      <c r="L6" s="62">
        <v>-2.0781773792748374E-2</v>
      </c>
    </row>
    <row r="7" spans="1:12" x14ac:dyDescent="0.3">
      <c r="A7" s="70">
        <v>6.6000000000000003E-2</v>
      </c>
      <c r="B7" s="62">
        <v>0.14302722705925699</v>
      </c>
      <c r="C7" s="62">
        <v>0.12701108890145993</v>
      </c>
      <c r="D7" s="62">
        <v>0.11099495074366281</v>
      </c>
      <c r="E7" s="62">
        <v>9.4978812585865671E-2</v>
      </c>
      <c r="F7" s="62">
        <v>7.8962674428068605E-2</v>
      </c>
      <c r="G7" s="62">
        <v>6.2946536270271441E-2</v>
      </c>
      <c r="H7" s="62">
        <v>4.693039811247441E-2</v>
      </c>
      <c r="I7" s="62">
        <v>3.0914259954677305E-2</v>
      </c>
      <c r="J7" s="62">
        <v>1.4898121796880198E-2</v>
      </c>
      <c r="K7" s="62">
        <v>-1.1180163609168718E-3</v>
      </c>
      <c r="L7" s="62">
        <v>-1.7134154518714015E-2</v>
      </c>
    </row>
    <row r="8" spans="1:12" x14ac:dyDescent="0.3">
      <c r="A8" s="70">
        <v>0.08</v>
      </c>
      <c r="B8" s="62">
        <v>0.16690673870766576</v>
      </c>
      <c r="C8" s="62">
        <v>0.14892347410976986</v>
      </c>
      <c r="D8" s="62">
        <v>0.13094020951187396</v>
      </c>
      <c r="E8" s="62">
        <v>0.11295694491397809</v>
      </c>
      <c r="F8" s="62">
        <v>9.4973680316082221E-2</v>
      </c>
      <c r="G8" s="62">
        <v>7.6990415718186267E-2</v>
      </c>
      <c r="H8" s="62">
        <v>5.9007151120290424E-2</v>
      </c>
      <c r="I8" s="62">
        <v>4.1023886522394581E-2</v>
      </c>
      <c r="J8" s="62">
        <v>2.3040621924498701E-2</v>
      </c>
      <c r="K8" s="62">
        <v>5.0573573266027468E-3</v>
      </c>
      <c r="L8" s="62">
        <v>-1.2925907271293172E-2</v>
      </c>
    </row>
    <row r="9" spans="1:12" x14ac:dyDescent="0.3">
      <c r="A9" s="70">
        <v>9.4E-2</v>
      </c>
      <c r="B9" s="62">
        <v>0.19446340919471308</v>
      </c>
      <c r="C9" s="62">
        <v>0.1742101042411229</v>
      </c>
      <c r="D9" s="62">
        <v>0.15395679928753267</v>
      </c>
      <c r="E9" s="62">
        <v>0.13370349433394246</v>
      </c>
      <c r="F9" s="62">
        <v>0.11345018938035227</v>
      </c>
      <c r="G9" s="62">
        <v>9.3196884426761994E-2</v>
      </c>
      <c r="H9" s="62">
        <v>7.294357947317183E-2</v>
      </c>
      <c r="I9" s="62">
        <v>5.2690274519581672E-2</v>
      </c>
      <c r="J9" s="62">
        <v>3.2436969565991396E-2</v>
      </c>
      <c r="K9" s="62">
        <v>1.2183664612401156E-2</v>
      </c>
      <c r="L9" s="62">
        <v>-8.0696403411890435E-3</v>
      </c>
    </row>
    <row r="10" spans="1:12" x14ac:dyDescent="0.3">
      <c r="A10" s="70">
        <v>0.108</v>
      </c>
      <c r="B10" s="62">
        <v>0.22626788545760471</v>
      </c>
      <c r="C10" s="62">
        <v>0.20339461795656447</v>
      </c>
      <c r="D10" s="62">
        <v>0.1805213504555242</v>
      </c>
      <c r="E10" s="62">
        <v>0.15764808295448396</v>
      </c>
      <c r="F10" s="62">
        <v>0.13477481545344372</v>
      </c>
      <c r="G10" s="62">
        <v>0.11190154795240338</v>
      </c>
      <c r="H10" s="62">
        <v>8.9028280451363115E-2</v>
      </c>
      <c r="I10" s="62">
        <v>6.6155012950322986E-2</v>
      </c>
      <c r="J10" s="62">
        <v>4.3281745449282684E-2</v>
      </c>
      <c r="K10" s="62">
        <v>2.0408477948242416E-2</v>
      </c>
      <c r="L10" s="62">
        <v>-2.4647895527978563E-3</v>
      </c>
    </row>
    <row r="11" spans="1:12" x14ac:dyDescent="0.3">
      <c r="A11" s="70">
        <v>0.122</v>
      </c>
      <c r="B11" s="62">
        <v>0.2629761849606741</v>
      </c>
      <c r="C11" s="62">
        <v>0.23707899186237971</v>
      </c>
      <c r="D11" s="62">
        <v>0.21118179876408516</v>
      </c>
      <c r="E11" s="62">
        <v>0.18528460566579075</v>
      </c>
      <c r="F11" s="62">
        <v>0.15938741256749633</v>
      </c>
      <c r="G11" s="62">
        <v>0.13349021946920187</v>
      </c>
      <c r="H11" s="62">
        <v>0.10759302637090744</v>
      </c>
      <c r="I11" s="62">
        <v>8.1695833272613025E-2</v>
      </c>
      <c r="J11" s="62">
        <v>5.5798640174318535E-2</v>
      </c>
      <c r="K11" s="62">
        <v>2.9901447076024046E-2</v>
      </c>
      <c r="L11" s="62">
        <v>4.0042539777296353E-3</v>
      </c>
    </row>
    <row r="12" spans="1:12" x14ac:dyDescent="0.3">
      <c r="A12" s="70">
        <v>0.13600000000000001</v>
      </c>
      <c r="B12" s="62">
        <v>0.30534171914451302</v>
      </c>
      <c r="C12" s="62">
        <v>0.27595457350158642</v>
      </c>
      <c r="D12" s="62">
        <v>0.24656742785865979</v>
      </c>
      <c r="E12" s="62">
        <v>0.2171802822157331</v>
      </c>
      <c r="F12" s="62">
        <v>0.1877931365728065</v>
      </c>
      <c r="G12" s="62">
        <v>0.15840599092987981</v>
      </c>
      <c r="H12" s="62">
        <v>0.1290188452869532</v>
      </c>
      <c r="I12" s="62">
        <v>9.9631699644026558E-2</v>
      </c>
      <c r="J12" s="62">
        <v>7.0244554001099885E-2</v>
      </c>
      <c r="K12" s="62">
        <v>4.0857408358173183E-2</v>
      </c>
      <c r="L12" s="62">
        <v>1.1470262715246628E-2</v>
      </c>
    </row>
    <row r="13" spans="1:12" ht="15" thickBot="1" x14ac:dyDescent="0.35">
      <c r="A13" s="71">
        <v>0.15000000000000002</v>
      </c>
      <c r="B13" s="63">
        <v>0.35422888477617093</v>
      </c>
      <c r="C13" s="63">
        <v>0.32081455308725443</v>
      </c>
      <c r="D13" s="63">
        <v>0.28740022139833804</v>
      </c>
      <c r="E13" s="63">
        <v>0.2539858897094216</v>
      </c>
      <c r="F13" s="63">
        <v>0.22057155802050515</v>
      </c>
      <c r="G13" s="63">
        <v>0.18715722633158866</v>
      </c>
      <c r="H13" s="63">
        <v>0.15374289464267224</v>
      </c>
      <c r="I13" s="63">
        <v>0.12032856295375587</v>
      </c>
      <c r="J13" s="63">
        <v>8.6914231264839312E-2</v>
      </c>
      <c r="K13" s="63">
        <v>5.3499899575922855E-2</v>
      </c>
      <c r="L13" s="63">
        <v>2.0085567887006529E-2</v>
      </c>
    </row>
  </sheetData>
  <mergeCells count="1">
    <mergeCell ref="B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Base Case</vt:lpstr>
      <vt:lpstr>Projection</vt:lpstr>
      <vt:lpstr>Sensitivity</vt:lpstr>
      <vt:lpstr>Variable Cost v Profit</vt:lpstr>
      <vt:lpstr>Growth in Rev Pcnt for ERP</vt:lpstr>
      <vt:lpstr>Growth in Rev Pcnt for ERPCRM</vt:lpstr>
      <vt:lpstr>Variable Cost v ARR</vt:lpstr>
      <vt:lpstr>Two Way ARR with ERP</vt:lpstr>
      <vt:lpstr>Two Way ARR with ERPCRM</vt:lpstr>
      <vt:lpstr>Simulation</vt:lpstr>
      <vt:lpstr>Simulation ARR ERP</vt:lpstr>
      <vt:lpstr>Simulation ARR ERPCRM</vt:lpstr>
      <vt:lpstr>Simulation Profit ERP</vt:lpstr>
      <vt:lpstr>Simulation Profit ERPCRM</vt:lpstr>
      <vt:lpstr>Simulation ROI ERP</vt:lpstr>
      <vt:lpstr>Simulation ROI ERPCRM</vt:lpstr>
      <vt:lpstr>Simulation NPV ERP</vt:lpstr>
      <vt:lpstr>Simulation NPV ERPCRM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2016-12-01T17:53:45Z</dcterms:created>
  <dcterms:modified xsi:type="dcterms:W3CDTF">2016-12-08T02:13:47Z</dcterms:modified>
</cp:coreProperties>
</file>