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<sst xmlns="http://schemas.openxmlformats.org/spreadsheetml/2006/main" count="33" uniqueCount="33">
  <si>
    <t>Цена на товар "x" в 32 организациях по результатам выборочного обследования</t>
  </si>
  <si>
    <t>Уровень цены</t>
  </si>
  <si>
    <r>
      <rPr>
        <rFont val="Montserrat"/>
        <color rgb="FF000000"/>
      </rPr>
      <t xml:space="preserve">Частота </t>
    </r>
    <r>
      <rPr>
        <rFont val="Montserrat"/>
        <color rgb="FF000000"/>
      </rPr>
      <t>fi</t>
    </r>
  </si>
  <si>
    <r>
      <rPr>
        <rFont val="Montserrat"/>
        <color rgb="FF000000"/>
      </rPr>
      <t xml:space="preserve">Частота </t>
    </r>
    <r>
      <rPr>
        <rFont val="Montserrat"/>
        <color rgb="FF000000"/>
      </rPr>
      <t>wi</t>
    </r>
  </si>
  <si>
    <r>
      <rPr>
        <rFont val="Montserrat"/>
        <color rgb="FF000000"/>
      </rPr>
      <t xml:space="preserve">Середина интервала </t>
    </r>
    <r>
      <rPr>
        <rFont val="Montserrat"/>
        <color rgb="FF000000"/>
      </rPr>
      <t>xi</t>
    </r>
  </si>
  <si>
    <r>
      <rPr>
        <rFont val="Montserrat"/>
        <color rgb="FF000000"/>
      </rPr>
      <t xml:space="preserve">Накопленные частоты </t>
    </r>
    <r>
      <rPr>
        <rFont val="Montserrat"/>
        <color rgb="FF000000"/>
      </rPr>
      <t>Si</t>
    </r>
  </si>
  <si>
    <t>xi*wi</t>
  </si>
  <si>
    <t>|xi - x ср.|</t>
  </si>
  <si>
    <t>|xi - x ср.|*wi</t>
  </si>
  <si>
    <t>|xi - x ср.|^2</t>
  </si>
  <si>
    <t>|xi - x ср.|^2 *wi</t>
  </si>
  <si>
    <t>Всего</t>
  </si>
  <si>
    <t>-</t>
  </si>
  <si>
    <t>Средняя цена товара (руб.)</t>
  </si>
  <si>
    <t>Размах вариации</t>
  </si>
  <si>
    <t>Коэффициент осцилляции</t>
  </si>
  <si>
    <t>Среднее линейное отклонение (руб.)</t>
  </si>
  <si>
    <t>Относительное линейное отклонение</t>
  </si>
  <si>
    <t>Дисперсия признака</t>
  </si>
  <si>
    <t>Среднее квадратическое отклонение (руб.)</t>
  </si>
  <si>
    <t>Коэффициент вариации</t>
  </si>
  <si>
    <t xml:space="preserve"> Значения 1-го, 2-го и 3-го квартилей (руб.):</t>
  </si>
  <si>
    <t>№</t>
  </si>
  <si>
    <t>Nq</t>
  </si>
  <si>
    <t>Xq</t>
  </si>
  <si>
    <t>dq</t>
  </si>
  <si>
    <t>Sq-1</t>
  </si>
  <si>
    <t>fq</t>
  </si>
  <si>
    <t>Q1</t>
  </si>
  <si>
    <t>Q2 Me</t>
  </si>
  <si>
    <t>Q3</t>
  </si>
  <si>
    <t xml:space="preserve"> Квартильное отклонение (руб.)</t>
  </si>
  <si>
    <t xml:space="preserve"> Квартильный показатель вариации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</si>
</sst>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3">
    <font>
      <sz val="10.0"/>
      <color rgb="FF000000"/>
      <name val="Arial"/>
      <scheme val="minor"/>
    </font>
    <font>
      <color rgb="FF000000"/>
      <name val="Montserrat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vertical="bottom"/>
    </xf>
    <xf borderId="4" fillId="0" fontId="1" numFmtId="164" xfId="0" applyAlignment="1" applyBorder="1" applyFont="1" applyNumberFormat="1">
      <alignment horizontal="center" shrinkToFit="0" wrapText="1"/>
    </xf>
    <xf borderId="4" fillId="0" fontId="1" numFmtId="2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left" readingOrder="0" vertical="bottom"/>
    </xf>
    <xf borderId="4" fillId="0" fontId="1" numFmtId="2" xfId="0" applyAlignment="1" applyBorder="1" applyFont="1" applyNumberFormat="1">
      <alignment horizontal="left" vertical="bottom"/>
    </xf>
    <xf borderId="0" fillId="0" fontId="1" numFmtId="0" xfId="0" applyAlignment="1" applyFont="1">
      <alignment horizontal="center" vertical="bottom"/>
    </xf>
    <xf borderId="4" fillId="0" fontId="1" numFmtId="0" xfId="0" applyAlignment="1" applyBorder="1" applyFont="1">
      <alignment horizontal="left" vertical="bottom"/>
    </xf>
    <xf borderId="4" fillId="0" fontId="1" numFmtId="165" xfId="0" applyAlignment="1" applyBorder="1" applyFont="1" applyNumberFormat="1">
      <alignment horizontal="left" vertical="bottom"/>
    </xf>
    <xf borderId="1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2" xfId="0" applyAlignment="1" applyBorder="1" applyFont="1" applyNumberFormat="1">
      <alignment horizontal="center" vertical="bottom"/>
    </xf>
    <xf borderId="4" fillId="0" fontId="1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2" t="s">
        <v>0</v>
      </c>
      <c r="B3" s="3"/>
      <c r="C3" s="3"/>
      <c r="D3" s="3"/>
      <c r="E3" s="3"/>
      <c r="F3" s="3"/>
      <c r="G3" s="3"/>
      <c r="H3" s="4"/>
      <c r="I3" s="5"/>
      <c r="J3" s="5"/>
      <c r="K3" s="5"/>
      <c r="L3" s="5"/>
      <c r="M3" s="1"/>
      <c r="N3" s="1"/>
    </row>
    <row r="4">
      <c r="A4" s="6">
        <v>50.0</v>
      </c>
      <c r="B4" s="6">
        <v>58.0</v>
      </c>
      <c r="C4" s="6">
        <v>61.0</v>
      </c>
      <c r="D4" s="6">
        <v>61.0</v>
      </c>
      <c r="E4" s="6">
        <v>62.0</v>
      </c>
      <c r="F4" s="6">
        <v>64.0</v>
      </c>
      <c r="G4" s="6">
        <v>66.0</v>
      </c>
      <c r="H4" s="6">
        <v>68.0</v>
      </c>
      <c r="I4" s="5"/>
      <c r="J4" s="5"/>
      <c r="K4" s="5"/>
      <c r="L4" s="5"/>
      <c r="M4" s="1"/>
      <c r="N4" s="1"/>
    </row>
    <row r="5">
      <c r="A5" s="6">
        <v>68.0</v>
      </c>
      <c r="B5" s="6">
        <v>69.0</v>
      </c>
      <c r="C5" s="6">
        <v>72.0</v>
      </c>
      <c r="D5" s="6">
        <v>72.0</v>
      </c>
      <c r="E5" s="6">
        <v>74.0</v>
      </c>
      <c r="F5" s="6">
        <v>75.0</v>
      </c>
      <c r="G5" s="6">
        <v>75.0</v>
      </c>
      <c r="H5" s="6">
        <v>75.0</v>
      </c>
      <c r="I5" s="5"/>
      <c r="J5" s="5"/>
      <c r="K5" s="5"/>
      <c r="L5" s="5"/>
      <c r="M5" s="1"/>
      <c r="N5" s="1"/>
    </row>
    <row r="6">
      <c r="A6" s="6">
        <v>77.0</v>
      </c>
      <c r="B6" s="6">
        <v>77.0</v>
      </c>
      <c r="C6" s="6">
        <v>78.0</v>
      </c>
      <c r="D6" s="6">
        <v>78.0</v>
      </c>
      <c r="E6" s="6">
        <v>79.0</v>
      </c>
      <c r="F6" s="6">
        <v>79.0</v>
      </c>
      <c r="G6" s="6">
        <v>81.0</v>
      </c>
      <c r="H6" s="6">
        <v>82.0</v>
      </c>
      <c r="I6" s="5"/>
      <c r="J6" s="5"/>
      <c r="K6" s="5"/>
      <c r="L6" s="5"/>
      <c r="M6" s="1"/>
      <c r="N6" s="1"/>
    </row>
    <row r="7">
      <c r="A7" s="6">
        <v>84.0</v>
      </c>
      <c r="B7" s="6">
        <v>86.0</v>
      </c>
      <c r="C7" s="6">
        <v>87.0</v>
      </c>
      <c r="D7" s="6">
        <v>87.0</v>
      </c>
      <c r="E7" s="6">
        <v>89.0</v>
      </c>
      <c r="F7" s="6">
        <v>98.0</v>
      </c>
      <c r="G7" s="6">
        <v>99.0</v>
      </c>
      <c r="H7" s="6">
        <v>100.0</v>
      </c>
      <c r="I7" s="5"/>
      <c r="J7" s="5"/>
      <c r="K7" s="5"/>
      <c r="L7" s="5"/>
      <c r="M7" s="1"/>
      <c r="N7" s="1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"/>
      <c r="N8" s="1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"/>
      <c r="N9" s="1"/>
    </row>
    <row r="10">
      <c r="A10" s="7" t="s">
        <v>1</v>
      </c>
      <c r="B10" s="4"/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/>
      <c r="I10" s="9" t="s">
        <v>7</v>
      </c>
      <c r="J10" s="9" t="s">
        <v>8</v>
      </c>
      <c r="K10" s="9" t="s">
        <v>9</v>
      </c>
      <c r="L10" s="9" t="s">
        <v>10</v>
      </c>
      <c r="M10" s="1"/>
      <c r="N10" s="1"/>
    </row>
    <row r="11">
      <c r="A11" s="8">
        <v>50.0</v>
      </c>
      <c r="B11" s="8">
        <v>60.0</v>
      </c>
      <c r="C11" s="8">
        <f t="shared" ref="C11:C14" si="1">COUNTIFS($A$4:$H$7,"&gt;="&amp;A11,$A$4:$H$7,"&lt;"&amp;B11)</f>
        <v>2</v>
      </c>
      <c r="D11" s="8">
        <f>C11/C16</f>
        <v>0.0625</v>
      </c>
      <c r="E11" s="8">
        <f t="shared" ref="E11:E15" si="2">(A11+B11)/2</f>
        <v>55</v>
      </c>
      <c r="F11" s="8">
        <f>C11</f>
        <v>2</v>
      </c>
      <c r="G11" s="10">
        <f t="shared" ref="G11:G15" si="3">E11*D11</f>
        <v>3.4375</v>
      </c>
      <c r="H11" s="9"/>
      <c r="I11" s="11">
        <f>ABS(E11-D18)</f>
        <v>20.3125</v>
      </c>
      <c r="J11" s="12">
        <f t="shared" ref="J11:J15" si="4">I11*D11</f>
        <v>1.26953125</v>
      </c>
      <c r="K11" s="11">
        <f t="shared" ref="K11:K15" si="5">I11*I11</f>
        <v>412.5976563</v>
      </c>
      <c r="L11" s="11">
        <f t="shared" ref="L11:L15" si="6">K11*D11</f>
        <v>25.78735352</v>
      </c>
      <c r="M11" s="1"/>
      <c r="N11" s="1"/>
    </row>
    <row r="12">
      <c r="A12" s="8">
        <v>60.0</v>
      </c>
      <c r="B12" s="8">
        <v>70.0</v>
      </c>
      <c r="C12" s="8">
        <f t="shared" si="1"/>
        <v>8</v>
      </c>
      <c r="D12" s="8">
        <f t="shared" ref="D12:D16" si="7">C12/$C$16</f>
        <v>0.25</v>
      </c>
      <c r="E12" s="8">
        <f t="shared" si="2"/>
        <v>65</v>
      </c>
      <c r="F12" s="8">
        <f t="shared" ref="F12:F15" si="8">F11+C12</f>
        <v>10</v>
      </c>
      <c r="G12" s="10">
        <f t="shared" si="3"/>
        <v>16.25</v>
      </c>
      <c r="H12" s="9"/>
      <c r="I12" s="11">
        <f t="shared" ref="I12:I15" si="9">ABS(E12-$D$19)</f>
        <v>15</v>
      </c>
      <c r="J12" s="12">
        <f t="shared" si="4"/>
        <v>3.75</v>
      </c>
      <c r="K12" s="11">
        <f t="shared" si="5"/>
        <v>225</v>
      </c>
      <c r="L12" s="11">
        <f t="shared" si="6"/>
        <v>56.25</v>
      </c>
      <c r="M12" s="1"/>
      <c r="N12" s="1"/>
    </row>
    <row r="13">
      <c r="A13" s="8">
        <v>70.0</v>
      </c>
      <c r="B13" s="8">
        <v>80.0</v>
      </c>
      <c r="C13" s="8">
        <f t="shared" si="1"/>
        <v>12</v>
      </c>
      <c r="D13" s="8">
        <f t="shared" si="7"/>
        <v>0.375</v>
      </c>
      <c r="E13" s="8">
        <f t="shared" si="2"/>
        <v>75</v>
      </c>
      <c r="F13" s="8">
        <f t="shared" si="8"/>
        <v>22</v>
      </c>
      <c r="G13" s="10">
        <f t="shared" si="3"/>
        <v>28.125</v>
      </c>
      <c r="H13" s="9"/>
      <c r="I13" s="11">
        <f t="shared" si="9"/>
        <v>25</v>
      </c>
      <c r="J13" s="12">
        <f t="shared" si="4"/>
        <v>9.375</v>
      </c>
      <c r="K13" s="11">
        <f t="shared" si="5"/>
        <v>625</v>
      </c>
      <c r="L13" s="11">
        <f t="shared" si="6"/>
        <v>234.375</v>
      </c>
      <c r="M13" s="1"/>
      <c r="N13" s="1"/>
    </row>
    <row r="14">
      <c r="A14" s="8">
        <v>80.0</v>
      </c>
      <c r="B14" s="8">
        <v>90.0</v>
      </c>
      <c r="C14" s="8">
        <f t="shared" si="1"/>
        <v>7</v>
      </c>
      <c r="D14" s="8">
        <f t="shared" si="7"/>
        <v>0.21875</v>
      </c>
      <c r="E14" s="8">
        <f t="shared" si="2"/>
        <v>85</v>
      </c>
      <c r="F14" s="8">
        <f t="shared" si="8"/>
        <v>29</v>
      </c>
      <c r="G14" s="10">
        <f t="shared" si="3"/>
        <v>18.59375</v>
      </c>
      <c r="H14" s="9"/>
      <c r="I14" s="11">
        <f t="shared" si="9"/>
        <v>35</v>
      </c>
      <c r="J14" s="12">
        <f t="shared" si="4"/>
        <v>7.65625</v>
      </c>
      <c r="K14" s="11">
        <f t="shared" si="5"/>
        <v>1225</v>
      </c>
      <c r="L14" s="11">
        <f t="shared" si="6"/>
        <v>267.96875</v>
      </c>
      <c r="M14" s="1"/>
      <c r="N14" s="1"/>
    </row>
    <row r="15">
      <c r="A15" s="8">
        <v>90.0</v>
      </c>
      <c r="B15" s="8">
        <v>100.0</v>
      </c>
      <c r="C15" s="8">
        <f>COUNTIFS($A$4:$H$7,"&gt;="&amp;A15,$A$4:$H$7,"&lt;="&amp;B15)</f>
        <v>3</v>
      </c>
      <c r="D15" s="8">
        <f t="shared" si="7"/>
        <v>0.09375</v>
      </c>
      <c r="E15" s="8">
        <f t="shared" si="2"/>
        <v>95</v>
      </c>
      <c r="F15" s="8">
        <f t="shared" si="8"/>
        <v>32</v>
      </c>
      <c r="G15" s="10">
        <f t="shared" si="3"/>
        <v>8.90625</v>
      </c>
      <c r="H15" s="9"/>
      <c r="I15" s="11">
        <f t="shared" si="9"/>
        <v>45</v>
      </c>
      <c r="J15" s="12">
        <f t="shared" si="4"/>
        <v>4.21875</v>
      </c>
      <c r="K15" s="11">
        <f t="shared" si="5"/>
        <v>2025</v>
      </c>
      <c r="L15" s="11">
        <f t="shared" si="6"/>
        <v>189.84375</v>
      </c>
      <c r="M15" s="1"/>
      <c r="N15" s="1"/>
    </row>
    <row r="16">
      <c r="A16" s="7" t="s">
        <v>11</v>
      </c>
      <c r="B16" s="4"/>
      <c r="C16" s="8">
        <f>SUM(C11:C15)</f>
        <v>32</v>
      </c>
      <c r="D16" s="8">
        <f t="shared" si="7"/>
        <v>1</v>
      </c>
      <c r="E16" s="5"/>
      <c r="F16" s="8" t="s">
        <v>12</v>
      </c>
      <c r="G16" s="10">
        <f>SUM(G11:G15)</f>
        <v>75.3125</v>
      </c>
      <c r="H16" s="9"/>
      <c r="I16" s="11">
        <f t="shared" ref="I16:L16" si="10">SUM(I11:I15)</f>
        <v>140.3125</v>
      </c>
      <c r="J16" s="12">
        <f t="shared" si="10"/>
        <v>26.26953125</v>
      </c>
      <c r="K16" s="11">
        <f t="shared" si="10"/>
        <v>4512.597656</v>
      </c>
      <c r="L16" s="11">
        <f t="shared" si="10"/>
        <v>774.2248535</v>
      </c>
      <c r="M16" s="1"/>
      <c r="N16" s="1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  <c r="N17" s="1"/>
    </row>
    <row r="18">
      <c r="A18" s="13" t="s">
        <v>13</v>
      </c>
      <c r="B18" s="3"/>
      <c r="C18" s="4"/>
      <c r="D18" s="14">
        <f>G16</f>
        <v>75.3125</v>
      </c>
      <c r="E18" s="15"/>
      <c r="F18" s="5"/>
      <c r="G18" s="5"/>
      <c r="H18" s="5"/>
      <c r="I18" s="5"/>
      <c r="J18" s="5"/>
      <c r="K18" s="5"/>
      <c r="L18" s="5"/>
      <c r="M18" s="1"/>
      <c r="N18" s="1"/>
    </row>
    <row r="19">
      <c r="A19" s="13" t="s">
        <v>14</v>
      </c>
      <c r="B19" s="3"/>
      <c r="C19" s="4"/>
      <c r="D19" s="16">
        <f>H7-A4</f>
        <v>50</v>
      </c>
      <c r="E19" s="15"/>
      <c r="F19" s="5"/>
      <c r="G19" s="5"/>
      <c r="H19" s="5"/>
      <c r="I19" s="5"/>
      <c r="J19" s="5"/>
      <c r="K19" s="5"/>
      <c r="L19" s="5"/>
      <c r="M19" s="1"/>
      <c r="N19" s="1"/>
    </row>
    <row r="20">
      <c r="A20" s="13" t="s">
        <v>15</v>
      </c>
      <c r="B20" s="3"/>
      <c r="C20" s="4"/>
      <c r="D20" s="17">
        <f>D19/D18</f>
        <v>0.6639004149</v>
      </c>
      <c r="E20" s="15"/>
      <c r="F20" s="5"/>
      <c r="G20" s="5"/>
      <c r="H20" s="5"/>
      <c r="I20" s="5"/>
      <c r="J20" s="5"/>
      <c r="K20" s="5"/>
      <c r="L20" s="5"/>
      <c r="M20" s="1"/>
      <c r="N20" s="1"/>
    </row>
    <row r="21">
      <c r="A21" s="13" t="s">
        <v>16</v>
      </c>
      <c r="B21" s="3"/>
      <c r="C21" s="4"/>
      <c r="D21" s="14">
        <f>J16</f>
        <v>26.26953125</v>
      </c>
      <c r="E21" s="15"/>
      <c r="F21" s="5"/>
      <c r="G21" s="5"/>
      <c r="H21" s="5"/>
      <c r="I21" s="5"/>
      <c r="J21" s="5"/>
      <c r="K21" s="5"/>
      <c r="L21" s="5"/>
      <c r="M21" s="1"/>
      <c r="N21" s="1"/>
    </row>
    <row r="22">
      <c r="A22" s="13" t="s">
        <v>17</v>
      </c>
      <c r="B22" s="3"/>
      <c r="C22" s="4"/>
      <c r="D22" s="17">
        <f>D21/D18</f>
        <v>0.3488070539</v>
      </c>
      <c r="E22" s="15"/>
      <c r="F22" s="5"/>
      <c r="G22" s="5"/>
      <c r="H22" s="5"/>
      <c r="I22" s="5"/>
      <c r="J22" s="5"/>
      <c r="K22" s="5"/>
      <c r="L22" s="5"/>
      <c r="M22" s="1"/>
      <c r="N22" s="1"/>
    </row>
    <row r="23">
      <c r="A23" s="13" t="s">
        <v>18</v>
      </c>
      <c r="B23" s="3"/>
      <c r="C23" s="4"/>
      <c r="D23" s="14">
        <f>L16</f>
        <v>774.2248535</v>
      </c>
      <c r="E23" s="15"/>
      <c r="F23" s="5"/>
      <c r="G23" s="5"/>
      <c r="H23" s="5"/>
      <c r="I23" s="5"/>
      <c r="J23" s="5"/>
      <c r="K23" s="5"/>
      <c r="L23" s="5"/>
      <c r="M23" s="1"/>
      <c r="N23" s="1"/>
    </row>
    <row r="24">
      <c r="A24" s="13" t="s">
        <v>19</v>
      </c>
      <c r="B24" s="3"/>
      <c r="C24" s="4"/>
      <c r="D24" s="14">
        <f>SQRT(D23)</f>
        <v>27.82489629</v>
      </c>
      <c r="E24" s="15"/>
      <c r="F24" s="5"/>
      <c r="G24" s="5"/>
      <c r="H24" s="5"/>
      <c r="I24" s="5"/>
      <c r="J24" s="5"/>
      <c r="K24" s="5"/>
      <c r="L24" s="5"/>
      <c r="M24" s="1"/>
      <c r="N24" s="1"/>
    </row>
    <row r="25">
      <c r="A25" s="13" t="s">
        <v>20</v>
      </c>
      <c r="B25" s="3"/>
      <c r="C25" s="4"/>
      <c r="D25" s="17">
        <f>D24/D18</f>
        <v>0.3694592038</v>
      </c>
      <c r="E25" s="15"/>
      <c r="F25" s="5"/>
      <c r="G25" s="5"/>
      <c r="H25" s="5"/>
      <c r="I25" s="5"/>
      <c r="J25" s="5"/>
      <c r="K25" s="5"/>
      <c r="L25" s="5"/>
      <c r="M25" s="1"/>
      <c r="N25" s="1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1"/>
      <c r="N26" s="1"/>
    </row>
    <row r="27">
      <c r="A27" s="18" t="s">
        <v>21</v>
      </c>
      <c r="B27" s="3"/>
      <c r="C27" s="4"/>
      <c r="D27" s="15"/>
      <c r="E27" s="6" t="s">
        <v>22</v>
      </c>
      <c r="F27" s="6" t="s">
        <v>23</v>
      </c>
      <c r="G27" s="6" t="s">
        <v>24</v>
      </c>
      <c r="H27" s="6" t="s">
        <v>25</v>
      </c>
      <c r="I27" s="6" t="s">
        <v>26</v>
      </c>
      <c r="J27" s="6" t="s">
        <v>27</v>
      </c>
      <c r="K27" s="5"/>
      <c r="L27" s="5"/>
      <c r="M27" s="1"/>
      <c r="N27" s="1"/>
    </row>
    <row r="28">
      <c r="A28" s="19" t="s">
        <v>28</v>
      </c>
      <c r="B28" s="20">
        <f t="shared" ref="B28:B30" si="11">G28+H28*(F28-I28)/J28</f>
        <v>67.5</v>
      </c>
      <c r="C28" s="4"/>
      <c r="D28" s="15"/>
      <c r="E28" s="6">
        <v>1.0</v>
      </c>
      <c r="F28" s="6">
        <f t="shared" ref="F28:F30" si="12">E28*$C$16/4</f>
        <v>8</v>
      </c>
      <c r="G28" s="6">
        <f t="shared" ref="G28:G30" si="13">A12</f>
        <v>60</v>
      </c>
      <c r="H28" s="6">
        <f t="shared" ref="H28:H30" si="14">B12-A12</f>
        <v>10</v>
      </c>
      <c r="I28" s="6">
        <f t="shared" ref="I28:I30" si="15">F11</f>
        <v>2</v>
      </c>
      <c r="J28" s="6">
        <f t="shared" ref="J28:J30" si="16">C12</f>
        <v>8</v>
      </c>
      <c r="K28" s="5"/>
      <c r="L28" s="5"/>
      <c r="M28" s="1"/>
      <c r="N28" s="1"/>
    </row>
    <row r="29">
      <c r="A29" s="19" t="s">
        <v>29</v>
      </c>
      <c r="B29" s="20">
        <f t="shared" si="11"/>
        <v>75</v>
      </c>
      <c r="C29" s="4"/>
      <c r="D29" s="15"/>
      <c r="E29" s="6">
        <v>2.0</v>
      </c>
      <c r="F29" s="6">
        <f t="shared" si="12"/>
        <v>16</v>
      </c>
      <c r="G29" s="6">
        <f t="shared" si="13"/>
        <v>70</v>
      </c>
      <c r="H29" s="6">
        <f t="shared" si="14"/>
        <v>10</v>
      </c>
      <c r="I29" s="6">
        <f t="shared" si="15"/>
        <v>10</v>
      </c>
      <c r="J29" s="6">
        <f t="shared" si="16"/>
        <v>12</v>
      </c>
      <c r="K29" s="5"/>
      <c r="L29" s="5"/>
      <c r="M29" s="1"/>
      <c r="N29" s="1"/>
    </row>
    <row r="30">
      <c r="A30" s="19" t="s">
        <v>30</v>
      </c>
      <c r="B30" s="21">
        <f t="shared" si="11"/>
        <v>82.85714286</v>
      </c>
      <c r="C30" s="4"/>
      <c r="D30" s="15"/>
      <c r="E30" s="6">
        <v>3.0</v>
      </c>
      <c r="F30" s="6">
        <f t="shared" si="12"/>
        <v>24</v>
      </c>
      <c r="G30" s="6">
        <f t="shared" si="13"/>
        <v>80</v>
      </c>
      <c r="H30" s="6">
        <f t="shared" si="14"/>
        <v>10</v>
      </c>
      <c r="I30" s="6">
        <f t="shared" si="15"/>
        <v>22</v>
      </c>
      <c r="J30" s="6">
        <f t="shared" si="16"/>
        <v>7</v>
      </c>
      <c r="K30" s="5"/>
      <c r="L30" s="5"/>
      <c r="M30" s="1"/>
      <c r="N30" s="1"/>
    </row>
    <row r="31">
      <c r="A31" s="15"/>
      <c r="B31" s="15"/>
      <c r="C31" s="15"/>
      <c r="D31" s="15"/>
      <c r="E31" s="5"/>
      <c r="F31" s="5"/>
      <c r="G31" s="5"/>
      <c r="H31" s="5"/>
      <c r="I31" s="5"/>
      <c r="J31" s="5"/>
      <c r="K31" s="5"/>
      <c r="L31" s="5"/>
      <c r="M31" s="1"/>
      <c r="N31" s="1"/>
    </row>
    <row r="32">
      <c r="A32" s="13" t="s">
        <v>31</v>
      </c>
      <c r="B32" s="3"/>
      <c r="C32" s="4"/>
      <c r="D32" s="11">
        <f>(B30-B28)/2</f>
        <v>7.678571429</v>
      </c>
      <c r="E32" s="5"/>
      <c r="F32" s="5"/>
      <c r="G32" s="5"/>
      <c r="H32" s="5"/>
      <c r="I32" s="5"/>
      <c r="J32" s="5"/>
      <c r="K32" s="5"/>
      <c r="L32" s="5"/>
      <c r="M32" s="1"/>
      <c r="N32" s="1"/>
    </row>
    <row r="33">
      <c r="A33" s="13" t="s">
        <v>32</v>
      </c>
      <c r="B33" s="3"/>
      <c r="C33" s="4"/>
      <c r="D33" s="22">
        <f>(B30-B28)/(2*B29)</f>
        <v>0.1023809524</v>
      </c>
      <c r="E33" s="5"/>
      <c r="F33" s="5"/>
      <c r="G33" s="5"/>
      <c r="H33" s="5"/>
      <c r="I33" s="5"/>
      <c r="J33" s="5"/>
      <c r="K33" s="5"/>
      <c r="L33" s="5"/>
      <c r="M33" s="1"/>
      <c r="N33" s="1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1"/>
      <c r="N34" s="1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1"/>
      <c r="N35" s="1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</sheetData>
  <mergeCells count="17">
    <mergeCell ref="A3:H3"/>
    <mergeCell ref="A10:B10"/>
    <mergeCell ref="A16:B16"/>
    <mergeCell ref="A18:C18"/>
    <mergeCell ref="A19:C19"/>
    <mergeCell ref="A20:C20"/>
    <mergeCell ref="A21:C21"/>
    <mergeCell ref="B28:C28"/>
    <mergeCell ref="B29:C29"/>
    <mergeCell ref="A22:C22"/>
    <mergeCell ref="A23:C23"/>
    <mergeCell ref="A24:C24"/>
    <mergeCell ref="A25:C25"/>
    <mergeCell ref="A27:C27"/>
    <mergeCell ref="A32:C32"/>
    <mergeCell ref="A33:C33"/>
    <mergeCell ref="B30:C30"/>
  </mergeCells>
  <drawing r:id="rId1"/>
</worksheet>
</file>