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\Desktop\"/>
    </mc:Choice>
  </mc:AlternateContent>
  <bookViews>
    <workbookView xWindow="0" yWindow="0" windowWidth="21570" windowHeight="9075" activeTab="4"/>
  </bookViews>
  <sheets>
    <sheet name="1" sheetId="1" r:id="rId1"/>
    <sheet name="2" sheetId="2" r:id="rId2"/>
    <sheet name="3" sheetId="3" r:id="rId3"/>
    <sheet name="4" sheetId="4" r:id="rId4"/>
    <sheet name="5" sheetId="5" r:id="rId5"/>
    <sheet name="Код" sheetId="6" r:id="rId6"/>
  </sheets>
  <calcPr calcId="152511"/>
</workbook>
</file>

<file path=xl/calcChain.xml><?xml version="1.0" encoding="utf-8"?>
<calcChain xmlns="http://schemas.openxmlformats.org/spreadsheetml/2006/main">
  <c r="D18" i="5" l="1"/>
  <c r="C18" i="5"/>
  <c r="D17" i="5"/>
  <c r="C17" i="5"/>
  <c r="E16" i="5"/>
  <c r="D22" i="5" s="1"/>
  <c r="D16" i="5"/>
  <c r="E17" i="5" s="1"/>
  <c r="F17" i="5" s="1"/>
  <c r="C16" i="5"/>
  <c r="F11" i="5"/>
  <c r="E11" i="5"/>
  <c r="D11" i="5"/>
  <c r="G11" i="5" s="1"/>
  <c r="C11" i="5"/>
  <c r="G10" i="5"/>
  <c r="F10" i="5"/>
  <c r="E10" i="5"/>
  <c r="D10" i="5"/>
  <c r="C10" i="5"/>
  <c r="D9" i="5"/>
  <c r="E9" i="5" s="1"/>
  <c r="F9" i="5" s="1"/>
  <c r="G9" i="5" s="1"/>
  <c r="C9" i="5"/>
  <c r="D4" i="5"/>
  <c r="C4" i="5"/>
  <c r="D3" i="5"/>
  <c r="C3" i="5"/>
  <c r="E2" i="5"/>
  <c r="F4" i="5" s="1"/>
  <c r="G4" i="5" s="1"/>
  <c r="D2" i="5"/>
  <c r="C2" i="5"/>
  <c r="C5" i="4"/>
  <c r="D5" i="4" s="1"/>
  <c r="C17" i="4" s="1"/>
  <c r="D4" i="4"/>
  <c r="C4" i="4"/>
  <c r="E3" i="4"/>
  <c r="D3" i="4"/>
  <c r="C15" i="4" s="1"/>
  <c r="C3" i="4"/>
  <c r="D2" i="4"/>
  <c r="C14" i="4" s="1"/>
  <c r="C2" i="4"/>
  <c r="E2" i="4" s="1"/>
  <c r="B14" i="4" s="1"/>
  <c r="C4" i="3"/>
  <c r="D4" i="3" s="1"/>
  <c r="E3" i="3"/>
  <c r="D3" i="3"/>
  <c r="C3" i="3"/>
  <c r="E2" i="3"/>
  <c r="B14" i="3" s="1"/>
  <c r="D2" i="3"/>
  <c r="C14" i="3" s="1"/>
  <c r="C2" i="3"/>
  <c r="E4" i="3" s="1"/>
  <c r="B14" i="2"/>
  <c r="C15" i="2" s="1"/>
  <c r="D6" i="2"/>
  <c r="C18" i="2" s="1"/>
  <c r="C6" i="2"/>
  <c r="D5" i="2"/>
  <c r="C17" i="2" s="1"/>
  <c r="C5" i="2"/>
  <c r="D4" i="2"/>
  <c r="C16" i="2" s="1"/>
  <c r="C4" i="2"/>
  <c r="E3" i="2"/>
  <c r="D3" i="2"/>
  <c r="C3" i="2"/>
  <c r="E2" i="2"/>
  <c r="D2" i="2"/>
  <c r="C14" i="2" s="1"/>
  <c r="C2" i="2"/>
  <c r="E4" i="2" s="1"/>
  <c r="D6" i="1"/>
  <c r="C6" i="1"/>
  <c r="E2" i="1" s="1"/>
  <c r="B14" i="1" s="1"/>
  <c r="C14" i="1" s="1"/>
  <c r="D5" i="1"/>
  <c r="C5" i="1"/>
  <c r="D4" i="1"/>
  <c r="C4" i="1"/>
  <c r="D3" i="1"/>
  <c r="C3" i="1"/>
  <c r="D2" i="1"/>
  <c r="C2" i="1"/>
  <c r="E3" i="1" s="1"/>
  <c r="K18" i="5"/>
  <c r="K17" i="5"/>
  <c r="K16" i="5"/>
  <c r="K11" i="5"/>
  <c r="K10" i="5"/>
  <c r="K3" i="5"/>
  <c r="K9" i="5"/>
  <c r="K4" i="5"/>
  <c r="K2" i="5"/>
  <c r="F3" i="2" l="1"/>
  <c r="G3" i="2" s="1"/>
  <c r="H3" i="2" s="1"/>
  <c r="I3" i="2" s="1"/>
  <c r="F4" i="2"/>
  <c r="G4" i="2" s="1"/>
  <c r="H4" i="2" s="1"/>
  <c r="I4" i="2" s="1"/>
  <c r="F5" i="2"/>
  <c r="G5" i="2" s="1"/>
  <c r="H5" i="2" s="1"/>
  <c r="F2" i="2"/>
  <c r="G2" i="2" s="1"/>
  <c r="H2" i="2" s="1"/>
  <c r="I2" i="2" s="1"/>
  <c r="F6" i="2"/>
  <c r="G6" i="2" s="1"/>
  <c r="H6" i="2" s="1"/>
  <c r="C15" i="3"/>
  <c r="F4" i="3"/>
  <c r="G4" i="3" s="1"/>
  <c r="H4" i="3" s="1"/>
  <c r="I4" i="3" s="1"/>
  <c r="F3" i="3"/>
  <c r="G3" i="3" s="1"/>
  <c r="H3" i="3" s="1"/>
  <c r="I3" i="3" s="1"/>
  <c r="C15" i="1"/>
  <c r="F3" i="1" s="1"/>
  <c r="C16" i="4"/>
  <c r="G17" i="5"/>
  <c r="C16" i="1"/>
  <c r="C17" i="1"/>
  <c r="F3" i="4"/>
  <c r="G3" i="4" s="1"/>
  <c r="H3" i="4" s="1"/>
  <c r="I3" i="4" s="1"/>
  <c r="F5" i="4"/>
  <c r="G5" i="4" s="1"/>
  <c r="H5" i="4" s="1"/>
  <c r="I5" i="4" s="1"/>
  <c r="F4" i="4"/>
  <c r="G4" i="4" s="1"/>
  <c r="H4" i="4" s="1"/>
  <c r="I4" i="4" s="1"/>
  <c r="F2" i="4"/>
  <c r="G2" i="4" s="1"/>
  <c r="H2" i="4" s="1"/>
  <c r="I2" i="4" s="1"/>
  <c r="C18" i="1"/>
  <c r="C16" i="3"/>
  <c r="F2" i="3" s="1"/>
  <c r="G2" i="3" s="1"/>
  <c r="H2" i="3" s="1"/>
  <c r="I2" i="3" s="1"/>
  <c r="H10" i="5"/>
  <c r="I10" i="5" s="1"/>
  <c r="J10" i="5" s="1"/>
  <c r="H9" i="5"/>
  <c r="I9" i="5" s="1"/>
  <c r="J9" i="5" s="1"/>
  <c r="H11" i="5"/>
  <c r="I11" i="5" s="1"/>
  <c r="J11" i="5" s="1"/>
  <c r="G18" i="5"/>
  <c r="E6" i="1"/>
  <c r="G16" i="5"/>
  <c r="E18" i="5"/>
  <c r="F18" i="5" s="1"/>
  <c r="E5" i="1"/>
  <c r="E6" i="2"/>
  <c r="F2" i="5"/>
  <c r="G2" i="5" s="1"/>
  <c r="E3" i="5"/>
  <c r="E4" i="1"/>
  <c r="E5" i="2"/>
  <c r="F3" i="5"/>
  <c r="G3" i="5" s="1"/>
  <c r="E4" i="5"/>
  <c r="E5" i="4"/>
  <c r="E4" i="4"/>
  <c r="F16" i="5"/>
  <c r="H3" i="1" l="1"/>
  <c r="I3" i="1" s="1"/>
  <c r="G3" i="1"/>
  <c r="H18" i="5"/>
  <c r="I18" i="5" s="1"/>
  <c r="J18" i="5" s="1"/>
  <c r="H17" i="5"/>
  <c r="I17" i="5" s="1"/>
  <c r="J17" i="5" s="1"/>
  <c r="H16" i="5"/>
  <c r="I16" i="5" s="1"/>
  <c r="J16" i="5" s="1"/>
  <c r="F6" i="1"/>
  <c r="H4" i="5"/>
  <c r="I4" i="5" s="1"/>
  <c r="J4" i="5" s="1"/>
  <c r="H3" i="5"/>
  <c r="I3" i="5" s="1"/>
  <c r="J3" i="5" s="1"/>
  <c r="H2" i="5"/>
  <c r="I2" i="5" s="1"/>
  <c r="J2" i="5" s="1"/>
  <c r="F5" i="1"/>
  <c r="I6" i="2"/>
  <c r="F4" i="1"/>
  <c r="F2" i="1"/>
  <c r="I5" i="2"/>
  <c r="G2" i="1" l="1"/>
  <c r="H2" i="1"/>
  <c r="I2" i="1" s="1"/>
  <c r="H4" i="1"/>
  <c r="I4" i="1" s="1"/>
  <c r="G4" i="1"/>
  <c r="H5" i="1"/>
  <c r="I5" i="1" s="1"/>
  <c r="G5" i="1"/>
  <c r="H6" i="1"/>
  <c r="I6" i="1" s="1"/>
  <c r="G6" i="1"/>
</calcChain>
</file>

<file path=xl/sharedStrings.xml><?xml version="1.0" encoding="utf-8"?>
<sst xmlns="http://schemas.openxmlformats.org/spreadsheetml/2006/main" count="87" uniqueCount="45">
  <si>
    <t>№</t>
  </si>
  <si>
    <t>d, мм</t>
  </si>
  <si>
    <t>di - d0</t>
  </si>
  <si>
    <t xml:space="preserve">(di - d0)^2 </t>
  </si>
  <si>
    <t>Среднее d</t>
  </si>
  <si>
    <t>Среднеквадратичная погрешность</t>
  </si>
  <si>
    <t>Стандартное отклонение</t>
  </si>
  <si>
    <t>Абсолютная погрешность</t>
  </si>
  <si>
    <t>Относительная погрешность, %</t>
  </si>
  <si>
    <t xml:space="preserve">d0 = </t>
  </si>
  <si>
    <t>n(x-x0)^2</t>
  </si>
  <si>
    <t>(xi-x0)^2-n(x-x0)^2</t>
  </si>
  <si>
    <t>m, %</t>
  </si>
  <si>
    <t>mi - m0</t>
  </si>
  <si>
    <t xml:space="preserve">(mi - m0)^2 </t>
  </si>
  <si>
    <t>Среднее m</t>
  </si>
  <si>
    <t>m, г</t>
  </si>
  <si>
    <t>Истинная масса: 47,11 +- 0,01...</t>
  </si>
  <si>
    <t>Задача: на заводе гаек произвели 4 гайки, однако их размеры (мм) слегка отличаются. По стандарту размер гайки 38.10. Выявить их погрешности</t>
  </si>
  <si>
    <t>вспомогательные вычисления:</t>
  </si>
  <si>
    <t>n</t>
  </si>
  <si>
    <t>b, mm</t>
  </si>
  <si>
    <t>Среднее арифметическое</t>
  </si>
  <si>
    <t>bi - b0</t>
  </si>
  <si>
    <t>среднее b</t>
  </si>
  <si>
    <t>b(ср)-b0</t>
  </si>
  <si>
    <t>(bi-b0)^2-n*(b-b0)^2</t>
  </si>
  <si>
    <t>Доверительный интервал</t>
  </si>
  <si>
    <t>Общая погрешность серии измерений</t>
  </si>
  <si>
    <t>Истинное значение b: 12,8 +- 0,18...</t>
  </si>
  <si>
    <t>h, mm</t>
  </si>
  <si>
    <t>hi - h0</t>
  </si>
  <si>
    <t>среднее h</t>
  </si>
  <si>
    <t>h(ср)-h0</t>
  </si>
  <si>
    <t>(hi-h0)^2-n*(h-h0)^2</t>
  </si>
  <si>
    <t>Истинное значение b: 14,8 +- 0,18...</t>
  </si>
  <si>
    <t>a, mm</t>
  </si>
  <si>
    <t>ai - a0</t>
  </si>
  <si>
    <t>среднее a</t>
  </si>
  <si>
    <t>a(ср)-a0</t>
  </si>
  <si>
    <t>(ai-a0)^2-n*(a-a0)^2</t>
  </si>
  <si>
    <t>Истинное значение a: 12,7</t>
  </si>
  <si>
    <t>Объём параллелепипеда:</t>
  </si>
  <si>
    <r>
      <t xml:space="preserve">Ссылка на гит репозиторий с программой для данной лабораторной работы: </t>
    </r>
    <r>
      <rPr>
        <u/>
        <sz val="10"/>
        <color rgb="FF1155CC"/>
        <rFont val="Arial"/>
      </rPr>
      <t>https://github.com/dkargapolov/Data-science-projects/blob/master/lab1.py</t>
    </r>
  </si>
  <si>
    <t>Результат программы: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</si>
</sst>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00000"/>
    <numFmt numFmtId="165" formatCode="0.0000000000"/>
    <numFmt numFmtId="166" formatCode="0.0000"/>
    <numFmt numFmtId="167" formatCode="0.00000"/>
    <numFmt numFmtId="168" formatCode="0.00000000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1"/>
      <color rgb="FF000000"/>
      <name val="Inconsolata"/>
    </font>
    <font>
      <u/>
      <sz val="10"/>
      <color rgb="FF0000FF"/>
      <name val="Arial"/>
    </font>
    <font>
      <u/>
      <sz val="10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3" fillId="6" borderId="0" xfId="0" applyFont="1" applyFill="1" applyAlignment="1"/>
    <xf numFmtId="0" fontId="4" fillId="0" borderId="0" xfId="0" applyFont="1" applyAlignment="1"/>
    <xf numFmtId="0" fontId="1" fillId="0" borderId="1" xfId="0" applyFont="1" applyBorder="1"/>
    <xf numFmtId="0" fontId="1" fillId="4" borderId="1" xfId="0" applyFont="1" applyFill="1" applyBorder="1" applyAlignment="1"/>
    <xf numFmtId="0" fontId="0" fillId="0" borderId="1" xfId="0" applyFont="1" applyBorder="1" applyAlignment="1"/>
    <xf numFmtId="0" fontId="1" fillId="3" borderId="1" xfId="0" applyFont="1" applyFill="1" applyBorder="1" applyAlignment="1"/>
    <xf numFmtId="0" fontId="3" fillId="3" borderId="1" xfId="0" applyFont="1" applyFill="1" applyBorder="1" applyAlignment="1"/>
    <xf numFmtId="0" fontId="1" fillId="0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164" fontId="0" fillId="0" borderId="0" xfId="0" applyNumberFormat="1" applyFont="1" applyFill="1" applyAlignment="1"/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95250</xdr:rowOff>
    </xdr:from>
    <xdr:ext cx="2181225" cy="685800"/>
    <xdr:pic>
      <xdr:nvPicPr>
        <xdr:cNvPr id="2" name="image2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104775</xdr:rowOff>
    </xdr:from>
    <xdr:ext cx="2181225" cy="685800"/>
    <xdr:pic>
      <xdr:nvPicPr>
        <xdr:cNvPr id="2" name="image2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8</xdr:row>
      <xdr:rowOff>95250</xdr:rowOff>
    </xdr:from>
    <xdr:ext cx="2181225" cy="685800"/>
    <xdr:pic>
      <xdr:nvPicPr>
        <xdr:cNvPr id="2" name="image2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57150</xdr:colOff>
      <xdr:row>12</xdr:row>
      <xdr:rowOff>47625</xdr:rowOff>
    </xdr:from>
    <xdr:ext cx="4038600" cy="1009650"/>
    <xdr:pic>
      <xdr:nvPicPr>
        <xdr:cNvPr id="2" name="image4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05800" y="3057525"/>
          <a:ext cx="4038600" cy="10096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47625</xdr:colOff>
      <xdr:row>0</xdr:row>
      <xdr:rowOff>0</xdr:rowOff>
    </xdr:from>
    <xdr:ext cx="5715000" cy="2933700"/>
    <xdr:pic>
      <xdr:nvPicPr>
        <xdr:cNvPr id="3" name="image3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296275" y="0"/>
          <a:ext cx="5715000" cy="29337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4714875" cy="1809750"/>
    <xdr:pic>
      <xdr:nvPicPr>
        <xdr:cNvPr id="2" name="image1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github.com/dkargapolov/Data-science-projects/blob/master/lab1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8"/>
  <sheetViews>
    <sheetView workbookViewId="0">
      <selection activeCell="F19" sqref="F19"/>
    </sheetView>
  </sheetViews>
  <sheetFormatPr defaultColWidth="12.5703125" defaultRowHeight="15.75" customHeight="1"/>
  <cols>
    <col min="1" max="1" width="3.140625" customWidth="1"/>
    <col min="2" max="2" width="9.140625" customWidth="1"/>
    <col min="3" max="3" width="19.85546875" customWidth="1"/>
    <col min="9" max="9" width="13.42578125" customWidth="1"/>
  </cols>
  <sheetData>
    <row r="1" spans="1:11" ht="54" customHeight="1">
      <c r="A1" s="16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11" ht="15.75" customHeight="1">
      <c r="A2" s="18">
        <v>1</v>
      </c>
      <c r="B2" s="14">
        <v>14.85</v>
      </c>
      <c r="C2" s="14">
        <f t="shared" ref="C2:C6" si="0">B2-$K$9</f>
        <v>4.9999999999998934E-2</v>
      </c>
      <c r="D2" s="14">
        <f t="shared" ref="D2:D6" si="1">(B2-$K$9)^2</f>
        <v>2.4999999999998934E-3</v>
      </c>
      <c r="E2" s="14">
        <f t="shared" ref="E2:E6" si="2">$K$9+((1/5)*(SUM($C$2:$C$6)))</f>
        <v>14.818</v>
      </c>
      <c r="F2" s="14">
        <f t="shared" ref="F2:F6" si="3">ABS((1/(5*(5-1)))*(SUM($C$14:$C$18)))</f>
        <v>1.8999999999995819E-4</v>
      </c>
      <c r="G2" s="14">
        <f t="shared" ref="G2:G6" si="4">SQRT(F2)</f>
        <v>1.3784048752088706E-2</v>
      </c>
      <c r="H2" s="14">
        <f t="shared" ref="H2:H6" si="5">2.57*F2</f>
        <v>4.8829999999989255E-4</v>
      </c>
      <c r="I2" s="25">
        <f t="shared" ref="I2:I6" si="6">(H2/E2)*100</f>
        <v>3.2953165069502808E-3</v>
      </c>
    </row>
    <row r="3" spans="1:11" ht="15.75" customHeight="1">
      <c r="A3" s="18">
        <v>2</v>
      </c>
      <c r="B3" s="14">
        <v>14.8</v>
      </c>
      <c r="C3" s="14">
        <f t="shared" si="0"/>
        <v>0</v>
      </c>
      <c r="D3" s="14">
        <f t="shared" si="1"/>
        <v>0</v>
      </c>
      <c r="E3" s="14">
        <f t="shared" si="2"/>
        <v>14.818</v>
      </c>
      <c r="F3" s="14">
        <f t="shared" si="3"/>
        <v>1.8999999999995819E-4</v>
      </c>
      <c r="G3" s="14">
        <f t="shared" si="4"/>
        <v>1.3784048752088706E-2</v>
      </c>
      <c r="H3" s="14">
        <f t="shared" si="5"/>
        <v>4.8829999999989255E-4</v>
      </c>
      <c r="I3" s="25">
        <f t="shared" si="6"/>
        <v>3.2953165069502808E-3</v>
      </c>
    </row>
    <row r="4" spans="1:11" ht="15.75" customHeight="1">
      <c r="A4" s="18">
        <v>3</v>
      </c>
      <c r="B4" s="14">
        <v>14.79</v>
      </c>
      <c r="C4" s="14">
        <f t="shared" si="0"/>
        <v>-1.0000000000001563E-2</v>
      </c>
      <c r="D4" s="14">
        <f t="shared" si="1"/>
        <v>1.0000000000003127E-4</v>
      </c>
      <c r="E4" s="14">
        <f t="shared" si="2"/>
        <v>14.818</v>
      </c>
      <c r="F4" s="14">
        <f t="shared" si="3"/>
        <v>1.8999999999995819E-4</v>
      </c>
      <c r="G4" s="14">
        <f t="shared" si="4"/>
        <v>1.3784048752088706E-2</v>
      </c>
      <c r="H4" s="14">
        <f t="shared" si="5"/>
        <v>4.8829999999989255E-4</v>
      </c>
      <c r="I4" s="25">
        <f t="shared" si="6"/>
        <v>3.2953165069502808E-3</v>
      </c>
    </row>
    <row r="5" spans="1:11" ht="15.75" customHeight="1">
      <c r="A5" s="18">
        <v>4</v>
      </c>
      <c r="B5" s="14">
        <v>14.84</v>
      </c>
      <c r="C5" s="14">
        <f t="shared" si="0"/>
        <v>3.9999999999999147E-2</v>
      </c>
      <c r="D5" s="14">
        <f t="shared" si="1"/>
        <v>1.5999999999999318E-3</v>
      </c>
      <c r="E5" s="14">
        <f t="shared" si="2"/>
        <v>14.818</v>
      </c>
      <c r="F5" s="14">
        <f t="shared" si="3"/>
        <v>1.8999999999995819E-4</v>
      </c>
      <c r="G5" s="14">
        <f t="shared" si="4"/>
        <v>1.3784048752088706E-2</v>
      </c>
      <c r="H5" s="14">
        <f t="shared" si="5"/>
        <v>4.8829999999989255E-4</v>
      </c>
      <c r="I5" s="25">
        <f t="shared" si="6"/>
        <v>3.2953165069502808E-3</v>
      </c>
    </row>
    <row r="6" spans="1:11" ht="15.75" customHeight="1">
      <c r="A6" s="18">
        <v>5</v>
      </c>
      <c r="B6" s="14">
        <v>14.81</v>
      </c>
      <c r="C6" s="14">
        <f t="shared" si="0"/>
        <v>9.9999999999997868E-3</v>
      </c>
      <c r="D6" s="28">
        <f t="shared" si="1"/>
        <v>9.9999999999995736E-5</v>
      </c>
      <c r="E6" s="14">
        <f t="shared" si="2"/>
        <v>14.818</v>
      </c>
      <c r="F6" s="14">
        <f t="shared" si="3"/>
        <v>1.8999999999995819E-4</v>
      </c>
      <c r="G6" s="14">
        <f t="shared" si="4"/>
        <v>1.3784048752088706E-2</v>
      </c>
      <c r="H6" s="14">
        <f t="shared" si="5"/>
        <v>4.8829999999989255E-4</v>
      </c>
      <c r="I6" s="25">
        <f t="shared" si="6"/>
        <v>3.2953165069502808E-3</v>
      </c>
    </row>
    <row r="9" spans="1:11" ht="15.75" customHeight="1">
      <c r="J9" s="8" t="s">
        <v>9</v>
      </c>
      <c r="K9" s="9">
        <v>14.8</v>
      </c>
    </row>
    <row r="12" spans="1:11" ht="15.75" customHeight="1">
      <c r="B12" s="1"/>
    </row>
    <row r="13" spans="1:11" ht="15.75" customHeight="1">
      <c r="B13" s="11" t="s">
        <v>10</v>
      </c>
      <c r="C13" s="11" t="s">
        <v>11</v>
      </c>
    </row>
    <row r="14" spans="1:11" ht="15.75" customHeight="1">
      <c r="B14" s="14">
        <f>5*(E2-$K$9)^2</f>
        <v>1.619999999999803E-3</v>
      </c>
      <c r="C14" s="14">
        <f t="shared" ref="C14:C18" si="7">D2-$B$14</f>
        <v>8.8000000000009035E-4</v>
      </c>
    </row>
    <row r="15" spans="1:11" ht="15.75" customHeight="1">
      <c r="B15" s="22"/>
      <c r="C15" s="14">
        <f t="shared" si="7"/>
        <v>-1.619999999999803E-3</v>
      </c>
    </row>
    <row r="16" spans="1:11" ht="15.75" customHeight="1">
      <c r="B16" s="22"/>
      <c r="C16" s="14">
        <f t="shared" si="7"/>
        <v>-1.5199999999997718E-3</v>
      </c>
    </row>
    <row r="17" spans="2:3" ht="15.75" customHeight="1">
      <c r="B17" s="22"/>
      <c r="C17" s="30">
        <f t="shared" si="7"/>
        <v>-1.9999999999871249E-5</v>
      </c>
    </row>
    <row r="18" spans="2:3" ht="15.75" customHeight="1">
      <c r="B18" s="22"/>
      <c r="C18" s="14">
        <f t="shared" si="7"/>
        <v>-1.5199999999998073E-3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8"/>
  <sheetViews>
    <sheetView workbookViewId="0">
      <selection activeCell="I17" sqref="I17"/>
    </sheetView>
  </sheetViews>
  <sheetFormatPr defaultColWidth="12.5703125" defaultRowHeight="15.75" customHeight="1"/>
  <cols>
    <col min="3" max="3" width="16.5703125" customWidth="1"/>
    <col min="9" max="9" width="14.28515625" customWidth="1"/>
  </cols>
  <sheetData>
    <row r="1" spans="1:9" ht="44.25" customHeight="1">
      <c r="A1" s="16" t="s">
        <v>0</v>
      </c>
      <c r="B1" s="16" t="s">
        <v>12</v>
      </c>
      <c r="C1" s="17" t="s">
        <v>13</v>
      </c>
      <c r="D1" s="16" t="s">
        <v>14</v>
      </c>
      <c r="E1" s="16" t="s">
        <v>15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9" ht="15.75" customHeight="1">
      <c r="A2" s="18">
        <v>1</v>
      </c>
      <c r="B2" s="19">
        <v>7.48</v>
      </c>
      <c r="C2" s="20">
        <f t="shared" ref="C2:C6" si="0">B2-$B$2</f>
        <v>0</v>
      </c>
      <c r="D2" s="20">
        <f t="shared" ref="D2:D6" si="1">(B2-$B$2)^2</f>
        <v>0</v>
      </c>
      <c r="E2" s="20">
        <f t="shared" ref="E2:E3" si="2">$B$2+((1/5)*(SUM($C$2:$C$6)))</f>
        <v>7.492</v>
      </c>
      <c r="F2" s="27">
        <f t="shared" ref="F2:F6" si="3">ABS((1/(5*(5-1)))*(SUM($C$14:$C$18)))</f>
        <v>6.9999999999990805E-5</v>
      </c>
      <c r="G2" s="20">
        <f t="shared" ref="G2:G6" si="4">SQRT(F2)</f>
        <v>8.3666002653402065E-3</v>
      </c>
      <c r="H2" s="20">
        <f t="shared" ref="H2:H6" si="5">2.57*G2</f>
        <v>2.1502162681924328E-2</v>
      </c>
      <c r="I2" s="20">
        <f t="shared" ref="I2:I6" si="6">(H2/E2)*100</f>
        <v>0.28700163750566376</v>
      </c>
    </row>
    <row r="3" spans="1:9" ht="15.75" customHeight="1">
      <c r="A3" s="18">
        <v>2</v>
      </c>
      <c r="B3" s="20">
        <v>7.49</v>
      </c>
      <c r="C3" s="20">
        <f t="shared" si="0"/>
        <v>9.9999999999997868E-3</v>
      </c>
      <c r="D3" s="26">
        <f t="shared" si="1"/>
        <v>9.9999999999995736E-5</v>
      </c>
      <c r="E3" s="20">
        <f t="shared" si="2"/>
        <v>7.492</v>
      </c>
      <c r="F3" s="27">
        <f t="shared" si="3"/>
        <v>6.9999999999990805E-5</v>
      </c>
      <c r="G3" s="20">
        <f t="shared" si="4"/>
        <v>8.3666002653402065E-3</v>
      </c>
      <c r="H3" s="20">
        <f t="shared" si="5"/>
        <v>2.1502162681924328E-2</v>
      </c>
      <c r="I3" s="20">
        <f t="shared" si="6"/>
        <v>0.28700163750566376</v>
      </c>
    </row>
    <row r="4" spans="1:9" ht="15.75" customHeight="1">
      <c r="A4" s="18">
        <v>3</v>
      </c>
      <c r="B4" s="20">
        <v>7.52</v>
      </c>
      <c r="C4" s="20">
        <f t="shared" si="0"/>
        <v>3.9999999999999147E-2</v>
      </c>
      <c r="D4" s="20">
        <f t="shared" si="1"/>
        <v>1.5999999999999318E-3</v>
      </c>
      <c r="E4" s="20">
        <f t="shared" ref="E4:E6" si="7">$B$2+(1/5)*(SUM($C$2:$C$6))</f>
        <v>7.492</v>
      </c>
      <c r="F4" s="27">
        <f t="shared" si="3"/>
        <v>6.9999999999990805E-5</v>
      </c>
      <c r="G4" s="20">
        <f t="shared" si="4"/>
        <v>8.3666002653402065E-3</v>
      </c>
      <c r="H4" s="20">
        <f t="shared" si="5"/>
        <v>2.1502162681924328E-2</v>
      </c>
      <c r="I4" s="20">
        <f t="shared" si="6"/>
        <v>0.28700163750566376</v>
      </c>
    </row>
    <row r="5" spans="1:9" ht="15.75" customHeight="1">
      <c r="A5" s="18">
        <v>4</v>
      </c>
      <c r="B5" s="20">
        <v>7.47</v>
      </c>
      <c r="C5" s="20">
        <f t="shared" si="0"/>
        <v>-1.0000000000000675E-2</v>
      </c>
      <c r="D5" s="20">
        <f t="shared" si="1"/>
        <v>1.000000000000135E-4</v>
      </c>
      <c r="E5" s="20">
        <f t="shared" si="7"/>
        <v>7.492</v>
      </c>
      <c r="F5" s="27">
        <f t="shared" si="3"/>
        <v>6.9999999999990805E-5</v>
      </c>
      <c r="G5" s="20">
        <f t="shared" si="4"/>
        <v>8.3666002653402065E-3</v>
      </c>
      <c r="H5" s="20">
        <f t="shared" si="5"/>
        <v>2.1502162681924328E-2</v>
      </c>
      <c r="I5" s="20">
        <f t="shared" si="6"/>
        <v>0.28700163750566376</v>
      </c>
    </row>
    <row r="6" spans="1:9" ht="15.75" customHeight="1">
      <c r="A6" s="18">
        <v>5</v>
      </c>
      <c r="B6" s="20">
        <v>7.5</v>
      </c>
      <c r="C6" s="20">
        <f t="shared" si="0"/>
        <v>1.9999999999999574E-2</v>
      </c>
      <c r="D6" s="20">
        <f t="shared" si="1"/>
        <v>3.9999999999998294E-4</v>
      </c>
      <c r="E6" s="20">
        <f t="shared" si="7"/>
        <v>7.492</v>
      </c>
      <c r="F6" s="27">
        <f t="shared" si="3"/>
        <v>6.9999999999990805E-5</v>
      </c>
      <c r="G6" s="20">
        <f t="shared" si="4"/>
        <v>8.3666002653402065E-3</v>
      </c>
      <c r="H6" s="20">
        <f t="shared" si="5"/>
        <v>2.1502162681924328E-2</v>
      </c>
      <c r="I6" s="20">
        <f t="shared" si="6"/>
        <v>0.28700163750566376</v>
      </c>
    </row>
    <row r="13" spans="1:9" ht="15.75" customHeight="1">
      <c r="B13" s="11" t="s">
        <v>10</v>
      </c>
      <c r="C13" s="11" t="s">
        <v>11</v>
      </c>
    </row>
    <row r="14" spans="1:9" ht="15.75" customHeight="1">
      <c r="B14" s="14">
        <f>5*(E2-$B$2)^2</f>
        <v>7.19999999999948E-4</v>
      </c>
      <c r="C14" s="14">
        <f t="shared" ref="C14:C18" si="8">D2-$B$14</f>
        <v>-7.19999999999948E-4</v>
      </c>
    </row>
    <row r="15" spans="1:9" ht="15.75" customHeight="1">
      <c r="B15" s="22"/>
      <c r="C15" s="14">
        <f t="shared" si="8"/>
        <v>-6.199999999999523E-4</v>
      </c>
    </row>
    <row r="16" spans="1:9" ht="15.75" customHeight="1">
      <c r="B16" s="22"/>
      <c r="C16" s="14">
        <f t="shared" si="8"/>
        <v>8.7999999999998377E-4</v>
      </c>
    </row>
    <row r="17" spans="2:3" ht="15.75" customHeight="1">
      <c r="B17" s="22"/>
      <c r="C17" s="14">
        <f t="shared" si="8"/>
        <v>-6.1999999999993451E-4</v>
      </c>
    </row>
    <row r="18" spans="2:3" ht="15.75" customHeight="1">
      <c r="B18" s="22"/>
      <c r="C18" s="14">
        <f t="shared" si="8"/>
        <v>-3.1999999999996506E-4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6"/>
  <sheetViews>
    <sheetView workbookViewId="0">
      <selection activeCell="E10" sqref="E10"/>
    </sheetView>
  </sheetViews>
  <sheetFormatPr defaultColWidth="12.5703125" defaultRowHeight="15.75" customHeight="1"/>
  <cols>
    <col min="3" max="3" width="16.5703125" customWidth="1"/>
    <col min="9" max="9" width="14.7109375" customWidth="1"/>
  </cols>
  <sheetData>
    <row r="1" spans="1:9" ht="49.5" customHeight="1">
      <c r="A1" s="16" t="s">
        <v>0</v>
      </c>
      <c r="B1" s="16" t="s">
        <v>16</v>
      </c>
      <c r="C1" s="17" t="s">
        <v>13</v>
      </c>
      <c r="D1" s="16" t="s">
        <v>14</v>
      </c>
      <c r="E1" s="16" t="s">
        <v>15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9" ht="15.75" customHeight="1">
      <c r="A2" s="18">
        <v>1</v>
      </c>
      <c r="B2" s="19">
        <v>47.12</v>
      </c>
      <c r="C2" s="20">
        <f t="shared" ref="C2:C4" si="0">B2-$B$2</f>
        <v>0</v>
      </c>
      <c r="D2" s="20">
        <f t="shared" ref="D2:D4" si="1">C2^2</f>
        <v>0</v>
      </c>
      <c r="E2" s="20">
        <f t="shared" ref="E2:E4" si="2">$B$2+((1/3)*(SUM($C$2:$C$4)))</f>
        <v>47.11</v>
      </c>
      <c r="F2" s="20">
        <f t="shared" ref="F2:F4" si="3">ABS((1/(3*(3-1)))*(SUM($C$14:$C$16)))</f>
        <v>1.3333333333339866E-4</v>
      </c>
      <c r="G2" s="20">
        <f t="shared" ref="G2:G4" si="4">SQRT(F2)</f>
        <v>1.1547005383795344E-2</v>
      </c>
      <c r="H2" s="20">
        <f t="shared" ref="H2:H4" si="5">3.182*G2</f>
        <v>3.674257113123678E-2</v>
      </c>
      <c r="I2" s="20">
        <f t="shared" ref="I2:I4" si="6">(H2/E2)*100</f>
        <v>7.7993146107486269E-2</v>
      </c>
    </row>
    <row r="3" spans="1:9" ht="15.75" customHeight="1">
      <c r="A3" s="18">
        <v>2</v>
      </c>
      <c r="B3" s="20">
        <v>47.08</v>
      </c>
      <c r="C3" s="20">
        <f t="shared" si="0"/>
        <v>-3.9999999999999147E-2</v>
      </c>
      <c r="D3" s="20">
        <f t="shared" si="1"/>
        <v>1.5999999999999318E-3</v>
      </c>
      <c r="E3" s="20">
        <f t="shared" si="2"/>
        <v>47.11</v>
      </c>
      <c r="F3" s="20">
        <f t="shared" si="3"/>
        <v>1.3333333333339866E-4</v>
      </c>
      <c r="G3" s="20">
        <f t="shared" si="4"/>
        <v>1.1547005383795344E-2</v>
      </c>
      <c r="H3" s="20">
        <f t="shared" si="5"/>
        <v>3.674257113123678E-2</v>
      </c>
      <c r="I3" s="20">
        <f t="shared" si="6"/>
        <v>7.7993146107486269E-2</v>
      </c>
    </row>
    <row r="4" spans="1:9" ht="15.75" customHeight="1">
      <c r="A4" s="18">
        <v>3</v>
      </c>
      <c r="B4" s="20">
        <v>47.13</v>
      </c>
      <c r="C4" s="20">
        <f t="shared" si="0"/>
        <v>1.0000000000005116E-2</v>
      </c>
      <c r="D4" s="20">
        <f t="shared" si="1"/>
        <v>1.0000000000010231E-4</v>
      </c>
      <c r="E4" s="20">
        <f t="shared" si="2"/>
        <v>47.11</v>
      </c>
      <c r="F4" s="20">
        <f t="shared" si="3"/>
        <v>1.3333333333339866E-4</v>
      </c>
      <c r="G4" s="20">
        <f t="shared" si="4"/>
        <v>1.1547005383795344E-2</v>
      </c>
      <c r="H4" s="20">
        <f t="shared" si="5"/>
        <v>3.674257113123678E-2</v>
      </c>
      <c r="I4" s="20">
        <f t="shared" si="6"/>
        <v>7.7993146107486269E-2</v>
      </c>
    </row>
    <row r="5" spans="1:9" ht="15.75" customHeight="1">
      <c r="A5" s="10"/>
    </row>
    <row r="6" spans="1:9" ht="15.75" customHeight="1">
      <c r="A6" s="10"/>
    </row>
    <row r="10" spans="1:9" ht="15.75" customHeight="1">
      <c r="E10" s="1" t="s">
        <v>17</v>
      </c>
    </row>
    <row r="13" spans="1:9" ht="15.75" customHeight="1">
      <c r="B13" s="6" t="s">
        <v>10</v>
      </c>
      <c r="C13" s="6" t="s">
        <v>11</v>
      </c>
    </row>
    <row r="14" spans="1:9" ht="15.75" customHeight="1">
      <c r="B14" s="5">
        <f>3*(E2-$B$2)^2</f>
        <v>2.9999999999988066E-4</v>
      </c>
      <c r="C14" s="5">
        <f t="shared" ref="C14:C16" si="7">D2-$B$14</f>
        <v>-2.9999999999988066E-4</v>
      </c>
    </row>
    <row r="15" spans="1:9" ht="15.75" customHeight="1">
      <c r="B15" s="7"/>
      <c r="C15" s="5">
        <f t="shared" si="7"/>
        <v>1.3000000000000511E-3</v>
      </c>
    </row>
    <row r="16" spans="1:9" ht="15.75" customHeight="1">
      <c r="B16" s="7"/>
      <c r="C16" s="5">
        <f t="shared" si="7"/>
        <v>-1.9999999999977834E-4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7"/>
  <sheetViews>
    <sheetView workbookViewId="0">
      <selection activeCell="G8" sqref="G8"/>
    </sheetView>
  </sheetViews>
  <sheetFormatPr defaultColWidth="12.5703125" defaultRowHeight="15.75" customHeight="1"/>
  <cols>
    <col min="3" max="3" width="16.7109375" customWidth="1"/>
    <col min="9" max="9" width="14.42578125" customWidth="1"/>
  </cols>
  <sheetData>
    <row r="1" spans="1:12" ht="44.25" customHeight="1">
      <c r="A1" s="16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12" ht="15.75" customHeight="1">
      <c r="A2" s="18">
        <v>1</v>
      </c>
      <c r="B2" s="19">
        <v>38.1</v>
      </c>
      <c r="C2" s="20">
        <f t="shared" ref="C2:C5" si="0">B2-$B$2</f>
        <v>0</v>
      </c>
      <c r="D2" s="20">
        <f t="shared" ref="D2:D5" si="1">C2^2</f>
        <v>0</v>
      </c>
      <c r="E2" s="20">
        <f t="shared" ref="E2:E5" si="2">$B$2+((1/3)*(SUM($C$2:$C$5)))</f>
        <v>38.106666666666669</v>
      </c>
      <c r="F2" s="24">
        <f t="shared" ref="F2:F5" si="3">ABS((1/(4*(4-1)))*(SUM($C$14:$C$17)))</f>
        <v>5.7407407407401666E-5</v>
      </c>
      <c r="G2" s="21">
        <f t="shared" ref="G2:G5" si="4">SQRT(F2)</f>
        <v>7.576767609436208E-3</v>
      </c>
      <c r="H2" s="20">
        <f t="shared" ref="H2:H5" si="5">2.776*G2</f>
        <v>2.1033106883794912E-2</v>
      </c>
      <c r="I2" s="20">
        <f t="shared" ref="I2:I5" si="6">(H2/E2)*100</f>
        <v>5.5195346965871882E-2</v>
      </c>
    </row>
    <row r="3" spans="1:12" ht="15.75" customHeight="1">
      <c r="A3" s="18">
        <v>2</v>
      </c>
      <c r="B3" s="20">
        <v>38.08</v>
      </c>
      <c r="C3" s="20">
        <f t="shared" si="0"/>
        <v>-2.0000000000003126E-2</v>
      </c>
      <c r="D3" s="20">
        <f t="shared" si="1"/>
        <v>4.0000000000012508E-4</v>
      </c>
      <c r="E3" s="20">
        <f t="shared" si="2"/>
        <v>38.106666666666669</v>
      </c>
      <c r="F3" s="24">
        <f t="shared" si="3"/>
        <v>5.7407407407401666E-5</v>
      </c>
      <c r="G3" s="21">
        <f t="shared" si="4"/>
        <v>7.576767609436208E-3</v>
      </c>
      <c r="H3" s="20">
        <f t="shared" si="5"/>
        <v>2.1033106883794912E-2</v>
      </c>
      <c r="I3" s="20">
        <f t="shared" si="6"/>
        <v>5.5195346965871882E-2</v>
      </c>
    </row>
    <row r="4" spans="1:12" ht="15.75" customHeight="1">
      <c r="A4" s="18">
        <v>3</v>
      </c>
      <c r="B4" s="20">
        <v>38.11</v>
      </c>
      <c r="C4" s="20">
        <f t="shared" si="0"/>
        <v>9.9999999999980105E-3</v>
      </c>
      <c r="D4" s="26">
        <f t="shared" si="1"/>
        <v>9.9999999999960215E-5</v>
      </c>
      <c r="E4" s="20">
        <f t="shared" si="2"/>
        <v>38.106666666666669</v>
      </c>
      <c r="F4" s="24">
        <f t="shared" si="3"/>
        <v>5.7407407407401666E-5</v>
      </c>
      <c r="G4" s="21">
        <f t="shared" si="4"/>
        <v>7.576767609436208E-3</v>
      </c>
      <c r="H4" s="20">
        <f t="shared" si="5"/>
        <v>2.1033106883794912E-2</v>
      </c>
      <c r="I4" s="20">
        <f t="shared" si="6"/>
        <v>5.5195346965871882E-2</v>
      </c>
    </row>
    <row r="5" spans="1:12" ht="15.75" customHeight="1">
      <c r="A5" s="18">
        <v>4</v>
      </c>
      <c r="B5" s="20">
        <v>38.130000000000003</v>
      </c>
      <c r="C5" s="20">
        <f t="shared" si="0"/>
        <v>3.0000000000001137E-2</v>
      </c>
      <c r="D5" s="20">
        <f t="shared" si="1"/>
        <v>9.0000000000006817E-4</v>
      </c>
      <c r="E5" s="20">
        <f t="shared" si="2"/>
        <v>38.106666666666669</v>
      </c>
      <c r="F5" s="24">
        <f t="shared" si="3"/>
        <v>5.7407407407401666E-5</v>
      </c>
      <c r="G5" s="21">
        <f t="shared" si="4"/>
        <v>7.576767609436208E-3</v>
      </c>
      <c r="H5" s="20">
        <f t="shared" si="5"/>
        <v>2.1033106883794912E-2</v>
      </c>
      <c r="I5" s="20">
        <f t="shared" si="6"/>
        <v>5.5195346965871882E-2</v>
      </c>
    </row>
    <row r="6" spans="1:12" ht="15.75" customHeight="1">
      <c r="A6" s="10"/>
    </row>
    <row r="9" spans="1:12" ht="15.75" customHeight="1">
      <c r="L9" s="23"/>
    </row>
    <row r="10" spans="1:12" ht="15.75" customHeight="1">
      <c r="A10" s="33" t="s">
        <v>18</v>
      </c>
      <c r="B10" s="33"/>
      <c r="C10" s="33"/>
      <c r="D10" s="33"/>
      <c r="E10" s="33"/>
      <c r="F10" s="33"/>
      <c r="G10" s="33"/>
      <c r="H10" s="33"/>
      <c r="I10" s="33"/>
      <c r="J10" s="33"/>
    </row>
    <row r="12" spans="1:12" ht="15.75" customHeight="1">
      <c r="B12" s="31" t="s">
        <v>19</v>
      </c>
      <c r="C12" s="32"/>
    </row>
    <row r="13" spans="1:12" ht="15.75" customHeight="1">
      <c r="B13" s="11" t="s">
        <v>10</v>
      </c>
      <c r="C13" s="11" t="s">
        <v>11</v>
      </c>
    </row>
    <row r="14" spans="1:12" ht="15.75" customHeight="1">
      <c r="B14" s="14">
        <f>4*(E2-$B$2)^2</f>
        <v>1.7777777777783335E-4</v>
      </c>
      <c r="C14" s="14">
        <f t="shared" ref="C14:C17" si="7">D2-$B$14</f>
        <v>-1.7777777777783335E-4</v>
      </c>
    </row>
    <row r="15" spans="1:12" ht="15.75" customHeight="1">
      <c r="B15" s="22"/>
      <c r="C15" s="14">
        <f t="shared" si="7"/>
        <v>2.2222222222229173E-4</v>
      </c>
    </row>
    <row r="16" spans="1:12" ht="15.75" customHeight="1">
      <c r="B16" s="22"/>
      <c r="C16" s="29">
        <f t="shared" si="7"/>
        <v>-7.7777777777873137E-5</v>
      </c>
    </row>
    <row r="17" spans="2:3" ht="15.75" customHeight="1">
      <c r="B17" s="22"/>
      <c r="C17" s="14">
        <f t="shared" si="7"/>
        <v>7.2222222222223477E-4</v>
      </c>
    </row>
  </sheetData>
  <mergeCells count="2">
    <mergeCell ref="B12:C12"/>
    <mergeCell ref="A10:J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2"/>
  <sheetViews>
    <sheetView tabSelected="1" workbookViewId="0">
      <selection activeCell="I22" sqref="I22"/>
    </sheetView>
  </sheetViews>
  <sheetFormatPr defaultColWidth="12.5703125" defaultRowHeight="15.75" customHeight="1"/>
  <cols>
    <col min="1" max="1" width="3.140625" customWidth="1"/>
    <col min="2" max="2" width="6.7109375" customWidth="1"/>
    <col min="3" max="3" width="14.28515625" customWidth="1"/>
    <col min="5" max="5" width="8" customWidth="1"/>
    <col min="7" max="7" width="16.140625" customWidth="1"/>
  </cols>
  <sheetData>
    <row r="1" spans="1:11" ht="49.5" customHeight="1">
      <c r="A1" s="11" t="s">
        <v>20</v>
      </c>
      <c r="B1" s="11" t="s">
        <v>21</v>
      </c>
      <c r="C1" s="12" t="s">
        <v>22</v>
      </c>
      <c r="D1" s="11" t="s">
        <v>23</v>
      </c>
      <c r="E1" s="12" t="s">
        <v>24</v>
      </c>
      <c r="F1" s="11" t="s">
        <v>25</v>
      </c>
      <c r="G1" s="11" t="s">
        <v>26</v>
      </c>
      <c r="H1" s="12" t="s">
        <v>5</v>
      </c>
      <c r="I1" s="12" t="s">
        <v>6</v>
      </c>
      <c r="J1" s="12" t="s">
        <v>27</v>
      </c>
      <c r="K1" s="12" t="s">
        <v>28</v>
      </c>
    </row>
    <row r="2" spans="1:11" ht="12.75">
      <c r="A2" s="11">
        <v>1</v>
      </c>
      <c r="B2" s="13">
        <v>12.8</v>
      </c>
      <c r="C2" s="14">
        <f t="shared" ref="C2:C4" si="0">AVERAGE($B$2:$B$4)</f>
        <v>12.799999999999999</v>
      </c>
      <c r="D2" s="14">
        <f t="shared" ref="D2:D4" si="1">B2-$B$2</f>
        <v>0</v>
      </c>
      <c r="E2" s="14">
        <f t="shared" ref="E2:E4" si="2">$B$2-((1/3)*(SUM($D$2:$D$4)))</f>
        <v>12.8</v>
      </c>
      <c r="F2" s="14">
        <f t="shared" ref="F2:F4" si="3">$E$2-$B$2</f>
        <v>0</v>
      </c>
      <c r="G2" s="14">
        <f t="shared" ref="G2:G4" si="4">D2^2-3*F2^2</f>
        <v>0</v>
      </c>
      <c r="H2" s="14">
        <f t="shared" ref="H2:H4" si="5">ABS((1/(3*(3-1)))*(SUM($G$2:$G$4)))</f>
        <v>3.3333333333333687E-3</v>
      </c>
      <c r="I2" s="14">
        <f t="shared" ref="I2:I4" si="6">SQRT(H2)</f>
        <v>5.773502691896288E-2</v>
      </c>
      <c r="J2" s="14">
        <f t="shared" ref="J2:J4" si="7">3.182*I2</f>
        <v>0.18371285565613987</v>
      </c>
      <c r="K2" s="15">
        <f ca="1">IFERROR(__xludf.DUMMYFUNCTION("TO_PERCENT((J2/E2))"),0.0143525668481359)</f>
        <v>1.4352566848135901E-2</v>
      </c>
    </row>
    <row r="3" spans="1:11" ht="12.75">
      <c r="A3" s="11">
        <v>2</v>
      </c>
      <c r="B3" s="14">
        <v>12.7</v>
      </c>
      <c r="C3" s="14">
        <f t="shared" si="0"/>
        <v>12.799999999999999</v>
      </c>
      <c r="D3" s="14">
        <f t="shared" si="1"/>
        <v>-0.10000000000000142</v>
      </c>
      <c r="E3" s="14">
        <f t="shared" si="2"/>
        <v>12.8</v>
      </c>
      <c r="F3" s="14">
        <f t="shared" si="3"/>
        <v>0</v>
      </c>
      <c r="G3" s="14">
        <f t="shared" si="4"/>
        <v>1.0000000000000285E-2</v>
      </c>
      <c r="H3" s="14">
        <f t="shared" si="5"/>
        <v>3.3333333333333687E-3</v>
      </c>
      <c r="I3" s="14">
        <f t="shared" si="6"/>
        <v>5.773502691896288E-2</v>
      </c>
      <c r="J3" s="14">
        <f t="shared" si="7"/>
        <v>0.18371285565613987</v>
      </c>
      <c r="K3" s="15">
        <f ca="1">IFERROR(__xludf.DUMMYFUNCTION("TO_PERCENT((J3/E3))"),0.0143525668481359)</f>
        <v>1.4352566848135901E-2</v>
      </c>
    </row>
    <row r="4" spans="1:11" ht="12.75">
      <c r="A4" s="11">
        <v>3</v>
      </c>
      <c r="B4" s="14">
        <v>12.9</v>
      </c>
      <c r="C4" s="14">
        <f t="shared" si="0"/>
        <v>12.799999999999999</v>
      </c>
      <c r="D4" s="14">
        <f t="shared" si="1"/>
        <v>9.9999999999999645E-2</v>
      </c>
      <c r="E4" s="14">
        <f t="shared" si="2"/>
        <v>12.8</v>
      </c>
      <c r="F4" s="14">
        <f t="shared" si="3"/>
        <v>0</v>
      </c>
      <c r="G4" s="14">
        <f t="shared" si="4"/>
        <v>9.9999999999999291E-3</v>
      </c>
      <c r="H4" s="14">
        <f t="shared" si="5"/>
        <v>3.3333333333333687E-3</v>
      </c>
      <c r="I4" s="14">
        <f t="shared" si="6"/>
        <v>5.773502691896288E-2</v>
      </c>
      <c r="J4" s="14">
        <f t="shared" si="7"/>
        <v>0.18371285565613987</v>
      </c>
      <c r="K4" s="15">
        <f ca="1">IFERROR(__xludf.DUMMYFUNCTION("TO_PERCENT((J4/E4))"),0.0143525668481359)</f>
        <v>1.4352566848135901E-2</v>
      </c>
    </row>
    <row r="6" spans="1:11" ht="12.75">
      <c r="B6" s="1" t="s">
        <v>29</v>
      </c>
    </row>
    <row r="8" spans="1:11" ht="51">
      <c r="A8" s="11" t="s">
        <v>20</v>
      </c>
      <c r="B8" s="11" t="s">
        <v>30</v>
      </c>
      <c r="C8" s="12" t="s">
        <v>22</v>
      </c>
      <c r="D8" s="11" t="s">
        <v>31</v>
      </c>
      <c r="E8" s="12" t="s">
        <v>32</v>
      </c>
      <c r="F8" s="11" t="s">
        <v>33</v>
      </c>
      <c r="G8" s="11" t="s">
        <v>34</v>
      </c>
      <c r="H8" s="12" t="s">
        <v>5</v>
      </c>
      <c r="I8" s="12" t="s">
        <v>6</v>
      </c>
      <c r="J8" s="12" t="s">
        <v>27</v>
      </c>
      <c r="K8" s="12" t="s">
        <v>28</v>
      </c>
    </row>
    <row r="9" spans="1:11" ht="12.75">
      <c r="A9" s="11">
        <v>1</v>
      </c>
      <c r="B9" s="13">
        <v>14.8</v>
      </c>
      <c r="C9" s="14">
        <f t="shared" ref="C9:C11" si="8">AVERAGE($B$9:$B$11)</f>
        <v>14.800000000000002</v>
      </c>
      <c r="D9" s="14">
        <f t="shared" ref="D9:D11" si="9">B9-$B$9</f>
        <v>0</v>
      </c>
      <c r="E9" s="14">
        <f t="shared" ref="E9:E11" si="10">$B$9-((1/3)*(SUM($D$9:$D$11)))</f>
        <v>14.8</v>
      </c>
      <c r="F9" s="14">
        <f t="shared" ref="F9:F11" si="11">E9-$B$9</f>
        <v>0</v>
      </c>
      <c r="G9" s="14">
        <f t="shared" ref="G9:G11" si="12">D9^2-3*F9^2</f>
        <v>0</v>
      </c>
      <c r="H9" s="14">
        <f t="shared" ref="H9:H11" si="13">ABS((1/(3*(3-1)))*(SUM($G$9:$G$11)))</f>
        <v>3.3333333333333687E-3</v>
      </c>
      <c r="I9" s="14">
        <f t="shared" ref="I9:I11" si="14">SQRT(H9)</f>
        <v>5.773502691896288E-2</v>
      </c>
      <c r="J9" s="14">
        <f t="shared" ref="J9:J11" si="15">3.182*I9</f>
        <v>0.18371285565613987</v>
      </c>
      <c r="K9" s="15">
        <f ca="1">IFERROR(__xludf.DUMMYFUNCTION("TO_PERCENT((J9/E9))"),0.012413030787577)</f>
        <v>1.2413030787577E-2</v>
      </c>
    </row>
    <row r="10" spans="1:11" ht="12.75">
      <c r="A10" s="11">
        <v>2</v>
      </c>
      <c r="B10" s="14">
        <v>14.9</v>
      </c>
      <c r="C10" s="14">
        <f t="shared" si="8"/>
        <v>14.800000000000002</v>
      </c>
      <c r="D10" s="14">
        <f t="shared" si="9"/>
        <v>9.9999999999999645E-2</v>
      </c>
      <c r="E10" s="14">
        <f t="shared" si="10"/>
        <v>14.8</v>
      </c>
      <c r="F10" s="14">
        <f t="shared" si="11"/>
        <v>0</v>
      </c>
      <c r="G10" s="14">
        <f t="shared" si="12"/>
        <v>9.9999999999999291E-3</v>
      </c>
      <c r="H10" s="14">
        <f t="shared" si="13"/>
        <v>3.3333333333333687E-3</v>
      </c>
      <c r="I10" s="14">
        <f t="shared" si="14"/>
        <v>5.773502691896288E-2</v>
      </c>
      <c r="J10" s="14">
        <f t="shared" si="15"/>
        <v>0.18371285565613987</v>
      </c>
      <c r="K10" s="15">
        <f ca="1">IFERROR(__xludf.DUMMYFUNCTION("TO_PERCENT((J10/E10))"),0.012413030787577)</f>
        <v>1.2413030787577E-2</v>
      </c>
    </row>
    <row r="11" spans="1:11" ht="12.75">
      <c r="A11" s="11">
        <v>3</v>
      </c>
      <c r="B11" s="14">
        <v>14.7</v>
      </c>
      <c r="C11" s="14">
        <f t="shared" si="8"/>
        <v>14.800000000000002</v>
      </c>
      <c r="D11" s="14">
        <f t="shared" si="9"/>
        <v>-0.10000000000000142</v>
      </c>
      <c r="E11" s="14">
        <f t="shared" si="10"/>
        <v>14.8</v>
      </c>
      <c r="F11" s="14">
        <f t="shared" si="11"/>
        <v>0</v>
      </c>
      <c r="G11" s="14">
        <f t="shared" si="12"/>
        <v>1.0000000000000285E-2</v>
      </c>
      <c r="H11" s="14">
        <f t="shared" si="13"/>
        <v>3.3333333333333687E-3</v>
      </c>
      <c r="I11" s="14">
        <f t="shared" si="14"/>
        <v>5.773502691896288E-2</v>
      </c>
      <c r="J11" s="14">
        <f t="shared" si="15"/>
        <v>0.18371285565613987</v>
      </c>
      <c r="K11" s="15">
        <f ca="1">IFERROR(__xludf.DUMMYFUNCTION("TO_PERCENT((J11/E11))"),0.012413030787577)</f>
        <v>1.2413030787577E-2</v>
      </c>
    </row>
    <row r="13" spans="1:11" ht="14.25">
      <c r="B13" s="3" t="s">
        <v>35</v>
      </c>
    </row>
    <row r="15" spans="1:11" ht="51">
      <c r="A15" s="11" t="s">
        <v>20</v>
      </c>
      <c r="B15" s="11" t="s">
        <v>36</v>
      </c>
      <c r="C15" s="12" t="s">
        <v>22</v>
      </c>
      <c r="D15" s="11" t="s">
        <v>37</v>
      </c>
      <c r="E15" s="12" t="s">
        <v>38</v>
      </c>
      <c r="F15" s="11" t="s">
        <v>39</v>
      </c>
      <c r="G15" s="11" t="s">
        <v>40</v>
      </c>
      <c r="H15" s="12" t="s">
        <v>5</v>
      </c>
      <c r="I15" s="12" t="s">
        <v>6</v>
      </c>
      <c r="J15" s="12" t="s">
        <v>27</v>
      </c>
      <c r="K15" s="12" t="s">
        <v>28</v>
      </c>
    </row>
    <row r="16" spans="1:11" ht="12.75">
      <c r="A16" s="11">
        <v>1</v>
      </c>
      <c r="B16" s="13">
        <v>12.7</v>
      </c>
      <c r="C16" s="14">
        <f t="shared" ref="C16:C18" si="16">AVERAGE(B16:B18)</f>
        <v>12.699999999999998</v>
      </c>
      <c r="D16" s="14">
        <f t="shared" ref="D16:D18" si="17">B16-$B$16</f>
        <v>0</v>
      </c>
      <c r="E16" s="14">
        <f t="shared" ref="E16:E18" si="18">$B$16-((1/3)*(SUM($D$16:$D$18)))</f>
        <v>12.7</v>
      </c>
      <c r="F16" s="14">
        <f t="shared" ref="F16:F18" si="19">E16-$B$16</f>
        <v>0</v>
      </c>
      <c r="G16" s="14">
        <f t="shared" ref="G16:G18" si="20">D16^2-3*F16^2</f>
        <v>0</v>
      </c>
      <c r="H16" s="14">
        <f t="shared" ref="H16:H18" si="21">ABS((1/(3*(3-1)))*(SUM($G$16:$G$18)))</f>
        <v>0</v>
      </c>
      <c r="I16" s="14">
        <f t="shared" ref="I16:I18" si="22">SQRT(H16)</f>
        <v>0</v>
      </c>
      <c r="J16" s="14">
        <f t="shared" ref="J16:J18" si="23">3.182*I16</f>
        <v>0</v>
      </c>
      <c r="K16" s="15">
        <f ca="1">IFERROR(__xludf.DUMMYFUNCTION("TO_PERCENT((J16/E16))"),0)</f>
        <v>0</v>
      </c>
    </row>
    <row r="17" spans="1:11" ht="12.75">
      <c r="A17" s="11">
        <v>2</v>
      </c>
      <c r="B17" s="14">
        <v>12.7</v>
      </c>
      <c r="C17" s="14">
        <f t="shared" si="16"/>
        <v>12.7</v>
      </c>
      <c r="D17" s="14">
        <f t="shared" si="17"/>
        <v>0</v>
      </c>
      <c r="E17" s="14">
        <f t="shared" si="18"/>
        <v>12.7</v>
      </c>
      <c r="F17" s="14">
        <f t="shared" si="19"/>
        <v>0</v>
      </c>
      <c r="G17" s="14">
        <f t="shared" si="20"/>
        <v>0</v>
      </c>
      <c r="H17" s="14">
        <f t="shared" si="21"/>
        <v>0</v>
      </c>
      <c r="I17" s="14">
        <f t="shared" si="22"/>
        <v>0</v>
      </c>
      <c r="J17" s="14">
        <f t="shared" si="23"/>
        <v>0</v>
      </c>
      <c r="K17" s="15">
        <f ca="1">IFERROR(__xludf.DUMMYFUNCTION("TO_PERCENT((J17/E17))"),0)</f>
        <v>0</v>
      </c>
    </row>
    <row r="18" spans="1:11" ht="12.75">
      <c r="A18" s="11">
        <v>3</v>
      </c>
      <c r="B18" s="14">
        <v>12.7</v>
      </c>
      <c r="C18" s="14">
        <f t="shared" si="16"/>
        <v>12.7</v>
      </c>
      <c r="D18" s="14">
        <f t="shared" si="17"/>
        <v>0</v>
      </c>
      <c r="E18" s="14">
        <f t="shared" si="18"/>
        <v>12.7</v>
      </c>
      <c r="F18" s="14">
        <f t="shared" si="19"/>
        <v>0</v>
      </c>
      <c r="G18" s="14">
        <f t="shared" si="20"/>
        <v>0</v>
      </c>
      <c r="H18" s="14">
        <f t="shared" si="21"/>
        <v>0</v>
      </c>
      <c r="I18" s="14">
        <f t="shared" si="22"/>
        <v>0</v>
      </c>
      <c r="J18" s="14">
        <f t="shared" si="23"/>
        <v>0</v>
      </c>
      <c r="K18" s="15">
        <f ca="1">IFERROR(__xludf.DUMMYFUNCTION("TO_PERCENT((J18/E18))"),0)</f>
        <v>0</v>
      </c>
    </row>
    <row r="20" spans="1:11" ht="14.25">
      <c r="B20" s="3" t="s">
        <v>41</v>
      </c>
    </row>
    <row r="22" spans="1:11" ht="12.75">
      <c r="B22" s="1" t="s">
        <v>42</v>
      </c>
      <c r="D22" s="2">
        <f>E16*E9*E2</f>
        <v>2405.8880000000004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2"/>
  <sheetViews>
    <sheetView workbookViewId="0"/>
  </sheetViews>
  <sheetFormatPr defaultColWidth="12.5703125" defaultRowHeight="15.75" customHeight="1"/>
  <sheetData>
    <row r="1" spans="1:1" ht="15.75" customHeight="1">
      <c r="A1" s="4" t="s">
        <v>43</v>
      </c>
    </row>
    <row r="2" spans="1:1" ht="15.75" customHeight="1">
      <c r="A2" s="1" t="s">
        <v>44</v>
      </c>
    </row>
  </sheetData>
  <hyperlinks>
    <hyperlink ref="A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Код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2022-10-20T14:06:20Z</dcterms:created>
  <dcterms:modified xsi:type="dcterms:W3CDTF">2022-10-20T14:31:15Z</dcterms:modified>
</cp:coreProperties>
</file>