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84ae977f9555dd/Jobs/Website/"/>
    </mc:Choice>
  </mc:AlternateContent>
  <xr:revisionPtr revIDLastSave="682" documentId="8_{D4A91B4F-4CD4-4B81-9D99-A0BC5A2838C8}" xr6:coauthVersionLast="47" xr6:coauthVersionMax="47" xr10:uidLastSave="{67876FF9-ECB9-48D9-A843-1B1711ADE296}"/>
  <bookViews>
    <workbookView xWindow="-110" yWindow="-110" windowWidth="22780" windowHeight="14540" activeTab="1" xr2:uid="{D49B213A-817A-4543-8265-F13E21245B88}"/>
  </bookViews>
  <sheets>
    <sheet name="Streaming Services" sheetId="1" r:id="rId1"/>
    <sheet name="Bundl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2" l="1"/>
  <c r="R16" i="2"/>
  <c r="L16" i="2"/>
  <c r="I16" i="2"/>
  <c r="X15" i="2" s="1"/>
  <c r="F16" i="2"/>
  <c r="V15" i="2"/>
  <c r="S15" i="2"/>
  <c r="P15" i="2"/>
  <c r="M15" i="2"/>
  <c r="J15" i="2"/>
  <c r="G15" i="2"/>
  <c r="V14" i="2"/>
  <c r="S14" i="2"/>
  <c r="P14" i="2"/>
  <c r="M14" i="2"/>
  <c r="J14" i="2"/>
  <c r="G14" i="2"/>
  <c r="V13" i="2"/>
  <c r="S13" i="2"/>
  <c r="P13" i="2"/>
  <c r="M13" i="2"/>
  <c r="J13" i="2"/>
  <c r="G13" i="2"/>
  <c r="V12" i="2"/>
  <c r="S12" i="2"/>
  <c r="P12" i="2"/>
  <c r="M12" i="2"/>
  <c r="J12" i="2"/>
  <c r="G12" i="2"/>
  <c r="V11" i="2"/>
  <c r="S11" i="2"/>
  <c r="P11" i="2"/>
  <c r="M11" i="2"/>
  <c r="J11" i="2"/>
  <c r="G11" i="2"/>
  <c r="V10" i="2"/>
  <c r="S10" i="2"/>
  <c r="P10" i="2"/>
  <c r="M10" i="2"/>
  <c r="J10" i="2"/>
  <c r="G10" i="2"/>
  <c r="V9" i="2"/>
  <c r="S9" i="2"/>
  <c r="P9" i="2"/>
  <c r="M9" i="2"/>
  <c r="J9" i="2"/>
  <c r="G9" i="2"/>
  <c r="V8" i="2"/>
  <c r="S8" i="2"/>
  <c r="P8" i="2"/>
  <c r="M8" i="2"/>
  <c r="J8" i="2"/>
  <c r="G8" i="2"/>
  <c r="U7" i="2"/>
  <c r="V7" i="2" s="1"/>
  <c r="S7" i="2"/>
  <c r="R7" i="2"/>
  <c r="O7" i="2"/>
  <c r="O16" i="2" s="1"/>
  <c r="L7" i="2"/>
  <c r="M7" i="2" s="1"/>
  <c r="I7" i="2"/>
  <c r="J7" i="2" s="1"/>
  <c r="G7" i="2"/>
  <c r="F7" i="2"/>
  <c r="D7" i="2"/>
  <c r="P7" i="2" s="1"/>
  <c r="V6" i="2"/>
  <c r="S6" i="2"/>
  <c r="P6" i="2"/>
  <c r="M6" i="2"/>
  <c r="J6" i="2"/>
  <c r="G6" i="2"/>
  <c r="V5" i="2"/>
  <c r="S5" i="2"/>
  <c r="P5" i="2"/>
  <c r="M5" i="2"/>
  <c r="J5" i="2"/>
  <c r="G5" i="2"/>
  <c r="V4" i="2"/>
  <c r="S4" i="2"/>
  <c r="P4" i="2"/>
  <c r="M4" i="2"/>
  <c r="J4" i="2"/>
  <c r="G4" i="2"/>
  <c r="V3" i="2"/>
  <c r="S3" i="2"/>
  <c r="P3" i="2"/>
  <c r="M3" i="2"/>
  <c r="J3" i="2"/>
  <c r="G3" i="2"/>
  <c r="V2" i="2"/>
  <c r="S2" i="2"/>
  <c r="S16" i="2" s="1"/>
  <c r="P2" i="2"/>
  <c r="M2" i="2"/>
  <c r="J2" i="2"/>
  <c r="G2" i="2"/>
  <c r="G16" i="2" s="1"/>
  <c r="G2" i="1"/>
  <c r="D14" i="1"/>
  <c r="U7" i="1"/>
  <c r="U14" i="1" s="1"/>
  <c r="R7" i="1"/>
  <c r="R14" i="1" s="1"/>
  <c r="O7" i="1"/>
  <c r="O14" i="1" s="1"/>
  <c r="L7" i="1"/>
  <c r="L14" i="1" s="1"/>
  <c r="I7" i="1"/>
  <c r="I14" i="1" s="1"/>
  <c r="F7" i="1"/>
  <c r="F14" i="1" s="1"/>
  <c r="D7" i="1"/>
  <c r="V3" i="1"/>
  <c r="V4" i="1"/>
  <c r="V5" i="1"/>
  <c r="V6" i="1"/>
  <c r="V8" i="1"/>
  <c r="V9" i="1"/>
  <c r="V10" i="1"/>
  <c r="V11" i="1"/>
  <c r="V12" i="1"/>
  <c r="V13" i="1"/>
  <c r="V2" i="1"/>
  <c r="S3" i="1"/>
  <c r="S4" i="1"/>
  <c r="S5" i="1"/>
  <c r="S6" i="1"/>
  <c r="S8" i="1"/>
  <c r="S9" i="1"/>
  <c r="S10" i="1"/>
  <c r="S11" i="1"/>
  <c r="S12" i="1"/>
  <c r="S13" i="1"/>
  <c r="S2" i="1"/>
  <c r="P3" i="1"/>
  <c r="P4" i="1"/>
  <c r="P5" i="1"/>
  <c r="P6" i="1"/>
  <c r="P8" i="1"/>
  <c r="P9" i="1"/>
  <c r="P10" i="1"/>
  <c r="P11" i="1"/>
  <c r="P12" i="1"/>
  <c r="P13" i="1"/>
  <c r="P2" i="1"/>
  <c r="G3" i="1"/>
  <c r="G4" i="1"/>
  <c r="G5" i="1"/>
  <c r="G6" i="1"/>
  <c r="G8" i="1"/>
  <c r="G9" i="1"/>
  <c r="G10" i="1"/>
  <c r="G11" i="1"/>
  <c r="G12" i="1"/>
  <c r="G13" i="1"/>
  <c r="M3" i="1"/>
  <c r="M4" i="1"/>
  <c r="M5" i="1"/>
  <c r="M6" i="1"/>
  <c r="M8" i="1"/>
  <c r="M9" i="1"/>
  <c r="M10" i="1"/>
  <c r="M11" i="1"/>
  <c r="M12" i="1"/>
  <c r="M13" i="1"/>
  <c r="M2" i="1"/>
  <c r="J3" i="1"/>
  <c r="J4" i="1"/>
  <c r="J5" i="1"/>
  <c r="J6" i="1"/>
  <c r="J8" i="1"/>
  <c r="J9" i="1"/>
  <c r="J10" i="1"/>
  <c r="J11" i="1"/>
  <c r="J12" i="1"/>
  <c r="J13" i="1"/>
  <c r="J2" i="1"/>
  <c r="V16" i="2" l="1"/>
  <c r="AD15" i="2"/>
  <c r="M16" i="2"/>
  <c r="P16" i="2"/>
  <c r="J16" i="2"/>
  <c r="D16" i="2"/>
  <c r="X2" i="1"/>
  <c r="X12" i="1"/>
  <c r="X6" i="1"/>
  <c r="AA6" i="1" s="1"/>
  <c r="X8" i="1"/>
  <c r="X9" i="1"/>
  <c r="X5" i="1"/>
  <c r="X7" i="1"/>
  <c r="AD7" i="1" s="1"/>
  <c r="X10" i="1"/>
  <c r="AD10" i="1" s="1"/>
  <c r="X11" i="1"/>
  <c r="AD11" i="1" s="1"/>
  <c r="X3" i="1"/>
  <c r="X4" i="1"/>
  <c r="X13" i="1"/>
  <c r="AD13" i="1" s="1"/>
  <c r="J7" i="1"/>
  <c r="J14" i="1" s="1"/>
  <c r="S7" i="1"/>
  <c r="S14" i="1" s="1"/>
  <c r="M7" i="1"/>
  <c r="M14" i="1" s="1"/>
  <c r="P7" i="1"/>
  <c r="P14" i="1" s="1"/>
  <c r="V7" i="1"/>
  <c r="V14" i="1" s="1"/>
  <c r="G7" i="1"/>
  <c r="G14" i="1" s="1"/>
  <c r="X11" i="2" l="1"/>
  <c r="X5" i="2"/>
  <c r="X4" i="2"/>
  <c r="X12" i="2"/>
  <c r="X9" i="2"/>
  <c r="X14" i="2"/>
  <c r="X10" i="2"/>
  <c r="X8" i="2"/>
  <c r="X2" i="2"/>
  <c r="X13" i="2"/>
  <c r="X6" i="2"/>
  <c r="X3" i="2"/>
  <c r="X7" i="2"/>
  <c r="AA4" i="1"/>
  <c r="AD4" i="1"/>
  <c r="AD8" i="1"/>
  <c r="AA8" i="1"/>
  <c r="AD9" i="1"/>
  <c r="AA9" i="1"/>
  <c r="AD3" i="1"/>
  <c r="AA5" i="1"/>
  <c r="AD5" i="1"/>
  <c r="AD2" i="1"/>
  <c r="AA2" i="1"/>
  <c r="Y6" i="1"/>
  <c r="Y9" i="1"/>
  <c r="Y3" i="1"/>
  <c r="Y11" i="1"/>
  <c r="Y12" i="1"/>
  <c r="Y10" i="1"/>
  <c r="Y5" i="1"/>
  <c r="Y13" i="1"/>
  <c r="Y7" i="1"/>
  <c r="Y8" i="1"/>
  <c r="Y2" i="1"/>
  <c r="Y4" i="1"/>
  <c r="Y12" i="2" l="1"/>
  <c r="AA8" i="2"/>
  <c r="Y8" i="2"/>
  <c r="AD8" i="2"/>
  <c r="AA14" i="2"/>
  <c r="Y14" i="2"/>
  <c r="AD14" i="2"/>
  <c r="AD7" i="2"/>
  <c r="AE7" i="2" s="1"/>
  <c r="Y7" i="2"/>
  <c r="AD9" i="2"/>
  <c r="AA9" i="2"/>
  <c r="Y9" i="2"/>
  <c r="AD3" i="2"/>
  <c r="Y3" i="2"/>
  <c r="AA6" i="2"/>
  <c r="Y6" i="2"/>
  <c r="AD4" i="2"/>
  <c r="Y4" i="2"/>
  <c r="AA4" i="2"/>
  <c r="AD10" i="2"/>
  <c r="Y10" i="2"/>
  <c r="AD13" i="2"/>
  <c r="AA13" i="2"/>
  <c r="AB13" i="2" s="1"/>
  <c r="Y13" i="2"/>
  <c r="Y5" i="2"/>
  <c r="AA5" i="2"/>
  <c r="AD5" i="2"/>
  <c r="AA2" i="2"/>
  <c r="Y2" i="2"/>
  <c r="AD2" i="2"/>
  <c r="Y15" i="2"/>
  <c r="Y11" i="2"/>
  <c r="AD11" i="2"/>
  <c r="AE13" i="1"/>
  <c r="AE4" i="1"/>
  <c r="AE3" i="1"/>
  <c r="AE11" i="1"/>
  <c r="AE2" i="1"/>
  <c r="AE10" i="1"/>
  <c r="AE5" i="1"/>
  <c r="AE7" i="1"/>
  <c r="AE9" i="1"/>
  <c r="AE8" i="1"/>
  <c r="AB4" i="1"/>
  <c r="AB6" i="1"/>
  <c r="AB5" i="1"/>
  <c r="AB2" i="1"/>
  <c r="AB9" i="1"/>
  <c r="AB8" i="1"/>
  <c r="AB6" i="2" l="1"/>
  <c r="AE2" i="2"/>
  <c r="AE15" i="2"/>
  <c r="AE3" i="2"/>
  <c r="AB2" i="2"/>
  <c r="AE8" i="2"/>
  <c r="AE5" i="2"/>
  <c r="AB4" i="2"/>
  <c r="AB9" i="2"/>
  <c r="AE14" i="2"/>
  <c r="AE13" i="2"/>
  <c r="AB14" i="2"/>
  <c r="AE10" i="2"/>
  <c r="AB8" i="2"/>
  <c r="AB5" i="2"/>
  <c r="AE9" i="2"/>
  <c r="AE11" i="2"/>
  <c r="AE4" i="2"/>
</calcChain>
</file>

<file path=xl/sharedStrings.xml><?xml version="1.0" encoding="utf-8"?>
<sst xmlns="http://schemas.openxmlformats.org/spreadsheetml/2006/main" count="92" uniqueCount="41">
  <si>
    <t>Streaming Service</t>
  </si>
  <si>
    <t>Netflix</t>
  </si>
  <si>
    <t>Prime Video</t>
  </si>
  <si>
    <t>Disney+</t>
  </si>
  <si>
    <t>Max</t>
  </si>
  <si>
    <t>Paramount+</t>
  </si>
  <si>
    <t>Hulu</t>
  </si>
  <si>
    <t>Peacock</t>
  </si>
  <si>
    <t>AppleTV+</t>
  </si>
  <si>
    <t>Starz</t>
  </si>
  <si>
    <t>Cost w/ Ads</t>
  </si>
  <si>
    <t>Cost w/o Ads</t>
  </si>
  <si>
    <t>Number of Movies</t>
  </si>
  <si>
    <t>Averages</t>
  </si>
  <si>
    <t>Total</t>
  </si>
  <si>
    <t>Tubi</t>
  </si>
  <si>
    <t>Source</t>
  </si>
  <si>
    <t>500 Most Watched</t>
  </si>
  <si>
    <t>https://letterboxd.com/hershwin/list/all-the-movies/</t>
  </si>
  <si>
    <t>Most Viewed Year</t>
  </si>
  <si>
    <t>https://letterboxd.com/blackkfoxx/list/top-5-most-watched-movies-of-each-year-on-1/</t>
  </si>
  <si>
    <t>https://letterboxd.com/victorvdb/list/letterboxd-500-most-watched-movies-of-all/</t>
  </si>
  <si>
    <t>Most Fans</t>
  </si>
  <si>
    <t>Top 250</t>
  </si>
  <si>
    <t>Worst 250</t>
  </si>
  <si>
    <t>Mubi</t>
  </si>
  <si>
    <t>https://letterboxd.com/louferrigno/list/the-anti-letterboxd-250/</t>
  </si>
  <si>
    <t>https://letterboxd.com/dave/list/official-top-250-narrative-feature-films/</t>
  </si>
  <si>
    <t>https://letterboxd.com/jack/list/official-top-250-films-with-the-most-fans/</t>
  </si>
  <si>
    <t>Higher than 3.8</t>
  </si>
  <si>
    <t>Per/Amount</t>
  </si>
  <si>
    <t>P+ and Showtime</t>
  </si>
  <si>
    <t>https://letterboxd.com/danjuma/list/all-movies-rated-38-stars-or-higher-with/</t>
  </si>
  <si>
    <t>Maximum</t>
  </si>
  <si>
    <t>Raw Max Score</t>
  </si>
  <si>
    <t>Disney+, Hulu, Max</t>
  </si>
  <si>
    <t>Disney+, Hulu</t>
  </si>
  <si>
    <t>Score/Price Ads</t>
  </si>
  <si>
    <t>Score/Price No Ads</t>
  </si>
  <si>
    <t>Rank</t>
  </si>
  <si>
    <t>Ranlk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</si>
</sst>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Movies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50D0FE-FB9A-42DB-B83F-7383AD70E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C43-4F44-AE1B-7BCDEC6CE0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FDAEED-1C24-481F-A0B1-F9831B8C0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C43-4F44-AE1B-7BCDEC6CE0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97196B-19BD-46D0-89A1-C6134844C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C43-4F44-AE1B-7BCDEC6CE0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4EB549-9C4C-41C3-A5F6-3DBDDFA4B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C43-4F44-AE1B-7BCDEC6CE0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9BBE39-3FE5-4D4B-AF0D-FB8856033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43-4F44-AE1B-7BCDEC6CE0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721111F-A15C-406F-A401-70A76D6FD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43-4F44-AE1B-7BCDEC6CE0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014286-D5FB-40EE-A25C-B30BDD910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43-4F44-AE1B-7BCDEC6CE0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68CDDF-F542-4314-A82C-F15AA6602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43-4F44-AE1B-7BCDEC6CE0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CDCA39-F8CF-4299-AF8F-13A79C5A7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43-4F44-AE1B-7BCDEC6CE0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2A5323C-8796-491D-A94B-BA2092977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43-4F44-AE1B-7BCDEC6CE0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BB67C07-F1E5-4160-AA7E-243F3F4F6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43-4F44-AE1B-7BCDEC6CE0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833488A-B766-443C-898D-8613363128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C43-4F44-AE1B-7BCDEC6CE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'Streaming Services'!$D$2:$D$13</c:f>
              <c:numCache>
                <c:formatCode>General</c:formatCode>
                <c:ptCount val="12"/>
                <c:pt idx="0">
                  <c:v>2139</c:v>
                </c:pt>
                <c:pt idx="1">
                  <c:v>4203</c:v>
                </c:pt>
                <c:pt idx="2">
                  <c:v>695</c:v>
                </c:pt>
                <c:pt idx="3">
                  <c:v>1136</c:v>
                </c:pt>
                <c:pt idx="4">
                  <c:v>396</c:v>
                </c:pt>
                <c:pt idx="5">
                  <c:v>565</c:v>
                </c:pt>
                <c:pt idx="6">
                  <c:v>783</c:v>
                </c:pt>
                <c:pt idx="7">
                  <c:v>1440</c:v>
                </c:pt>
                <c:pt idx="8">
                  <c:v>35</c:v>
                </c:pt>
                <c:pt idx="9">
                  <c:v>494</c:v>
                </c:pt>
                <c:pt idx="10">
                  <c:v>7372</c:v>
                </c:pt>
                <c:pt idx="11">
                  <c:v>271</c:v>
                </c:pt>
              </c:numCache>
            </c:numRef>
          </c:xVal>
          <c:yVal>
            <c:numRef>
              <c:f>'Streaming Services'!$X$2:$X$13</c:f>
              <c:numCache>
                <c:formatCode>General</c:formatCode>
                <c:ptCount val="12"/>
                <c:pt idx="0">
                  <c:v>1.2030000000000001</c:v>
                </c:pt>
                <c:pt idx="1">
                  <c:v>2.6429999999999998</c:v>
                </c:pt>
                <c:pt idx="2">
                  <c:v>2.4500000000000002</c:v>
                </c:pt>
                <c:pt idx="3">
                  <c:v>4.6340000000000003</c:v>
                </c:pt>
                <c:pt idx="4">
                  <c:v>1.403</c:v>
                </c:pt>
                <c:pt idx="5">
                  <c:v>1.6950000000000001</c:v>
                </c:pt>
                <c:pt idx="6">
                  <c:v>0.80500000000000005</c:v>
                </c:pt>
                <c:pt idx="7">
                  <c:v>0.874</c:v>
                </c:pt>
                <c:pt idx="8">
                  <c:v>2.9000000000000001E-2</c:v>
                </c:pt>
                <c:pt idx="9">
                  <c:v>0.38500000000000001</c:v>
                </c:pt>
                <c:pt idx="10">
                  <c:v>2.698</c:v>
                </c:pt>
                <c:pt idx="11">
                  <c:v>0.193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'Streaming Services'!$A$2:$A$13</c15:f>
                <c15:dlblRangeCache>
                  <c:ptCount val="12"/>
                  <c:pt idx="0">
                    <c:v>Netflix</c:v>
                  </c:pt>
                  <c:pt idx="1">
                    <c:v>Prime Video</c:v>
                  </c:pt>
                  <c:pt idx="2">
                    <c:v>Disney+</c:v>
                  </c:pt>
                  <c:pt idx="3">
                    <c:v>Max</c:v>
                  </c:pt>
                  <c:pt idx="4">
                    <c:v>Paramount+</c:v>
                  </c:pt>
                  <c:pt idx="5">
                    <c:v>P+ and Showtime</c:v>
                  </c:pt>
                  <c:pt idx="6">
                    <c:v>Hulu</c:v>
                  </c:pt>
                  <c:pt idx="7">
                    <c:v>Peacock</c:v>
                  </c:pt>
                  <c:pt idx="8">
                    <c:v>AppleTV+</c:v>
                  </c:pt>
                  <c:pt idx="9">
                    <c:v>Starz</c:v>
                  </c:pt>
                  <c:pt idx="10">
                    <c:v>Tubi</c:v>
                  </c:pt>
                  <c:pt idx="11">
                    <c:v>Mubi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C43-4F44-AE1B-7BCDEC6C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43584"/>
        <c:axId val="1992956064"/>
      </c:scatterChart>
      <c:valAx>
        <c:axId val="19929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56064"/>
        <c:crosses val="autoZero"/>
        <c:crossBetween val="midCat"/>
      </c:valAx>
      <c:valAx>
        <c:axId val="19929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 per month with Ads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678640-3B94-4B24-8C6E-249E1BE58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0E6-44E3-A511-A200B1DBAB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E6-44E3-A511-A200B1DBAB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FB11EC-2059-4E62-8B4E-F58A3AC8D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E6-44E3-A511-A200B1DBAB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F6CFF0-B55E-4AEE-B334-3AD75077D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E6-44E3-A511-A200B1DBAB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7641F7-CA92-4F14-B3D5-70FB6940F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E6-44E3-A511-A200B1DBAB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0E6-44E3-A511-A200B1DBABE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25A70D-AF55-4F48-964F-19A1AA9F5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0E6-44E3-A511-A200B1DBABE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D750987-C726-4B09-A3F7-64350AFFD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E6-44E3-A511-A200B1DBABE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0E6-44E3-A511-A200B1DBABE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0E6-44E3-A511-A200B1DBABE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5E266B-0C06-4E4F-811D-ACAFB0F96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0E6-44E3-A511-A200B1DBAB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'Streaming Services'!$B$2:$B$12</c:f>
              <c:numCache>
                <c:formatCode>General</c:formatCode>
                <c:ptCount val="11"/>
                <c:pt idx="0">
                  <c:v>6.99</c:v>
                </c:pt>
                <c:pt idx="2">
                  <c:v>7.99</c:v>
                </c:pt>
                <c:pt idx="3">
                  <c:v>9.99</c:v>
                </c:pt>
                <c:pt idx="4">
                  <c:v>5.99</c:v>
                </c:pt>
                <c:pt idx="6">
                  <c:v>7.99</c:v>
                </c:pt>
                <c:pt idx="7">
                  <c:v>7.99</c:v>
                </c:pt>
                <c:pt idx="10">
                  <c:v>0</c:v>
                </c:pt>
              </c:numCache>
            </c:numRef>
          </c:xVal>
          <c:yVal>
            <c:numRef>
              <c:f>'Streaming Services'!$X$2:$X$12</c:f>
              <c:numCache>
                <c:formatCode>General</c:formatCode>
                <c:ptCount val="11"/>
                <c:pt idx="0">
                  <c:v>1.2030000000000001</c:v>
                </c:pt>
                <c:pt idx="1">
                  <c:v>2.6429999999999998</c:v>
                </c:pt>
                <c:pt idx="2">
                  <c:v>2.4500000000000002</c:v>
                </c:pt>
                <c:pt idx="3">
                  <c:v>4.6340000000000003</c:v>
                </c:pt>
                <c:pt idx="4">
                  <c:v>1.403</c:v>
                </c:pt>
                <c:pt idx="5">
                  <c:v>1.6950000000000001</c:v>
                </c:pt>
                <c:pt idx="6">
                  <c:v>0.80500000000000005</c:v>
                </c:pt>
                <c:pt idx="7">
                  <c:v>0.874</c:v>
                </c:pt>
                <c:pt idx="8">
                  <c:v>2.9000000000000001E-2</c:v>
                </c:pt>
                <c:pt idx="9">
                  <c:v>0.38500000000000001</c:v>
                </c:pt>
                <c:pt idx="10">
                  <c:v>2.698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'Streaming Services'!$A$2:$A$13</c15:f>
                <c15:dlblRangeCache>
                  <c:ptCount val="12"/>
                  <c:pt idx="0">
                    <c:v>Netflix</c:v>
                  </c:pt>
                  <c:pt idx="1">
                    <c:v>Prime Video</c:v>
                  </c:pt>
                  <c:pt idx="2">
                    <c:v>Disney+</c:v>
                  </c:pt>
                  <c:pt idx="3">
                    <c:v>Max</c:v>
                  </c:pt>
                  <c:pt idx="4">
                    <c:v>Paramount+</c:v>
                  </c:pt>
                  <c:pt idx="5">
                    <c:v>P+ and Showtime</c:v>
                  </c:pt>
                  <c:pt idx="6">
                    <c:v>Hulu</c:v>
                  </c:pt>
                  <c:pt idx="7">
                    <c:v>Peacock</c:v>
                  </c:pt>
                  <c:pt idx="8">
                    <c:v>AppleTV+</c:v>
                  </c:pt>
                  <c:pt idx="9">
                    <c:v>Starz</c:v>
                  </c:pt>
                  <c:pt idx="10">
                    <c:v>Tubi</c:v>
                  </c:pt>
                  <c:pt idx="11">
                    <c:v>Mubi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E6-44E3-A511-A200B1DB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26976"/>
        <c:axId val="263128416"/>
      </c:scatterChart>
      <c:valAx>
        <c:axId val="2631269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28416"/>
        <c:crosses val="autoZero"/>
        <c:crossBetween val="midCat"/>
      </c:valAx>
      <c:valAx>
        <c:axId val="2631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 per month without Ads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13279C8-AA89-43CD-9ADE-FC66D8752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FD1-4778-A7F1-7D5AF40211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06EE53-9672-46A5-826E-6D612FCF6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D1-4778-A7F1-7D5AF40211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7A4C88-B5B9-4F4D-93AE-0C61C41D09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D1-4778-A7F1-7D5AF40211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7AFF43-6760-4795-A1E1-C352EED19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D1-4778-A7F1-7D5AF40211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D1-4778-A7F1-7D5AF40211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892293-39A0-493C-A647-6487F29AA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D1-4778-A7F1-7D5AF40211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BE063EC-5C49-49CE-86E7-9FA40DB39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D1-4778-A7F1-7D5AF40211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90B652-EB44-4D11-A3FE-20E4FCA68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D1-4778-A7F1-7D5AF40211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77810A9-F40C-4C34-9E5C-0062B5E83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D1-4778-A7F1-7D5AF40211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EF62220-460C-48AE-BC9A-58BC38CD3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FD1-4778-A7F1-7D5AF40211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FD1-4778-A7F1-7D5AF40211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2A6FFF-3DDA-45E6-B15E-BBB62130A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FD1-4778-A7F1-7D5AF40211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'Streaming Services'!$C$2:$C$13</c:f>
              <c:numCache>
                <c:formatCode>General</c:formatCode>
                <c:ptCount val="12"/>
                <c:pt idx="0">
                  <c:v>15.49</c:v>
                </c:pt>
                <c:pt idx="1">
                  <c:v>8.99</c:v>
                </c:pt>
                <c:pt idx="2">
                  <c:v>13.99</c:v>
                </c:pt>
                <c:pt idx="3">
                  <c:v>16.989999999999998</c:v>
                </c:pt>
                <c:pt idx="5">
                  <c:v>11.99</c:v>
                </c:pt>
                <c:pt idx="6">
                  <c:v>17.989999999999998</c:v>
                </c:pt>
                <c:pt idx="7">
                  <c:v>13.99</c:v>
                </c:pt>
                <c:pt idx="8">
                  <c:v>9.99</c:v>
                </c:pt>
                <c:pt idx="9">
                  <c:v>10.99</c:v>
                </c:pt>
                <c:pt idx="11">
                  <c:v>14.99</c:v>
                </c:pt>
              </c:numCache>
            </c:numRef>
          </c:xVal>
          <c:yVal>
            <c:numRef>
              <c:f>'Streaming Services'!$X$2:$X$13</c:f>
              <c:numCache>
                <c:formatCode>General</c:formatCode>
                <c:ptCount val="12"/>
                <c:pt idx="0">
                  <c:v>1.2030000000000001</c:v>
                </c:pt>
                <c:pt idx="1">
                  <c:v>2.6429999999999998</c:v>
                </c:pt>
                <c:pt idx="2">
                  <c:v>2.4500000000000002</c:v>
                </c:pt>
                <c:pt idx="3">
                  <c:v>4.6340000000000003</c:v>
                </c:pt>
                <c:pt idx="4">
                  <c:v>1.403</c:v>
                </c:pt>
                <c:pt idx="5">
                  <c:v>1.6950000000000001</c:v>
                </c:pt>
                <c:pt idx="6">
                  <c:v>0.80500000000000005</c:v>
                </c:pt>
                <c:pt idx="7">
                  <c:v>0.874</c:v>
                </c:pt>
                <c:pt idx="8">
                  <c:v>2.9000000000000001E-2</c:v>
                </c:pt>
                <c:pt idx="9">
                  <c:v>0.38500000000000001</c:v>
                </c:pt>
                <c:pt idx="10">
                  <c:v>2.698</c:v>
                </c:pt>
                <c:pt idx="11">
                  <c:v>0.193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'Streaming Services'!$A$2:$A$13</c15:f>
                <c15:dlblRangeCache>
                  <c:ptCount val="12"/>
                  <c:pt idx="0">
                    <c:v>Netflix</c:v>
                  </c:pt>
                  <c:pt idx="1">
                    <c:v>Prime Video</c:v>
                  </c:pt>
                  <c:pt idx="2">
                    <c:v>Disney+</c:v>
                  </c:pt>
                  <c:pt idx="3">
                    <c:v>Max</c:v>
                  </c:pt>
                  <c:pt idx="4">
                    <c:v>Paramount+</c:v>
                  </c:pt>
                  <c:pt idx="5">
                    <c:v>P+ and Showtime</c:v>
                  </c:pt>
                  <c:pt idx="6">
                    <c:v>Hulu</c:v>
                  </c:pt>
                  <c:pt idx="7">
                    <c:v>Peacock</c:v>
                  </c:pt>
                  <c:pt idx="8">
                    <c:v>AppleTV+</c:v>
                  </c:pt>
                  <c:pt idx="9">
                    <c:v>Starz</c:v>
                  </c:pt>
                  <c:pt idx="10">
                    <c:v>Tubi</c:v>
                  </c:pt>
                  <c:pt idx="11">
                    <c:v>Mubi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FD1-4778-A7F1-7D5AF402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41376"/>
        <c:axId val="263149056"/>
      </c:scatterChart>
      <c:valAx>
        <c:axId val="26314137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49056"/>
        <c:crosses val="autoZero"/>
        <c:crossBetween val="midCat"/>
      </c:valAx>
      <c:valAx>
        <c:axId val="2631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Movies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594F53A-9F60-471A-99E9-BBD00DCB0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CC-419A-829A-1BDC06FEAA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3469DF-1AA0-4754-8EB9-9607220ED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CC-419A-829A-1BDC06FEAA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0924EE-42C9-40FC-9CBE-2E031E64A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CC-419A-829A-1BDC06FEAA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72BC44-43E4-4B07-95A9-06568CF59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CC-419A-829A-1BDC06FEAA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7A45AF-0D26-48CB-A648-80108F873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CC-419A-829A-1BDC06FEAA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E06E232-E214-4EDF-9481-38F482941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CC-419A-829A-1BDC06FEAA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26D830-D145-4D31-B506-2C898BB1E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CC-419A-829A-1BDC06FEAA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299D2B-8F30-49BE-8813-BF5F9C8B73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CC-419A-829A-1BDC06FEAA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4CCB2B2-3A4F-439D-A90E-D1BA57789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CC-419A-829A-1BDC06FEAA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85CBB7F-4835-4563-8766-9438F369A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CC-419A-829A-1BDC06FEAA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5ACEBA6-270E-4C7C-98CD-EEC80CA84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CC-419A-829A-1BDC06FEAA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B528E34-F9DB-450E-BA5C-C2A936E98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CC-419A-829A-1BDC06FEAA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F56B03B-C4B1-4BFF-B902-47B72FA53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CC-419A-829A-1BDC06FEAA7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D0BDA81-585A-428F-B90D-459F0927F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CC-419A-829A-1BDC06FEA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Bundles!$D$2:$D$15</c:f>
              <c:numCache>
                <c:formatCode>General</c:formatCode>
                <c:ptCount val="14"/>
                <c:pt idx="0">
                  <c:v>2139</c:v>
                </c:pt>
                <c:pt idx="1">
                  <c:v>4203</c:v>
                </c:pt>
                <c:pt idx="2">
                  <c:v>695</c:v>
                </c:pt>
                <c:pt idx="3">
                  <c:v>1136</c:v>
                </c:pt>
                <c:pt idx="4">
                  <c:v>396</c:v>
                </c:pt>
                <c:pt idx="5">
                  <c:v>565</c:v>
                </c:pt>
                <c:pt idx="6">
                  <c:v>783</c:v>
                </c:pt>
                <c:pt idx="7">
                  <c:v>1440</c:v>
                </c:pt>
                <c:pt idx="8">
                  <c:v>35</c:v>
                </c:pt>
                <c:pt idx="9">
                  <c:v>494</c:v>
                </c:pt>
                <c:pt idx="10">
                  <c:v>7372</c:v>
                </c:pt>
                <c:pt idx="11">
                  <c:v>1445</c:v>
                </c:pt>
                <c:pt idx="12">
                  <c:v>2564</c:v>
                </c:pt>
                <c:pt idx="13">
                  <c:v>271</c:v>
                </c:pt>
              </c:numCache>
            </c:numRef>
          </c:xVal>
          <c:yVal>
            <c:numRef>
              <c:f>Bundles!$X$2:$X$15</c:f>
              <c:numCache>
                <c:formatCode>General</c:formatCode>
                <c:ptCount val="14"/>
                <c:pt idx="0">
                  <c:v>0.71299999999999997</c:v>
                </c:pt>
                <c:pt idx="1">
                  <c:v>1.796</c:v>
                </c:pt>
                <c:pt idx="2">
                  <c:v>1.4750000000000001</c:v>
                </c:pt>
                <c:pt idx="3">
                  <c:v>3.18</c:v>
                </c:pt>
                <c:pt idx="4">
                  <c:v>0.91500000000000004</c:v>
                </c:pt>
                <c:pt idx="5">
                  <c:v>1.1060000000000001</c:v>
                </c:pt>
                <c:pt idx="6">
                  <c:v>0.502</c:v>
                </c:pt>
                <c:pt idx="7">
                  <c:v>0.56599999999999995</c:v>
                </c:pt>
                <c:pt idx="8">
                  <c:v>2.1999999999999999E-2</c:v>
                </c:pt>
                <c:pt idx="9">
                  <c:v>0.24099999999999999</c:v>
                </c:pt>
                <c:pt idx="10">
                  <c:v>1.819</c:v>
                </c:pt>
                <c:pt idx="11">
                  <c:v>1.907</c:v>
                </c:pt>
                <c:pt idx="12">
                  <c:v>5.0190000000000001</c:v>
                </c:pt>
                <c:pt idx="13">
                  <c:v>0.13700000000000001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Bundles!$A$2:$A$15</c15:f>
                <c15:dlblRangeCache>
                  <c:ptCount val="14"/>
                  <c:pt idx="0">
                    <c:v>Netflix</c:v>
                  </c:pt>
                  <c:pt idx="1">
                    <c:v>Prime Video</c:v>
                  </c:pt>
                  <c:pt idx="2">
                    <c:v>Disney+</c:v>
                  </c:pt>
                  <c:pt idx="3">
                    <c:v>Max</c:v>
                  </c:pt>
                  <c:pt idx="4">
                    <c:v>Paramount+</c:v>
                  </c:pt>
                  <c:pt idx="5">
                    <c:v>P+ and Showtime</c:v>
                  </c:pt>
                  <c:pt idx="6">
                    <c:v>Hulu</c:v>
                  </c:pt>
                  <c:pt idx="7">
                    <c:v>Peacock</c:v>
                  </c:pt>
                  <c:pt idx="8">
                    <c:v>AppleTV+</c:v>
                  </c:pt>
                  <c:pt idx="9">
                    <c:v>Starz</c:v>
                  </c:pt>
                  <c:pt idx="10">
                    <c:v>Tubi</c:v>
                  </c:pt>
                  <c:pt idx="11">
                    <c:v>Disney+, Hulu</c:v>
                  </c:pt>
                  <c:pt idx="12">
                    <c:v>Disney+, Hulu, Max</c:v>
                  </c:pt>
                  <c:pt idx="13">
                    <c:v>Mubi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4CC-419A-829A-1BDC06FE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33904"/>
        <c:axId val="271934864"/>
      </c:scatterChart>
      <c:valAx>
        <c:axId val="2719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34864"/>
        <c:crosses val="autoZero"/>
        <c:crossBetween val="midCat"/>
      </c:valAx>
      <c:valAx>
        <c:axId val="2719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 per month with Ads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C84896C-B82A-49E5-9612-03D9C342CF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196-4058-B3BE-4CC58A6AB3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96-4058-B3BE-4CC58A6AB3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45CCDA-F008-400C-A15C-3A075F116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96-4058-B3BE-4CC58A6AB3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99D380-D140-49D5-AC4F-128FB7A04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196-4058-B3BE-4CC58A6AB30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19C71CF-FD1A-41E1-B55D-A720FF77D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96-4058-B3BE-4CC58A6AB30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196-4058-B3BE-4CC58A6AB30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A3EB024-BEBE-415C-AAC9-8BE9FAED0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96-4058-B3BE-4CC58A6AB30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53757D9-57DC-499D-9F84-55FF96FA5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196-4058-B3BE-4CC58A6AB30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96-4058-B3BE-4CC58A6AB30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196-4058-B3BE-4CC58A6AB30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42FD30B-8282-48B2-B15B-A1E2BDB90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96-4058-B3BE-4CC58A6AB30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5347425-5BAD-4586-9AE8-52F65EE8A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196-4058-B3BE-4CC58A6AB30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FF22891-3097-4830-8A85-5B67DF956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196-4058-B3BE-4CC58A6AB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Bundles!$B$2:$B$14</c:f>
              <c:numCache>
                <c:formatCode>General</c:formatCode>
                <c:ptCount val="13"/>
                <c:pt idx="0">
                  <c:v>6.99</c:v>
                </c:pt>
                <c:pt idx="2">
                  <c:v>7.99</c:v>
                </c:pt>
                <c:pt idx="3">
                  <c:v>9.99</c:v>
                </c:pt>
                <c:pt idx="4">
                  <c:v>5.99</c:v>
                </c:pt>
                <c:pt idx="6">
                  <c:v>7.99</c:v>
                </c:pt>
                <c:pt idx="7">
                  <c:v>7.99</c:v>
                </c:pt>
                <c:pt idx="10">
                  <c:v>0</c:v>
                </c:pt>
                <c:pt idx="11">
                  <c:v>9.99</c:v>
                </c:pt>
                <c:pt idx="12">
                  <c:v>16.989999999999998</c:v>
                </c:pt>
              </c:numCache>
            </c:numRef>
          </c:xVal>
          <c:yVal>
            <c:numRef>
              <c:f>Bundles!$X$2:$X$15</c:f>
              <c:numCache>
                <c:formatCode>General</c:formatCode>
                <c:ptCount val="14"/>
                <c:pt idx="0">
                  <c:v>0.71299999999999997</c:v>
                </c:pt>
                <c:pt idx="1">
                  <c:v>1.796</c:v>
                </c:pt>
                <c:pt idx="2">
                  <c:v>1.4750000000000001</c:v>
                </c:pt>
                <c:pt idx="3">
                  <c:v>3.18</c:v>
                </c:pt>
                <c:pt idx="4">
                  <c:v>0.91500000000000004</c:v>
                </c:pt>
                <c:pt idx="5">
                  <c:v>1.1060000000000001</c:v>
                </c:pt>
                <c:pt idx="6">
                  <c:v>0.502</c:v>
                </c:pt>
                <c:pt idx="7">
                  <c:v>0.56599999999999995</c:v>
                </c:pt>
                <c:pt idx="8">
                  <c:v>2.1999999999999999E-2</c:v>
                </c:pt>
                <c:pt idx="9">
                  <c:v>0.24099999999999999</c:v>
                </c:pt>
                <c:pt idx="10">
                  <c:v>1.819</c:v>
                </c:pt>
                <c:pt idx="11">
                  <c:v>1.907</c:v>
                </c:pt>
                <c:pt idx="12">
                  <c:v>5.0190000000000001</c:v>
                </c:pt>
                <c:pt idx="13">
                  <c:v>0.13700000000000001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Bundles!$A$2:$A$15</c15:f>
                <c15:dlblRangeCache>
                  <c:ptCount val="14"/>
                  <c:pt idx="0">
                    <c:v>Netflix</c:v>
                  </c:pt>
                  <c:pt idx="1">
                    <c:v>Prime Video</c:v>
                  </c:pt>
                  <c:pt idx="2">
                    <c:v>Disney+</c:v>
                  </c:pt>
                  <c:pt idx="3">
                    <c:v>Max</c:v>
                  </c:pt>
                  <c:pt idx="4">
                    <c:v>Paramount+</c:v>
                  </c:pt>
                  <c:pt idx="5">
                    <c:v>P+ and Showtime</c:v>
                  </c:pt>
                  <c:pt idx="6">
                    <c:v>Hulu</c:v>
                  </c:pt>
                  <c:pt idx="7">
                    <c:v>Peacock</c:v>
                  </c:pt>
                  <c:pt idx="8">
                    <c:v>AppleTV+</c:v>
                  </c:pt>
                  <c:pt idx="9">
                    <c:v>Starz</c:v>
                  </c:pt>
                  <c:pt idx="10">
                    <c:v>Tubi</c:v>
                  </c:pt>
                  <c:pt idx="11">
                    <c:v>Disney+, Hulu</c:v>
                  </c:pt>
                  <c:pt idx="12">
                    <c:v>Disney+, Hulu, Max</c:v>
                  </c:pt>
                  <c:pt idx="13">
                    <c:v>Mubi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196-4058-B3BE-4CC58A6AB30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1929104"/>
        <c:axId val="271935824"/>
      </c:scatterChart>
      <c:valAx>
        <c:axId val="271929104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35824"/>
        <c:crosses val="autoZero"/>
        <c:crossBetween val="midCat"/>
      </c:valAx>
      <c:valAx>
        <c:axId val="2719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2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Cost per month without Ads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5C8847C-4626-4AC6-BA73-DA4AEC716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FD-4AB9-AD05-E1FD85660F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F2680F-9AE3-43E8-96AE-AA37D5AD9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FD-4AB9-AD05-E1FD85660F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BB8B52-A1B1-4F1B-8A08-D177641A0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5FD-4AB9-AD05-E1FD85660F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4D1A43-83FF-4A0D-A36A-C2CE5D06A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5FD-4AB9-AD05-E1FD85660F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5FD-4AB9-AD05-E1FD85660F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E149F84-88C6-4716-B1AB-A4065ADFD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5FD-4AB9-AD05-E1FD85660F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16F436-409F-4525-8A10-CC9BE88D8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5FD-4AB9-AD05-E1FD85660F6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DFC3B45-1A5B-486B-8650-1169FB48E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5FD-4AB9-AD05-E1FD85660F6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74C632-2BD7-4832-89C4-ACF4478AE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5FD-4AB9-AD05-E1FD85660F6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E661B6-7C2F-4725-B878-FD9B8B0C1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5FD-4AB9-AD05-E1FD85660F6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5FD-4AB9-AD05-E1FD85660F6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21824D3-52FE-434D-8B71-0FD979845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5FD-4AB9-AD05-E1FD85660F6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4CF4988-D602-4B52-A7C4-73482B1E0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5FD-4AB9-AD05-E1FD85660F6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F75AEF5-207F-4315-B2FD-9C7BDEE9C1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5FD-4AB9-AD05-E1FD85660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Bundles!$C$2:$C$15</c:f>
              <c:numCache>
                <c:formatCode>General</c:formatCode>
                <c:ptCount val="14"/>
                <c:pt idx="0">
                  <c:v>15.49</c:v>
                </c:pt>
                <c:pt idx="1">
                  <c:v>8.99</c:v>
                </c:pt>
                <c:pt idx="2">
                  <c:v>13.99</c:v>
                </c:pt>
                <c:pt idx="3">
                  <c:v>16.989999999999998</c:v>
                </c:pt>
                <c:pt idx="5">
                  <c:v>11.99</c:v>
                </c:pt>
                <c:pt idx="6">
                  <c:v>17.989999999999998</c:v>
                </c:pt>
                <c:pt idx="7">
                  <c:v>13.99</c:v>
                </c:pt>
                <c:pt idx="8">
                  <c:v>9.99</c:v>
                </c:pt>
                <c:pt idx="9">
                  <c:v>10.99</c:v>
                </c:pt>
                <c:pt idx="11">
                  <c:v>19.989999999999998</c:v>
                </c:pt>
                <c:pt idx="12">
                  <c:v>29.99</c:v>
                </c:pt>
                <c:pt idx="13">
                  <c:v>14.99</c:v>
                </c:pt>
              </c:numCache>
            </c:numRef>
          </c:xVal>
          <c:yVal>
            <c:numRef>
              <c:f>Bundles!$X$2:$X$15</c:f>
              <c:numCache>
                <c:formatCode>General</c:formatCode>
                <c:ptCount val="14"/>
                <c:pt idx="0">
                  <c:v>0.71299999999999997</c:v>
                </c:pt>
                <c:pt idx="1">
                  <c:v>1.796</c:v>
                </c:pt>
                <c:pt idx="2">
                  <c:v>1.4750000000000001</c:v>
                </c:pt>
                <c:pt idx="3">
                  <c:v>3.18</c:v>
                </c:pt>
                <c:pt idx="4">
                  <c:v>0.91500000000000004</c:v>
                </c:pt>
                <c:pt idx="5">
                  <c:v>1.1060000000000001</c:v>
                </c:pt>
                <c:pt idx="6">
                  <c:v>0.502</c:v>
                </c:pt>
                <c:pt idx="7">
                  <c:v>0.56599999999999995</c:v>
                </c:pt>
                <c:pt idx="8">
                  <c:v>2.1999999999999999E-2</c:v>
                </c:pt>
                <c:pt idx="9">
                  <c:v>0.24099999999999999</c:v>
                </c:pt>
                <c:pt idx="10">
                  <c:v>1.819</c:v>
                </c:pt>
                <c:pt idx="11">
                  <c:v>1.907</c:v>
                </c:pt>
                <c:pt idx="12">
                  <c:v>5.0190000000000001</c:v>
                </c:pt>
                <c:pt idx="13">
                  <c:v>0.13700000000000001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Bundles!$A$2:$A$16</c15:f>
                <c15:dlblRangeCache>
                  <c:ptCount val="15"/>
                  <c:pt idx="0">
                    <c:v>Netflix</c:v>
                  </c:pt>
                  <c:pt idx="1">
                    <c:v>Prime Video</c:v>
                  </c:pt>
                  <c:pt idx="2">
                    <c:v>Disney+</c:v>
                  </c:pt>
                  <c:pt idx="3">
                    <c:v>Max</c:v>
                  </c:pt>
                  <c:pt idx="4">
                    <c:v>Paramount+</c:v>
                  </c:pt>
                  <c:pt idx="5">
                    <c:v>P+ and Showtime</c:v>
                  </c:pt>
                  <c:pt idx="6">
                    <c:v>Hulu</c:v>
                  </c:pt>
                  <c:pt idx="7">
                    <c:v>Peacock</c:v>
                  </c:pt>
                  <c:pt idx="8">
                    <c:v>AppleTV+</c:v>
                  </c:pt>
                  <c:pt idx="9">
                    <c:v>Starz</c:v>
                  </c:pt>
                  <c:pt idx="10">
                    <c:v>Tubi</c:v>
                  </c:pt>
                  <c:pt idx="11">
                    <c:v>Disney+, Hulu</c:v>
                  </c:pt>
                  <c:pt idx="12">
                    <c:v>Disney+, Hulu, Max</c:v>
                  </c:pt>
                  <c:pt idx="13">
                    <c:v>Mubi</c:v>
                  </c:pt>
                  <c:pt idx="14">
                    <c:v>Maximum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5FD-4AB9-AD05-E1FD85660F6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63134176"/>
        <c:axId val="263137536"/>
      </c:scatterChart>
      <c:valAx>
        <c:axId val="263134176"/>
        <c:scaling>
          <c:orientation val="minMax"/>
          <c:max val="3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37536"/>
        <c:crosses val="autoZero"/>
        <c:crossBetween val="midCat"/>
      </c:valAx>
      <c:valAx>
        <c:axId val="2631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2950</xdr:colOff>
      <xdr:row>21</xdr:row>
      <xdr:rowOff>18205</xdr:rowOff>
    </xdr:from>
    <xdr:to>
      <xdr:col>9</xdr:col>
      <xdr:colOff>9665</xdr:colOff>
      <xdr:row>45</xdr:row>
      <xdr:rowOff>130839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C3059F-A014-37F1-4ECE-A3ABCBC58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21</xdr:row>
      <xdr:rowOff>14409</xdr:rowOff>
    </xdr:from>
    <xdr:to>
      <xdr:col>17</xdr:col>
      <xdr:colOff>793749</xdr:colOff>
      <xdr:row>45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8EC4B7-F9BF-3514-BDD6-04695F013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828523</xdr:colOff>
      <xdr:row>20</xdr:row>
      <xdr:rowOff>180623</xdr:rowOff>
    </xdr:from>
    <xdr:to>
      <xdr:col>26</xdr:col>
      <xdr:colOff>1028094</xdr:colOff>
      <xdr:row>46</xdr:row>
      <xdr:rowOff>4032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E4FDB9-E25C-4C1F-06B6-CBC9D02D4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62675</xdr:colOff>
      <xdr:row>22</xdr:row>
      <xdr:rowOff>8700</xdr:rowOff>
    </xdr:from>
    <xdr:to>
      <xdr:col>8</xdr:col>
      <xdr:colOff>1105071</xdr:colOff>
      <xdr:row>46</xdr:row>
      <xdr:rowOff>119811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7E95C-2D7E-FC5E-623D-024411F34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</xdr:colOff>
      <xdr:row>21</xdr:row>
      <xdr:rowOff>152656</xdr:rowOff>
    </xdr:from>
    <xdr:to>
      <xdr:col>17</xdr:col>
      <xdr:colOff>839215</xdr:colOff>
      <xdr:row>46</xdr:row>
      <xdr:rowOff>167735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9C658-A990-F5C3-0C64-380F37A12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905379</xdr:colOff>
      <xdr:row>21</xdr:row>
      <xdr:rowOff>181364</xdr:rowOff>
    </xdr:from>
    <xdr:to>
      <xdr:col>27</xdr:col>
      <xdr:colOff>179001</xdr:colOff>
      <xdr:row>47</xdr:row>
      <xdr:rowOff>46286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F3FC95-1017-2A44-6BB8-F15DC9C58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etterboxd.com/blackkfoxx/list/top-5-most-watched-movies-of-each-year-on-1/" TargetMode="External"/><Relationship Id="rId7" Type="http://schemas.openxmlformats.org/officeDocument/2006/relationships/hyperlink" Target="https://letterboxd.com/danjuma/list/all-movies-rated-38-stars-or-higher-with/" TargetMode="External"/><Relationship Id="rId2" Type="http://schemas.openxmlformats.org/officeDocument/2006/relationships/hyperlink" Target="https://letterboxd.com/victorvdb/list/letterboxd-500-most-watched-movies-of-all/" TargetMode="External"/><Relationship Id="rId1" Type="http://schemas.openxmlformats.org/officeDocument/2006/relationships/hyperlink" Target="https://letterboxd.com/hershwin/list/all-the-movies/" TargetMode="External"/><Relationship Id="rId6" Type="http://schemas.openxmlformats.org/officeDocument/2006/relationships/hyperlink" Target="https://letterboxd.com/dave/list/official-top-250-narrative-feature-films/" TargetMode="External"/><Relationship Id="rId5" Type="http://schemas.openxmlformats.org/officeDocument/2006/relationships/hyperlink" Target="https://letterboxd.com/louferrigno/list/the-anti-letterboxd-250/" TargetMode="External"/><Relationship Id="rId4" Type="http://schemas.openxmlformats.org/officeDocument/2006/relationships/hyperlink" Target="https://letterboxd.com/jack/list/official-top-250-films-with-the-most-fans/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letterboxd.com/blackkfoxx/list/top-5-most-watched-movies-of-each-year-on-1/" TargetMode="External"/><Relationship Id="rId7" Type="http://schemas.openxmlformats.org/officeDocument/2006/relationships/hyperlink" Target="https://letterboxd.com/danjuma/list/all-movies-rated-38-stars-or-higher-with/" TargetMode="External"/><Relationship Id="rId2" Type="http://schemas.openxmlformats.org/officeDocument/2006/relationships/hyperlink" Target="https://letterboxd.com/victorvdb/list/letterboxd-500-most-watched-movies-of-all/" TargetMode="External"/><Relationship Id="rId1" Type="http://schemas.openxmlformats.org/officeDocument/2006/relationships/hyperlink" Target="https://letterboxd.com/hershwin/list/all-the-movies/" TargetMode="External"/><Relationship Id="rId6" Type="http://schemas.openxmlformats.org/officeDocument/2006/relationships/hyperlink" Target="https://letterboxd.com/dave/list/official-top-250-narrative-feature-films/" TargetMode="External"/><Relationship Id="rId5" Type="http://schemas.openxmlformats.org/officeDocument/2006/relationships/hyperlink" Target="https://letterboxd.com/louferrigno/list/the-anti-letterboxd-250/" TargetMode="External"/><Relationship Id="rId4" Type="http://schemas.openxmlformats.org/officeDocument/2006/relationships/hyperlink" Target="https://letterboxd.com/jack/list/official-top-250-films-with-the-most-fa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A8A1-A140-4773-A844-A60FE813B07A}">
  <dimension ref="A1:AE20"/>
  <sheetViews>
    <sheetView zoomScale="114" zoomScaleNormal="80" workbookViewId="0">
      <pane xSplit="1" topLeftCell="P1" activePane="topRight" state="frozen"/>
      <selection pane="topRight" activeCell="Y2" sqref="Y2"/>
    </sheetView>
  </sheetViews>
  <sheetFormatPr defaultColWidth="16.6328125" defaultRowHeight="14.5" x14ac:dyDescent="0.35"/>
  <cols>
    <col min="5" max="5" width="4.6328125" customWidth="1"/>
    <col min="8" max="8" width="4.6328125" customWidth="1"/>
    <col min="11" max="11" width="4.6328125" customWidth="1"/>
    <col min="14" max="14" width="4.6328125" customWidth="1"/>
    <col min="17" max="17" width="4.6328125" customWidth="1"/>
    <col min="20" max="20" width="4.6328125" customWidth="1"/>
    <col min="23" max="23" width="4.6328125" customWidth="1"/>
    <col min="25" max="25" width="8.6328125" customWidth="1"/>
    <col min="26" max="26" width="4.6328125" customWidth="1"/>
    <col min="28" max="28" width="8.6328125" customWidth="1"/>
    <col min="29" max="29" width="4.6328125" customWidth="1"/>
    <col min="31" max="31" width="8.6328125" customWidth="1"/>
  </cols>
  <sheetData>
    <row r="1" spans="1:31" x14ac:dyDescent="0.35">
      <c r="A1" t="s">
        <v>0</v>
      </c>
      <c r="B1" t="s">
        <v>10</v>
      </c>
      <c r="C1" t="s">
        <v>11</v>
      </c>
      <c r="D1" t="s">
        <v>12</v>
      </c>
      <c r="F1" t="s">
        <v>17</v>
      </c>
      <c r="G1" t="s">
        <v>30</v>
      </c>
      <c r="I1" t="s">
        <v>19</v>
      </c>
      <c r="J1" t="s">
        <v>30</v>
      </c>
      <c r="L1" t="s">
        <v>22</v>
      </c>
      <c r="M1" t="s">
        <v>30</v>
      </c>
      <c r="O1" t="s">
        <v>29</v>
      </c>
      <c r="P1" t="s">
        <v>30</v>
      </c>
      <c r="R1" t="s">
        <v>23</v>
      </c>
      <c r="S1" t="s">
        <v>30</v>
      </c>
      <c r="U1" t="s">
        <v>24</v>
      </c>
      <c r="V1" t="s">
        <v>30</v>
      </c>
      <c r="X1" t="s">
        <v>34</v>
      </c>
      <c r="Y1" t="s">
        <v>39</v>
      </c>
      <c r="AA1" t="s">
        <v>37</v>
      </c>
      <c r="AB1" t="s">
        <v>39</v>
      </c>
      <c r="AD1" t="s">
        <v>38</v>
      </c>
      <c r="AE1" t="s">
        <v>40</v>
      </c>
    </row>
    <row r="2" spans="1:31" x14ac:dyDescent="0.35">
      <c r="A2" t="s">
        <v>1</v>
      </c>
      <c r="B2" s="3">
        <v>6.99</v>
      </c>
      <c r="C2" s="3">
        <v>15.49</v>
      </c>
      <c r="D2">
        <v>2139</v>
      </c>
      <c r="F2">
        <v>51</v>
      </c>
      <c r="G2">
        <f>ROUND(F2/D2,4)</f>
        <v>2.3800000000000002E-2</v>
      </c>
      <c r="I2">
        <v>21</v>
      </c>
      <c r="J2">
        <f>ROUND(I2/D2, 5)</f>
        <v>9.8200000000000006E-3</v>
      </c>
      <c r="L2">
        <v>18</v>
      </c>
      <c r="M2">
        <f>ROUND(L2/D2, 5)</f>
        <v>8.4200000000000004E-3</v>
      </c>
      <c r="O2">
        <v>95</v>
      </c>
      <c r="P2">
        <f>ROUND(O2/D2, 4)</f>
        <v>4.4400000000000002E-2</v>
      </c>
      <c r="R2">
        <v>7</v>
      </c>
      <c r="S2">
        <f>ROUND(R2/D2, 5)</f>
        <v>3.2699999999999999E-3</v>
      </c>
      <c r="U2">
        <v>35</v>
      </c>
      <c r="V2">
        <f t="shared" ref="V2:V13" si="0">ROUND(U2/D2, 5)</f>
        <v>1.636E-2</v>
      </c>
      <c r="X2">
        <f>ROUND(D2/D14+F2/F14+I2/I14+L2/L14+O2/O14+R2/R14-U2/U14, 3)</f>
        <v>1.2030000000000001</v>
      </c>
      <c r="Y2">
        <f>_xlfn.RANK.EQ(X2,X2:X13)</f>
        <v>7</v>
      </c>
      <c r="AA2">
        <f>ROUND(X2/B2,4)</f>
        <v>0.1721</v>
      </c>
      <c r="AB2">
        <f>_xlfn.RANK.EQ(AA2,AA2:AA13)</f>
        <v>4</v>
      </c>
      <c r="AD2">
        <f>ROUND(X2/C2,4)</f>
        <v>7.7700000000000005E-2</v>
      </c>
      <c r="AE2">
        <f>_xlfn.RANK.EQ(AD2,AD2:AD13)</f>
        <v>5</v>
      </c>
    </row>
    <row r="3" spans="1:31" x14ac:dyDescent="0.35">
      <c r="A3" t="s">
        <v>2</v>
      </c>
      <c r="B3" s="3"/>
      <c r="C3" s="3">
        <v>8.99</v>
      </c>
      <c r="D3">
        <v>4203</v>
      </c>
      <c r="F3">
        <v>37</v>
      </c>
      <c r="G3">
        <f t="shared" ref="G3:G13" si="1">ROUND(F3/D3,4)</f>
        <v>8.8000000000000005E-3</v>
      </c>
      <c r="I3">
        <v>63</v>
      </c>
      <c r="J3">
        <f t="shared" ref="J3:J13" si="2">ROUND(I3/D3, 5)</f>
        <v>1.499E-2</v>
      </c>
      <c r="L3">
        <v>31</v>
      </c>
      <c r="M3">
        <f t="shared" ref="M3:M13" si="3">ROUND(L3/D3, 5)</f>
        <v>7.3800000000000003E-3</v>
      </c>
      <c r="O3">
        <v>190</v>
      </c>
      <c r="P3">
        <f t="shared" ref="P3:P13" si="4">ROUND(O3/D3, 4)</f>
        <v>4.5199999999999997E-2</v>
      </c>
      <c r="R3">
        <v>31</v>
      </c>
      <c r="S3">
        <f t="shared" ref="S3:S13" si="5">ROUND(R3/D3, 5)</f>
        <v>7.3800000000000003E-3</v>
      </c>
      <c r="U3">
        <v>38</v>
      </c>
      <c r="V3">
        <f t="shared" si="0"/>
        <v>9.0399999999999994E-3</v>
      </c>
      <c r="X3">
        <f>ROUND(D3/D14+F3/F14+I3/I14+L3/L14+O3/O14+R3/R14-U3/U14, 3)</f>
        <v>2.6429999999999998</v>
      </c>
      <c r="Y3">
        <f>_xlfn.RANK.EQ(X3,X2:X13)</f>
        <v>3</v>
      </c>
      <c r="AD3">
        <f>ROUND(X3/C3,3)</f>
        <v>0.29399999999999998</v>
      </c>
      <c r="AE3">
        <f>_xlfn.RANK.EQ(AD3,AD2:AD13)</f>
        <v>1</v>
      </c>
    </row>
    <row r="4" spans="1:31" x14ac:dyDescent="0.35">
      <c r="A4" t="s">
        <v>3</v>
      </c>
      <c r="B4" s="3">
        <v>7.99</v>
      </c>
      <c r="C4" s="3">
        <v>13.99</v>
      </c>
      <c r="D4">
        <v>695</v>
      </c>
      <c r="F4">
        <v>127</v>
      </c>
      <c r="G4">
        <f t="shared" si="1"/>
        <v>0.1827</v>
      </c>
      <c r="I4">
        <v>83</v>
      </c>
      <c r="J4">
        <f t="shared" si="2"/>
        <v>0.11942</v>
      </c>
      <c r="L4">
        <v>21</v>
      </c>
      <c r="M4">
        <f t="shared" si="3"/>
        <v>3.022E-2</v>
      </c>
      <c r="O4">
        <v>57</v>
      </c>
      <c r="P4">
        <f t="shared" si="4"/>
        <v>8.2000000000000003E-2</v>
      </c>
      <c r="R4">
        <v>3</v>
      </c>
      <c r="S4">
        <f t="shared" si="5"/>
        <v>4.3200000000000001E-3</v>
      </c>
      <c r="U4">
        <v>5</v>
      </c>
      <c r="V4">
        <f t="shared" si="0"/>
        <v>7.1900000000000002E-3</v>
      </c>
      <c r="X4">
        <f>ROUND(D4/D14+F4/F14+I4/I14+L4/L14+O4/O14+R4/R14-U4/U14, 3)</f>
        <v>2.4500000000000002</v>
      </c>
      <c r="Y4">
        <f>_xlfn.RANK.EQ(X4,X2:X13)</f>
        <v>4</v>
      </c>
      <c r="AA4">
        <f>ROUND(X4/B4,4)</f>
        <v>0.30659999999999998</v>
      </c>
      <c r="AB4">
        <f>_xlfn.RANK.EQ(AA4,AA2:AA13)</f>
        <v>2</v>
      </c>
      <c r="AD4">
        <f>ROUND(X4/C4,3)</f>
        <v>0.17499999999999999</v>
      </c>
      <c r="AE4">
        <f>_xlfn.RANK.EQ(AD4,AD2:AD13)</f>
        <v>3</v>
      </c>
    </row>
    <row r="5" spans="1:31" x14ac:dyDescent="0.35">
      <c r="A5" t="s">
        <v>4</v>
      </c>
      <c r="B5" s="3">
        <v>9.99</v>
      </c>
      <c r="C5" s="3">
        <v>16.989999999999998</v>
      </c>
      <c r="D5">
        <v>1136</v>
      </c>
      <c r="F5">
        <v>71</v>
      </c>
      <c r="G5">
        <f t="shared" si="1"/>
        <v>6.25E-2</v>
      </c>
      <c r="I5">
        <v>108</v>
      </c>
      <c r="J5">
        <f t="shared" si="2"/>
        <v>9.5070000000000002E-2</v>
      </c>
      <c r="L5">
        <v>50</v>
      </c>
      <c r="M5">
        <f t="shared" si="3"/>
        <v>4.4010000000000001E-2</v>
      </c>
      <c r="O5">
        <v>299</v>
      </c>
      <c r="P5">
        <f t="shared" si="4"/>
        <v>0.26319999999999999</v>
      </c>
      <c r="R5">
        <v>70</v>
      </c>
      <c r="S5">
        <f t="shared" si="5"/>
        <v>6.1620000000000001E-2</v>
      </c>
      <c r="U5">
        <v>6</v>
      </c>
      <c r="V5">
        <f t="shared" si="0"/>
        <v>5.28E-3</v>
      </c>
      <c r="X5">
        <f>ROUND(D5/D14+F5/F14+I5/I14+L5/L14+O5/O14+R5/R14-U5/U14, 3)</f>
        <v>4.6340000000000003</v>
      </c>
      <c r="Y5">
        <f>_xlfn.RANK.EQ(X5,X2:X13)</f>
        <v>1</v>
      </c>
      <c r="AA5">
        <f>ROUND(X5/B5,4)</f>
        <v>0.46389999999999998</v>
      </c>
      <c r="AB5">
        <f>_xlfn.RANK.EQ(AA5,AA2:AA13)</f>
        <v>1</v>
      </c>
      <c r="AD5">
        <f>ROUND(X5/C5,3)</f>
        <v>0.27300000000000002</v>
      </c>
      <c r="AE5">
        <f>_xlfn.RANK.EQ(AD5,AD2:AD13)</f>
        <v>2</v>
      </c>
    </row>
    <row r="6" spans="1:31" x14ac:dyDescent="0.35">
      <c r="A6" t="s">
        <v>5</v>
      </c>
      <c r="B6" s="3">
        <v>5.99</v>
      </c>
      <c r="C6" s="3"/>
      <c r="D6">
        <v>396</v>
      </c>
      <c r="F6">
        <v>33</v>
      </c>
      <c r="G6">
        <f t="shared" si="1"/>
        <v>8.3299999999999999E-2</v>
      </c>
      <c r="I6">
        <v>32</v>
      </c>
      <c r="J6">
        <f t="shared" si="2"/>
        <v>8.0810000000000007E-2</v>
      </c>
      <c r="L6">
        <v>22</v>
      </c>
      <c r="M6">
        <f t="shared" si="3"/>
        <v>5.5559999999999998E-2</v>
      </c>
      <c r="O6">
        <v>62</v>
      </c>
      <c r="P6">
        <f t="shared" si="4"/>
        <v>0.15659999999999999</v>
      </c>
      <c r="R6">
        <v>13</v>
      </c>
      <c r="S6">
        <f t="shared" si="5"/>
        <v>3.2829999999999998E-2</v>
      </c>
      <c r="U6">
        <v>3</v>
      </c>
      <c r="V6">
        <f t="shared" si="0"/>
        <v>7.5799999999999999E-3</v>
      </c>
      <c r="X6">
        <f>ROUND(D6/D14+F6/F14+I6/I14+L6/L14+O6/O14+R6/R14-U6/U14, 3)</f>
        <v>1.403</v>
      </c>
      <c r="Y6">
        <f>_xlfn.RANK.EQ(X6,X2:X13)</f>
        <v>6</v>
      </c>
      <c r="AA6">
        <f>ROUND(X6/B6,4)</f>
        <v>0.23419999999999999</v>
      </c>
      <c r="AB6">
        <f>_xlfn.RANK.EQ(AA6,AA2:AA13)</f>
        <v>3</v>
      </c>
    </row>
    <row r="7" spans="1:31" x14ac:dyDescent="0.35">
      <c r="A7" t="s">
        <v>31</v>
      </c>
      <c r="B7" s="3"/>
      <c r="C7" s="3">
        <v>11.99</v>
      </c>
      <c r="D7">
        <f>D6+169</f>
        <v>565</v>
      </c>
      <c r="F7">
        <f>F6+8</f>
        <v>41</v>
      </c>
      <c r="G7">
        <f t="shared" si="1"/>
        <v>7.2599999999999998E-2</v>
      </c>
      <c r="I7">
        <f>I6+3</f>
        <v>35</v>
      </c>
      <c r="J7">
        <f t="shared" si="2"/>
        <v>6.1949999999999998E-2</v>
      </c>
      <c r="L7">
        <f>L6+5</f>
        <v>27</v>
      </c>
      <c r="M7">
        <f t="shared" si="3"/>
        <v>4.7789999999999999E-2</v>
      </c>
      <c r="O7">
        <f>O6+18</f>
        <v>80</v>
      </c>
      <c r="P7">
        <f t="shared" si="4"/>
        <v>0.1416</v>
      </c>
      <c r="R7">
        <f>R6+4</f>
        <v>17</v>
      </c>
      <c r="S7">
        <f t="shared" si="5"/>
        <v>3.0089999999999999E-2</v>
      </c>
      <c r="U7">
        <f>U6+3</f>
        <v>6</v>
      </c>
      <c r="V7">
        <f t="shared" si="0"/>
        <v>1.0619999999999999E-2</v>
      </c>
      <c r="X7">
        <f>ROUND(D7/D14+F7/F14+I7/I14+L7/L14+O7/O14+R7/R14-U7/U14, 3)</f>
        <v>1.6950000000000001</v>
      </c>
      <c r="Y7">
        <f>_xlfn.RANK.EQ(X7,X2:X13)</f>
        <v>5</v>
      </c>
      <c r="AD7">
        <f>ROUND(X7/C7,3)</f>
        <v>0.14099999999999999</v>
      </c>
      <c r="AE7">
        <f>_xlfn.RANK.EQ(AD7,AD2:AD13)</f>
        <v>4</v>
      </c>
    </row>
    <row r="8" spans="1:31" x14ac:dyDescent="0.35">
      <c r="A8" t="s">
        <v>6</v>
      </c>
      <c r="B8" s="3">
        <v>7.99</v>
      </c>
      <c r="C8" s="3">
        <v>17.989999999999998</v>
      </c>
      <c r="D8">
        <v>783</v>
      </c>
      <c r="F8">
        <v>25</v>
      </c>
      <c r="G8">
        <f t="shared" si="1"/>
        <v>3.1899999999999998E-2</v>
      </c>
      <c r="I8">
        <v>10</v>
      </c>
      <c r="J8">
        <f t="shared" si="2"/>
        <v>1.277E-2</v>
      </c>
      <c r="L8">
        <v>15</v>
      </c>
      <c r="M8">
        <f t="shared" si="3"/>
        <v>1.916E-2</v>
      </c>
      <c r="O8">
        <v>58</v>
      </c>
      <c r="P8">
        <f t="shared" si="4"/>
        <v>7.4099999999999999E-2</v>
      </c>
      <c r="R8">
        <v>7</v>
      </c>
      <c r="S8">
        <f t="shared" si="5"/>
        <v>8.94E-3</v>
      </c>
      <c r="U8">
        <v>14</v>
      </c>
      <c r="V8">
        <f t="shared" si="0"/>
        <v>1.788E-2</v>
      </c>
      <c r="X8">
        <f>ROUND(D8/D14+F8/F14+I8/I14+L8/L14+O8/O14+R8/R14-U8/U14, 3)</f>
        <v>0.80500000000000005</v>
      </c>
      <c r="Y8">
        <f>_xlfn.RANK.EQ(X8,X2:X13)</f>
        <v>9</v>
      </c>
      <c r="AA8">
        <f>ROUND(X8/B8,4)</f>
        <v>0.1008</v>
      </c>
      <c r="AB8">
        <f>_xlfn.RANK.EQ(AA8,AA2:AA13)</f>
        <v>6</v>
      </c>
      <c r="AD8">
        <f>ROUND(X8/C8,3)</f>
        <v>4.4999999999999998E-2</v>
      </c>
      <c r="AE8">
        <f>_xlfn.RANK.EQ(AD8,AD2:AD13)</f>
        <v>7</v>
      </c>
    </row>
    <row r="9" spans="1:31" x14ac:dyDescent="0.35">
      <c r="A9" t="s">
        <v>7</v>
      </c>
      <c r="B9" s="3">
        <v>7.99</v>
      </c>
      <c r="C9" s="3">
        <v>13.99</v>
      </c>
      <c r="D9">
        <v>1440</v>
      </c>
      <c r="F9">
        <v>31</v>
      </c>
      <c r="G9">
        <f t="shared" si="1"/>
        <v>2.1499999999999998E-2</v>
      </c>
      <c r="I9">
        <v>15</v>
      </c>
      <c r="J9">
        <f t="shared" si="2"/>
        <v>1.042E-2</v>
      </c>
      <c r="L9">
        <v>11</v>
      </c>
      <c r="M9">
        <f t="shared" si="3"/>
        <v>7.6400000000000001E-3</v>
      </c>
      <c r="O9">
        <v>61</v>
      </c>
      <c r="P9">
        <f t="shared" si="4"/>
        <v>4.24E-2</v>
      </c>
      <c r="R9">
        <v>3</v>
      </c>
      <c r="S9">
        <f t="shared" si="5"/>
        <v>2.0799999999999998E-3</v>
      </c>
      <c r="U9">
        <v>13</v>
      </c>
      <c r="V9">
        <f t="shared" si="0"/>
        <v>9.0299999999999998E-3</v>
      </c>
      <c r="X9">
        <f>ROUND(D9/D14+F9/F14+I9/I14+L9/L14+O9/O14+R9/R14-U9/U14, 3)</f>
        <v>0.874</v>
      </c>
      <c r="Y9">
        <f>_xlfn.RANK.EQ(X9,X2:X13)</f>
        <v>8</v>
      </c>
      <c r="AA9">
        <f>ROUND(X9/B9,4)</f>
        <v>0.1094</v>
      </c>
      <c r="AB9">
        <f>_xlfn.RANK.EQ(AA9,AA2:AA13)</f>
        <v>5</v>
      </c>
      <c r="AD9">
        <f>ROUND(X9/C9,3)</f>
        <v>6.2E-2</v>
      </c>
      <c r="AE9">
        <f>_xlfn.RANK.EQ(AD9,AD2:AD13)</f>
        <v>6</v>
      </c>
    </row>
    <row r="10" spans="1:31" x14ac:dyDescent="0.35">
      <c r="A10" t="s">
        <v>8</v>
      </c>
      <c r="B10" s="3"/>
      <c r="C10" s="3">
        <v>9.99</v>
      </c>
      <c r="D10">
        <v>35</v>
      </c>
      <c r="F10">
        <v>1</v>
      </c>
      <c r="G10">
        <f t="shared" si="1"/>
        <v>2.86E-2</v>
      </c>
      <c r="I10">
        <v>0</v>
      </c>
      <c r="J10">
        <f t="shared" si="2"/>
        <v>0</v>
      </c>
      <c r="L10">
        <v>0</v>
      </c>
      <c r="M10">
        <f t="shared" si="3"/>
        <v>0</v>
      </c>
      <c r="O10">
        <v>5</v>
      </c>
      <c r="P10">
        <f t="shared" si="4"/>
        <v>0.1429</v>
      </c>
      <c r="R10">
        <v>0</v>
      </c>
      <c r="S10">
        <f t="shared" si="5"/>
        <v>0</v>
      </c>
      <c r="U10">
        <v>0</v>
      </c>
      <c r="V10">
        <f t="shared" si="0"/>
        <v>0</v>
      </c>
      <c r="X10">
        <f>ROUND(D10/D14+F10/F14+I10/I14+L10/L14+O10/O14+R10/R14-U10/U14, 3)</f>
        <v>2.9000000000000001E-2</v>
      </c>
      <c r="Y10">
        <f>_xlfn.RANK.EQ(X10,X2:X13)</f>
        <v>12</v>
      </c>
      <c r="AD10">
        <f>ROUND(X10/C10,3)</f>
        <v>3.0000000000000001E-3</v>
      </c>
      <c r="AE10">
        <f>_xlfn.RANK.EQ(AD10,AD2:AD13)</f>
        <v>10</v>
      </c>
    </row>
    <row r="11" spans="1:31" x14ac:dyDescent="0.35">
      <c r="A11" t="s">
        <v>9</v>
      </c>
      <c r="B11" s="3"/>
      <c r="C11" s="3">
        <v>10.99</v>
      </c>
      <c r="D11">
        <v>494</v>
      </c>
      <c r="F11">
        <v>12</v>
      </c>
      <c r="G11">
        <f t="shared" si="1"/>
        <v>2.4299999999999999E-2</v>
      </c>
      <c r="I11">
        <v>6</v>
      </c>
      <c r="J11">
        <f t="shared" si="2"/>
        <v>1.2149999999999999E-2</v>
      </c>
      <c r="L11">
        <v>7</v>
      </c>
      <c r="M11">
        <f t="shared" si="3"/>
        <v>1.417E-2</v>
      </c>
      <c r="O11">
        <v>23</v>
      </c>
      <c r="P11">
        <f t="shared" si="4"/>
        <v>4.6600000000000003E-2</v>
      </c>
      <c r="R11">
        <v>3</v>
      </c>
      <c r="S11">
        <f t="shared" si="5"/>
        <v>6.0699999999999999E-3</v>
      </c>
      <c r="U11">
        <v>7</v>
      </c>
      <c r="V11">
        <f t="shared" si="0"/>
        <v>1.417E-2</v>
      </c>
      <c r="X11">
        <f>ROUND(D11/D14+F11/F14+I11/I14+L11/L14+O11/O14+R11/R14-U11/U14, 3)</f>
        <v>0.38500000000000001</v>
      </c>
      <c r="Y11">
        <f>_xlfn.RANK.EQ(X11,X2:X13)</f>
        <v>10</v>
      </c>
      <c r="AD11">
        <f>ROUND(X11/C11,3)</f>
        <v>3.5000000000000003E-2</v>
      </c>
      <c r="AE11">
        <f>_xlfn.RANK.EQ(AD11,AD2:AD13)</f>
        <v>8</v>
      </c>
    </row>
    <row r="12" spans="1:31" x14ac:dyDescent="0.35">
      <c r="A12" t="s">
        <v>15</v>
      </c>
      <c r="B12" s="3">
        <v>0</v>
      </c>
      <c r="C12" s="3"/>
      <c r="D12">
        <v>7372</v>
      </c>
      <c r="F12">
        <v>16</v>
      </c>
      <c r="G12">
        <f t="shared" si="1"/>
        <v>2.2000000000000001E-3</v>
      </c>
      <c r="I12">
        <v>102</v>
      </c>
      <c r="J12">
        <f t="shared" si="2"/>
        <v>1.384E-2</v>
      </c>
      <c r="L12">
        <v>11</v>
      </c>
      <c r="M12">
        <f t="shared" si="3"/>
        <v>1.49E-3</v>
      </c>
      <c r="O12">
        <v>297</v>
      </c>
      <c r="P12">
        <f t="shared" si="4"/>
        <v>4.0300000000000002E-2</v>
      </c>
      <c r="R12">
        <v>29</v>
      </c>
      <c r="S12">
        <f t="shared" si="5"/>
        <v>3.9300000000000003E-3</v>
      </c>
      <c r="U12">
        <v>76</v>
      </c>
      <c r="V12">
        <f t="shared" si="0"/>
        <v>1.031E-2</v>
      </c>
      <c r="X12">
        <f>ROUND(D12/D14+F12/F14+I12/I14+L12/L14+O12/O14+R12/R14-U12/U14, 3)</f>
        <v>2.698</v>
      </c>
      <c r="Y12">
        <f>_xlfn.RANK.EQ(X12,X2:X13)</f>
        <v>2</v>
      </c>
    </row>
    <row r="13" spans="1:31" x14ac:dyDescent="0.35">
      <c r="A13" t="s">
        <v>25</v>
      </c>
      <c r="B13" s="3"/>
      <c r="C13" s="3">
        <v>14.99</v>
      </c>
      <c r="D13">
        <v>271</v>
      </c>
      <c r="F13">
        <v>0</v>
      </c>
      <c r="G13">
        <f t="shared" si="1"/>
        <v>0</v>
      </c>
      <c r="I13">
        <v>2</v>
      </c>
      <c r="J13">
        <f t="shared" si="2"/>
        <v>7.3800000000000003E-3</v>
      </c>
      <c r="L13">
        <v>1</v>
      </c>
      <c r="M13">
        <f t="shared" si="3"/>
        <v>3.6900000000000001E-3</v>
      </c>
      <c r="O13">
        <v>42</v>
      </c>
      <c r="P13">
        <f t="shared" si="4"/>
        <v>0.155</v>
      </c>
      <c r="R13">
        <v>1</v>
      </c>
      <c r="S13">
        <f t="shared" si="5"/>
        <v>3.6900000000000001E-3</v>
      </c>
      <c r="U13">
        <v>0</v>
      </c>
      <c r="V13">
        <f t="shared" si="0"/>
        <v>0</v>
      </c>
      <c r="X13">
        <f>ROUND(F13/F14+I13/I14+L13/L14+O13/O14+R13/R14-U13/U14, 3)</f>
        <v>0.193</v>
      </c>
      <c r="Y13">
        <f>_xlfn.RANK.EQ(X13,X2:X13)</f>
        <v>11</v>
      </c>
      <c r="AD13">
        <f>ROUND(X13/C13,3)</f>
        <v>1.2999999999999999E-2</v>
      </c>
      <c r="AE13">
        <f>_xlfn.RANK.EQ(AD13,AD2:AD13)</f>
        <v>9</v>
      </c>
    </row>
    <row r="14" spans="1:31" x14ac:dyDescent="0.35">
      <c r="A14" t="s">
        <v>33</v>
      </c>
      <c r="B14" s="3"/>
      <c r="C14" s="3"/>
      <c r="D14">
        <f>MAX(D2:D13)</f>
        <v>7372</v>
      </c>
      <c r="F14">
        <f>MAX(F2:F13)</f>
        <v>127</v>
      </c>
      <c r="G14">
        <f>MAX(G2:G13)</f>
        <v>0.1827</v>
      </c>
      <c r="I14">
        <f>MAX(I2:I13)</f>
        <v>108</v>
      </c>
      <c r="J14">
        <f>MAX(J2:J13)</f>
        <v>0.11942</v>
      </c>
      <c r="L14">
        <f>MAX(L2:L13)</f>
        <v>50</v>
      </c>
      <c r="M14">
        <f>MAX(M2:M13)</f>
        <v>5.5559999999999998E-2</v>
      </c>
      <c r="O14">
        <f>MAX(O2:O13)</f>
        <v>299</v>
      </c>
      <c r="P14">
        <f>MAX(P2:P13)</f>
        <v>0.26319999999999999</v>
      </c>
      <c r="R14">
        <f>MAX(R2:R13)</f>
        <v>70</v>
      </c>
      <c r="S14">
        <f>MAX(S2:S13)</f>
        <v>6.1620000000000001E-2</v>
      </c>
      <c r="U14">
        <f>MAX(U2:U13)</f>
        <v>76</v>
      </c>
      <c r="V14">
        <f>MAX(V2:V13)</f>
        <v>1.788E-2</v>
      </c>
    </row>
    <row r="15" spans="1:31" x14ac:dyDescent="0.35">
      <c r="A15" t="s">
        <v>13</v>
      </c>
    </row>
    <row r="16" spans="1:31" x14ac:dyDescent="0.35">
      <c r="A16" t="s">
        <v>14</v>
      </c>
      <c r="D16">
        <v>36819</v>
      </c>
      <c r="F16">
        <v>500</v>
      </c>
      <c r="I16">
        <v>564</v>
      </c>
      <c r="L16">
        <v>250</v>
      </c>
      <c r="O16">
        <v>2047</v>
      </c>
      <c r="R16">
        <v>250</v>
      </c>
      <c r="U16">
        <v>250</v>
      </c>
    </row>
    <row r="17" spans="1:21" x14ac:dyDescent="0.35">
      <c r="A17" t="s">
        <v>16</v>
      </c>
      <c r="D17" s="1" t="s">
        <v>18</v>
      </c>
      <c r="E17" s="1"/>
      <c r="F17" s="1" t="s">
        <v>21</v>
      </c>
      <c r="G17" s="1"/>
      <c r="H17" s="1"/>
      <c r="I17" s="1" t="s">
        <v>20</v>
      </c>
      <c r="J17" s="1"/>
      <c r="K17" s="1"/>
      <c r="L17" s="1" t="s">
        <v>28</v>
      </c>
      <c r="M17" s="1"/>
      <c r="N17" s="1"/>
      <c r="O17" s="1" t="s">
        <v>32</v>
      </c>
      <c r="P17" s="1"/>
      <c r="Q17" s="1"/>
      <c r="R17" s="1" t="s">
        <v>27</v>
      </c>
      <c r="S17" s="1"/>
      <c r="T17" s="1"/>
      <c r="U17" s="1" t="s">
        <v>26</v>
      </c>
    </row>
    <row r="20" spans="1:21" x14ac:dyDescent="0.35">
      <c r="A20" s="2">
        <v>45512</v>
      </c>
    </row>
  </sheetData>
  <conditionalFormatting sqref="D2:E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W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7" r:id="rId1" xr:uid="{925AD7C9-58FB-4765-8DB2-CA66AD39D202}"/>
    <hyperlink ref="F17" r:id="rId2" xr:uid="{242DB409-9CEA-4605-AB93-C3E05FCFC932}"/>
    <hyperlink ref="I17" r:id="rId3" xr:uid="{CBD17005-3793-4DE2-A986-17B82C0C441E}"/>
    <hyperlink ref="L17" r:id="rId4" xr:uid="{8C498A36-5437-469C-8757-9E7EBEABA6CF}"/>
    <hyperlink ref="U17" r:id="rId5" xr:uid="{637F4E6F-9751-411C-892F-2FC8ED3564C9}"/>
    <hyperlink ref="R17" r:id="rId6" xr:uid="{2848504D-65FF-407C-A482-5B8C3E6481C3}"/>
    <hyperlink ref="O17" r:id="rId7" xr:uid="{53515462-39F9-406F-89F5-95BBCCA425A6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096A-54D7-44D6-8FBD-C12A10E295E5}">
  <dimension ref="A1:AE22"/>
  <sheetViews>
    <sheetView tabSelected="1" zoomScale="101" zoomScaleNormal="80" workbookViewId="0">
      <pane xSplit="1" topLeftCell="P1" activePane="topRight" state="frozen"/>
      <selection pane="topRight" activeCell="Y2" sqref="Y2"/>
    </sheetView>
  </sheetViews>
  <sheetFormatPr defaultColWidth="16.6328125" defaultRowHeight="14.5" x14ac:dyDescent="0.35"/>
  <cols>
    <col min="5" max="5" width="4.6328125" customWidth="1"/>
    <col min="8" max="8" width="4.6328125" customWidth="1"/>
    <col min="11" max="11" width="4.6328125" customWidth="1"/>
    <col min="14" max="14" width="4.6328125" customWidth="1"/>
    <col min="17" max="17" width="4.6328125" customWidth="1"/>
    <col min="20" max="20" width="4.6328125" customWidth="1"/>
    <col min="23" max="23" width="4.6328125" customWidth="1"/>
    <col min="25" max="25" width="8.6328125" customWidth="1"/>
    <col min="26" max="26" width="4.6328125" customWidth="1"/>
    <col min="28" max="28" width="8.6328125" customWidth="1"/>
    <col min="29" max="29" width="4.6328125" customWidth="1"/>
    <col min="31" max="31" width="8.6328125" customWidth="1"/>
  </cols>
  <sheetData>
    <row r="1" spans="1:31" x14ac:dyDescent="0.35">
      <c r="A1" t="s">
        <v>0</v>
      </c>
      <c r="B1" t="s">
        <v>10</v>
      </c>
      <c r="C1" t="s">
        <v>11</v>
      </c>
      <c r="D1" t="s">
        <v>12</v>
      </c>
      <c r="F1" t="s">
        <v>17</v>
      </c>
      <c r="G1" t="s">
        <v>30</v>
      </c>
      <c r="I1" t="s">
        <v>19</v>
      </c>
      <c r="J1" t="s">
        <v>30</v>
      </c>
      <c r="L1" t="s">
        <v>22</v>
      </c>
      <c r="M1" t="s">
        <v>30</v>
      </c>
      <c r="O1" t="s">
        <v>29</v>
      </c>
      <c r="P1" t="s">
        <v>30</v>
      </c>
      <c r="R1" t="s">
        <v>23</v>
      </c>
      <c r="S1" t="s">
        <v>30</v>
      </c>
      <c r="U1" t="s">
        <v>24</v>
      </c>
      <c r="V1" t="s">
        <v>30</v>
      </c>
      <c r="X1" t="s">
        <v>34</v>
      </c>
      <c r="Y1" t="s">
        <v>39</v>
      </c>
      <c r="AA1" t="s">
        <v>37</v>
      </c>
      <c r="AB1" t="s">
        <v>39</v>
      </c>
      <c r="AD1" t="s">
        <v>38</v>
      </c>
      <c r="AE1" t="s">
        <v>40</v>
      </c>
    </row>
    <row r="2" spans="1:31" x14ac:dyDescent="0.35">
      <c r="A2" t="s">
        <v>1</v>
      </c>
      <c r="B2" s="3">
        <v>6.99</v>
      </c>
      <c r="C2" s="3">
        <v>15.49</v>
      </c>
      <c r="D2">
        <v>2139</v>
      </c>
      <c r="F2">
        <v>51</v>
      </c>
      <c r="G2">
        <f>ROUND(F2/D2,4)</f>
        <v>2.3800000000000002E-2</v>
      </c>
      <c r="I2">
        <v>21</v>
      </c>
      <c r="J2">
        <f>ROUND(I2/D2, 5)</f>
        <v>9.8200000000000006E-3</v>
      </c>
      <c r="L2">
        <v>18</v>
      </c>
      <c r="M2">
        <f>ROUND(L2/D2, 5)</f>
        <v>8.4200000000000004E-3</v>
      </c>
      <c r="O2">
        <v>95</v>
      </c>
      <c r="P2">
        <f>ROUND(O2/D2, 4)</f>
        <v>4.4400000000000002E-2</v>
      </c>
      <c r="R2">
        <v>7</v>
      </c>
      <c r="S2">
        <f>ROUND(R2/D2, 5)</f>
        <v>3.2699999999999999E-3</v>
      </c>
      <c r="U2">
        <v>35</v>
      </c>
      <c r="V2">
        <f t="shared" ref="V2:V15" si="0">ROUND(U2/D2, 5)</f>
        <v>1.636E-2</v>
      </c>
      <c r="X2">
        <f>ROUND(D2/D16+F2/F16+I2/I16+L2/L16+O2/O16+R2/R16-U2/U16, 3)</f>
        <v>0.71299999999999997</v>
      </c>
      <c r="Y2">
        <f>_xlfn.RANK.EQ(X2,X2:X15)</f>
        <v>9</v>
      </c>
      <c r="AA2">
        <f>ROUND(X2/B2,4)</f>
        <v>0.10199999999999999</v>
      </c>
      <c r="AB2">
        <f>_xlfn.RANK.EQ(AA2,AA2:AA15)</f>
        <v>6</v>
      </c>
      <c r="AD2">
        <f>ROUND(X2/C2,4)</f>
        <v>4.5999999999999999E-2</v>
      </c>
      <c r="AE2">
        <f>_xlfn.RANK.EQ(AD2,AD2:AD15)</f>
        <v>7</v>
      </c>
    </row>
    <row r="3" spans="1:31" x14ac:dyDescent="0.35">
      <c r="A3" t="s">
        <v>2</v>
      </c>
      <c r="B3" s="3"/>
      <c r="C3" s="3">
        <v>8.99</v>
      </c>
      <c r="D3">
        <v>4203</v>
      </c>
      <c r="F3">
        <v>37</v>
      </c>
      <c r="G3">
        <f t="shared" ref="G3:G15" si="1">ROUND(F3/D3,4)</f>
        <v>8.8000000000000005E-3</v>
      </c>
      <c r="I3">
        <v>63</v>
      </c>
      <c r="J3">
        <f t="shared" ref="J3:J15" si="2">ROUND(I3/D3, 5)</f>
        <v>1.499E-2</v>
      </c>
      <c r="L3">
        <v>31</v>
      </c>
      <c r="M3">
        <f t="shared" ref="M3:M15" si="3">ROUND(L3/D3, 5)</f>
        <v>7.3800000000000003E-3</v>
      </c>
      <c r="O3">
        <v>190</v>
      </c>
      <c r="P3">
        <f t="shared" ref="P3:P15" si="4">ROUND(O3/D3, 4)</f>
        <v>4.5199999999999997E-2</v>
      </c>
      <c r="R3">
        <v>31</v>
      </c>
      <c r="S3">
        <f t="shared" ref="S3:S15" si="5">ROUND(R3/D3, 5)</f>
        <v>7.3800000000000003E-3</v>
      </c>
      <c r="U3">
        <v>38</v>
      </c>
      <c r="V3">
        <f t="shared" si="0"/>
        <v>9.0399999999999994E-3</v>
      </c>
      <c r="X3">
        <f>ROUND(D3/D16+F3/F16+I3/I16+L3/L16+O3/O16+R3/R16-U3/U16, 3)</f>
        <v>1.796</v>
      </c>
      <c r="Y3">
        <f>_xlfn.RANK.EQ(X3,X2:X15)</f>
        <v>5</v>
      </c>
      <c r="AD3">
        <f>ROUND(X3/C3,3)</f>
        <v>0.2</v>
      </c>
      <c r="AE3">
        <f>_xlfn.RANK.EQ(AD3,AD2:AD15)</f>
        <v>1</v>
      </c>
    </row>
    <row r="4" spans="1:31" x14ac:dyDescent="0.35">
      <c r="A4" t="s">
        <v>3</v>
      </c>
      <c r="B4" s="3">
        <v>7.99</v>
      </c>
      <c r="C4" s="3">
        <v>13.99</v>
      </c>
      <c r="D4">
        <v>695</v>
      </c>
      <c r="F4">
        <v>127</v>
      </c>
      <c r="G4">
        <f t="shared" si="1"/>
        <v>0.1827</v>
      </c>
      <c r="I4">
        <v>83</v>
      </c>
      <c r="J4">
        <f t="shared" si="2"/>
        <v>0.11942</v>
      </c>
      <c r="L4">
        <v>21</v>
      </c>
      <c r="M4">
        <f t="shared" si="3"/>
        <v>3.022E-2</v>
      </c>
      <c r="O4">
        <v>57</v>
      </c>
      <c r="P4">
        <f t="shared" si="4"/>
        <v>8.2000000000000003E-2</v>
      </c>
      <c r="R4">
        <v>3</v>
      </c>
      <c r="S4">
        <f t="shared" si="5"/>
        <v>4.3200000000000001E-3</v>
      </c>
      <c r="U4">
        <v>5</v>
      </c>
      <c r="V4">
        <f t="shared" si="0"/>
        <v>7.1900000000000002E-3</v>
      </c>
      <c r="X4">
        <f>ROUND(D4/D16+F4/F16+I4/I16+L4/L16+O4/O16+R4/R16-U4/U16, 3)</f>
        <v>1.4750000000000001</v>
      </c>
      <c r="Y4">
        <f>_xlfn.RANK.EQ(X4,X2:X15)</f>
        <v>6</v>
      </c>
      <c r="AA4">
        <f>ROUND(X4/B4,4)</f>
        <v>0.18459999999999999</v>
      </c>
      <c r="AB4">
        <f>_xlfn.RANK.EQ(AA4,AA2:AA15)</f>
        <v>4</v>
      </c>
      <c r="AD4">
        <f>ROUND(X4/C4,3)</f>
        <v>0.105</v>
      </c>
      <c r="AE4">
        <f>_xlfn.RANK.EQ(AD4,AD2:AD15)</f>
        <v>4</v>
      </c>
    </row>
    <row r="5" spans="1:31" x14ac:dyDescent="0.35">
      <c r="A5" t="s">
        <v>4</v>
      </c>
      <c r="B5" s="3">
        <v>9.99</v>
      </c>
      <c r="C5" s="3">
        <v>16.989999999999998</v>
      </c>
      <c r="D5">
        <v>1136</v>
      </c>
      <c r="F5">
        <v>71</v>
      </c>
      <c r="G5">
        <f t="shared" si="1"/>
        <v>6.25E-2</v>
      </c>
      <c r="I5">
        <v>108</v>
      </c>
      <c r="J5">
        <f t="shared" si="2"/>
        <v>9.5070000000000002E-2</v>
      </c>
      <c r="L5">
        <v>50</v>
      </c>
      <c r="M5">
        <f t="shared" si="3"/>
        <v>4.4010000000000001E-2</v>
      </c>
      <c r="O5">
        <v>299</v>
      </c>
      <c r="P5">
        <f t="shared" si="4"/>
        <v>0.26319999999999999</v>
      </c>
      <c r="R5">
        <v>70</v>
      </c>
      <c r="S5">
        <f t="shared" si="5"/>
        <v>6.1620000000000001E-2</v>
      </c>
      <c r="U5">
        <v>6</v>
      </c>
      <c r="V5">
        <f t="shared" si="0"/>
        <v>5.28E-3</v>
      </c>
      <c r="X5">
        <f>ROUND(D5/D16+F5/F16+I5/I16+L5/L16+O5/O16+R5/R16-U5/U16, 3)</f>
        <v>3.18</v>
      </c>
      <c r="Y5">
        <f>_xlfn.RANK.EQ(X5,X2:X15)</f>
        <v>2</v>
      </c>
      <c r="AA5">
        <f>ROUND(X5/B5,4)</f>
        <v>0.31830000000000003</v>
      </c>
      <c r="AB5">
        <f>_xlfn.RANK.EQ(AA5,AA2:AA15)</f>
        <v>1</v>
      </c>
      <c r="AD5">
        <f>ROUND(X5/C5,3)</f>
        <v>0.187</v>
      </c>
      <c r="AE5">
        <f>_xlfn.RANK.EQ(AD5,AD2:AD15)</f>
        <v>2</v>
      </c>
    </row>
    <row r="6" spans="1:31" x14ac:dyDescent="0.35">
      <c r="A6" t="s">
        <v>5</v>
      </c>
      <c r="B6" s="3">
        <v>5.99</v>
      </c>
      <c r="C6" s="3"/>
      <c r="D6">
        <v>396</v>
      </c>
      <c r="F6">
        <v>33</v>
      </c>
      <c r="G6">
        <f t="shared" si="1"/>
        <v>8.3299999999999999E-2</v>
      </c>
      <c r="I6">
        <v>32</v>
      </c>
      <c r="J6">
        <f t="shared" si="2"/>
        <v>8.0810000000000007E-2</v>
      </c>
      <c r="L6">
        <v>22</v>
      </c>
      <c r="M6">
        <f t="shared" si="3"/>
        <v>5.5559999999999998E-2</v>
      </c>
      <c r="O6">
        <v>62</v>
      </c>
      <c r="P6">
        <f t="shared" si="4"/>
        <v>0.15659999999999999</v>
      </c>
      <c r="R6">
        <v>13</v>
      </c>
      <c r="S6">
        <f t="shared" si="5"/>
        <v>3.2829999999999998E-2</v>
      </c>
      <c r="U6">
        <v>3</v>
      </c>
      <c r="V6">
        <f t="shared" si="0"/>
        <v>7.5799999999999999E-3</v>
      </c>
      <c r="X6">
        <f>ROUND(D6/D16+F6/F16+I6/I16+L6/L16+O6/O16+R6/R16-U6/U16, 3)</f>
        <v>0.91500000000000004</v>
      </c>
      <c r="Y6">
        <f>_xlfn.RANK.EQ(X6,X2:X15)</f>
        <v>8</v>
      </c>
      <c r="AA6">
        <f>ROUND(X6/B6,4)</f>
        <v>0.15279999999999999</v>
      </c>
      <c r="AB6">
        <f>_xlfn.RANK.EQ(AA6,AA2:AA15)</f>
        <v>5</v>
      </c>
    </row>
    <row r="7" spans="1:31" x14ac:dyDescent="0.35">
      <c r="A7" t="s">
        <v>31</v>
      </c>
      <c r="B7" s="3"/>
      <c r="C7" s="3">
        <v>11.99</v>
      </c>
      <c r="D7">
        <f>D6+169</f>
        <v>565</v>
      </c>
      <c r="F7">
        <f>F6+8</f>
        <v>41</v>
      </c>
      <c r="G7">
        <f t="shared" si="1"/>
        <v>7.2599999999999998E-2</v>
      </c>
      <c r="I7">
        <f>I6+3</f>
        <v>35</v>
      </c>
      <c r="J7">
        <f t="shared" si="2"/>
        <v>6.1949999999999998E-2</v>
      </c>
      <c r="L7">
        <f>L6+5</f>
        <v>27</v>
      </c>
      <c r="M7">
        <f t="shared" si="3"/>
        <v>4.7789999999999999E-2</v>
      </c>
      <c r="O7">
        <f>O6+18</f>
        <v>80</v>
      </c>
      <c r="P7">
        <f t="shared" si="4"/>
        <v>0.1416</v>
      </c>
      <c r="R7">
        <f>R6+4</f>
        <v>17</v>
      </c>
      <c r="S7">
        <f t="shared" si="5"/>
        <v>3.0089999999999999E-2</v>
      </c>
      <c r="U7">
        <f>U6+3</f>
        <v>6</v>
      </c>
      <c r="V7">
        <f t="shared" si="0"/>
        <v>1.0619999999999999E-2</v>
      </c>
      <c r="X7">
        <f>ROUND(D7/D16+F7/F16+I7/I16+L7/L16+O7/O16+R7/R16-U7/U16, 3)</f>
        <v>1.1060000000000001</v>
      </c>
      <c r="Y7">
        <f>_xlfn.RANK.EQ(X7,X2:X15)</f>
        <v>7</v>
      </c>
      <c r="AD7">
        <f>ROUND(X7/C7,3)</f>
        <v>9.1999999999999998E-2</v>
      </c>
      <c r="AE7">
        <f>_xlfn.RANK.EQ(AD7,AD2:AD15)</f>
        <v>6</v>
      </c>
    </row>
    <row r="8" spans="1:31" x14ac:dyDescent="0.35">
      <c r="A8" t="s">
        <v>6</v>
      </c>
      <c r="B8" s="3">
        <v>7.99</v>
      </c>
      <c r="C8" s="3">
        <v>17.989999999999998</v>
      </c>
      <c r="D8">
        <v>783</v>
      </c>
      <c r="F8">
        <v>25</v>
      </c>
      <c r="G8">
        <f t="shared" si="1"/>
        <v>3.1899999999999998E-2</v>
      </c>
      <c r="I8">
        <v>10</v>
      </c>
      <c r="J8">
        <f t="shared" si="2"/>
        <v>1.277E-2</v>
      </c>
      <c r="L8">
        <v>15</v>
      </c>
      <c r="M8">
        <f t="shared" si="3"/>
        <v>1.916E-2</v>
      </c>
      <c r="O8">
        <v>58</v>
      </c>
      <c r="P8">
        <f t="shared" si="4"/>
        <v>7.4099999999999999E-2</v>
      </c>
      <c r="R8">
        <v>7</v>
      </c>
      <c r="S8">
        <f t="shared" si="5"/>
        <v>8.94E-3</v>
      </c>
      <c r="U8">
        <v>14</v>
      </c>
      <c r="V8">
        <f t="shared" si="0"/>
        <v>1.788E-2</v>
      </c>
      <c r="X8">
        <f>ROUND(D8/D16+F8/F16+I8/I16+L8/L16+O8/O16+R8/R16-U8/U16, 3)</f>
        <v>0.502</v>
      </c>
      <c r="Y8">
        <f>_xlfn.RANK.EQ(X8,X2:X15)</f>
        <v>11</v>
      </c>
      <c r="AA8">
        <f>ROUND(X8/B8,4)</f>
        <v>6.2799999999999995E-2</v>
      </c>
      <c r="AB8">
        <f>_xlfn.RANK.EQ(AA8,AA2:AA15)</f>
        <v>8</v>
      </c>
      <c r="AD8">
        <f>ROUND(X8/C8,3)</f>
        <v>2.8000000000000001E-2</v>
      </c>
      <c r="AE8">
        <f>_xlfn.RANK.EQ(AD8,AD2:AD15)</f>
        <v>9</v>
      </c>
    </row>
    <row r="9" spans="1:31" x14ac:dyDescent="0.35">
      <c r="A9" t="s">
        <v>7</v>
      </c>
      <c r="B9" s="3">
        <v>7.99</v>
      </c>
      <c r="C9" s="3">
        <v>13.99</v>
      </c>
      <c r="D9">
        <v>1440</v>
      </c>
      <c r="F9">
        <v>31</v>
      </c>
      <c r="G9">
        <f t="shared" si="1"/>
        <v>2.1499999999999998E-2</v>
      </c>
      <c r="I9">
        <v>15</v>
      </c>
      <c r="J9">
        <f t="shared" si="2"/>
        <v>1.042E-2</v>
      </c>
      <c r="L9">
        <v>11</v>
      </c>
      <c r="M9">
        <f t="shared" si="3"/>
        <v>7.6400000000000001E-3</v>
      </c>
      <c r="O9">
        <v>61</v>
      </c>
      <c r="P9">
        <f t="shared" si="4"/>
        <v>4.24E-2</v>
      </c>
      <c r="R9">
        <v>3</v>
      </c>
      <c r="S9">
        <f t="shared" si="5"/>
        <v>2.0799999999999998E-3</v>
      </c>
      <c r="U9">
        <v>13</v>
      </c>
      <c r="V9">
        <f t="shared" si="0"/>
        <v>9.0299999999999998E-3</v>
      </c>
      <c r="X9">
        <f>ROUND(D9/D16+F9/F16+I9/I16+L9/L16+O9/O16+R9/R16-U9/U16, 3)</f>
        <v>0.56599999999999995</v>
      </c>
      <c r="Y9">
        <f>_xlfn.RANK.EQ(X9,X2:X15)</f>
        <v>10</v>
      </c>
      <c r="AA9">
        <f>ROUND(X9/B9,4)</f>
        <v>7.0800000000000002E-2</v>
      </c>
      <c r="AB9">
        <f>_xlfn.RANK.EQ(AA9,AA2:AA15)</f>
        <v>7</v>
      </c>
      <c r="AD9">
        <f>ROUND(X9/C9,3)</f>
        <v>0.04</v>
      </c>
      <c r="AE9">
        <f>_xlfn.RANK.EQ(AD9,AD2:AD15)</f>
        <v>8</v>
      </c>
    </row>
    <row r="10" spans="1:31" x14ac:dyDescent="0.35">
      <c r="A10" t="s">
        <v>8</v>
      </c>
      <c r="B10" s="3"/>
      <c r="C10" s="3">
        <v>9.99</v>
      </c>
      <c r="D10">
        <v>35</v>
      </c>
      <c r="F10">
        <v>1</v>
      </c>
      <c r="G10">
        <f t="shared" si="1"/>
        <v>2.86E-2</v>
      </c>
      <c r="I10">
        <v>0</v>
      </c>
      <c r="J10">
        <f t="shared" si="2"/>
        <v>0</v>
      </c>
      <c r="L10">
        <v>0</v>
      </c>
      <c r="M10">
        <f t="shared" si="3"/>
        <v>0</v>
      </c>
      <c r="O10">
        <v>5</v>
      </c>
      <c r="P10">
        <f t="shared" si="4"/>
        <v>0.1429</v>
      </c>
      <c r="R10">
        <v>0</v>
      </c>
      <c r="S10">
        <f t="shared" si="5"/>
        <v>0</v>
      </c>
      <c r="U10">
        <v>0</v>
      </c>
      <c r="V10">
        <f t="shared" si="0"/>
        <v>0</v>
      </c>
      <c r="X10">
        <f>ROUND(D10/D16+F10/F16+I10/I16+L10/L16+O10/O16+R10/R16-U10/U16, 3)</f>
        <v>2.1999999999999999E-2</v>
      </c>
      <c r="Y10">
        <f>_xlfn.RANK.EQ(X10,X2:X15)</f>
        <v>14</v>
      </c>
      <c r="AD10">
        <f>ROUND(X10/C10,3)</f>
        <v>2E-3</v>
      </c>
      <c r="AE10">
        <f>_xlfn.RANK.EQ(AD10,AD2:AD15)</f>
        <v>12</v>
      </c>
    </row>
    <row r="11" spans="1:31" x14ac:dyDescent="0.35">
      <c r="A11" t="s">
        <v>9</v>
      </c>
      <c r="B11" s="3"/>
      <c r="C11" s="3">
        <v>10.99</v>
      </c>
      <c r="D11">
        <v>494</v>
      </c>
      <c r="F11">
        <v>12</v>
      </c>
      <c r="G11">
        <f t="shared" si="1"/>
        <v>2.4299999999999999E-2</v>
      </c>
      <c r="I11">
        <v>6</v>
      </c>
      <c r="J11">
        <f t="shared" si="2"/>
        <v>1.2149999999999999E-2</v>
      </c>
      <c r="L11">
        <v>7</v>
      </c>
      <c r="M11">
        <f t="shared" si="3"/>
        <v>1.417E-2</v>
      </c>
      <c r="O11">
        <v>23</v>
      </c>
      <c r="P11">
        <f t="shared" si="4"/>
        <v>4.6600000000000003E-2</v>
      </c>
      <c r="R11">
        <v>3</v>
      </c>
      <c r="S11">
        <f t="shared" si="5"/>
        <v>6.0699999999999999E-3</v>
      </c>
      <c r="U11">
        <v>7</v>
      </c>
      <c r="V11">
        <f t="shared" si="0"/>
        <v>1.417E-2</v>
      </c>
      <c r="X11">
        <f>ROUND(D11/D16+F11/F16+I11/I16+L11/L16+O11/O16+R11/R16-U11/U16, 3)</f>
        <v>0.24099999999999999</v>
      </c>
      <c r="Y11">
        <f>_xlfn.RANK.EQ(X11,X2:X15)</f>
        <v>12</v>
      </c>
      <c r="AD11">
        <f>ROUND(X11/C11,3)</f>
        <v>2.1999999999999999E-2</v>
      </c>
      <c r="AE11">
        <f>_xlfn.RANK.EQ(AD11,AD2:AD15)</f>
        <v>10</v>
      </c>
    </row>
    <row r="12" spans="1:31" x14ac:dyDescent="0.35">
      <c r="A12" t="s">
        <v>15</v>
      </c>
      <c r="B12" s="3">
        <v>0</v>
      </c>
      <c r="C12" s="3"/>
      <c r="D12">
        <v>7372</v>
      </c>
      <c r="F12">
        <v>16</v>
      </c>
      <c r="G12">
        <f t="shared" si="1"/>
        <v>2.2000000000000001E-3</v>
      </c>
      <c r="I12">
        <v>102</v>
      </c>
      <c r="J12">
        <f t="shared" si="2"/>
        <v>1.384E-2</v>
      </c>
      <c r="L12">
        <v>11</v>
      </c>
      <c r="M12">
        <f t="shared" si="3"/>
        <v>1.49E-3</v>
      </c>
      <c r="O12">
        <v>297</v>
      </c>
      <c r="P12">
        <f t="shared" si="4"/>
        <v>4.0300000000000002E-2</v>
      </c>
      <c r="R12">
        <v>29</v>
      </c>
      <c r="S12">
        <f t="shared" si="5"/>
        <v>3.9300000000000003E-3</v>
      </c>
      <c r="U12">
        <v>76</v>
      </c>
      <c r="V12">
        <f t="shared" si="0"/>
        <v>1.031E-2</v>
      </c>
      <c r="X12">
        <f>ROUND(D12/D16+F12/F16+I12/I16+L12/L16+O12/O16+R12/R16-U12/U16, 3)</f>
        <v>1.819</v>
      </c>
      <c r="Y12">
        <f>_xlfn.RANK.EQ(X12,X2:X15)</f>
        <v>4</v>
      </c>
    </row>
    <row r="13" spans="1:31" x14ac:dyDescent="0.35">
      <c r="A13" t="s">
        <v>36</v>
      </c>
      <c r="B13" s="3">
        <v>9.99</v>
      </c>
      <c r="C13" s="3">
        <v>19.989999999999998</v>
      </c>
      <c r="D13">
        <v>1445</v>
      </c>
      <c r="F13">
        <v>149</v>
      </c>
      <c r="G13">
        <f t="shared" si="1"/>
        <v>0.1031</v>
      </c>
      <c r="I13">
        <v>91</v>
      </c>
      <c r="J13">
        <f t="shared" si="2"/>
        <v>6.2979999999999994E-2</v>
      </c>
      <c r="L13">
        <v>34</v>
      </c>
      <c r="M13">
        <f t="shared" si="3"/>
        <v>2.3529999999999999E-2</v>
      </c>
      <c r="O13">
        <v>113</v>
      </c>
      <c r="P13">
        <f t="shared" si="4"/>
        <v>7.8200000000000006E-2</v>
      </c>
      <c r="R13">
        <v>9</v>
      </c>
      <c r="S13">
        <f t="shared" si="5"/>
        <v>6.2300000000000003E-3</v>
      </c>
      <c r="U13">
        <v>19</v>
      </c>
      <c r="V13">
        <f t="shared" si="0"/>
        <v>1.315E-2</v>
      </c>
      <c r="X13">
        <f>ROUND(D13/D16+F13/F16+I13/I16+L13/L16+O13/O16+R13/R16-U13/U16, 3)</f>
        <v>1.907</v>
      </c>
      <c r="Y13">
        <f>_xlfn.RANK.EQ(X13,X3:X16)</f>
        <v>3</v>
      </c>
      <c r="AA13">
        <f>ROUND(X13/B13,4)</f>
        <v>0.19089999999999999</v>
      </c>
      <c r="AB13">
        <f>_xlfn.RANK.EQ(AA13,AA2:AA15)</f>
        <v>3</v>
      </c>
      <c r="AD13">
        <f>ROUND(X13/C13,3)</f>
        <v>9.5000000000000001E-2</v>
      </c>
      <c r="AE13">
        <f>_xlfn.RANK.EQ(AD13,AD2:AD15)</f>
        <v>5</v>
      </c>
    </row>
    <row r="14" spans="1:31" x14ac:dyDescent="0.35">
      <c r="A14" t="s">
        <v>35</v>
      </c>
      <c r="B14" s="3">
        <v>16.989999999999998</v>
      </c>
      <c r="C14" s="3">
        <v>29.99</v>
      </c>
      <c r="D14">
        <v>2564</v>
      </c>
      <c r="F14">
        <v>215</v>
      </c>
      <c r="G14">
        <f t="shared" si="1"/>
        <v>8.3900000000000002E-2</v>
      </c>
      <c r="I14">
        <v>196</v>
      </c>
      <c r="J14">
        <f t="shared" si="2"/>
        <v>7.6439999999999994E-2</v>
      </c>
      <c r="L14">
        <v>82</v>
      </c>
      <c r="M14">
        <f t="shared" si="3"/>
        <v>3.1980000000000001E-2</v>
      </c>
      <c r="O14">
        <v>411</v>
      </c>
      <c r="P14">
        <f t="shared" si="4"/>
        <v>0.1603</v>
      </c>
      <c r="R14">
        <v>79</v>
      </c>
      <c r="S14">
        <f t="shared" si="5"/>
        <v>3.0810000000000001E-2</v>
      </c>
      <c r="U14">
        <v>25</v>
      </c>
      <c r="V14">
        <f t="shared" si="0"/>
        <v>9.75E-3</v>
      </c>
      <c r="X14">
        <f>ROUND(D14/D16+F14/F16+I14/I16+L14/L16+O14/O16+R14/R16-U14/U16, 3)</f>
        <v>5.0190000000000001</v>
      </c>
      <c r="Y14">
        <f>_xlfn.RANK.EQ(X14,X3:X16)</f>
        <v>1</v>
      </c>
      <c r="AA14">
        <f>ROUND(X14/B14,4)</f>
        <v>0.2954</v>
      </c>
      <c r="AB14">
        <f>_xlfn.RANK.EQ(AA14,AA2:AA15)</f>
        <v>2</v>
      </c>
      <c r="AD14">
        <f>ROUND(X14/C14,3)</f>
        <v>0.16700000000000001</v>
      </c>
      <c r="AE14">
        <f>_xlfn.RANK.EQ(AD14,AD2:AD15)</f>
        <v>3</v>
      </c>
    </row>
    <row r="15" spans="1:31" x14ac:dyDescent="0.35">
      <c r="A15" t="s">
        <v>25</v>
      </c>
      <c r="B15" s="3"/>
      <c r="C15" s="3">
        <v>14.99</v>
      </c>
      <c r="D15">
        <v>271</v>
      </c>
      <c r="F15">
        <v>0</v>
      </c>
      <c r="G15">
        <f t="shared" si="1"/>
        <v>0</v>
      </c>
      <c r="I15">
        <v>2</v>
      </c>
      <c r="J15">
        <f t="shared" si="2"/>
        <v>7.3800000000000003E-3</v>
      </c>
      <c r="L15">
        <v>1</v>
      </c>
      <c r="M15">
        <f t="shared" si="3"/>
        <v>3.6900000000000001E-3</v>
      </c>
      <c r="O15">
        <v>42</v>
      </c>
      <c r="P15">
        <f t="shared" si="4"/>
        <v>0.155</v>
      </c>
      <c r="R15">
        <v>1</v>
      </c>
      <c r="S15">
        <f t="shared" si="5"/>
        <v>3.6900000000000001E-3</v>
      </c>
      <c r="U15">
        <v>0</v>
      </c>
      <c r="V15">
        <f t="shared" si="0"/>
        <v>0</v>
      </c>
      <c r="X15">
        <f>ROUND(F15/F16+I15/I16+L15/L16+O15/O16+R15/R16-U15/U16, 3)</f>
        <v>0.13700000000000001</v>
      </c>
      <c r="Y15">
        <f>_xlfn.RANK.EQ(X15,X2:X15)</f>
        <v>13</v>
      </c>
      <c r="AD15">
        <f>ROUND(X15/C15,3)</f>
        <v>8.9999999999999993E-3</v>
      </c>
      <c r="AE15">
        <f>_xlfn.RANK.EQ(AD15,AD2:AD15)</f>
        <v>11</v>
      </c>
    </row>
    <row r="16" spans="1:31" x14ac:dyDescent="0.35">
      <c r="A16" t="s">
        <v>33</v>
      </c>
      <c r="B16" s="3"/>
      <c r="C16" s="3"/>
      <c r="D16">
        <f>MAX(D2:D15)</f>
        <v>7372</v>
      </c>
      <c r="F16">
        <f>MAX(F2:F15)</f>
        <v>215</v>
      </c>
      <c r="G16">
        <f>MAX(G2:G15)</f>
        <v>0.1827</v>
      </c>
      <c r="I16">
        <f>MAX(I2:I15)</f>
        <v>196</v>
      </c>
      <c r="J16">
        <f>MAX(J2:J15)</f>
        <v>0.11942</v>
      </c>
      <c r="L16">
        <f>MAX(L2:L15)</f>
        <v>82</v>
      </c>
      <c r="M16">
        <f>MAX(M2:M15)</f>
        <v>5.5559999999999998E-2</v>
      </c>
      <c r="O16">
        <f>MAX(O2:O15)</f>
        <v>411</v>
      </c>
      <c r="P16">
        <f>MAX(P2:P15)</f>
        <v>0.26319999999999999</v>
      </c>
      <c r="R16">
        <f>MAX(R2:R15)</f>
        <v>79</v>
      </c>
      <c r="S16">
        <f>MAX(S2:S15)</f>
        <v>6.1620000000000001E-2</v>
      </c>
      <c r="U16">
        <f>MAX(U2:U15)</f>
        <v>76</v>
      </c>
      <c r="V16">
        <f>MAX(V2:V15)</f>
        <v>1.788E-2</v>
      </c>
    </row>
    <row r="17" spans="1:21" x14ac:dyDescent="0.35">
      <c r="A17" t="s">
        <v>13</v>
      </c>
    </row>
    <row r="18" spans="1:21" x14ac:dyDescent="0.35">
      <c r="A18" t="s">
        <v>14</v>
      </c>
      <c r="D18">
        <v>36819</v>
      </c>
      <c r="F18">
        <v>500</v>
      </c>
      <c r="I18">
        <v>564</v>
      </c>
      <c r="L18">
        <v>250</v>
      </c>
      <c r="O18">
        <v>2047</v>
      </c>
      <c r="R18">
        <v>250</v>
      </c>
      <c r="U18">
        <v>250</v>
      </c>
    </row>
    <row r="19" spans="1:21" x14ac:dyDescent="0.35">
      <c r="A19" t="s">
        <v>16</v>
      </c>
      <c r="D19" s="1" t="s">
        <v>18</v>
      </c>
      <c r="E19" s="1"/>
      <c r="F19" s="1" t="s">
        <v>21</v>
      </c>
      <c r="G19" s="1"/>
      <c r="H19" s="1"/>
      <c r="I19" s="1" t="s">
        <v>20</v>
      </c>
      <c r="J19" s="1"/>
      <c r="K19" s="1"/>
      <c r="L19" s="1" t="s">
        <v>28</v>
      </c>
      <c r="M19" s="1"/>
      <c r="N19" s="1"/>
      <c r="O19" s="1" t="s">
        <v>32</v>
      </c>
      <c r="P19" s="1"/>
      <c r="Q19" s="1"/>
      <c r="R19" s="1" t="s">
        <v>27</v>
      </c>
      <c r="S19" s="1"/>
      <c r="T19" s="1"/>
      <c r="U19" s="1" t="s">
        <v>26</v>
      </c>
    </row>
    <row r="22" spans="1:21" x14ac:dyDescent="0.35">
      <c r="A22" s="2">
        <v>45517</v>
      </c>
    </row>
  </sheetData>
  <conditionalFormatting sqref="D2:E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W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9" r:id="rId1" xr:uid="{6DF633A1-0328-438E-A2F2-799CF5F42E55}"/>
    <hyperlink ref="F19" r:id="rId2" xr:uid="{91B7E702-6E8F-4476-8446-6BA8115A4828}"/>
    <hyperlink ref="I19" r:id="rId3" xr:uid="{CD48FA2F-8D64-4A6E-9E35-890EB74129C3}"/>
    <hyperlink ref="L19" r:id="rId4" xr:uid="{62414B7C-F344-4B9B-B029-E21CE2385F37}"/>
    <hyperlink ref="U19" r:id="rId5" xr:uid="{D6B57486-8236-4602-A9F0-97056ED0E45F}"/>
    <hyperlink ref="R19" r:id="rId6" xr:uid="{EEADFD78-A82A-4017-A309-D1D9CD2F87EE}"/>
    <hyperlink ref="O19" r:id="rId7" xr:uid="{66BB2726-5D1F-40AD-93B6-039D2FDF2808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Streaming Services</vt:lpstr>
      <vt:lpstr>Bundles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Aust</dc:creator>
  <cp:lastModifiedBy>Riley Aust</cp:lastModifiedBy>
  <dcterms:created xsi:type="dcterms:W3CDTF">2024-08-08T21:17:25Z</dcterms:created>
  <dcterms:modified xsi:type="dcterms:W3CDTF">2024-08-14T19:00:24Z</dcterms:modified>
</cp:coreProperties>
</file>