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26e98885fa12a5/mini_project/"/>
    </mc:Choice>
  </mc:AlternateContent>
  <xr:revisionPtr revIDLastSave="227" documentId="14_{5E1F7936-24CE-4E9B-9C73-EC0804F6DB88}" xr6:coauthVersionLast="47" xr6:coauthVersionMax="47" xr10:uidLastSave="{2D491545-9AB0-48A1-993D-03FE37A08B05}"/>
  <bookViews>
    <workbookView xWindow="-120" yWindow="-120" windowWidth="20730" windowHeight="11160" xr2:uid="{7672BD85-3BFB-4E0E-B66E-FB578F781F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1" l="1"/>
  <c r="H137" i="1"/>
  <c r="H136" i="1"/>
  <c r="H135" i="1"/>
  <c r="H134" i="1"/>
  <c r="H120" i="1"/>
  <c r="H121" i="1"/>
  <c r="H122" i="1"/>
  <c r="H123" i="1"/>
  <c r="H119" i="1"/>
  <c r="D105" i="1"/>
  <c r="D106" i="1"/>
  <c r="D107" i="1"/>
  <c r="D108" i="1"/>
  <c r="D104" i="1"/>
  <c r="F120" i="1"/>
  <c r="F121" i="1"/>
  <c r="F122" i="1"/>
  <c r="F123" i="1"/>
  <c r="F119" i="1"/>
  <c r="F104" i="1"/>
  <c r="H40" i="1"/>
  <c r="D41" i="1" s="1"/>
  <c r="C135" i="1"/>
  <c r="C137" i="1"/>
  <c r="C134" i="1"/>
  <c r="D136" i="1"/>
  <c r="D138" i="1"/>
  <c r="F75" i="1"/>
  <c r="H74" i="1"/>
  <c r="G122" i="1" s="1"/>
  <c r="H75" i="1"/>
  <c r="G137" i="1" s="1"/>
  <c r="H22" i="1"/>
  <c r="D135" i="1" s="1"/>
  <c r="F57" i="1"/>
  <c r="F138" i="1" s="1"/>
  <c r="H41" i="1"/>
  <c r="F42" i="1" s="1"/>
  <c r="H21" i="1"/>
  <c r="D25" i="1" s="1"/>
  <c r="H8" i="1"/>
  <c r="F11" i="1" s="1"/>
  <c r="H7" i="1"/>
  <c r="C120" i="1" s="1"/>
  <c r="G138" i="1" l="1"/>
  <c r="C123" i="1"/>
  <c r="D119" i="1"/>
  <c r="D123" i="1"/>
  <c r="E121" i="1"/>
  <c r="F77" i="1"/>
  <c r="D78" i="1"/>
  <c r="D74" i="1"/>
  <c r="G121" i="1"/>
  <c r="F135" i="1"/>
  <c r="G136" i="1"/>
  <c r="E137" i="1"/>
  <c r="C122" i="1"/>
  <c r="D120" i="1"/>
  <c r="E119" i="1"/>
  <c r="E120" i="1"/>
  <c r="F76" i="1"/>
  <c r="D77" i="1"/>
  <c r="G119" i="1"/>
  <c r="G120" i="1"/>
  <c r="F136" i="1"/>
  <c r="G134" i="1"/>
  <c r="G135" i="1"/>
  <c r="E136" i="1"/>
  <c r="D137" i="1"/>
  <c r="C138" i="1"/>
  <c r="D121" i="1"/>
  <c r="D76" i="1"/>
  <c r="G123" i="1"/>
  <c r="F137" i="1"/>
  <c r="E134" i="1"/>
  <c r="E135" i="1"/>
  <c r="C121" i="1"/>
  <c r="E123" i="1"/>
  <c r="C119" i="1"/>
  <c r="D122" i="1"/>
  <c r="E122" i="1"/>
  <c r="F78" i="1"/>
  <c r="F74" i="1"/>
  <c r="D75" i="1"/>
  <c r="F134" i="1"/>
  <c r="E138" i="1"/>
  <c r="D134" i="1"/>
  <c r="C136" i="1"/>
  <c r="D8" i="1"/>
  <c r="D9" i="1"/>
  <c r="D10" i="1"/>
  <c r="D11" i="1"/>
  <c r="D12" i="1"/>
  <c r="D58" i="1"/>
  <c r="D61" i="1"/>
  <c r="F22" i="1"/>
  <c r="F23" i="1"/>
  <c r="F24" i="1"/>
  <c r="F25" i="1"/>
  <c r="F21" i="1"/>
  <c r="D60" i="1"/>
  <c r="D59" i="1"/>
  <c r="D57" i="1"/>
  <c r="D44" i="1"/>
  <c r="F40" i="1"/>
  <c r="F44" i="1"/>
  <c r="F41" i="1"/>
  <c r="D42" i="1"/>
  <c r="F43" i="1"/>
  <c r="D43" i="1"/>
  <c r="D40" i="1"/>
  <c r="D24" i="1"/>
  <c r="F10" i="1"/>
  <c r="F9" i="1"/>
  <c r="D23" i="1"/>
  <c r="D22" i="1"/>
  <c r="F8" i="1"/>
  <c r="F12" i="1"/>
  <c r="D21" i="1"/>
</calcChain>
</file>

<file path=xl/sharedStrings.xml><?xml version="1.0" encoding="utf-8"?>
<sst xmlns="http://schemas.openxmlformats.org/spreadsheetml/2006/main" count="87" uniqueCount="49">
  <si>
    <t>BubleSortOpt</t>
  </si>
  <si>
    <t>N</t>
  </si>
  <si>
    <t>TbestE</t>
  </si>
  <si>
    <t>TbestT</t>
  </si>
  <si>
    <t>TworstE</t>
  </si>
  <si>
    <t>TworstT</t>
  </si>
  <si>
    <t>best case</t>
  </si>
  <si>
    <t>worst case</t>
  </si>
  <si>
    <t>2n-5</t>
  </si>
  <si>
    <t>4n+3+(n-1)*2n°2</t>
  </si>
  <si>
    <t>BubleSort</t>
  </si>
  <si>
    <t>best case:</t>
  </si>
  <si>
    <t xml:space="preserve">worst case: </t>
  </si>
  <si>
    <t>2n+1  </t>
  </si>
  <si>
    <t>4n*n-2n+1 </t>
  </si>
  <si>
    <t>Gnome Sort</t>
  </si>
  <si>
    <t>GnomeSort</t>
  </si>
  <si>
    <t>3n*n+3n-2</t>
  </si>
  <si>
    <t>Heap Sort</t>
  </si>
  <si>
    <t>HeapSort</t>
  </si>
  <si>
    <t>TheapE</t>
  </si>
  <si>
    <t>TheapT</t>
  </si>
  <si>
    <t>delta:</t>
  </si>
  <si>
    <t>f(n)</t>
  </si>
  <si>
    <t>nlogn</t>
  </si>
  <si>
    <t>Quick Sort</t>
  </si>
  <si>
    <t>QuickSort</t>
  </si>
  <si>
    <t>TworstE2</t>
  </si>
  <si>
    <t>TworsttT</t>
  </si>
  <si>
    <t>BubleSort and opt</t>
  </si>
  <si>
    <t>bubble</t>
  </si>
  <si>
    <t>bubbleopt</t>
  </si>
  <si>
    <t>Radix Sort</t>
  </si>
  <si>
    <t>RadixSort</t>
  </si>
  <si>
    <t>k=3</t>
  </si>
  <si>
    <t>Comparation BestCase</t>
  </si>
  <si>
    <t>bubblOp</t>
  </si>
  <si>
    <t>Bubble</t>
  </si>
  <si>
    <t>Gnome</t>
  </si>
  <si>
    <t>Heap</t>
  </si>
  <si>
    <t>Quick</t>
  </si>
  <si>
    <t>Radix</t>
  </si>
  <si>
    <t>Comparation WorstCase</t>
  </si>
  <si>
    <t>f(n):</t>
  </si>
  <si>
    <t>TradixE</t>
  </si>
  <si>
    <t>TradixT</t>
  </si>
  <si>
    <t>3n-1</t>
  </si>
  <si>
    <t>32*n*k</t>
  </si>
  <si>
    <t xml:space="preserve">n *n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</si>
</sst>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color rgb="FF374151"/>
      <name val="WordVisi_MSFontService"/>
      <charset val="1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</font>
    <font>
      <sz val="9"/>
      <color rgb="FF374151"/>
      <name val="WordVisi_MSFontService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Border="1"/>
    <xf numFmtId="0" fontId="0" fillId="0" borderId="6" xfId="0" applyBorder="1"/>
    <xf numFmtId="0" fontId="3" fillId="5" borderId="5" xfId="0" applyFont="1" applyFill="1" applyBorder="1"/>
    <xf numFmtId="0" fontId="3" fillId="5" borderId="6" xfId="0" applyFont="1" applyFill="1" applyBorder="1"/>
    <xf numFmtId="0" fontId="4" fillId="0" borderId="0" xfId="0" applyFont="1"/>
    <xf numFmtId="0" fontId="1" fillId="0" borderId="0" xfId="0" applyFont="1" applyAlignment="1">
      <alignment wrapText="1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9" xfId="0" applyFont="1" applyFill="1" applyBorder="1"/>
    <xf numFmtId="0" fontId="4" fillId="8" borderId="8" xfId="0" applyFont="1" applyFill="1" applyBorder="1"/>
    <xf numFmtId="0" fontId="4" fillId="8" borderId="9" xfId="0" applyFont="1" applyFill="1" applyBorder="1"/>
    <xf numFmtId="0" fontId="4" fillId="0" borderId="8" xfId="0" applyFont="1" applyBorder="1"/>
    <xf numFmtId="0" fontId="2" fillId="0" borderId="0" xfId="0" applyFont="1" applyAlignment="1">
      <alignment horizontal="center"/>
    </xf>
    <xf numFmtId="0" fontId="4" fillId="6" borderId="0" xfId="0" applyFont="1" applyFill="1"/>
    <xf numFmtId="0" fontId="6" fillId="0" borderId="0" xfId="0" applyFont="1"/>
    <xf numFmtId="0" fontId="0" fillId="4" borderId="6" xfId="0" applyFont="1" applyFill="1" applyBorder="1"/>
    <xf numFmtId="0" fontId="0" fillId="0" borderId="6" xfId="0" applyFont="1" applyBorder="1"/>
    <xf numFmtId="0" fontId="0" fillId="4" borderId="10" xfId="0" applyFont="1" applyFill="1" applyBorder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TbestE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Sheet1!$B$8:$B$12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Sheet1!$C$8:$C$12</c:f>
              <c:numCache>
                <c:formatCode>General</c:formatCode>
                <c:ptCount val="5"/>
                <c:pt idx="0">
                  <c:v>29</c:v>
                </c:pt>
                <c:pt idx="1">
                  <c:v>41</c:v>
                </c:pt>
                <c:pt idx="2">
                  <c:v>62</c:v>
                </c:pt>
                <c:pt idx="3">
                  <c:v>83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0-43B1-9BB3-8FCD5BC4B774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TbestT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Sheet1!$B$8:$B$12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20.499231259609253</c:v>
                </c:pt>
                <c:pt idx="1">
                  <c:v>40.998975012812338</c:v>
                </c:pt>
                <c:pt idx="2">
                  <c:v>61.498718766015422</c:v>
                </c:pt>
                <c:pt idx="3">
                  <c:v>81.998462519218506</c:v>
                </c:pt>
                <c:pt idx="4">
                  <c:v>102.4982062724216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0-43B1-9BB3-8FCD5BC4B774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TworstE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73</c:v>
                </c:pt>
                <c:pt idx="1">
                  <c:v>224</c:v>
                </c:pt>
                <c:pt idx="2">
                  <c:v>508</c:v>
                </c:pt>
                <c:pt idx="3">
                  <c:v>829</c:v>
                </c:pt>
                <c:pt idx="4">
                  <c:v>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0-43B1-9BB3-8FCD5BC4B774}"/>
            </c:ext>
          </c:extLst>
        </c:ser>
        <c:ser>
          <c:idx val="3"/>
          <c:order val="3"/>
          <c:tx>
            <c:strRef>
              <c:f>Sheet1!$F$7</c:f>
              <c:strCache>
                <c:ptCount val="1"/>
                <c:pt idx="0">
                  <c:v>TworstT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Sheet1!$B$8:$B$12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27.999860003500057</c:v>
                </c:pt>
                <c:pt idx="1">
                  <c:v>224</c:v>
                </c:pt>
                <c:pt idx="2">
                  <c:v>756.00125998529961</c:v>
                </c:pt>
                <c:pt idx="3">
                  <c:v>1792.004479955199</c:v>
                </c:pt>
                <c:pt idx="4">
                  <c:v>3500.0104999054979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0-43B1-9BB3-8FCD5BC4B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238496"/>
        <c:axId val="1631226848"/>
      </c:lineChart>
      <c:catAx>
        <c:axId val="16312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226848"/>
        <c:crosses val="autoZero"/>
        <c:auto val="1"/>
        <c:lblAlgn val="ctr"/>
        <c:lblOffset val="100"/>
        <c:noMultiLvlLbl val="0"/>
      </c:catAx>
      <c:valAx>
        <c:axId val="16312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12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Sheet1!$C$20</c:f>
              <c:strCache>
                <c:ptCount val="1"/>
                <c:pt idx="0">
                  <c:v>TbestE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Sheet1!$B$21:$B$25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39</c:v>
                </c:pt>
                <c:pt idx="3">
                  <c:v>44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5-4280-A3B4-F40A96BB9AF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TbestT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Sheet1!$B$21:$B$25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10</c:v>
                </c:pt>
                <c:pt idx="1">
                  <c:v>19.999950000249999</c:v>
                </c:pt>
                <c:pt idx="2">
                  <c:v>29.999900000499998</c:v>
                </c:pt>
                <c:pt idx="3">
                  <c:v>39.999850000749994</c:v>
                </c:pt>
                <c:pt idx="4">
                  <c:v>49.999800000999997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A5-4280-A3B4-F40A96BB9AF3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TworstE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Sheet1!$B$21:$B$25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Sheet1!$E$21:$E$25</c:f>
              <c:numCache>
                <c:formatCode>General</c:formatCode>
                <c:ptCount val="5"/>
                <c:pt idx="0">
                  <c:v>123</c:v>
                </c:pt>
                <c:pt idx="1">
                  <c:v>266</c:v>
                </c:pt>
                <c:pt idx="2">
                  <c:v>543</c:v>
                </c:pt>
                <c:pt idx="3">
                  <c:v>889</c:v>
                </c:pt>
                <c:pt idx="4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5-4280-A3B4-F40A96BB9AF3}"/>
            </c:ext>
          </c:extLst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TworstT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Sheet1!$B$21:$B$25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Sheet1!$F$21:$F$25</c:f>
              <c:numCache>
                <c:formatCode>General</c:formatCode>
                <c:ptCount val="5"/>
                <c:pt idx="0">
                  <c:v>123</c:v>
                </c:pt>
                <c:pt idx="1">
                  <c:v>492.00122999692496</c:v>
                </c:pt>
                <c:pt idx="2">
                  <c:v>1107.00368999385</c:v>
                </c:pt>
                <c:pt idx="3">
                  <c:v>1968.0073799907748</c:v>
                </c:pt>
                <c:pt idx="4">
                  <c:v>3075.0122999876999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A5-4280-A3B4-F40A96BB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4503"/>
        <c:axId val="61356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Sheet1!$B$21:$B$25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Sheet1!$B$21:$B$25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AA5-4280-A3B4-F40A96BB9AF3}"/>
                  </c:ext>
                </c:extLst>
              </c15:ser>
            </c15:filteredLineSeries>
          </c:ext>
        </c:extLst>
      </c:lineChart>
      <c:catAx>
        <c:axId val="61354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56551"/>
        <c:crosses val="autoZero"/>
        <c:auto val="1"/>
        <c:lblAlgn val="ctr"/>
        <c:lblOffset val="100"/>
        <c:noMultiLvlLbl val="0"/>
      </c:catAx>
      <c:valAx>
        <c:axId val="6135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54503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Gnome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Sheet1!$B$40:$B$44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7</c:v>
                </c:pt>
                <c:pt idx="1">
                  <c:v>28</c:v>
                </c:pt>
                <c:pt idx="2">
                  <c:v>31</c:v>
                </c:pt>
                <c:pt idx="3">
                  <c:v>49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14D-8EE5-8503AB94E2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Sheet1!$B$40:$B$44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Sheet1!$D$40:$D$44</c:f>
              <c:numCache>
                <c:formatCode>General</c:formatCode>
                <c:ptCount val="5"/>
                <c:pt idx="0">
                  <c:v>7</c:v>
                </c:pt>
                <c:pt idx="1">
                  <c:v>14.000023333411111</c:v>
                </c:pt>
                <c:pt idx="2">
                  <c:v>21.000046666822222</c:v>
                </c:pt>
                <c:pt idx="3">
                  <c:v>28.000070000233332</c:v>
                </c:pt>
                <c:pt idx="4">
                  <c:v>35.000093333644443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14D-8EE5-8503AB94E2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Sheet1!$B$40:$B$44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Sheet1!$E$40:$E$44</c:f>
              <c:numCache>
                <c:formatCode>General</c:formatCode>
                <c:ptCount val="5"/>
                <c:pt idx="0">
                  <c:v>54</c:v>
                </c:pt>
                <c:pt idx="1">
                  <c:v>270</c:v>
                </c:pt>
                <c:pt idx="2">
                  <c:v>502</c:v>
                </c:pt>
                <c:pt idx="3">
                  <c:v>698</c:v>
                </c:pt>
                <c:pt idx="4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14D-8EE5-8503AB94E20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Sheet1!$B$40:$B$44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Sheet1!$F$40:$F$44</c:f>
              <c:numCache>
                <c:formatCode>General</c:formatCode>
                <c:ptCount val="5"/>
                <c:pt idx="0">
                  <c:v>54</c:v>
                </c:pt>
                <c:pt idx="1">
                  <c:v>215.9989200215997</c:v>
                </c:pt>
                <c:pt idx="2">
                  <c:v>485.99676006119915</c:v>
                </c:pt>
                <c:pt idx="3">
                  <c:v>863.9935201187983</c:v>
                </c:pt>
                <c:pt idx="4">
                  <c:v>1349.9892001943972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2-414D-8EE5-8503AB94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71647"/>
        <c:axId val="98573311"/>
      </c:lineChart>
      <c:catAx>
        <c:axId val="985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73311"/>
        <c:crosses val="autoZero"/>
        <c:auto val="1"/>
        <c:lblAlgn val="ctr"/>
        <c:lblOffset val="100"/>
        <c:noMultiLvlLbl val="0"/>
      </c:catAx>
      <c:valAx>
        <c:axId val="985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Sheet1!$B$57:$B$61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cat>
          <c:val>
            <c:numRef>
              <c:f>Sheet1!$C$57:$C$61</c:f>
              <c:numCache>
                <c:formatCode>General</c:formatCode>
                <c:ptCount val="5"/>
                <c:pt idx="0">
                  <c:v>12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187-A961-BF0F93535F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Sheet1!$B$57:$B$61</c:f>
              <c:numCache>
                <c:formatCode>General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</c:numCache>
            </c:numRef>
          </c:cat>
          <c:val>
            <c:numRef>
              <c:f>Sheet1!$D$57:$D$61</c:f>
              <c:numCache>
                <c:formatCode>General</c:formatCode>
                <c:ptCount val="5"/>
                <c:pt idx="0">
                  <c:v>2923.930508894111</c:v>
                </c:pt>
                <c:pt idx="1">
                  <c:v>6222.4923891747057</c:v>
                </c:pt>
                <c:pt idx="2">
                  <c:v>13194.247521122377</c:v>
                </c:pt>
                <c:pt idx="3">
                  <c:v>20448.807193248067</c:v>
                </c:pt>
                <c:pt idx="4">
                  <c:v>27887.02052779069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187-A961-BF0F9353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49536"/>
        <c:axId val="1917615136"/>
      </c:lineChart>
      <c:catAx>
        <c:axId val="14921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615136"/>
        <c:crosses val="autoZero"/>
        <c:auto val="1"/>
        <c:lblAlgn val="ctr"/>
        <c:lblOffset val="100"/>
        <c:noMultiLvlLbl val="0"/>
      </c:catAx>
      <c:valAx>
        <c:axId val="19176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21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layout>
        <c:manualLayout>
          <c:xMode val="edge"/>
          <c:yMode val="edge"/>
          <c:x val="0.35211317585301838"/>
          <c:y val="2.65699745952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Sheet1!$B$74:$B$78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Sheet1!$C$74:$C$78</c:f>
              <c:numCache>
                <c:formatCode>General</c:formatCode>
                <c:ptCount val="5"/>
                <c:pt idx="0">
                  <c:v>18</c:v>
                </c:pt>
                <c:pt idx="1">
                  <c:v>67</c:v>
                </c:pt>
                <c:pt idx="2">
                  <c:v>115</c:v>
                </c:pt>
                <c:pt idx="3">
                  <c:v>200</c:v>
                </c:pt>
                <c:pt idx="4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86-4996-818B-4E008DDB43B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Sheet1!$B$74:$B$78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Sheet1!$D$74:$D$78</c:f>
              <c:numCache>
                <c:formatCode>General</c:formatCode>
                <c:ptCount val="5"/>
                <c:pt idx="0">
                  <c:v>18</c:v>
                </c:pt>
                <c:pt idx="1">
                  <c:v>38.167415968780659</c:v>
                </c:pt>
                <c:pt idx="2">
                  <c:v>59.152909550972353</c:v>
                </c:pt>
                <c:pt idx="3">
                  <c:v>80.669663875122652</c:v>
                </c:pt>
                <c:pt idx="4">
                  <c:v>102.58146007804832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86-4996-818B-4E008DDB43B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Sheet1!$B$74:$B$78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Sheet1!$E$74:$E$78</c:f>
              <c:numCache>
                <c:formatCode>General</c:formatCode>
                <c:ptCount val="5"/>
                <c:pt idx="0">
                  <c:v>15</c:v>
                </c:pt>
                <c:pt idx="1">
                  <c:v>86</c:v>
                </c:pt>
                <c:pt idx="2">
                  <c:v>164</c:v>
                </c:pt>
                <c:pt idx="3">
                  <c:v>260</c:v>
                </c:pt>
                <c:pt idx="4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6-4996-818B-4E008DDB43BE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Sheet1!$B$74:$B$78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Sheet1!$F$74:$F$78</c:f>
              <c:numCache>
                <c:formatCode>General</c:formatCode>
                <c:ptCount val="5"/>
                <c:pt idx="0">
                  <c:v>15</c:v>
                </c:pt>
                <c:pt idx="1">
                  <c:v>60</c:v>
                </c:pt>
                <c:pt idx="2">
                  <c:v>135</c:v>
                </c:pt>
                <c:pt idx="3">
                  <c:v>240</c:v>
                </c:pt>
                <c:pt idx="4">
                  <c:v>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86-4996-818B-4E008DDB4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74471"/>
        <c:axId val="88584711"/>
      </c:lineChart>
      <c:catAx>
        <c:axId val="88574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84711"/>
        <c:crosses val="autoZero"/>
        <c:auto val="1"/>
        <c:lblAlgn val="ctr"/>
        <c:lblOffset val="100"/>
        <c:noMultiLvlLbl val="0"/>
      </c:catAx>
      <c:valAx>
        <c:axId val="8858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74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94590815186188"/>
          <c:y val="0.87016847468777414"/>
          <c:w val="0.6334416797900263"/>
          <c:h val="8.1522309711286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BestCase Comapraision</a:t>
            </a:r>
          </a:p>
        </c:rich>
      </c:tx>
      <c:layout>
        <c:manualLayout>
          <c:xMode val="edge"/>
          <c:yMode val="edge"/>
          <c:x val="0.37445949137512319"/>
          <c:y val="3.6666717529296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Sheet1!$C$119:$C$123</c:f>
              <c:numCache>
                <c:formatCode>General</c:formatCode>
                <c:ptCount val="5"/>
                <c:pt idx="0">
                  <c:v>20.499231259609253</c:v>
                </c:pt>
                <c:pt idx="1">
                  <c:v>40.998975012812338</c:v>
                </c:pt>
                <c:pt idx="2">
                  <c:v>61.498718766015422</c:v>
                </c:pt>
                <c:pt idx="3">
                  <c:v>81.998462519218506</c:v>
                </c:pt>
                <c:pt idx="4">
                  <c:v>102.4982062724216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6E-44C0-845E-E8F793E9DF5D}"/>
            </c:ext>
          </c:extLst>
        </c:ser>
        <c:ser>
          <c:idx val="2"/>
          <c:order val="1"/>
          <c:tx>
            <c:v>bubble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Sheet1!$D$119:$D$123</c:f>
              <c:numCache>
                <c:formatCode>General</c:formatCode>
                <c:ptCount val="5"/>
                <c:pt idx="0">
                  <c:v>10</c:v>
                </c:pt>
                <c:pt idx="1">
                  <c:v>19.999950000249999</c:v>
                </c:pt>
                <c:pt idx="2">
                  <c:v>29.999900000499998</c:v>
                </c:pt>
                <c:pt idx="3">
                  <c:v>39.999850000749994</c:v>
                </c:pt>
                <c:pt idx="4">
                  <c:v>49.999800000999997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6E-44C0-845E-E8F793E9DF5D}"/>
            </c:ext>
          </c:extLst>
        </c:ser>
        <c:ser>
          <c:idx val="3"/>
          <c:order val="2"/>
          <c:tx>
            <c:v>gnome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Sheet1!$E$119:$E$123</c:f>
              <c:numCache>
                <c:formatCode>General</c:formatCode>
                <c:ptCount val="5"/>
                <c:pt idx="0">
                  <c:v>7</c:v>
                </c:pt>
                <c:pt idx="1">
                  <c:v>14.000023333411111</c:v>
                </c:pt>
                <c:pt idx="2">
                  <c:v>21.000046666822222</c:v>
                </c:pt>
                <c:pt idx="3">
                  <c:v>28.000070000233332</c:v>
                </c:pt>
                <c:pt idx="4">
                  <c:v>35.000093333644443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6E-44C0-845E-E8F793E9DF5D}"/>
            </c:ext>
          </c:extLst>
        </c:ser>
        <c:ser>
          <c:idx val="4"/>
          <c:order val="3"/>
          <c:tx>
            <c:v>heap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Sheet1!$F$119:$F$123</c:f>
              <c:numCache>
                <c:formatCode>General</c:formatCode>
                <c:ptCount val="5"/>
                <c:pt idx="0">
                  <c:v>6222.4923891747057</c:v>
                </c:pt>
                <c:pt idx="1">
                  <c:v>13194.247521122377</c:v>
                </c:pt>
                <c:pt idx="2">
                  <c:v>20448.807193248067</c:v>
                </c:pt>
                <c:pt idx="3">
                  <c:v>27887.02052779069</c:v>
                </c:pt>
                <c:pt idx="4">
                  <c:v>35461.797478115812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86E-44C0-845E-E8F793E9DF5D}"/>
            </c:ext>
          </c:extLst>
        </c:ser>
        <c:ser>
          <c:idx val="5"/>
          <c:order val="4"/>
          <c:tx>
            <c:v>quick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Sheet1!$G$119:$G$123</c:f>
              <c:numCache>
                <c:formatCode>General</c:formatCode>
                <c:ptCount val="5"/>
                <c:pt idx="0">
                  <c:v>18</c:v>
                </c:pt>
                <c:pt idx="1">
                  <c:v>38.167415968780659</c:v>
                </c:pt>
                <c:pt idx="2">
                  <c:v>59.152909550972353</c:v>
                </c:pt>
                <c:pt idx="3">
                  <c:v>80.669663875122652</c:v>
                </c:pt>
                <c:pt idx="4">
                  <c:v>102.58146007804832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86E-44C0-845E-E8F793E9DF5D}"/>
            </c:ext>
          </c:extLst>
        </c:ser>
        <c:ser>
          <c:idx val="6"/>
          <c:order val="5"/>
          <c:tx>
            <c:v>radix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Sheet1!$H$119:$H$123</c:f>
              <c:numCache>
                <c:formatCode>General</c:formatCode>
                <c:ptCount val="5"/>
                <c:pt idx="0">
                  <c:v>129023.99999999999</c:v>
                </c:pt>
                <c:pt idx="1">
                  <c:v>258047.99999999997</c:v>
                </c:pt>
                <c:pt idx="2">
                  <c:v>387071.99999999994</c:v>
                </c:pt>
                <c:pt idx="3">
                  <c:v>516095.99999999994</c:v>
                </c:pt>
                <c:pt idx="4">
                  <c:v>645120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6E-44C0-845E-E8F793E9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94312"/>
        <c:axId val="1183622664"/>
      </c:lineChart>
      <c:catAx>
        <c:axId val="5049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622664"/>
        <c:crosses val="autoZero"/>
        <c:auto val="1"/>
        <c:lblAlgn val="ctr"/>
        <c:lblOffset val="100"/>
        <c:noMultiLvlLbl val="0"/>
      </c:catAx>
      <c:valAx>
        <c:axId val="1183622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9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WorstCase Comapraision</a:t>
            </a:r>
          </a:p>
        </c:rich>
      </c:tx>
      <c:layout>
        <c:manualLayout>
          <c:xMode val="edge"/>
          <c:yMode val="edge"/>
          <c:x val="0.37332762946227649"/>
          <c:y val="2.9999898274739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bubbleop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Sheet1!$C$119:$C$123</c:f>
              <c:numCache>
                <c:formatCode>General</c:formatCode>
                <c:ptCount val="5"/>
                <c:pt idx="0">
                  <c:v>20.499231259609253</c:v>
                </c:pt>
                <c:pt idx="1">
                  <c:v>40.998975012812338</c:v>
                </c:pt>
                <c:pt idx="2">
                  <c:v>61.498718766015422</c:v>
                </c:pt>
                <c:pt idx="3">
                  <c:v>81.998462519218506</c:v>
                </c:pt>
                <c:pt idx="4">
                  <c:v>102.4982062724216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0-41DE-8A2C-A860F1183A23}"/>
            </c:ext>
          </c:extLst>
        </c:ser>
        <c:ser>
          <c:idx val="2"/>
          <c:order val="1"/>
          <c:tx>
            <c:v>bubble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Sheet1!$D$119:$D$123</c:f>
              <c:numCache>
                <c:formatCode>General</c:formatCode>
                <c:ptCount val="5"/>
                <c:pt idx="0">
                  <c:v>10</c:v>
                </c:pt>
                <c:pt idx="1">
                  <c:v>19.999950000249999</c:v>
                </c:pt>
                <c:pt idx="2">
                  <c:v>29.999900000499998</c:v>
                </c:pt>
                <c:pt idx="3">
                  <c:v>39.999850000749994</c:v>
                </c:pt>
                <c:pt idx="4">
                  <c:v>49.999800000999997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0-41DE-8A2C-A860F1183A23}"/>
            </c:ext>
          </c:extLst>
        </c:ser>
        <c:ser>
          <c:idx val="3"/>
          <c:order val="2"/>
          <c:tx>
            <c:v>gnome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Sheet1!$E$119:$E$123</c:f>
              <c:numCache>
                <c:formatCode>General</c:formatCode>
                <c:ptCount val="5"/>
                <c:pt idx="0">
                  <c:v>7</c:v>
                </c:pt>
                <c:pt idx="1">
                  <c:v>14.000023333411111</c:v>
                </c:pt>
                <c:pt idx="2">
                  <c:v>21.000046666822222</c:v>
                </c:pt>
                <c:pt idx="3">
                  <c:v>28.000070000233332</c:v>
                </c:pt>
                <c:pt idx="4">
                  <c:v>35.000093333644443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0-41DE-8A2C-A860F1183A23}"/>
            </c:ext>
          </c:extLst>
        </c:ser>
        <c:ser>
          <c:idx val="4"/>
          <c:order val="3"/>
          <c:tx>
            <c:v>heap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Sheet1!$F$119:$F$123</c:f>
              <c:numCache>
                <c:formatCode>General</c:formatCode>
                <c:ptCount val="5"/>
                <c:pt idx="0">
                  <c:v>6222.4923891747057</c:v>
                </c:pt>
                <c:pt idx="1">
                  <c:v>13194.247521122377</c:v>
                </c:pt>
                <c:pt idx="2">
                  <c:v>20448.807193248067</c:v>
                </c:pt>
                <c:pt idx="3">
                  <c:v>27887.02052779069</c:v>
                </c:pt>
                <c:pt idx="4">
                  <c:v>35461.797478115812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0-41DE-8A2C-A860F1183A23}"/>
            </c:ext>
          </c:extLst>
        </c:ser>
        <c:ser>
          <c:idx val="5"/>
          <c:order val="4"/>
          <c:tx>
            <c:v>quick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Sheet1!$G$119:$G$123</c:f>
              <c:numCache>
                <c:formatCode>General</c:formatCode>
                <c:ptCount val="5"/>
                <c:pt idx="0">
                  <c:v>18</c:v>
                </c:pt>
                <c:pt idx="1">
                  <c:v>38.167415968780659</c:v>
                </c:pt>
                <c:pt idx="2">
                  <c:v>59.152909550972353</c:v>
                </c:pt>
                <c:pt idx="3">
                  <c:v>80.669663875122652</c:v>
                </c:pt>
                <c:pt idx="4">
                  <c:v>102.58146007804832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0-41DE-8A2C-A860F1183A23}"/>
            </c:ext>
          </c:extLst>
        </c:ser>
        <c:ser>
          <c:idx val="6"/>
          <c:order val="5"/>
          <c:tx>
            <c:v>radix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Sheet1!$B$119:$B$123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Sheet1!$H$119:$H$123</c:f>
              <c:numCache>
                <c:formatCode>General</c:formatCode>
                <c:ptCount val="5"/>
                <c:pt idx="0">
                  <c:v>129023.99999999999</c:v>
                </c:pt>
                <c:pt idx="1">
                  <c:v>258047.99999999997</c:v>
                </c:pt>
                <c:pt idx="2">
                  <c:v>387071.99999999994</c:v>
                </c:pt>
                <c:pt idx="3">
                  <c:v>516095.99999999994</c:v>
                </c:pt>
                <c:pt idx="4">
                  <c:v>645120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0-41DE-8A2C-A860F118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94312"/>
        <c:axId val="1183622664"/>
      </c:lineChart>
      <c:catAx>
        <c:axId val="5049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622664"/>
        <c:crosses val="autoZero"/>
        <c:auto val="1"/>
        <c:lblAlgn val="ctr"/>
        <c:lblOffset val="100"/>
        <c:noMultiLvlLbl val="0"/>
      </c:catAx>
      <c:valAx>
        <c:axId val="118362266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9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between bubble and bubbleopt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Sheet1!$B$89:$B$93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29</c:v>
                </c:pt>
                <c:pt idx="1">
                  <c:v>41</c:v>
                </c:pt>
                <c:pt idx="2">
                  <c:v>62</c:v>
                </c:pt>
                <c:pt idx="3">
                  <c:v>83</c:v>
                </c:pt>
                <c:pt idx="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4-479F-BBEF-11001066B7E3}"/>
            </c:ext>
          </c:extLst>
        </c:ser>
        <c:ser>
          <c:idx val="1"/>
          <c:order val="1"/>
          <c:tx>
            <c:v>bubbleopt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Sheet1!$B$89:$B$93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39</c:v>
                </c:pt>
                <c:pt idx="3">
                  <c:v>44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4-479F-BBEF-11001066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668271"/>
        <c:axId val="1938681167"/>
      </c:lineChart>
      <c:catAx>
        <c:axId val="19386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681167"/>
        <c:crosses val="autoZero"/>
        <c:auto val="1"/>
        <c:lblAlgn val="ctr"/>
        <c:lblOffset val="100"/>
        <c:noMultiLvlLbl val="0"/>
      </c:catAx>
      <c:valAx>
        <c:axId val="19386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6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radix</a:t>
            </a:r>
            <a:r>
              <a:rPr lang="fr-FR" baseline="0"/>
              <a:t> Sort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TradixE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Sheet1!$B$104:$B$108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Sheet1!$C$104:$C$108</c:f>
              <c:numCache>
                <c:formatCode>General</c:formatCode>
                <c:ptCount val="5"/>
                <c:pt idx="0">
                  <c:v>14</c:v>
                </c:pt>
                <c:pt idx="1">
                  <c:v>27</c:v>
                </c:pt>
                <c:pt idx="2">
                  <c:v>41</c:v>
                </c:pt>
                <c:pt idx="3">
                  <c:v>58</c:v>
                </c:pt>
                <c:pt idx="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D-4372-A61E-48BAD222DE8D}"/>
            </c:ext>
          </c:extLst>
        </c:ser>
        <c:ser>
          <c:idx val="1"/>
          <c:order val="1"/>
          <c:tx>
            <c:v>TradixT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Sheet1!$B$104:$B$108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Sheet1!$D$104:$D$108</c:f>
              <c:numCache>
                <c:formatCode>General</c:formatCode>
                <c:ptCount val="5"/>
                <c:pt idx="0">
                  <c:v>129023.99999999999</c:v>
                </c:pt>
                <c:pt idx="1">
                  <c:v>258047.99999999997</c:v>
                </c:pt>
                <c:pt idx="2">
                  <c:v>387071.99999999994</c:v>
                </c:pt>
                <c:pt idx="3">
                  <c:v>516095.99999999994</c:v>
                </c:pt>
                <c:pt idx="4">
                  <c:v>645120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D-4372-A61E-48BAD222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686559"/>
        <c:axId val="2108702367"/>
      </c:lineChart>
      <c:catAx>
        <c:axId val="21086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702367"/>
        <c:crosses val="autoZero"/>
        <c:auto val="1"/>
        <c:lblAlgn val="ctr"/>
        <c:lblOffset val="100"/>
        <c:noMultiLvlLbl val="0"/>
      </c:catAx>
      <c:valAx>
        <c:axId val="210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86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1</xdr:row>
      <xdr:rowOff>31750</xdr:rowOff>
    </xdr:from>
    <xdr:to>
      <xdr:col>17</xdr:col>
      <xdr:colOff>171450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9F41F-4B9A-4435-B0B2-10670DB87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15</xdr:row>
      <xdr:rowOff>53975</xdr:rowOff>
    </xdr:from>
    <xdr:to>
      <xdr:col>17</xdr:col>
      <xdr:colOff>107950</xdr:colOff>
      <xdr:row>27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35C02E-E032-550A-5C9A-4BFD3EDD6864}"/>
            </a:ext>
            <a:ext uri="{147F2762-F138-4A5C-976F-8EAC2B608ADB}">
              <a16:predDERef xmlns:a16="http://schemas.microsoft.com/office/drawing/2014/main" pred="{AD89F41F-4B9A-4435-B0B2-10670DB87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257174</xdr:colOff>
      <xdr:row>32</xdr:row>
      <xdr:rowOff>114300</xdr:rowOff>
    </xdr:from>
    <xdr:to>
      <xdr:col>17</xdr:col>
      <xdr:colOff>342899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7993E-7516-45BF-AEC0-6DD090AE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238124</xdr:colOff>
      <xdr:row>49</xdr:row>
      <xdr:rowOff>85724</xdr:rowOff>
    </xdr:from>
    <xdr:to>
      <xdr:col>17</xdr:col>
      <xdr:colOff>342899</xdr:colOff>
      <xdr:row>61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C068C2-831C-40C6-905F-4D059FFED6A5}"/>
            </a:ext>
            <a:ext uri="{147F2762-F138-4A5C-976F-8EAC2B608ADB}">
              <a16:predDERef xmlns:a16="http://schemas.microsoft.com/office/drawing/2014/main" pred="{B457993E-7516-45BF-AEC0-6DD090AE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67</xdr:row>
      <xdr:rowOff>19050</xdr:rowOff>
    </xdr:from>
    <xdr:to>
      <xdr:col>17</xdr:col>
      <xdr:colOff>571500</xdr:colOff>
      <xdr:row>80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ABCE95B-5CB1-A4B8-58D3-C55D971FC6D8}"/>
            </a:ext>
            <a:ext uri="{147F2762-F138-4A5C-976F-8EAC2B608ADB}">
              <a16:predDERef xmlns:a16="http://schemas.microsoft.com/office/drawing/2014/main" pred="{A8C068C2-831C-40C6-905F-4D059FFED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115</xdr:row>
      <xdr:rowOff>142875</xdr:rowOff>
    </xdr:from>
    <xdr:to>
      <xdr:col>18</xdr:col>
      <xdr:colOff>200025</xdr:colOff>
      <xdr:row>125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31EF564-1E6D-07F0-2D9C-C61A5A525F94}"/>
            </a:ext>
            <a:ext uri="{147F2762-F138-4A5C-976F-8EAC2B608ADB}">
              <a16:predDERef xmlns:a16="http://schemas.microsoft.com/office/drawing/2014/main" pred="{D6573B6D-BAF0-2043-F6BE-5CA2C970F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266700</xdr:colOff>
      <xdr:row>131</xdr:row>
      <xdr:rowOff>123825</xdr:rowOff>
    </xdr:from>
    <xdr:to>
      <xdr:col>18</xdr:col>
      <xdr:colOff>200025</xdr:colOff>
      <xdr:row>141</xdr:row>
      <xdr:rowOff>123825</xdr:rowOff>
    </xdr:to>
    <xdr:graphicFrame macro="">
      <xdr:nvGraphicFramePr>
        <xdr:cNvPr id="9" name="Graphique 6">
          <a:extLst>
            <a:ext uri="{FF2B5EF4-FFF2-40B4-BE49-F238E27FC236}">
              <a16:creationId xmlns:a16="http://schemas.microsoft.com/office/drawing/2014/main" id="{AF0D6630-4E0E-4C56-B804-145A5994F221}"/>
            </a:ext>
            <a:ext uri="{147F2762-F138-4A5C-976F-8EAC2B608ADB}">
              <a16:predDERef xmlns:a16="http://schemas.microsoft.com/office/drawing/2014/main" pred="{431EF564-1E6D-07F0-2D9C-C61A5A52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83</xdr:row>
      <xdr:rowOff>138112</xdr:rowOff>
    </xdr:from>
    <xdr:to>
      <xdr:col>16</xdr:col>
      <xdr:colOff>66675</xdr:colOff>
      <xdr:row>93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F4B2DD-0D86-418B-BDC7-5FCD014E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233362</xdr:colOff>
      <xdr:row>98</xdr:row>
      <xdr:rowOff>138112</xdr:rowOff>
    </xdr:from>
    <xdr:to>
      <xdr:col>13</xdr:col>
      <xdr:colOff>361950</xdr:colOff>
      <xdr:row>109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B6B3C0-2931-49B0-AE31-FBC25D2F0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BCF3B-A543-4C0B-88C5-B2E547D0A778}" name="Table1" displayName="Table1" ref="B7:F12" totalsRowShown="0">
  <autoFilter ref="B7:F12" xr:uid="{2BEBCF3B-A543-4C0B-88C5-B2E547D0A778}"/>
  <tableColumns count="5">
    <tableColumn id="1" xr3:uid="{CC624BFE-8BAE-43DB-821E-27197AAF1DA4}" name="N"/>
    <tableColumn id="2" xr3:uid="{8D68DCD2-D538-443B-89D1-8441EA116D83}" name="TbestE"/>
    <tableColumn id="3" xr3:uid="{9A5A0117-F439-4CD5-B726-03F355C374A8}" name="TbestT" dataDxfId="4">
      <calculatedColumnFormula>(2*B8-5)*$H$7</calculatedColumnFormula>
    </tableColumn>
    <tableColumn id="4" xr3:uid="{7FB15776-8911-404C-B548-705CF9A1943D}" name="TworstE"/>
    <tableColumn id="5" xr3:uid="{61AA5043-6454-48F4-BE27-4DB01E096EA9}" name="TworstT">
      <calculatedColumnFormula>(4*B8+3+(B8-1)*2*B8*B8)*$H$8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C09826-B436-488D-A3E4-85D47FA4891C}" name="Table13" displayName="Table13" ref="B20:F25" totalsRowShown="0">
  <autoFilter ref="B20:F25" xr:uid="{8CC09826-B436-488D-A3E4-85D47FA4891C}"/>
  <tableColumns count="5">
    <tableColumn id="1" xr3:uid="{A0748FEF-8F39-4971-AAD7-8BEBD2AA212D}" name="N"/>
    <tableColumn id="2" xr3:uid="{8DD9DF69-5688-4A94-8F8C-2C5F2EB846A0}" name="TbestE"/>
    <tableColumn id="3" xr3:uid="{EFCED2F7-9D99-4A84-8509-37B6D39DAA75}" name="TbestT">
      <calculatedColumnFormula>(2*B21+1)*$H$21</calculatedColumnFormula>
    </tableColumn>
    <tableColumn id="4" xr3:uid="{78F76683-A9BE-49EB-A7F5-E3F225D0D60A}" name="TworstE"/>
    <tableColumn id="5" xr3:uid="{FBC89F3C-4FE7-4AC3-BFED-61AF2C9843D3}" name="TworstT" dataDxfId="3">
      <calculatedColumnFormula>(4*B21*B21-2*B21+1)*$H$22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81CB84-5DD3-49B1-A936-F6B490426AD8}" name="Table135" displayName="Table135" ref="B39:F44" totalsRowShown="0">
  <autoFilter ref="B39:F44" xr:uid="{D981CB84-5DD3-49B1-A936-F6B490426AD8}"/>
  <tableColumns count="5">
    <tableColumn id="1" xr3:uid="{6133AEDD-875A-4FA2-9501-B283C3B53D23}" name="N"/>
    <tableColumn id="2" xr3:uid="{113FAA90-2686-473D-92CE-A1B09124F391}" name="TbestE"/>
    <tableColumn id="3" xr3:uid="{79AE8DF4-4F28-4D48-9720-3C436CF81D48}" name="TbestT">
      <calculatedColumnFormula>(3*B40-1)*$H$40</calculatedColumnFormula>
    </tableColumn>
    <tableColumn id="4" xr3:uid="{DBEC849C-2803-4816-8B1D-644A72548EDD}" name="TworstE"/>
    <tableColumn id="5" xr3:uid="{A2721996-B00C-4F90-BBA0-99644F94EDD9}" name="TworstT" dataDxfId="2">
      <calculatedColumnFormula>(3*B40*B40+3*B40-2)*$H$41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6FE8C-6F30-4F51-8B34-62907241A321}" name="Table1354" displayName="Table1354" ref="B56:D61" totalsRowShown="0">
  <autoFilter ref="B56:D61" xr:uid="{1A06FE8C-6F30-4F51-8B34-62907241A321}"/>
  <tableColumns count="3">
    <tableColumn id="1" xr3:uid="{5FFF0A32-9B51-4073-A886-C46724FFD4D4}" name="N"/>
    <tableColumn id="2" xr3:uid="{9E8BB704-4446-4C5F-87C2-36E36EB5C51A}" name="TheapE"/>
    <tableColumn id="3" xr3:uid="{82995710-EA69-45C0-867A-C843AF36D4F8}" name="TheapT">
      <calculatedColumnFormula>B57*LOG(B57,2)*$F$57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294EA8-CE76-4746-BFF7-A08C5105438F}" name="Table13546" displayName="Table13546" ref="B73:F78" totalsRowShown="0">
  <autoFilter ref="B73:F78" xr:uid="{39294EA8-CE76-4746-BFF7-A08C5105438F}"/>
  <tableColumns count="5">
    <tableColumn id="1" xr3:uid="{8FA6B847-70AB-44C0-99A0-D048E756633F}" name="N"/>
    <tableColumn id="2" xr3:uid="{E1D0C1F0-EA4F-4D1E-9774-4372C67E84AB}" name="TbestE"/>
    <tableColumn id="3" xr3:uid="{F5CE7F05-A49F-4674-92AE-729179948B19}" name="TbestT" dataDxfId="1">
      <calculatedColumnFormula>B74*LOG(B74,2)*$H$74</calculatedColumnFormula>
    </tableColumn>
    <tableColumn id="4" xr3:uid="{4F6F10DC-B070-426D-B8C0-03C210961B92}" name="TworstE2"/>
    <tableColumn id="5" xr3:uid="{3E90019A-25DE-4031-BC7F-399ACFF93375}" name="TworsttT" dataDxfId="0">
      <calculatedColumnFormula>B74*B74*$H$75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851D-33D3-4014-A029-BD36B4B4A8B7}">
  <dimension ref="A3:R138"/>
  <sheetViews>
    <sheetView tabSelected="1" topLeftCell="A123" workbookViewId="0">
      <selection activeCell="B134" sqref="B134:H138"/>
    </sheetView>
  </sheetViews>
  <sheetFormatPr defaultRowHeight="15"/>
  <cols>
    <col min="5" max="6" width="10.140625" customWidth="1"/>
    <col min="7" max="7" width="11.42578125" customWidth="1"/>
    <col min="8" max="10" width="12" bestFit="1" customWidth="1"/>
  </cols>
  <sheetData>
    <row r="3" spans="2:8">
      <c r="B3" s="32" t="s">
        <v>0</v>
      </c>
      <c r="C3" s="32"/>
      <c r="D3" s="32"/>
    </row>
    <row r="4" spans="2:8">
      <c r="B4" s="1"/>
      <c r="C4" s="1"/>
      <c r="D4" s="1"/>
    </row>
    <row r="5" spans="2:8">
      <c r="B5" s="1"/>
    </row>
    <row r="6" spans="2:8">
      <c r="B6" s="1"/>
      <c r="C6" s="1"/>
      <c r="D6" s="1"/>
      <c r="E6" s="1"/>
    </row>
    <row r="7" spans="2:8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>
        <f>C9/(2*B9+5)</f>
        <v>1.0249871876601542E-4</v>
      </c>
    </row>
    <row r="8" spans="2:8">
      <c r="B8">
        <v>100000</v>
      </c>
      <c r="C8">
        <v>29</v>
      </c>
      <c r="D8">
        <f t="shared" ref="D8:D12" si="0">(2*B8-5)*$H$7</f>
        <v>20.499231259609253</v>
      </c>
      <c r="E8">
        <v>73</v>
      </c>
      <c r="F8">
        <f>(4*B8+3+(B8-1)*2*B8*B8)*$H$8</f>
        <v>27.999860003500057</v>
      </c>
      <c r="G8" t="s">
        <v>7</v>
      </c>
      <c r="H8">
        <f>E9/(4*B9+3+(B9-1)*2*B9*B9)</f>
        <v>1.4000069999649991E-14</v>
      </c>
    </row>
    <row r="9" spans="2:8">
      <c r="B9">
        <v>200000</v>
      </c>
      <c r="C9">
        <v>41</v>
      </c>
      <c r="D9">
        <f t="shared" si="0"/>
        <v>40.998975012812338</v>
      </c>
      <c r="E9">
        <v>224</v>
      </c>
      <c r="F9">
        <f>(4*B9+3+(B9-1)*2*B9*B9)*$H$8</f>
        <v>224</v>
      </c>
    </row>
    <row r="10" spans="2:8">
      <c r="B10">
        <v>300000</v>
      </c>
      <c r="C10">
        <v>62</v>
      </c>
      <c r="D10">
        <f t="shared" si="0"/>
        <v>61.498718766015422</v>
      </c>
      <c r="E10">
        <v>508</v>
      </c>
      <c r="F10">
        <f>(4*B10+3+(B10-1)*2*B10*B10)*$H$8</f>
        <v>756.00125998529961</v>
      </c>
      <c r="G10" t="s">
        <v>6</v>
      </c>
      <c r="H10" t="s">
        <v>8</v>
      </c>
    </row>
    <row r="11" spans="2:8">
      <c r="B11">
        <v>400000</v>
      </c>
      <c r="C11">
        <v>83</v>
      </c>
      <c r="D11">
        <f t="shared" si="0"/>
        <v>81.998462519218506</v>
      </c>
      <c r="E11">
        <v>829</v>
      </c>
      <c r="F11">
        <f>(4*B11+3+(B11-1)*2*B11*B11)*$H$8</f>
        <v>1792.004479955199</v>
      </c>
      <c r="G11" t="s">
        <v>7</v>
      </c>
      <c r="H11" t="s">
        <v>9</v>
      </c>
    </row>
    <row r="12" spans="2:8">
      <c r="B12">
        <v>500000</v>
      </c>
      <c r="C12">
        <v>103</v>
      </c>
      <c r="D12">
        <f t="shared" si="0"/>
        <v>102.4982062724216</v>
      </c>
      <c r="E12">
        <v>1253</v>
      </c>
      <c r="F12">
        <f>(4*B12+3+(B12-1)*2*B12*B12)*$H$8</f>
        <v>3500.0104999054979</v>
      </c>
    </row>
    <row r="16" spans="2:8">
      <c r="B16" s="32" t="s">
        <v>10</v>
      </c>
      <c r="C16" s="32"/>
      <c r="D16" s="32"/>
    </row>
    <row r="17" spans="1:18">
      <c r="B17" s="1"/>
      <c r="C17" s="1"/>
      <c r="D17" s="1"/>
    </row>
    <row r="18" spans="1:18">
      <c r="B18" s="1"/>
      <c r="C18" s="1"/>
      <c r="D18" s="1"/>
      <c r="E18" s="1"/>
    </row>
    <row r="19" spans="1:18">
      <c r="B19" s="1"/>
      <c r="C19" s="1"/>
      <c r="D19" s="1"/>
      <c r="E19" s="1"/>
    </row>
    <row r="20" spans="1:18"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18">
      <c r="B21">
        <v>100000</v>
      </c>
      <c r="C21">
        <v>10</v>
      </c>
      <c r="D21">
        <f>(2*B21+1)*$H$21</f>
        <v>10</v>
      </c>
      <c r="E21">
        <v>123</v>
      </c>
      <c r="F21">
        <f>(4*B21*B21-2*B21+1)*$H$22</f>
        <v>123</v>
      </c>
      <c r="G21" t="s">
        <v>11</v>
      </c>
      <c r="H21" s="1">
        <f>C21/(2*B21+1)</f>
        <v>4.9999750001249995E-5</v>
      </c>
      <c r="I21" s="1"/>
    </row>
    <row r="22" spans="1:18">
      <c r="B22">
        <v>200000</v>
      </c>
      <c r="C22">
        <v>22</v>
      </c>
      <c r="D22">
        <f>(2*B22+1)*$H$21</f>
        <v>19.999950000249999</v>
      </c>
      <c r="E22">
        <v>266</v>
      </c>
      <c r="F22">
        <f t="shared" ref="F22:F25" si="1">(4*B22*B22-2*B22+1)*$H$22</f>
        <v>492.00122999692496</v>
      </c>
      <c r="G22" t="s">
        <v>12</v>
      </c>
      <c r="H22" s="1">
        <f>E21/(1+4*B21*B21-2*B21)</f>
        <v>3.0750153749999998E-9</v>
      </c>
      <c r="I22" s="1"/>
    </row>
    <row r="23" spans="1:18">
      <c r="B23">
        <v>300000</v>
      </c>
      <c r="C23">
        <v>39</v>
      </c>
      <c r="D23">
        <f>(2*B23+1)*$H$21</f>
        <v>29.999900000499998</v>
      </c>
      <c r="E23">
        <v>543</v>
      </c>
      <c r="F23">
        <f t="shared" si="1"/>
        <v>1107.00368999385</v>
      </c>
    </row>
    <row r="24" spans="1:18">
      <c r="B24">
        <v>400000</v>
      </c>
      <c r="C24">
        <v>44</v>
      </c>
      <c r="D24">
        <f>(2*B24+1)*$H$21</f>
        <v>39.999850000749994</v>
      </c>
      <c r="E24">
        <v>889</v>
      </c>
      <c r="F24">
        <f t="shared" si="1"/>
        <v>1968.0073799907748</v>
      </c>
      <c r="G24" t="s">
        <v>11</v>
      </c>
      <c r="H24" s="2" t="s">
        <v>13</v>
      </c>
    </row>
    <row r="25" spans="1:18">
      <c r="B25">
        <v>500000</v>
      </c>
      <c r="C25">
        <v>57</v>
      </c>
      <c r="D25">
        <f>(2*B25+1)*$H$21</f>
        <v>49.999800000999997</v>
      </c>
      <c r="E25">
        <v>1412</v>
      </c>
      <c r="F25">
        <f t="shared" si="1"/>
        <v>3075.0122999876999</v>
      </c>
      <c r="G25" t="s">
        <v>12</v>
      </c>
      <c r="H25" s="2" t="s">
        <v>14</v>
      </c>
    </row>
    <row r="30" spans="1:18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ht="15.75" thickBot="1"/>
    <row r="32" spans="1:18" ht="19.5" thickBot="1">
      <c r="F32" s="34" t="s">
        <v>15</v>
      </c>
      <c r="G32" s="35"/>
      <c r="H32" s="35"/>
      <c r="I32" s="35"/>
      <c r="J32" s="35"/>
      <c r="K32" s="36"/>
    </row>
    <row r="35" spans="1:18">
      <c r="B35" s="32" t="s">
        <v>16</v>
      </c>
      <c r="C35" s="32"/>
      <c r="D35" s="32"/>
    </row>
    <row r="36" spans="1:18">
      <c r="B36" s="1"/>
      <c r="C36" s="1"/>
      <c r="D36" s="1"/>
    </row>
    <row r="37" spans="1:18">
      <c r="B37" s="1"/>
      <c r="C37" s="1"/>
      <c r="D37" s="1"/>
      <c r="E37" s="1"/>
    </row>
    <row r="38" spans="1:18">
      <c r="B38" s="1"/>
      <c r="C38" s="1"/>
      <c r="D38" s="1"/>
      <c r="E38" s="1"/>
    </row>
    <row r="39" spans="1:18">
      <c r="B39" t="s">
        <v>1</v>
      </c>
      <c r="C39" t="s">
        <v>2</v>
      </c>
      <c r="D39" t="s">
        <v>3</v>
      </c>
      <c r="E39" t="s">
        <v>4</v>
      </c>
      <c r="F39" t="s">
        <v>5</v>
      </c>
    </row>
    <row r="40" spans="1:18">
      <c r="B40">
        <v>100000</v>
      </c>
      <c r="C40">
        <v>7</v>
      </c>
      <c r="D40">
        <f>(3*B40-1)*$H$40</f>
        <v>7</v>
      </c>
      <c r="E40">
        <v>54</v>
      </c>
      <c r="F40">
        <f>(3*B40*B40+3*B40-2)*$H$41</f>
        <v>54</v>
      </c>
      <c r="G40" t="s">
        <v>11</v>
      </c>
      <c r="H40">
        <f>C40/(3*B40-1)</f>
        <v>2.3333411111370371E-5</v>
      </c>
      <c r="I40" s="1"/>
    </row>
    <row r="41" spans="1:18">
      <c r="B41">
        <v>200000</v>
      </c>
      <c r="C41">
        <v>28</v>
      </c>
      <c r="D41">
        <f t="shared" ref="D41:D44" si="2">(3*B41-1)*$H$40</f>
        <v>14.000023333411111</v>
      </c>
      <c r="E41">
        <v>270</v>
      </c>
      <c r="F41">
        <f t="shared" ref="F41:F44" si="3">(3*B41*B41+3*B41-2)*$H$41</f>
        <v>215.9989200215997</v>
      </c>
      <c r="G41" t="s">
        <v>12</v>
      </c>
      <c r="H41">
        <f>E40/(3*B40*B40+3*B40-2)</f>
        <v>1.7999820002999957E-9</v>
      </c>
      <c r="I41" s="1"/>
    </row>
    <row r="42" spans="1:18">
      <c r="B42">
        <v>300000</v>
      </c>
      <c r="C42">
        <v>31</v>
      </c>
      <c r="D42">
        <f t="shared" si="2"/>
        <v>21.000046666822222</v>
      </c>
      <c r="E42">
        <v>502</v>
      </c>
      <c r="F42">
        <f t="shared" si="3"/>
        <v>485.99676006119915</v>
      </c>
    </row>
    <row r="43" spans="1:18">
      <c r="B43">
        <v>400000</v>
      </c>
      <c r="C43">
        <v>49</v>
      </c>
      <c r="D43">
        <f t="shared" si="2"/>
        <v>28.000070000233332</v>
      </c>
      <c r="E43">
        <v>698</v>
      </c>
      <c r="F43">
        <f t="shared" si="3"/>
        <v>863.9935201187983</v>
      </c>
      <c r="G43" t="s">
        <v>11</v>
      </c>
      <c r="H43" s="2" t="s">
        <v>46</v>
      </c>
    </row>
    <row r="44" spans="1:18">
      <c r="B44">
        <v>500000</v>
      </c>
      <c r="C44">
        <v>54</v>
      </c>
      <c r="D44">
        <f t="shared" si="2"/>
        <v>35.000093333644443</v>
      </c>
      <c r="E44">
        <v>1155</v>
      </c>
      <c r="F44">
        <f t="shared" si="3"/>
        <v>1349.9892001943972</v>
      </c>
      <c r="G44" t="s">
        <v>12</v>
      </c>
      <c r="H44" s="2" t="s">
        <v>17</v>
      </c>
    </row>
    <row r="47" spans="1:18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</row>
    <row r="48" spans="1:18" ht="15.75" thickBot="1"/>
    <row r="49" spans="1:18" ht="19.5" thickBot="1">
      <c r="F49" s="34" t="s">
        <v>18</v>
      </c>
      <c r="G49" s="35"/>
      <c r="H49" s="35"/>
      <c r="I49" s="35"/>
      <c r="J49" s="35"/>
      <c r="K49" s="36"/>
    </row>
    <row r="52" spans="1:18">
      <c r="B52" s="32" t="s">
        <v>19</v>
      </c>
      <c r="C52" s="32"/>
      <c r="D52" s="32"/>
    </row>
    <row r="53" spans="1:18">
      <c r="B53" s="1"/>
      <c r="C53" s="1"/>
      <c r="D53" s="1"/>
    </row>
    <row r="54" spans="1:18">
      <c r="B54" s="1"/>
      <c r="C54" s="1"/>
      <c r="D54" s="1"/>
      <c r="E54" s="1"/>
    </row>
    <row r="55" spans="1:18">
      <c r="B55" s="1"/>
      <c r="C55" s="1"/>
      <c r="D55" s="1"/>
      <c r="E55" s="1"/>
    </row>
    <row r="56" spans="1:18">
      <c r="B56" t="s">
        <v>1</v>
      </c>
      <c r="C56" t="s">
        <v>20</v>
      </c>
      <c r="D56" t="s">
        <v>21</v>
      </c>
    </row>
    <row r="57" spans="1:18">
      <c r="B57">
        <v>50000</v>
      </c>
      <c r="C57">
        <v>12</v>
      </c>
      <c r="D57">
        <f>B57*LOG(B57,2)*$F$57</f>
        <v>2923.930508894111</v>
      </c>
      <c r="E57" t="s">
        <v>22</v>
      </c>
      <c r="F57" s="1">
        <f>C57/B57*LOG(B57,2)</f>
        <v>3.7463137138648351E-3</v>
      </c>
      <c r="G57" s="1"/>
    </row>
    <row r="58" spans="1:18">
      <c r="B58">
        <v>100000</v>
      </c>
      <c r="C58">
        <v>27</v>
      </c>
      <c r="D58">
        <f t="shared" ref="D58:D61" si="4">B58*LOG(B58,2)*$F$57</f>
        <v>6222.4923891747057</v>
      </c>
      <c r="F58" s="1"/>
      <c r="G58" s="1"/>
    </row>
    <row r="59" spans="1:18">
      <c r="B59">
        <v>200000</v>
      </c>
      <c r="C59">
        <v>43</v>
      </c>
      <c r="D59">
        <f t="shared" si="4"/>
        <v>13194.247521122377</v>
      </c>
    </row>
    <row r="60" spans="1:18">
      <c r="B60">
        <v>300000</v>
      </c>
      <c r="C60">
        <v>70</v>
      </c>
      <c r="D60">
        <f t="shared" si="4"/>
        <v>20448.807193248067</v>
      </c>
      <c r="E60" t="s">
        <v>23</v>
      </c>
      <c r="F60" s="2" t="s">
        <v>24</v>
      </c>
    </row>
    <row r="61" spans="1:18">
      <c r="B61">
        <v>400000</v>
      </c>
      <c r="C61">
        <v>89</v>
      </c>
      <c r="D61">
        <f t="shared" si="4"/>
        <v>27887.02052779069</v>
      </c>
      <c r="F61" s="2"/>
    </row>
    <row r="64" spans="1:1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2:11" ht="15.75" thickBot="1"/>
    <row r="66" spans="2:11" ht="19.5" thickBot="1">
      <c r="F66" s="4"/>
      <c r="G66" s="5"/>
      <c r="H66" s="8" t="s">
        <v>25</v>
      </c>
      <c r="I66" s="5"/>
      <c r="J66" s="5"/>
      <c r="K66" s="6"/>
    </row>
    <row r="69" spans="2:11">
      <c r="B69" s="32" t="s">
        <v>26</v>
      </c>
      <c r="C69" s="32"/>
      <c r="D69" s="32"/>
    </row>
    <row r="70" spans="2:11">
      <c r="B70" s="1"/>
      <c r="C70" s="1"/>
      <c r="D70" s="1"/>
    </row>
    <row r="71" spans="2:11">
      <c r="B71" s="1"/>
      <c r="C71" s="1"/>
      <c r="D71" s="1"/>
      <c r="E71" s="1"/>
    </row>
    <row r="72" spans="2:11">
      <c r="B72" s="1"/>
      <c r="C72" s="1"/>
      <c r="D72" s="1"/>
      <c r="E72" s="1"/>
    </row>
    <row r="73" spans="2:11">
      <c r="B73" t="s">
        <v>1</v>
      </c>
      <c r="C73" t="s">
        <v>2</v>
      </c>
      <c r="D73" t="s">
        <v>3</v>
      </c>
      <c r="E73" t="s">
        <v>27</v>
      </c>
      <c r="F73" t="s">
        <v>28</v>
      </c>
    </row>
    <row r="74" spans="2:11">
      <c r="B74">
        <v>100000</v>
      </c>
      <c r="C74">
        <v>18</v>
      </c>
      <c r="D74">
        <f t="shared" ref="D74:D78" si="5">B74*LOG(B74,2)*$H$74</f>
        <v>18</v>
      </c>
      <c r="E74">
        <v>15</v>
      </c>
      <c r="F74">
        <f t="shared" ref="F74:F78" si="6">B74*B74*$H$75</f>
        <v>15</v>
      </c>
      <c r="G74" t="s">
        <v>11</v>
      </c>
      <c r="H74" s="1">
        <f>C74/(B74*LOG(B74,2))</f>
        <v>1.0837079843903322E-5</v>
      </c>
      <c r="I74" s="1"/>
    </row>
    <row r="75" spans="2:11">
      <c r="B75">
        <v>200000</v>
      </c>
      <c r="C75">
        <v>67</v>
      </c>
      <c r="D75">
        <f t="shared" si="5"/>
        <v>38.167415968780659</v>
      </c>
      <c r="E75">
        <v>86</v>
      </c>
      <c r="F75">
        <f t="shared" si="6"/>
        <v>60</v>
      </c>
      <c r="G75" t="s">
        <v>12</v>
      </c>
      <c r="H75" s="1">
        <f>E74/(B74*B74)</f>
        <v>1.5E-9</v>
      </c>
      <c r="I75" s="1"/>
    </row>
    <row r="76" spans="2:11">
      <c r="B76">
        <v>300000</v>
      </c>
      <c r="C76">
        <v>115</v>
      </c>
      <c r="D76">
        <f t="shared" si="5"/>
        <v>59.152909550972353</v>
      </c>
      <c r="E76">
        <v>164</v>
      </c>
      <c r="F76">
        <f t="shared" si="6"/>
        <v>135</v>
      </c>
    </row>
    <row r="77" spans="2:11">
      <c r="B77">
        <v>400000</v>
      </c>
      <c r="C77">
        <v>200</v>
      </c>
      <c r="D77">
        <f t="shared" si="5"/>
        <v>80.669663875122652</v>
      </c>
      <c r="E77">
        <v>260</v>
      </c>
      <c r="F77">
        <f t="shared" si="6"/>
        <v>240</v>
      </c>
      <c r="G77" t="s">
        <v>11</v>
      </c>
      <c r="H77" s="2" t="s">
        <v>24</v>
      </c>
    </row>
    <row r="78" spans="2:11">
      <c r="B78">
        <v>500000</v>
      </c>
      <c r="C78">
        <v>308</v>
      </c>
      <c r="D78">
        <f t="shared" si="5"/>
        <v>102.58146007804832</v>
      </c>
      <c r="E78">
        <v>417</v>
      </c>
      <c r="F78">
        <f t="shared" si="6"/>
        <v>375</v>
      </c>
      <c r="G78" t="s">
        <v>12</v>
      </c>
      <c r="H78" s="37" t="s">
        <v>48</v>
      </c>
      <c r="I78" s="38"/>
      <c r="J78" s="38"/>
    </row>
    <row r="83" spans="1:18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6" spans="1:18">
      <c r="B86" s="32" t="s">
        <v>29</v>
      </c>
      <c r="C86" s="32"/>
      <c r="D86" s="32"/>
    </row>
    <row r="88" spans="1:18">
      <c r="B88" s="15" t="s">
        <v>1</v>
      </c>
      <c r="C88" s="16" t="s">
        <v>30</v>
      </c>
      <c r="D88" s="16" t="s">
        <v>31</v>
      </c>
    </row>
    <row r="89" spans="1:18">
      <c r="B89" s="11">
        <v>100000</v>
      </c>
      <c r="C89" s="12">
        <v>29</v>
      </c>
      <c r="D89" s="12">
        <v>10</v>
      </c>
      <c r="E89" s="17"/>
      <c r="F89" s="17"/>
    </row>
    <row r="90" spans="1:18">
      <c r="B90" s="13">
        <v>200000</v>
      </c>
      <c r="C90" s="14">
        <v>41</v>
      </c>
      <c r="D90" s="14">
        <v>22</v>
      </c>
      <c r="E90" s="17"/>
      <c r="F90" s="17"/>
    </row>
    <row r="91" spans="1:18">
      <c r="B91" s="11">
        <v>300000</v>
      </c>
      <c r="C91" s="12">
        <v>62</v>
      </c>
      <c r="D91" s="12">
        <v>39</v>
      </c>
      <c r="E91" s="17"/>
      <c r="F91" s="17"/>
    </row>
    <row r="92" spans="1:18">
      <c r="B92" s="13">
        <v>400000</v>
      </c>
      <c r="C92" s="14">
        <v>83</v>
      </c>
      <c r="D92" s="14">
        <v>44</v>
      </c>
      <c r="E92" s="17"/>
      <c r="F92" s="18"/>
    </row>
    <row r="93" spans="1:18">
      <c r="B93" s="11">
        <v>500000</v>
      </c>
      <c r="C93" s="12">
        <v>103</v>
      </c>
      <c r="D93" s="12">
        <v>57</v>
      </c>
      <c r="E93" s="17"/>
      <c r="F93" s="2"/>
    </row>
    <row r="95" spans="1:1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7" spans="2:11" ht="18.75">
      <c r="F97" s="10"/>
      <c r="G97" s="9"/>
      <c r="H97" s="7" t="s">
        <v>32</v>
      </c>
      <c r="I97" s="5"/>
      <c r="J97" s="6"/>
      <c r="K97" s="1"/>
    </row>
    <row r="98" spans="2:11" ht="18.75">
      <c r="G98" s="1"/>
      <c r="H98" s="25"/>
      <c r="I98" s="1"/>
      <c r="J98" s="1"/>
      <c r="K98" s="1"/>
    </row>
    <row r="99" spans="2:11">
      <c r="B99" s="26" t="s">
        <v>33</v>
      </c>
      <c r="C99" s="26"/>
      <c r="D99" s="26"/>
      <c r="E99" s="17"/>
      <c r="F99" s="17"/>
      <c r="G99" s="17"/>
    </row>
    <row r="100" spans="2:11">
      <c r="B100" s="17"/>
      <c r="C100" s="17"/>
      <c r="D100" s="17"/>
      <c r="E100" s="17"/>
      <c r="F100" s="17"/>
      <c r="G100" s="17"/>
    </row>
    <row r="101" spans="2:11">
      <c r="B101" s="17"/>
      <c r="C101" s="17"/>
      <c r="D101" s="17"/>
      <c r="E101" s="17"/>
      <c r="F101" s="17"/>
      <c r="G101" s="17"/>
    </row>
    <row r="102" spans="2:11">
      <c r="B102" s="17"/>
      <c r="C102" s="17"/>
      <c r="D102" s="17"/>
      <c r="E102" s="17"/>
      <c r="F102" s="17"/>
      <c r="G102" s="17"/>
    </row>
    <row r="103" spans="2:11">
      <c r="B103" s="19" t="s">
        <v>1</v>
      </c>
      <c r="C103" s="20" t="s">
        <v>44</v>
      </c>
      <c r="D103" s="21" t="s">
        <v>45</v>
      </c>
      <c r="E103" s="27" t="s">
        <v>34</v>
      </c>
    </row>
    <row r="104" spans="2:11">
      <c r="B104" s="11">
        <v>100000</v>
      </c>
      <c r="C104" s="22">
        <v>14</v>
      </c>
      <c r="D104" s="23">
        <f>B104*3*32*$F$104</f>
        <v>129023.99999999999</v>
      </c>
      <c r="E104" s="17" t="s">
        <v>22</v>
      </c>
      <c r="F104" s="17">
        <f>C104/B104*3*32</f>
        <v>1.3439999999999999E-2</v>
      </c>
    </row>
    <row r="105" spans="2:11">
      <c r="B105" s="13">
        <v>200000</v>
      </c>
      <c r="C105" s="24">
        <v>27</v>
      </c>
      <c r="D105" s="23">
        <f t="shared" ref="D105:D108" si="7">B105*3*32*$F$104</f>
        <v>258047.99999999997</v>
      </c>
      <c r="E105" s="17"/>
      <c r="F105" s="17"/>
    </row>
    <row r="106" spans="2:11">
      <c r="B106" s="11">
        <v>300000</v>
      </c>
      <c r="C106" s="22">
        <v>41</v>
      </c>
      <c r="D106" s="23">
        <f t="shared" si="7"/>
        <v>387071.99999999994</v>
      </c>
      <c r="E106" s="17"/>
      <c r="F106" s="17"/>
    </row>
    <row r="107" spans="2:11">
      <c r="B107" s="13">
        <v>400000</v>
      </c>
      <c r="C107" s="24">
        <v>58</v>
      </c>
      <c r="D107" s="23">
        <f t="shared" si="7"/>
        <v>516095.99999999994</v>
      </c>
      <c r="E107" s="17" t="s">
        <v>43</v>
      </c>
      <c r="F107" s="18" t="s">
        <v>47</v>
      </c>
    </row>
    <row r="108" spans="2:11">
      <c r="B108" s="11">
        <v>500000</v>
      </c>
      <c r="C108" s="22">
        <v>86</v>
      </c>
      <c r="D108" s="23">
        <f t="shared" si="7"/>
        <v>645120</v>
      </c>
      <c r="E108" s="17"/>
      <c r="F108" s="2"/>
    </row>
    <row r="109" spans="2:11">
      <c r="B109" s="17"/>
      <c r="C109" s="17"/>
      <c r="D109" s="17"/>
      <c r="E109" s="17"/>
      <c r="F109" s="17"/>
      <c r="G109" s="17"/>
    </row>
    <row r="110" spans="2:11">
      <c r="B110" s="17"/>
      <c r="C110" s="17"/>
      <c r="D110" s="17"/>
      <c r="E110" s="17"/>
      <c r="F110" s="17"/>
      <c r="G110" s="17"/>
      <c r="H110" s="17"/>
    </row>
    <row r="113" spans="1:1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5" spans="1:18" ht="18.75">
      <c r="F115" s="10"/>
      <c r="G115" s="9"/>
      <c r="H115" s="7" t="s">
        <v>35</v>
      </c>
      <c r="I115" s="5"/>
      <c r="J115" s="6"/>
    </row>
    <row r="118" spans="1:18">
      <c r="B118" s="19" t="s">
        <v>1</v>
      </c>
      <c r="C118" s="20" t="s">
        <v>36</v>
      </c>
      <c r="D118" s="21" t="s">
        <v>37</v>
      </c>
      <c r="E118" s="19" t="s">
        <v>38</v>
      </c>
      <c r="F118" s="20" t="s">
        <v>39</v>
      </c>
      <c r="G118" s="20" t="s">
        <v>40</v>
      </c>
      <c r="H118" s="20" t="s">
        <v>41</v>
      </c>
    </row>
    <row r="119" spans="1:18">
      <c r="B119" s="11">
        <v>100000</v>
      </c>
      <c r="C119" s="28">
        <f>(2*B119-5)*$H$7</f>
        <v>20.499231259609253</v>
      </c>
      <c r="D119" s="28">
        <f>(2*B119+1)*$H$21</f>
        <v>10</v>
      </c>
      <c r="E119" s="28">
        <f>(3*B119-1)*$H$40</f>
        <v>7</v>
      </c>
      <c r="F119" s="30">
        <f>B119*LOG(B119,2)*$F$57</f>
        <v>6222.4923891747057</v>
      </c>
      <c r="G119" s="28">
        <f>B119*LOG(B119,2)*$H$74</f>
        <v>18</v>
      </c>
      <c r="H119" s="23">
        <f>B119*3*32*$F$104</f>
        <v>129023.99999999999</v>
      </c>
    </row>
    <row r="120" spans="1:18">
      <c r="B120" s="13">
        <v>200000</v>
      </c>
      <c r="C120" s="28">
        <f t="shared" ref="C120:C123" si="8">(2*B120-5)*$H$7</f>
        <v>40.998975012812338</v>
      </c>
      <c r="D120" s="29">
        <f>(2*B120+1)*$H$21</f>
        <v>19.999950000249999</v>
      </c>
      <c r="E120" s="28">
        <f t="shared" ref="E120:E123" si="9">(3*B120-1)*$H$40</f>
        <v>14.000023333411111</v>
      </c>
      <c r="F120" s="30">
        <f t="shared" ref="F120:F123" si="10">B120*LOG(B120,2)*$F$57</f>
        <v>13194.247521122377</v>
      </c>
      <c r="G120" s="28">
        <f t="shared" ref="G120:G123" si="11">B120*LOG(B120,2)*$H$74</f>
        <v>38.167415968780659</v>
      </c>
      <c r="H120" s="23">
        <f t="shared" ref="H120:H123" si="12">B120*3*32*$F$104</f>
        <v>258047.99999999997</v>
      </c>
    </row>
    <row r="121" spans="1:18">
      <c r="B121" s="11">
        <v>300000</v>
      </c>
      <c r="C121" s="28">
        <f t="shared" si="8"/>
        <v>61.498718766015422</v>
      </c>
      <c r="D121" s="28">
        <f>(2*B121+1)*$H$21</f>
        <v>29.999900000499998</v>
      </c>
      <c r="E121" s="28">
        <f t="shared" si="9"/>
        <v>21.000046666822222</v>
      </c>
      <c r="F121" s="30">
        <f t="shared" si="10"/>
        <v>20448.807193248067</v>
      </c>
      <c r="G121" s="28">
        <f t="shared" si="11"/>
        <v>59.152909550972353</v>
      </c>
      <c r="H121" s="23">
        <f t="shared" si="12"/>
        <v>387071.99999999994</v>
      </c>
    </row>
    <row r="122" spans="1:18">
      <c r="B122" s="13">
        <v>400000</v>
      </c>
      <c r="C122" s="28">
        <f t="shared" si="8"/>
        <v>81.998462519218506</v>
      </c>
      <c r="D122" s="29">
        <f>(2*B122+1)*$H$21</f>
        <v>39.999850000749994</v>
      </c>
      <c r="E122" s="28">
        <f t="shared" si="9"/>
        <v>28.000070000233332</v>
      </c>
      <c r="F122" s="30">
        <f t="shared" si="10"/>
        <v>27887.02052779069</v>
      </c>
      <c r="G122" s="28">
        <f t="shared" si="11"/>
        <v>80.669663875122652</v>
      </c>
      <c r="H122" s="23">
        <f t="shared" si="12"/>
        <v>516095.99999999994</v>
      </c>
    </row>
    <row r="123" spans="1:18">
      <c r="B123" s="11">
        <v>500000</v>
      </c>
      <c r="C123" s="28">
        <f t="shared" si="8"/>
        <v>102.4982062724216</v>
      </c>
      <c r="D123" s="28">
        <f>(2*B123+1)*$H$21</f>
        <v>49.999800000999997</v>
      </c>
      <c r="E123" s="28">
        <f t="shared" si="9"/>
        <v>35.000093333644443</v>
      </c>
      <c r="F123" s="30">
        <f t="shared" si="10"/>
        <v>35461.797478115812</v>
      </c>
      <c r="G123" s="28">
        <f t="shared" si="11"/>
        <v>102.58146007804832</v>
      </c>
      <c r="H123" s="23">
        <f t="shared" si="12"/>
        <v>645120</v>
      </c>
    </row>
    <row r="128" spans="1:1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30" spans="2:10" ht="18.75">
      <c r="F130" s="10"/>
      <c r="G130" s="9"/>
      <c r="H130" s="7" t="s">
        <v>42</v>
      </c>
      <c r="I130" s="5"/>
      <c r="J130" s="6"/>
    </row>
    <row r="133" spans="2:10">
      <c r="B133" s="19" t="s">
        <v>1</v>
      </c>
      <c r="C133" s="20" t="s">
        <v>36</v>
      </c>
      <c r="D133" s="21" t="s">
        <v>37</v>
      </c>
      <c r="E133" s="19" t="s">
        <v>38</v>
      </c>
      <c r="F133" s="20" t="s">
        <v>39</v>
      </c>
      <c r="G133" s="20" t="s">
        <v>40</v>
      </c>
      <c r="H133" s="20" t="s">
        <v>41</v>
      </c>
    </row>
    <row r="134" spans="2:10">
      <c r="B134" s="11">
        <v>100000</v>
      </c>
      <c r="C134" s="30">
        <f>(4*B134+3+(B134-1)*2*B134*B134)*$H$8</f>
        <v>27.999860003500057</v>
      </c>
      <c r="D134" s="30">
        <f>(4*B134*B134-2*B134+1)*$H$22</f>
        <v>123</v>
      </c>
      <c r="E134" s="30">
        <f>(3*B134*B134+3*B134-2)*$H$41</f>
        <v>54</v>
      </c>
      <c r="F134" s="30">
        <f>B134*LOG(B134,2)*$F$57</f>
        <v>6222.4923891747057</v>
      </c>
      <c r="G134" s="30">
        <f>B134*B134*$H$75</f>
        <v>15</v>
      </c>
      <c r="H134" s="23">
        <f>B134*3*32*$F$104</f>
        <v>129023.99999999999</v>
      </c>
    </row>
    <row r="135" spans="2:10">
      <c r="B135" s="13">
        <v>200000</v>
      </c>
      <c r="C135" s="30">
        <f t="shared" ref="C135:C138" si="13">(4*B135+3+(B135-1)*2*B135*B135)*$H$8</f>
        <v>224</v>
      </c>
      <c r="D135" s="30">
        <f t="shared" ref="D135:D138" si="14">(4*B135*B135-2*B135+1)*$H$22</f>
        <v>492.00122999692496</v>
      </c>
      <c r="E135" s="30">
        <f t="shared" ref="E135:E138" si="15">(3*B135*B135+3*B135-2)*$H$41</f>
        <v>215.9989200215997</v>
      </c>
      <c r="F135" s="30">
        <f t="shared" ref="F135:F138" si="16">B135*LOG(B135,2)*$F$57</f>
        <v>13194.247521122377</v>
      </c>
      <c r="G135" s="30">
        <f t="shared" ref="G135:G138" si="17">B135*B135*$H$75</f>
        <v>60</v>
      </c>
      <c r="H135" s="23">
        <f t="shared" ref="H135:H138" si="18">B135*3*32*$F$104</f>
        <v>258047.99999999997</v>
      </c>
    </row>
    <row r="136" spans="2:10">
      <c r="B136" s="11">
        <v>300000</v>
      </c>
      <c r="C136" s="30">
        <f t="shared" si="13"/>
        <v>756.00125998529961</v>
      </c>
      <c r="D136" s="30">
        <f t="shared" si="14"/>
        <v>1107.00368999385</v>
      </c>
      <c r="E136" s="30">
        <f t="shared" si="15"/>
        <v>485.99676006119915</v>
      </c>
      <c r="F136" s="30">
        <f t="shared" si="16"/>
        <v>20448.807193248067</v>
      </c>
      <c r="G136" s="30">
        <f t="shared" si="17"/>
        <v>135</v>
      </c>
      <c r="H136" s="23">
        <f t="shared" si="18"/>
        <v>387071.99999999994</v>
      </c>
    </row>
    <row r="137" spans="2:10">
      <c r="B137" s="13">
        <v>400000</v>
      </c>
      <c r="C137" s="30">
        <f t="shared" si="13"/>
        <v>1792.004479955199</v>
      </c>
      <c r="D137" s="30">
        <f t="shared" si="14"/>
        <v>1968.0073799907748</v>
      </c>
      <c r="E137" s="30">
        <f t="shared" si="15"/>
        <v>863.9935201187983</v>
      </c>
      <c r="F137" s="30">
        <f t="shared" si="16"/>
        <v>27887.02052779069</v>
      </c>
      <c r="G137" s="30">
        <f t="shared" si="17"/>
        <v>240</v>
      </c>
      <c r="H137" s="23">
        <f t="shared" si="18"/>
        <v>516095.99999999994</v>
      </c>
    </row>
    <row r="138" spans="2:10">
      <c r="B138" s="11">
        <v>500000</v>
      </c>
      <c r="C138" s="30">
        <f t="shared" si="13"/>
        <v>3500.0104999054979</v>
      </c>
      <c r="D138" s="30">
        <f t="shared" si="14"/>
        <v>3075.0122999876999</v>
      </c>
      <c r="E138" s="30">
        <f t="shared" si="15"/>
        <v>1349.9892001943972</v>
      </c>
      <c r="F138" s="30">
        <f t="shared" si="16"/>
        <v>35461.797478115812</v>
      </c>
      <c r="G138" s="30">
        <f t="shared" si="17"/>
        <v>375</v>
      </c>
      <c r="H138" s="23">
        <f t="shared" si="18"/>
        <v>645120</v>
      </c>
    </row>
  </sheetData>
  <mergeCells count="11">
    <mergeCell ref="B86:D86"/>
    <mergeCell ref="B35:D35"/>
    <mergeCell ref="B3:D3"/>
    <mergeCell ref="B16:D16"/>
    <mergeCell ref="A30:R30"/>
    <mergeCell ref="F32:K32"/>
    <mergeCell ref="B69:D69"/>
    <mergeCell ref="A47:R47"/>
    <mergeCell ref="F49:K49"/>
    <mergeCell ref="B52:D52"/>
    <mergeCell ref="H78:J78"/>
  </mergeCells>
  <pageMargins left="0.7" right="0.7" top="0.75" bottom="0.75" header="0.3" footer="0.3"/>
  <pageSetup paperSize="9" orientation="portrait" horizontalDpi="360" verticalDpi="360" r:id="rId1"/>
  <ignoredErrors>
    <ignoredError sqref="F21" calculatedColumn="1"/>
  </ignoredErrors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Rima Mimi</dc:creator>
  <cp:keywords/>
  <dc:description/>
  <cp:lastModifiedBy>ikramsirine28@gmail.com</cp:lastModifiedBy>
  <cp:revision/>
  <dcterms:created xsi:type="dcterms:W3CDTF">2023-12-01T18:55:23Z</dcterms:created>
  <dcterms:modified xsi:type="dcterms:W3CDTF">2024-01-31T15:36:13Z</dcterms:modified>
  <cp:category/>
  <cp:contentStatus/>
</cp:coreProperties>
</file>