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cy\Desktop\"/>
    </mc:Choice>
  </mc:AlternateContent>
  <xr:revisionPtr revIDLastSave="0" documentId="13_ncr:1_{A3937168-0693-40C6-9177-8A7610E75E62}" xr6:coauthVersionLast="46" xr6:coauthVersionMax="46" xr10:uidLastSave="{00000000-0000-0000-0000-000000000000}"/>
  <bookViews>
    <workbookView xWindow="-108" yWindow="-108" windowWidth="23256" windowHeight="12576" xr2:uid="{8EB1A011-2DD1-4BD2-BFF4-C20556604AA5}"/>
  </bookViews>
  <sheets>
    <sheet name="5 year TCO Analysis" sheetId="5" r:id="rId1"/>
    <sheet name="5 year TCO" sheetId="1" state="hidden" r:id="rId2"/>
    <sheet name="10 year TCO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5" l="1"/>
  <c r="D67" i="5"/>
  <c r="D68" i="5"/>
  <c r="G68" i="5" s="1"/>
  <c r="D69" i="5"/>
  <c r="G69" i="5" s="1"/>
  <c r="D70" i="5"/>
  <c r="D71" i="5"/>
  <c r="D72" i="5"/>
  <c r="D73" i="5"/>
  <c r="G73" i="5" s="1"/>
  <c r="D62" i="5"/>
  <c r="D63" i="5"/>
  <c r="D64" i="5"/>
  <c r="G64" i="5" s="1"/>
  <c r="D65" i="5"/>
  <c r="E65" i="5" s="1"/>
  <c r="D56" i="5"/>
  <c r="D57" i="5"/>
  <c r="D58" i="5"/>
  <c r="D59" i="5"/>
  <c r="G59" i="5" s="1"/>
  <c r="D60" i="5"/>
  <c r="D61" i="5"/>
  <c r="D55" i="5"/>
  <c r="B56" i="5"/>
  <c r="B57" i="5"/>
  <c r="B58" i="5"/>
  <c r="B59" i="5"/>
  <c r="F59" i="5" s="1"/>
  <c r="B60" i="5"/>
  <c r="B61" i="5"/>
  <c r="B62" i="5"/>
  <c r="B63" i="5"/>
  <c r="F63" i="5" s="1"/>
  <c r="B64" i="5"/>
  <c r="B65" i="5"/>
  <c r="B66" i="5"/>
  <c r="B67" i="5"/>
  <c r="B68" i="5"/>
  <c r="B69" i="5"/>
  <c r="B70" i="5"/>
  <c r="B71" i="5"/>
  <c r="E71" i="5" s="1"/>
  <c r="H96" i="5" s="1"/>
  <c r="B72" i="5"/>
  <c r="B73" i="5"/>
  <c r="B55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D5" i="5"/>
  <c r="D6" i="5"/>
  <c r="H6" i="5" s="1"/>
  <c r="D7" i="5"/>
  <c r="D8" i="5"/>
  <c r="H8" i="5" s="1"/>
  <c r="D9" i="5"/>
  <c r="D10" i="5"/>
  <c r="D11" i="5"/>
  <c r="H11" i="5" s="1"/>
  <c r="D12" i="5"/>
  <c r="H12" i="5" s="1"/>
  <c r="D13" i="5"/>
  <c r="D14" i="5"/>
  <c r="D15" i="5"/>
  <c r="H15" i="5" s="1"/>
  <c r="D16" i="5"/>
  <c r="H16" i="5" s="1"/>
  <c r="D17" i="5"/>
  <c r="D18" i="5"/>
  <c r="D19" i="5"/>
  <c r="H19" i="5" s="1"/>
  <c r="D20" i="5"/>
  <c r="H20" i="5" s="1"/>
  <c r="D21" i="5"/>
  <c r="D22" i="5"/>
  <c r="D4" i="5"/>
  <c r="H4" i="5" s="1"/>
  <c r="B4" i="5"/>
  <c r="E4" i="5" s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5" i="5"/>
  <c r="G72" i="5"/>
  <c r="G71" i="5"/>
  <c r="G70" i="5"/>
  <c r="F70" i="5"/>
  <c r="F69" i="5"/>
  <c r="G67" i="5"/>
  <c r="F66" i="5"/>
  <c r="F65" i="5"/>
  <c r="F64" i="5"/>
  <c r="G63" i="5"/>
  <c r="F62" i="5"/>
  <c r="H62" i="5" s="1"/>
  <c r="G62" i="5"/>
  <c r="F61" i="5"/>
  <c r="G60" i="5"/>
  <c r="F60" i="5"/>
  <c r="G58" i="5"/>
  <c r="F58" i="5"/>
  <c r="G57" i="5"/>
  <c r="F56" i="5"/>
  <c r="G55" i="5"/>
  <c r="D48" i="5"/>
  <c r="F48" i="5" s="1"/>
  <c r="B48" i="5"/>
  <c r="C48" i="5" s="1"/>
  <c r="D47" i="5"/>
  <c r="H47" i="5" s="1"/>
  <c r="B47" i="5"/>
  <c r="C47" i="5" s="1"/>
  <c r="G46" i="5"/>
  <c r="D46" i="5"/>
  <c r="H46" i="5" s="1"/>
  <c r="C46" i="5"/>
  <c r="E96" i="5" s="1"/>
  <c r="B46" i="5"/>
  <c r="D45" i="5"/>
  <c r="F45" i="5" s="1"/>
  <c r="B45" i="5"/>
  <c r="C45" i="5" s="1"/>
  <c r="E95" i="5" s="1"/>
  <c r="D44" i="5"/>
  <c r="F44" i="5" s="1"/>
  <c r="C44" i="5"/>
  <c r="E94" i="5" s="1"/>
  <c r="B44" i="5"/>
  <c r="D43" i="5"/>
  <c r="B43" i="5"/>
  <c r="C43" i="5" s="1"/>
  <c r="G42" i="5"/>
  <c r="D42" i="5"/>
  <c r="H42" i="5" s="1"/>
  <c r="C42" i="5"/>
  <c r="E92" i="5" s="1"/>
  <c r="B42" i="5"/>
  <c r="D41" i="5"/>
  <c r="F41" i="5" s="1"/>
  <c r="B41" i="5"/>
  <c r="C41" i="5" s="1"/>
  <c r="D40" i="5"/>
  <c r="F40" i="5" s="1"/>
  <c r="C40" i="5"/>
  <c r="B40" i="5"/>
  <c r="D39" i="5"/>
  <c r="B39" i="5"/>
  <c r="C39" i="5" s="1"/>
  <c r="G38" i="5"/>
  <c r="D38" i="5"/>
  <c r="H38" i="5" s="1"/>
  <c r="C38" i="5"/>
  <c r="B38" i="5"/>
  <c r="D37" i="5"/>
  <c r="B37" i="5"/>
  <c r="C37" i="5" s="1"/>
  <c r="E87" i="5" s="1"/>
  <c r="G36" i="5"/>
  <c r="D36" i="5"/>
  <c r="F36" i="5" s="1"/>
  <c r="B36" i="5"/>
  <c r="C36" i="5" s="1"/>
  <c r="E86" i="5" s="1"/>
  <c r="D35" i="5"/>
  <c r="B35" i="5"/>
  <c r="C35" i="5" s="1"/>
  <c r="E85" i="5" s="1"/>
  <c r="D34" i="5"/>
  <c r="H34" i="5" s="1"/>
  <c r="B34" i="5"/>
  <c r="C34" i="5" s="1"/>
  <c r="D33" i="5"/>
  <c r="H33" i="5" s="1"/>
  <c r="B33" i="5"/>
  <c r="C33" i="5" s="1"/>
  <c r="D32" i="5"/>
  <c r="F32" i="5" s="1"/>
  <c r="B32" i="5"/>
  <c r="C32" i="5" s="1"/>
  <c r="E31" i="5"/>
  <c r="D31" i="5"/>
  <c r="G31" i="5" s="1"/>
  <c r="B31" i="5"/>
  <c r="C31" i="5" s="1"/>
  <c r="E81" i="5" s="1"/>
  <c r="D30" i="5"/>
  <c r="H30" i="5" s="1"/>
  <c r="B30" i="5"/>
  <c r="C30" i="5" s="1"/>
  <c r="E80" i="5" s="1"/>
  <c r="C22" i="5"/>
  <c r="G22" i="5" s="1"/>
  <c r="H21" i="5"/>
  <c r="C21" i="5"/>
  <c r="G21" i="5" s="1"/>
  <c r="C20" i="5"/>
  <c r="G20" i="5" s="1"/>
  <c r="C19" i="5"/>
  <c r="G19" i="5" s="1"/>
  <c r="H18" i="5"/>
  <c r="C18" i="5"/>
  <c r="G18" i="5" s="1"/>
  <c r="H17" i="5"/>
  <c r="C17" i="5"/>
  <c r="G17" i="5" s="1"/>
  <c r="G16" i="5"/>
  <c r="C16" i="5"/>
  <c r="C15" i="5"/>
  <c r="G15" i="5" s="1"/>
  <c r="C14" i="5"/>
  <c r="G14" i="5" s="1"/>
  <c r="H13" i="5"/>
  <c r="C13" i="5"/>
  <c r="G13" i="5" s="1"/>
  <c r="C12" i="5"/>
  <c r="G12" i="5" s="1"/>
  <c r="C11" i="5"/>
  <c r="G11" i="5" s="1"/>
  <c r="H10" i="5"/>
  <c r="C10" i="5"/>
  <c r="G10" i="5" s="1"/>
  <c r="H9" i="5"/>
  <c r="C9" i="5"/>
  <c r="G9" i="5" s="1"/>
  <c r="C8" i="5"/>
  <c r="G8" i="5" s="1"/>
  <c r="H7" i="5"/>
  <c r="C7" i="5"/>
  <c r="G7" i="5" s="1"/>
  <c r="C6" i="5"/>
  <c r="G6" i="5" s="1"/>
  <c r="H5" i="5"/>
  <c r="C5" i="5"/>
  <c r="G5" i="5" s="1"/>
  <c r="C4" i="5"/>
  <c r="G4" i="5" s="1"/>
  <c r="B104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30" i="1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55" i="4"/>
  <c r="L56" i="4"/>
  <c r="M56" i="4"/>
  <c r="N56" i="4"/>
  <c r="O56" i="4"/>
  <c r="P56" i="4"/>
  <c r="L57" i="4"/>
  <c r="M57" i="4"/>
  <c r="N57" i="4"/>
  <c r="O57" i="4"/>
  <c r="P57" i="4"/>
  <c r="L58" i="4"/>
  <c r="M58" i="4"/>
  <c r="N58" i="4"/>
  <c r="O58" i="4"/>
  <c r="P58" i="4"/>
  <c r="L59" i="4"/>
  <c r="P59" i="4" s="1"/>
  <c r="M59" i="4"/>
  <c r="N59" i="4"/>
  <c r="O59" i="4"/>
  <c r="L60" i="4"/>
  <c r="M60" i="4"/>
  <c r="N60" i="4"/>
  <c r="O60" i="4"/>
  <c r="P60" i="4"/>
  <c r="L61" i="4"/>
  <c r="M61" i="4"/>
  <c r="N61" i="4"/>
  <c r="O61" i="4"/>
  <c r="P61" i="4"/>
  <c r="L62" i="4"/>
  <c r="M62" i="4"/>
  <c r="N62" i="4"/>
  <c r="O62" i="4"/>
  <c r="P62" i="4"/>
  <c r="L63" i="4"/>
  <c r="M63" i="4"/>
  <c r="N63" i="4"/>
  <c r="O63" i="4"/>
  <c r="P63" i="4"/>
  <c r="L64" i="4"/>
  <c r="M64" i="4"/>
  <c r="N64" i="4"/>
  <c r="O64" i="4"/>
  <c r="P64" i="4"/>
  <c r="L65" i="4"/>
  <c r="M65" i="4"/>
  <c r="N65" i="4"/>
  <c r="O65" i="4"/>
  <c r="P65" i="4"/>
  <c r="L66" i="4"/>
  <c r="M66" i="4"/>
  <c r="N66" i="4"/>
  <c r="O66" i="4"/>
  <c r="P66" i="4"/>
  <c r="L67" i="4"/>
  <c r="M67" i="4"/>
  <c r="N67" i="4"/>
  <c r="O67" i="4"/>
  <c r="P67" i="4"/>
  <c r="L68" i="4"/>
  <c r="M68" i="4"/>
  <c r="N68" i="4"/>
  <c r="O68" i="4"/>
  <c r="P68" i="4"/>
  <c r="L69" i="4"/>
  <c r="M69" i="4"/>
  <c r="N69" i="4"/>
  <c r="O69" i="4"/>
  <c r="P69" i="4"/>
  <c r="L70" i="4"/>
  <c r="M70" i="4"/>
  <c r="N70" i="4"/>
  <c r="O70" i="4"/>
  <c r="P70" i="4"/>
  <c r="L71" i="4"/>
  <c r="M71" i="4"/>
  <c r="N71" i="4"/>
  <c r="O71" i="4"/>
  <c r="P71" i="4"/>
  <c r="L72" i="4"/>
  <c r="M72" i="4"/>
  <c r="N72" i="4"/>
  <c r="O72" i="4"/>
  <c r="P72" i="4"/>
  <c r="L73" i="4"/>
  <c r="M73" i="4"/>
  <c r="N73" i="4"/>
  <c r="O73" i="4"/>
  <c r="P73" i="4"/>
  <c r="M55" i="4"/>
  <c r="N55" i="4"/>
  <c r="O55" i="4"/>
  <c r="P55" i="4"/>
  <c r="L55" i="4"/>
  <c r="H33" i="4"/>
  <c r="L33" i="4" s="1"/>
  <c r="H41" i="4"/>
  <c r="L41" i="4" s="1"/>
  <c r="H45" i="4"/>
  <c r="L45" i="4" s="1"/>
  <c r="H48" i="4"/>
  <c r="K34" i="4"/>
  <c r="L48" i="4"/>
  <c r="D73" i="4"/>
  <c r="B73" i="4"/>
  <c r="F73" i="4" s="1"/>
  <c r="D72" i="4"/>
  <c r="B72" i="4"/>
  <c r="F72" i="4" s="1"/>
  <c r="D71" i="4"/>
  <c r="G71" i="4" s="1"/>
  <c r="B71" i="4"/>
  <c r="F71" i="4" s="1"/>
  <c r="F70" i="4"/>
  <c r="E70" i="4"/>
  <c r="D70" i="4"/>
  <c r="G70" i="4" s="1"/>
  <c r="B70" i="4"/>
  <c r="F69" i="4"/>
  <c r="H69" i="4" s="1"/>
  <c r="E69" i="4"/>
  <c r="H94" i="4" s="1"/>
  <c r="D69" i="4"/>
  <c r="G69" i="4" s="1"/>
  <c r="B69" i="4"/>
  <c r="D68" i="4"/>
  <c r="G68" i="4" s="1"/>
  <c r="B68" i="4"/>
  <c r="D67" i="4"/>
  <c r="G67" i="4" s="1"/>
  <c r="B67" i="4"/>
  <c r="G66" i="4"/>
  <c r="E66" i="4"/>
  <c r="H91" i="4" s="1"/>
  <c r="D66" i="4"/>
  <c r="B66" i="4"/>
  <c r="F66" i="4" s="1"/>
  <c r="F65" i="4"/>
  <c r="H65" i="4" s="1"/>
  <c r="E65" i="4"/>
  <c r="D65" i="4"/>
  <c r="G65" i="4" s="1"/>
  <c r="B65" i="4"/>
  <c r="D64" i="4"/>
  <c r="G64" i="4" s="1"/>
  <c r="B64" i="4"/>
  <c r="F64" i="4" s="1"/>
  <c r="D63" i="4"/>
  <c r="G63" i="4" s="1"/>
  <c r="B63" i="4"/>
  <c r="D62" i="4"/>
  <c r="G62" i="4" s="1"/>
  <c r="B62" i="4"/>
  <c r="F61" i="4"/>
  <c r="D61" i="4"/>
  <c r="B61" i="4"/>
  <c r="G60" i="4"/>
  <c r="E60" i="4"/>
  <c r="D60" i="4"/>
  <c r="B60" i="4"/>
  <c r="F60" i="4" s="1"/>
  <c r="G59" i="4"/>
  <c r="D59" i="4"/>
  <c r="B59" i="4"/>
  <c r="D58" i="4"/>
  <c r="G58" i="4" s="1"/>
  <c r="B58" i="4"/>
  <c r="D57" i="4"/>
  <c r="G57" i="4" s="1"/>
  <c r="B57" i="4"/>
  <c r="F57" i="4" s="1"/>
  <c r="H57" i="4" s="1"/>
  <c r="D56" i="4"/>
  <c r="B56" i="4"/>
  <c r="F56" i="4" s="1"/>
  <c r="D55" i="4"/>
  <c r="G55" i="4" s="1"/>
  <c r="B55" i="4"/>
  <c r="C48" i="4"/>
  <c r="B48" i="4"/>
  <c r="E47" i="4"/>
  <c r="C47" i="4"/>
  <c r="F47" i="4" s="1"/>
  <c r="J47" i="4" s="1"/>
  <c r="B47" i="4"/>
  <c r="D47" i="4" s="1"/>
  <c r="E97" i="4" s="1"/>
  <c r="F46" i="4"/>
  <c r="J46" i="4" s="1"/>
  <c r="C46" i="4"/>
  <c r="G46" i="4" s="1"/>
  <c r="K46" i="4" s="1"/>
  <c r="B46" i="4"/>
  <c r="D46" i="4" s="1"/>
  <c r="F45" i="4"/>
  <c r="J45" i="4" s="1"/>
  <c r="C45" i="4"/>
  <c r="B45" i="4"/>
  <c r="D45" i="4" s="1"/>
  <c r="E95" i="4" s="1"/>
  <c r="C44" i="4"/>
  <c r="H44" i="4" s="1"/>
  <c r="L44" i="4" s="1"/>
  <c r="B44" i="4"/>
  <c r="C43" i="4"/>
  <c r="B43" i="4"/>
  <c r="D43" i="4" s="1"/>
  <c r="C42" i="4"/>
  <c r="B42" i="4"/>
  <c r="C41" i="4"/>
  <c r="F41" i="4" s="1"/>
  <c r="J41" i="4" s="1"/>
  <c r="B41" i="4"/>
  <c r="D41" i="4" s="1"/>
  <c r="E91" i="4" s="1"/>
  <c r="G40" i="4"/>
  <c r="K40" i="4" s="1"/>
  <c r="C40" i="4"/>
  <c r="H40" i="4" s="1"/>
  <c r="L40" i="4" s="1"/>
  <c r="B40" i="4"/>
  <c r="D40" i="4" s="1"/>
  <c r="E39" i="4"/>
  <c r="C39" i="4"/>
  <c r="F39" i="4" s="1"/>
  <c r="J39" i="4" s="1"/>
  <c r="B39" i="4"/>
  <c r="D39" i="4" s="1"/>
  <c r="E89" i="4" s="1"/>
  <c r="F38" i="4"/>
  <c r="J38" i="4" s="1"/>
  <c r="C38" i="4"/>
  <c r="G38" i="4" s="1"/>
  <c r="K38" i="4" s="1"/>
  <c r="B38" i="4"/>
  <c r="D38" i="4" s="1"/>
  <c r="E88" i="4" s="1"/>
  <c r="C37" i="4"/>
  <c r="G37" i="4" s="1"/>
  <c r="K37" i="4" s="1"/>
  <c r="B37" i="4"/>
  <c r="C36" i="4"/>
  <c r="H36" i="4" s="1"/>
  <c r="L36" i="4" s="1"/>
  <c r="B36" i="4"/>
  <c r="E35" i="4"/>
  <c r="C35" i="4"/>
  <c r="F35" i="4" s="1"/>
  <c r="J35" i="4" s="1"/>
  <c r="B35" i="4"/>
  <c r="D35" i="4" s="1"/>
  <c r="F34" i="4"/>
  <c r="J34" i="4" s="1"/>
  <c r="C34" i="4"/>
  <c r="G34" i="4" s="1"/>
  <c r="B34" i="4"/>
  <c r="D34" i="4" s="1"/>
  <c r="E84" i="4" s="1"/>
  <c r="B104" i="4" s="1"/>
  <c r="G33" i="4"/>
  <c r="K33" i="4" s="1"/>
  <c r="C33" i="4"/>
  <c r="F33" i="4" s="1"/>
  <c r="J33" i="4" s="1"/>
  <c r="B33" i="4"/>
  <c r="G32" i="4"/>
  <c r="K32" i="4" s="1"/>
  <c r="C32" i="4"/>
  <c r="H32" i="4" s="1"/>
  <c r="L32" i="4" s="1"/>
  <c r="B32" i="4"/>
  <c r="D32" i="4" s="1"/>
  <c r="C31" i="4"/>
  <c r="D31" i="4" s="1"/>
  <c r="B31" i="4"/>
  <c r="C30" i="4"/>
  <c r="B30" i="4"/>
  <c r="K22" i="4"/>
  <c r="O22" i="4" s="1"/>
  <c r="J22" i="4"/>
  <c r="N22" i="4" s="1"/>
  <c r="I22" i="4"/>
  <c r="G22" i="4"/>
  <c r="F22" i="4"/>
  <c r="E22" i="4"/>
  <c r="D22" i="4"/>
  <c r="H22" i="4" s="1"/>
  <c r="L22" i="4" s="1"/>
  <c r="B98" i="4" s="1"/>
  <c r="C22" i="4"/>
  <c r="B22" i="4"/>
  <c r="K21" i="4"/>
  <c r="O21" i="4" s="1"/>
  <c r="J21" i="4"/>
  <c r="N21" i="4" s="1"/>
  <c r="G21" i="4"/>
  <c r="F21" i="4"/>
  <c r="E21" i="4"/>
  <c r="D21" i="4"/>
  <c r="C21" i="4"/>
  <c r="B21" i="4"/>
  <c r="K20" i="4"/>
  <c r="O20" i="4" s="1"/>
  <c r="J20" i="4"/>
  <c r="N20" i="4" s="1"/>
  <c r="G20" i="4"/>
  <c r="F20" i="4"/>
  <c r="E20" i="4"/>
  <c r="D20" i="4"/>
  <c r="C20" i="4"/>
  <c r="B20" i="4"/>
  <c r="K19" i="4"/>
  <c r="O19" i="4" s="1"/>
  <c r="J19" i="4"/>
  <c r="N19" i="4" s="1"/>
  <c r="I19" i="4"/>
  <c r="G19" i="4"/>
  <c r="F19" i="4"/>
  <c r="E19" i="4"/>
  <c r="D19" i="4"/>
  <c r="H19" i="4" s="1"/>
  <c r="C19" i="4"/>
  <c r="B19" i="4"/>
  <c r="K18" i="4"/>
  <c r="O18" i="4" s="1"/>
  <c r="J18" i="4"/>
  <c r="N18" i="4" s="1"/>
  <c r="G18" i="4"/>
  <c r="F18" i="4"/>
  <c r="E18" i="4"/>
  <c r="I18" i="4" s="1"/>
  <c r="D18" i="4"/>
  <c r="C18" i="4"/>
  <c r="B18" i="4"/>
  <c r="K17" i="4"/>
  <c r="O17" i="4" s="1"/>
  <c r="J17" i="4"/>
  <c r="N17" i="4" s="1"/>
  <c r="G17" i="4"/>
  <c r="F17" i="4"/>
  <c r="E17" i="4"/>
  <c r="I17" i="4" s="1"/>
  <c r="D17" i="4"/>
  <c r="C17" i="4"/>
  <c r="B17" i="4"/>
  <c r="K16" i="4"/>
  <c r="O16" i="4" s="1"/>
  <c r="J16" i="4"/>
  <c r="N16" i="4" s="1"/>
  <c r="G16" i="4"/>
  <c r="F16" i="4"/>
  <c r="E16" i="4"/>
  <c r="I16" i="4" s="1"/>
  <c r="D16" i="4"/>
  <c r="C16" i="4"/>
  <c r="B16" i="4"/>
  <c r="K15" i="4"/>
  <c r="O15" i="4" s="1"/>
  <c r="J15" i="4"/>
  <c r="N15" i="4" s="1"/>
  <c r="G15" i="4"/>
  <c r="F15" i="4"/>
  <c r="I15" i="4" s="1"/>
  <c r="E15" i="4"/>
  <c r="D15" i="4"/>
  <c r="C15" i="4"/>
  <c r="H15" i="4" s="1"/>
  <c r="B15" i="4"/>
  <c r="K14" i="4"/>
  <c r="O14" i="4" s="1"/>
  <c r="J14" i="4"/>
  <c r="N14" i="4" s="1"/>
  <c r="I14" i="4"/>
  <c r="G14" i="4"/>
  <c r="F14" i="4"/>
  <c r="E14" i="4"/>
  <c r="D14" i="4"/>
  <c r="C14" i="4"/>
  <c r="B14" i="4"/>
  <c r="K13" i="4"/>
  <c r="O13" i="4" s="1"/>
  <c r="J13" i="4"/>
  <c r="N13" i="4" s="1"/>
  <c r="G13" i="4"/>
  <c r="F13" i="4"/>
  <c r="E13" i="4"/>
  <c r="I13" i="4" s="1"/>
  <c r="D13" i="4"/>
  <c r="C13" i="4"/>
  <c r="B13" i="4"/>
  <c r="K12" i="4"/>
  <c r="O12" i="4" s="1"/>
  <c r="J12" i="4"/>
  <c r="N12" i="4" s="1"/>
  <c r="G12" i="4"/>
  <c r="F12" i="4"/>
  <c r="E12" i="4"/>
  <c r="I12" i="4" s="1"/>
  <c r="D12" i="4"/>
  <c r="C12" i="4"/>
  <c r="B12" i="4"/>
  <c r="K11" i="4"/>
  <c r="O11" i="4" s="1"/>
  <c r="J11" i="4"/>
  <c r="N11" i="4" s="1"/>
  <c r="G11" i="4"/>
  <c r="F11" i="4"/>
  <c r="I11" i="4" s="1"/>
  <c r="E11" i="4"/>
  <c r="D11" i="4"/>
  <c r="C11" i="4"/>
  <c r="B11" i="4"/>
  <c r="K10" i="4"/>
  <c r="O10" i="4" s="1"/>
  <c r="J10" i="4"/>
  <c r="N10" i="4" s="1"/>
  <c r="I10" i="4"/>
  <c r="G10" i="4"/>
  <c r="F10" i="4"/>
  <c r="E10" i="4"/>
  <c r="D10" i="4"/>
  <c r="H10" i="4" s="1"/>
  <c r="L10" i="4" s="1"/>
  <c r="B86" i="4" s="1"/>
  <c r="C10" i="4"/>
  <c r="B10" i="4"/>
  <c r="K9" i="4"/>
  <c r="O9" i="4" s="1"/>
  <c r="J9" i="4"/>
  <c r="N9" i="4" s="1"/>
  <c r="G9" i="4"/>
  <c r="F9" i="4"/>
  <c r="E9" i="4"/>
  <c r="I9" i="4" s="1"/>
  <c r="D9" i="4"/>
  <c r="C9" i="4"/>
  <c r="B9" i="4"/>
  <c r="K8" i="4"/>
  <c r="O8" i="4" s="1"/>
  <c r="J8" i="4"/>
  <c r="N8" i="4" s="1"/>
  <c r="G8" i="4"/>
  <c r="F8" i="4"/>
  <c r="E8" i="4"/>
  <c r="I8" i="4" s="1"/>
  <c r="D8" i="4"/>
  <c r="C8" i="4"/>
  <c r="B8" i="4"/>
  <c r="K7" i="4"/>
  <c r="O7" i="4" s="1"/>
  <c r="J7" i="4"/>
  <c r="N7" i="4" s="1"/>
  <c r="G7" i="4"/>
  <c r="F7" i="4"/>
  <c r="I7" i="4" s="1"/>
  <c r="E7" i="4"/>
  <c r="D7" i="4"/>
  <c r="C7" i="4"/>
  <c r="B7" i="4"/>
  <c r="K6" i="4"/>
  <c r="O6" i="4" s="1"/>
  <c r="J6" i="4"/>
  <c r="N6" i="4" s="1"/>
  <c r="G6" i="4"/>
  <c r="F6" i="4"/>
  <c r="E6" i="4"/>
  <c r="D6" i="4"/>
  <c r="C6" i="4"/>
  <c r="B6" i="4"/>
  <c r="K5" i="4"/>
  <c r="O5" i="4" s="1"/>
  <c r="J5" i="4"/>
  <c r="N5" i="4" s="1"/>
  <c r="G5" i="4"/>
  <c r="F5" i="4"/>
  <c r="E5" i="4"/>
  <c r="D5" i="4"/>
  <c r="C5" i="4"/>
  <c r="H5" i="4" s="1"/>
  <c r="B5" i="4"/>
  <c r="K4" i="4"/>
  <c r="O4" i="4" s="1"/>
  <c r="J4" i="4"/>
  <c r="N4" i="4" s="1"/>
  <c r="G4" i="4"/>
  <c r="F4" i="4"/>
  <c r="E4" i="4"/>
  <c r="I4" i="4" s="1"/>
  <c r="D4" i="4"/>
  <c r="C4" i="4"/>
  <c r="B4" i="4"/>
  <c r="K16" i="1"/>
  <c r="K17" i="1"/>
  <c r="K18" i="1"/>
  <c r="K19" i="1"/>
  <c r="O19" i="1" s="1"/>
  <c r="K20" i="1"/>
  <c r="K21" i="1"/>
  <c r="K22" i="1"/>
  <c r="K15" i="1"/>
  <c r="O15" i="1" s="1"/>
  <c r="K10" i="1"/>
  <c r="K11" i="1"/>
  <c r="K12" i="1"/>
  <c r="K13" i="1"/>
  <c r="O13" i="1" s="1"/>
  <c r="K14" i="1"/>
  <c r="K9" i="1"/>
  <c r="K5" i="1"/>
  <c r="K6" i="1"/>
  <c r="K7" i="1"/>
  <c r="K8" i="1"/>
  <c r="O8" i="1" s="1"/>
  <c r="O6" i="1"/>
  <c r="O7" i="1"/>
  <c r="O16" i="1"/>
  <c r="O20" i="1"/>
  <c r="O9" i="1"/>
  <c r="O21" i="1"/>
  <c r="K4" i="1"/>
  <c r="L4" i="1" s="1"/>
  <c r="I4" i="1"/>
  <c r="I5" i="1"/>
  <c r="I6" i="1"/>
  <c r="I7" i="1"/>
  <c r="M7" i="1" s="1"/>
  <c r="I8" i="1"/>
  <c r="M8" i="1" s="1"/>
  <c r="I9" i="1"/>
  <c r="I10" i="1"/>
  <c r="I11" i="1"/>
  <c r="M11" i="1" s="1"/>
  <c r="I12" i="1"/>
  <c r="I13" i="1"/>
  <c r="I14" i="1"/>
  <c r="I15" i="1"/>
  <c r="I16" i="1"/>
  <c r="M16" i="1" s="1"/>
  <c r="I17" i="1"/>
  <c r="I18" i="1"/>
  <c r="I19" i="1"/>
  <c r="I20" i="1"/>
  <c r="I21" i="1"/>
  <c r="I22" i="1"/>
  <c r="M12" i="1"/>
  <c r="J5" i="1"/>
  <c r="J6" i="1"/>
  <c r="J7" i="1"/>
  <c r="N7" i="1" s="1"/>
  <c r="J8" i="1"/>
  <c r="N8" i="1" s="1"/>
  <c r="J9" i="1"/>
  <c r="J10" i="1"/>
  <c r="J11" i="1"/>
  <c r="N11" i="1" s="1"/>
  <c r="J12" i="1"/>
  <c r="N12" i="1" s="1"/>
  <c r="J13" i="1"/>
  <c r="J14" i="1"/>
  <c r="J15" i="1"/>
  <c r="N15" i="1" s="1"/>
  <c r="J16" i="1"/>
  <c r="N16" i="1" s="1"/>
  <c r="J17" i="1"/>
  <c r="J18" i="1"/>
  <c r="J19" i="1"/>
  <c r="N19" i="1" s="1"/>
  <c r="J20" i="1"/>
  <c r="N20" i="1" s="1"/>
  <c r="J21" i="1"/>
  <c r="J22" i="1"/>
  <c r="J4" i="1"/>
  <c r="O5" i="1"/>
  <c r="N5" i="1"/>
  <c r="N6" i="1"/>
  <c r="N9" i="1"/>
  <c r="N10" i="1"/>
  <c r="N13" i="1"/>
  <c r="N14" i="1"/>
  <c r="N17" i="1"/>
  <c r="N18" i="1"/>
  <c r="N21" i="1"/>
  <c r="N22" i="1"/>
  <c r="M5" i="1"/>
  <c r="M6" i="1"/>
  <c r="M9" i="1"/>
  <c r="M10" i="1"/>
  <c r="M13" i="1"/>
  <c r="M14" i="1"/>
  <c r="M15" i="1"/>
  <c r="M17" i="1"/>
  <c r="M18" i="1"/>
  <c r="M19" i="1"/>
  <c r="M20" i="1"/>
  <c r="M21" i="1"/>
  <c r="M22" i="1"/>
  <c r="O1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16" i="1"/>
  <c r="G17" i="1"/>
  <c r="G18" i="1"/>
  <c r="G19" i="1"/>
  <c r="G20" i="1"/>
  <c r="G21" i="1"/>
  <c r="G22" i="1"/>
  <c r="G15" i="1"/>
  <c r="G10" i="1"/>
  <c r="G11" i="1"/>
  <c r="G12" i="1"/>
  <c r="G13" i="1"/>
  <c r="G14" i="1"/>
  <c r="G5" i="1"/>
  <c r="G6" i="1"/>
  <c r="G7" i="1"/>
  <c r="G8" i="1"/>
  <c r="F16" i="1"/>
  <c r="F17" i="1"/>
  <c r="F18" i="1"/>
  <c r="F19" i="1"/>
  <c r="F20" i="1"/>
  <c r="F21" i="1"/>
  <c r="F22" i="1"/>
  <c r="F10" i="1"/>
  <c r="F11" i="1"/>
  <c r="F12" i="1"/>
  <c r="F13" i="1"/>
  <c r="F14" i="1"/>
  <c r="F5" i="1"/>
  <c r="F6" i="1"/>
  <c r="F7" i="1"/>
  <c r="F8" i="1"/>
  <c r="E16" i="1"/>
  <c r="E17" i="1"/>
  <c r="E18" i="1"/>
  <c r="E19" i="1"/>
  <c r="E20" i="1"/>
  <c r="E21" i="1"/>
  <c r="E22" i="1"/>
  <c r="E10" i="1"/>
  <c r="E11" i="1"/>
  <c r="E12" i="1"/>
  <c r="E13" i="1"/>
  <c r="E14" i="1"/>
  <c r="E5" i="1"/>
  <c r="E6" i="1"/>
  <c r="E7" i="1"/>
  <c r="E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O10" i="1"/>
  <c r="O11" i="1"/>
  <c r="O14" i="1"/>
  <c r="O17" i="1"/>
  <c r="O18" i="1"/>
  <c r="O22" i="1"/>
  <c r="C105" i="1"/>
  <c r="D67" i="1"/>
  <c r="D68" i="1"/>
  <c r="D69" i="1"/>
  <c r="G69" i="1" s="1"/>
  <c r="D70" i="1"/>
  <c r="G70" i="1" s="1"/>
  <c r="D71" i="1"/>
  <c r="D72" i="1"/>
  <c r="D73" i="1"/>
  <c r="G73" i="1" s="1"/>
  <c r="D66" i="1"/>
  <c r="D63" i="1"/>
  <c r="D64" i="1"/>
  <c r="D65" i="1"/>
  <c r="D62" i="1"/>
  <c r="D56" i="1"/>
  <c r="D57" i="1"/>
  <c r="D58" i="1"/>
  <c r="D59" i="1"/>
  <c r="D60" i="1"/>
  <c r="D61" i="1"/>
  <c r="D55" i="1"/>
  <c r="G55" i="1" s="1"/>
  <c r="B67" i="1"/>
  <c r="B68" i="1"/>
  <c r="B69" i="1"/>
  <c r="F69" i="1" s="1"/>
  <c r="B70" i="1"/>
  <c r="F70" i="1" s="1"/>
  <c r="B71" i="1"/>
  <c r="B72" i="1"/>
  <c r="B73" i="1"/>
  <c r="F73" i="1" s="1"/>
  <c r="B66" i="1"/>
  <c r="B63" i="1"/>
  <c r="B64" i="1"/>
  <c r="B65" i="1"/>
  <c r="B62" i="1"/>
  <c r="F62" i="1" s="1"/>
  <c r="B56" i="1"/>
  <c r="B57" i="1"/>
  <c r="B58" i="1"/>
  <c r="B59" i="1"/>
  <c r="F59" i="1" s="1"/>
  <c r="B60" i="1"/>
  <c r="B61" i="1"/>
  <c r="B55" i="1"/>
  <c r="G9" i="1"/>
  <c r="G4" i="1"/>
  <c r="F15" i="1"/>
  <c r="F9" i="1"/>
  <c r="F4" i="1"/>
  <c r="E15" i="1"/>
  <c r="E9" i="1"/>
  <c r="E4" i="1"/>
  <c r="L10" i="1"/>
  <c r="L14" i="1"/>
  <c r="L15" i="1"/>
  <c r="G67" i="1"/>
  <c r="G71" i="1"/>
  <c r="G66" i="1"/>
  <c r="G63" i="1"/>
  <c r="G65" i="1"/>
  <c r="G62" i="1"/>
  <c r="G56" i="1"/>
  <c r="G57" i="1"/>
  <c r="G58" i="1"/>
  <c r="G59" i="1"/>
  <c r="G60" i="1"/>
  <c r="G61" i="1"/>
  <c r="F67" i="1"/>
  <c r="F68" i="1"/>
  <c r="F71" i="1"/>
  <c r="F72" i="1"/>
  <c r="F66" i="1"/>
  <c r="F63" i="1"/>
  <c r="F64" i="1"/>
  <c r="F65" i="1"/>
  <c r="F56" i="1"/>
  <c r="F57" i="1"/>
  <c r="F58" i="1"/>
  <c r="F60" i="1"/>
  <c r="F61" i="1"/>
  <c r="F55" i="1"/>
  <c r="D31" i="1"/>
  <c r="G31" i="1" s="1"/>
  <c r="D32" i="1"/>
  <c r="E32" i="1" s="1"/>
  <c r="D33" i="1"/>
  <c r="H33" i="1" s="1"/>
  <c r="D34" i="1"/>
  <c r="G34" i="1" s="1"/>
  <c r="D35" i="1"/>
  <c r="G35" i="1" s="1"/>
  <c r="D36" i="1"/>
  <c r="E36" i="1" s="1"/>
  <c r="D37" i="1"/>
  <c r="H37" i="1" s="1"/>
  <c r="D38" i="1"/>
  <c r="G38" i="1" s="1"/>
  <c r="D39" i="1"/>
  <c r="G39" i="1" s="1"/>
  <c r="D40" i="1"/>
  <c r="E40" i="1" s="1"/>
  <c r="D41" i="1"/>
  <c r="H41" i="1" s="1"/>
  <c r="D42" i="1"/>
  <c r="G42" i="1" s="1"/>
  <c r="D43" i="1"/>
  <c r="G43" i="1" s="1"/>
  <c r="D44" i="1"/>
  <c r="E44" i="1" s="1"/>
  <c r="D45" i="1"/>
  <c r="H45" i="1" s="1"/>
  <c r="D46" i="1"/>
  <c r="G46" i="1" s="1"/>
  <c r="D47" i="1"/>
  <c r="G47" i="1" s="1"/>
  <c r="D48" i="1"/>
  <c r="E48" i="1" s="1"/>
  <c r="D30" i="1"/>
  <c r="H30" i="1" s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0" i="1"/>
  <c r="D4" i="1"/>
  <c r="C4" i="1"/>
  <c r="B4" i="1"/>
  <c r="E68" i="5" l="1"/>
  <c r="G65" i="5"/>
  <c r="F71" i="5"/>
  <c r="H71" i="5" s="1"/>
  <c r="F30" i="5"/>
  <c r="G48" i="5"/>
  <c r="E70" i="5"/>
  <c r="H95" i="5" s="1"/>
  <c r="E38" i="5"/>
  <c r="I38" i="5" s="1"/>
  <c r="E40" i="5"/>
  <c r="E42" i="5"/>
  <c r="E44" i="5"/>
  <c r="E46" i="5"/>
  <c r="I46" i="5" s="1"/>
  <c r="F34" i="5"/>
  <c r="F38" i="5"/>
  <c r="G40" i="5"/>
  <c r="I40" i="5" s="1"/>
  <c r="F90" i="5" s="1"/>
  <c r="F42" i="5"/>
  <c r="G44" i="5"/>
  <c r="F46" i="5"/>
  <c r="H59" i="5"/>
  <c r="I59" i="5" s="1"/>
  <c r="H70" i="5"/>
  <c r="I70" i="5" s="1"/>
  <c r="G30" i="5"/>
  <c r="F31" i="5"/>
  <c r="E32" i="5"/>
  <c r="F33" i="5"/>
  <c r="G34" i="5"/>
  <c r="E63" i="5"/>
  <c r="H88" i="5" s="1"/>
  <c r="E64" i="5"/>
  <c r="H89" i="5" s="1"/>
  <c r="G32" i="5"/>
  <c r="G33" i="5"/>
  <c r="I42" i="5"/>
  <c r="F92" i="5" s="1"/>
  <c r="E59" i="5"/>
  <c r="H84" i="5" s="1"/>
  <c r="B105" i="5" s="1"/>
  <c r="H65" i="5"/>
  <c r="E30" i="5"/>
  <c r="I30" i="5" s="1"/>
  <c r="F80" i="5" s="1"/>
  <c r="E34" i="5"/>
  <c r="E36" i="5"/>
  <c r="E48" i="5"/>
  <c r="H58" i="5"/>
  <c r="I58" i="5" s="1"/>
  <c r="H63" i="5"/>
  <c r="I63" i="5" s="1"/>
  <c r="H64" i="5"/>
  <c r="K64" i="5" s="1"/>
  <c r="H14" i="5"/>
  <c r="H22" i="5"/>
  <c r="E90" i="5"/>
  <c r="E83" i="5"/>
  <c r="G35" i="5"/>
  <c r="H35" i="5"/>
  <c r="F35" i="5"/>
  <c r="E35" i="5"/>
  <c r="E89" i="5"/>
  <c r="G61" i="5"/>
  <c r="H61" i="5" s="1"/>
  <c r="E61" i="5"/>
  <c r="E91" i="5"/>
  <c r="G43" i="5"/>
  <c r="F43" i="5"/>
  <c r="E43" i="5"/>
  <c r="H43" i="5"/>
  <c r="E84" i="5"/>
  <c r="B104" i="5" s="1"/>
  <c r="E72" i="5"/>
  <c r="F72" i="5"/>
  <c r="H72" i="5" s="1"/>
  <c r="E37" i="5"/>
  <c r="G37" i="5"/>
  <c r="G39" i="5"/>
  <c r="F39" i="5"/>
  <c r="E39" i="5"/>
  <c r="H60" i="5"/>
  <c r="K62" i="5"/>
  <c r="J62" i="5"/>
  <c r="I62" i="5"/>
  <c r="J65" i="5"/>
  <c r="I65" i="5"/>
  <c r="K65" i="5"/>
  <c r="H31" i="5"/>
  <c r="I31" i="5" s="1"/>
  <c r="F81" i="5" s="1"/>
  <c r="E82" i="5"/>
  <c r="H32" i="5"/>
  <c r="I32" i="5" s="1"/>
  <c r="E33" i="5"/>
  <c r="F37" i="5"/>
  <c r="E88" i="5"/>
  <c r="H39" i="5"/>
  <c r="E97" i="5"/>
  <c r="E98" i="5"/>
  <c r="F55" i="5"/>
  <c r="H55" i="5" s="1"/>
  <c r="E55" i="5"/>
  <c r="F57" i="5"/>
  <c r="H57" i="5" s="1"/>
  <c r="E57" i="5"/>
  <c r="I64" i="5"/>
  <c r="L64" i="5" s="1"/>
  <c r="I89" i="5" s="1"/>
  <c r="J64" i="5"/>
  <c r="F67" i="5"/>
  <c r="H67" i="5" s="1"/>
  <c r="E67" i="5"/>
  <c r="H69" i="5"/>
  <c r="H37" i="5"/>
  <c r="E93" i="5"/>
  <c r="G47" i="5"/>
  <c r="F47" i="5"/>
  <c r="E47" i="5"/>
  <c r="G56" i="5"/>
  <c r="H56" i="5" s="1"/>
  <c r="E56" i="5"/>
  <c r="K63" i="5"/>
  <c r="H90" i="5"/>
  <c r="G66" i="5"/>
  <c r="H66" i="5" s="1"/>
  <c r="E66" i="5"/>
  <c r="F73" i="5"/>
  <c r="H73" i="5" s="1"/>
  <c r="E73" i="5"/>
  <c r="H36" i="5"/>
  <c r="I36" i="5" s="1"/>
  <c r="H40" i="5"/>
  <c r="G41" i="5"/>
  <c r="H44" i="5"/>
  <c r="I44" i="5" s="1"/>
  <c r="G45" i="5"/>
  <c r="H48" i="5"/>
  <c r="H93" i="5"/>
  <c r="H41" i="5"/>
  <c r="H45" i="5"/>
  <c r="E62" i="5"/>
  <c r="E41" i="5"/>
  <c r="E45" i="5"/>
  <c r="E58" i="5"/>
  <c r="E60" i="5"/>
  <c r="F68" i="5"/>
  <c r="H68" i="5" s="1"/>
  <c r="E69" i="5"/>
  <c r="H6" i="4"/>
  <c r="H7" i="4"/>
  <c r="L7" i="4" s="1"/>
  <c r="B83" i="4" s="1"/>
  <c r="H11" i="4"/>
  <c r="L11" i="4" s="1"/>
  <c r="B87" i="4" s="1"/>
  <c r="H12" i="4"/>
  <c r="H16" i="4"/>
  <c r="G30" i="4"/>
  <c r="K30" i="4" s="1"/>
  <c r="H30" i="4"/>
  <c r="L30" i="4" s="1"/>
  <c r="F30" i="4"/>
  <c r="J30" i="4" s="1"/>
  <c r="F43" i="4"/>
  <c r="J43" i="4" s="1"/>
  <c r="E43" i="4"/>
  <c r="H43" i="4"/>
  <c r="L43" i="4" s="1"/>
  <c r="E59" i="4"/>
  <c r="H84" i="4" s="1"/>
  <c r="B105" i="4" s="1"/>
  <c r="F59" i="4"/>
  <c r="H59" i="4" s="1"/>
  <c r="K59" i="4" s="1"/>
  <c r="H37" i="4"/>
  <c r="L37" i="4" s="1"/>
  <c r="L19" i="4"/>
  <c r="B95" i="4" s="1"/>
  <c r="G31" i="4"/>
  <c r="K31" i="4" s="1"/>
  <c r="F31" i="4"/>
  <c r="J31" i="4" s="1"/>
  <c r="H31" i="4"/>
  <c r="L31" i="4" s="1"/>
  <c r="E31" i="4"/>
  <c r="I39" i="4"/>
  <c r="M39" i="4" s="1"/>
  <c r="I5" i="4"/>
  <c r="I6" i="4"/>
  <c r="L6" i="4" s="1"/>
  <c r="H8" i="4"/>
  <c r="L8" i="4" s="1"/>
  <c r="B84" i="4" s="1"/>
  <c r="B103" i="4" s="1"/>
  <c r="H13" i="4"/>
  <c r="H17" i="4"/>
  <c r="I21" i="4"/>
  <c r="M21" i="4" s="1"/>
  <c r="P21" i="4" s="1"/>
  <c r="E30" i="4"/>
  <c r="I35" i="4"/>
  <c r="M35" i="4" s="1"/>
  <c r="D42" i="4"/>
  <c r="E58" i="4"/>
  <c r="F58" i="4"/>
  <c r="H58" i="4" s="1"/>
  <c r="K58" i="4" s="1"/>
  <c r="E63" i="4"/>
  <c r="H70" i="4"/>
  <c r="H4" i="4"/>
  <c r="H9" i="4"/>
  <c r="L9" i="4" s="1"/>
  <c r="B85" i="4" s="1"/>
  <c r="H14" i="4"/>
  <c r="I20" i="4"/>
  <c r="M20" i="4" s="1"/>
  <c r="P20" i="4" s="1"/>
  <c r="G42" i="4"/>
  <c r="K42" i="4" s="1"/>
  <c r="H42" i="4"/>
  <c r="L42" i="4" s="1"/>
  <c r="F42" i="4"/>
  <c r="J42" i="4" s="1"/>
  <c r="E42" i="4"/>
  <c r="H71" i="4"/>
  <c r="I47" i="4"/>
  <c r="M47" i="4" s="1"/>
  <c r="H20" i="4"/>
  <c r="H60" i="4"/>
  <c r="J60" i="4" s="1"/>
  <c r="H66" i="4"/>
  <c r="H47" i="4"/>
  <c r="L47" i="4" s="1"/>
  <c r="H39" i="4"/>
  <c r="L39" i="4" s="1"/>
  <c r="H35" i="4"/>
  <c r="L35" i="4" s="1"/>
  <c r="H18" i="4"/>
  <c r="H21" i="4"/>
  <c r="D30" i="4"/>
  <c r="E34" i="4"/>
  <c r="D37" i="4"/>
  <c r="E87" i="4" s="1"/>
  <c r="E38" i="4"/>
  <c r="E46" i="4"/>
  <c r="H46" i="4"/>
  <c r="L46" i="4" s="1"/>
  <c r="H38" i="4"/>
  <c r="L38" i="4" s="1"/>
  <c r="H34" i="4"/>
  <c r="L34" i="4" s="1"/>
  <c r="M6" i="4"/>
  <c r="P6" i="4" s="1"/>
  <c r="M4" i="4"/>
  <c r="P4" i="4" s="1"/>
  <c r="L4" i="4"/>
  <c r="M5" i="4"/>
  <c r="P5" i="4" s="1"/>
  <c r="L5" i="4"/>
  <c r="M7" i="4"/>
  <c r="P7" i="4" s="1"/>
  <c r="M8" i="4"/>
  <c r="P8" i="4" s="1"/>
  <c r="M9" i="4"/>
  <c r="P9" i="4" s="1"/>
  <c r="M10" i="4"/>
  <c r="P10" i="4" s="1"/>
  <c r="L12" i="4"/>
  <c r="M12" i="4"/>
  <c r="P12" i="4" s="1"/>
  <c r="L13" i="4"/>
  <c r="M13" i="4"/>
  <c r="P13" i="4" s="1"/>
  <c r="L14" i="4"/>
  <c r="M14" i="4"/>
  <c r="P14" i="4" s="1"/>
  <c r="L15" i="4"/>
  <c r="M15" i="4"/>
  <c r="P15" i="4" s="1"/>
  <c r="L16" i="4"/>
  <c r="M16" i="4"/>
  <c r="P16" i="4" s="1"/>
  <c r="L17" i="4"/>
  <c r="M17" i="4"/>
  <c r="P17" i="4" s="1"/>
  <c r="L18" i="4"/>
  <c r="M18" i="4"/>
  <c r="P18" i="4" s="1"/>
  <c r="M19" i="4"/>
  <c r="P19" i="4" s="1"/>
  <c r="M22" i="4"/>
  <c r="P22" i="4" s="1"/>
  <c r="E36" i="4"/>
  <c r="F36" i="4"/>
  <c r="J36" i="4" s="1"/>
  <c r="G36" i="4"/>
  <c r="K36" i="4" s="1"/>
  <c r="D36" i="4"/>
  <c r="E93" i="4"/>
  <c r="E44" i="4"/>
  <c r="D44" i="4"/>
  <c r="F44" i="4"/>
  <c r="J44" i="4" s="1"/>
  <c r="G44" i="4"/>
  <c r="K44" i="4" s="1"/>
  <c r="H90" i="4"/>
  <c r="E67" i="4"/>
  <c r="F67" i="4"/>
  <c r="H67" i="4" s="1"/>
  <c r="I71" i="4"/>
  <c r="I96" i="4" s="1"/>
  <c r="K71" i="4"/>
  <c r="J71" i="4"/>
  <c r="E80" i="4"/>
  <c r="E81" i="4"/>
  <c r="G56" i="4"/>
  <c r="E56" i="4"/>
  <c r="E82" i="4"/>
  <c r="E33" i="4"/>
  <c r="E85" i="4"/>
  <c r="E90" i="4"/>
  <c r="E55" i="4"/>
  <c r="F55" i="4"/>
  <c r="H55" i="4" s="1"/>
  <c r="H56" i="4"/>
  <c r="H83" i="4"/>
  <c r="H85" i="4"/>
  <c r="G61" i="4"/>
  <c r="H61" i="4" s="1"/>
  <c r="E61" i="4"/>
  <c r="K66" i="4"/>
  <c r="J66" i="4"/>
  <c r="I66" i="4"/>
  <c r="F68" i="4"/>
  <c r="H68" i="4" s="1"/>
  <c r="E68" i="4"/>
  <c r="G72" i="4"/>
  <c r="E72" i="4"/>
  <c r="E37" i="4"/>
  <c r="E92" i="4"/>
  <c r="E48" i="4"/>
  <c r="D48" i="4"/>
  <c r="F48" i="4"/>
  <c r="J48" i="4" s="1"/>
  <c r="K57" i="4"/>
  <c r="J57" i="4"/>
  <c r="I57" i="4"/>
  <c r="I58" i="4"/>
  <c r="J58" i="4"/>
  <c r="K65" i="4"/>
  <c r="I65" i="4"/>
  <c r="E32" i="4"/>
  <c r="F32" i="4"/>
  <c r="J32" i="4" s="1"/>
  <c r="D33" i="4"/>
  <c r="F37" i="4"/>
  <c r="J37" i="4" s="1"/>
  <c r="E40" i="4"/>
  <c r="F40" i="4"/>
  <c r="J40" i="4" s="1"/>
  <c r="E96" i="4"/>
  <c r="G48" i="4"/>
  <c r="K48" i="4" s="1"/>
  <c r="I59" i="4"/>
  <c r="J59" i="4"/>
  <c r="E62" i="4"/>
  <c r="F62" i="4"/>
  <c r="H62" i="4" s="1"/>
  <c r="H64" i="4"/>
  <c r="J65" i="4"/>
  <c r="K69" i="4"/>
  <c r="I69" i="4"/>
  <c r="J69" i="4"/>
  <c r="H95" i="4"/>
  <c r="H72" i="4"/>
  <c r="G35" i="4"/>
  <c r="K35" i="4" s="1"/>
  <c r="G39" i="4"/>
  <c r="K39" i="4" s="1"/>
  <c r="E41" i="4"/>
  <c r="G43" i="4"/>
  <c r="K43" i="4" s="1"/>
  <c r="E45" i="4"/>
  <c r="G47" i="4"/>
  <c r="K47" i="4" s="1"/>
  <c r="F63" i="4"/>
  <c r="H63" i="4" s="1"/>
  <c r="E64" i="4"/>
  <c r="E71" i="4"/>
  <c r="G41" i="4"/>
  <c r="K41" i="4" s="1"/>
  <c r="G45" i="4"/>
  <c r="K45" i="4" s="1"/>
  <c r="E73" i="4"/>
  <c r="G73" i="4"/>
  <c r="H73" i="4" s="1"/>
  <c r="H88" i="4"/>
  <c r="E57" i="4"/>
  <c r="L21" i="1"/>
  <c r="L9" i="1"/>
  <c r="O4" i="1"/>
  <c r="L22" i="1"/>
  <c r="L6" i="1"/>
  <c r="L18" i="1"/>
  <c r="L17" i="1"/>
  <c r="L5" i="1"/>
  <c r="L7" i="1"/>
  <c r="L20" i="1"/>
  <c r="L16" i="1"/>
  <c r="L11" i="1"/>
  <c r="L12" i="1"/>
  <c r="F42" i="1"/>
  <c r="F34" i="1"/>
  <c r="H44" i="1"/>
  <c r="H36" i="1"/>
  <c r="E46" i="1"/>
  <c r="E38" i="1"/>
  <c r="F47" i="1"/>
  <c r="F39" i="1"/>
  <c r="F31" i="1"/>
  <c r="H43" i="1"/>
  <c r="H35" i="1"/>
  <c r="E39" i="1"/>
  <c r="E43" i="1"/>
  <c r="E35" i="1"/>
  <c r="F46" i="1"/>
  <c r="F38" i="1"/>
  <c r="H48" i="1"/>
  <c r="H40" i="1"/>
  <c r="H32" i="1"/>
  <c r="E47" i="1"/>
  <c r="E31" i="1"/>
  <c r="I31" i="1" s="1"/>
  <c r="J31" i="1" s="1"/>
  <c r="E42" i="1"/>
  <c r="I42" i="1" s="1"/>
  <c r="J42" i="1" s="1"/>
  <c r="E34" i="1"/>
  <c r="F43" i="1"/>
  <c r="F35" i="1"/>
  <c r="H47" i="1"/>
  <c r="H39" i="1"/>
  <c r="H31" i="1"/>
  <c r="G30" i="1"/>
  <c r="G41" i="1"/>
  <c r="G33" i="1"/>
  <c r="E71" i="1"/>
  <c r="F30" i="1"/>
  <c r="F41" i="1"/>
  <c r="F33" i="1"/>
  <c r="G44" i="1"/>
  <c r="G32" i="1"/>
  <c r="E67" i="1"/>
  <c r="F45" i="1"/>
  <c r="F37" i="1"/>
  <c r="G48" i="1"/>
  <c r="G40" i="1"/>
  <c r="G36" i="1"/>
  <c r="E60" i="1"/>
  <c r="E56" i="1"/>
  <c r="E30" i="1"/>
  <c r="I30" i="1" s="1"/>
  <c r="J30" i="1" s="1"/>
  <c r="E45" i="1"/>
  <c r="I45" i="1" s="1"/>
  <c r="J45" i="1" s="1"/>
  <c r="E41" i="1"/>
  <c r="E37" i="1"/>
  <c r="E33" i="1"/>
  <c r="F48" i="1"/>
  <c r="I48" i="1" s="1"/>
  <c r="J48" i="1" s="1"/>
  <c r="F44" i="1"/>
  <c r="F40" i="1"/>
  <c r="F36" i="1"/>
  <c r="F32" i="1"/>
  <c r="I32" i="1" s="1"/>
  <c r="J32" i="1" s="1"/>
  <c r="H46" i="1"/>
  <c r="H42" i="1"/>
  <c r="H38" i="1"/>
  <c r="H34" i="1"/>
  <c r="G45" i="1"/>
  <c r="G37" i="1"/>
  <c r="E63" i="1"/>
  <c r="E59" i="1"/>
  <c r="B105" i="1" s="1"/>
  <c r="D105" i="1" s="1"/>
  <c r="N4" i="1"/>
  <c r="H61" i="1"/>
  <c r="H57" i="1"/>
  <c r="H67" i="1"/>
  <c r="H70" i="1"/>
  <c r="E57" i="1"/>
  <c r="H62" i="1"/>
  <c r="H65" i="1"/>
  <c r="H73" i="1"/>
  <c r="H69" i="1"/>
  <c r="E64" i="1"/>
  <c r="E72" i="1"/>
  <c r="E68" i="1"/>
  <c r="H71" i="1"/>
  <c r="H63" i="1"/>
  <c r="H66" i="1"/>
  <c r="E61" i="1"/>
  <c r="H55" i="1"/>
  <c r="H58" i="1"/>
  <c r="E55" i="1"/>
  <c r="E70" i="1"/>
  <c r="E66" i="1"/>
  <c r="E62" i="1"/>
  <c r="E58" i="1"/>
  <c r="G72" i="1"/>
  <c r="H72" i="1" s="1"/>
  <c r="G68" i="1"/>
  <c r="H68" i="1" s="1"/>
  <c r="G64" i="1"/>
  <c r="H64" i="1" s="1"/>
  <c r="E73" i="1"/>
  <c r="E65" i="1"/>
  <c r="H60" i="1"/>
  <c r="H56" i="1"/>
  <c r="E69" i="1"/>
  <c r="H59" i="1"/>
  <c r="H4" i="1"/>
  <c r="K70" i="5" l="1"/>
  <c r="J63" i="5"/>
  <c r="L63" i="5"/>
  <c r="I88" i="5" s="1"/>
  <c r="I71" i="5"/>
  <c r="L71" i="5" s="1"/>
  <c r="I96" i="5" s="1"/>
  <c r="J71" i="5"/>
  <c r="K71" i="5"/>
  <c r="J59" i="5"/>
  <c r="F88" i="5"/>
  <c r="J38" i="5"/>
  <c r="G88" i="5" s="1"/>
  <c r="F96" i="5"/>
  <c r="J46" i="5"/>
  <c r="G96" i="5" s="1"/>
  <c r="I41" i="5"/>
  <c r="I48" i="5"/>
  <c r="J70" i="5"/>
  <c r="L70" i="5" s="1"/>
  <c r="K59" i="5"/>
  <c r="L59" i="5" s="1"/>
  <c r="L65" i="5"/>
  <c r="I43" i="5"/>
  <c r="F93" i="5" s="1"/>
  <c r="L62" i="5"/>
  <c r="I87" i="5" s="1"/>
  <c r="J42" i="5"/>
  <c r="G92" i="5" s="1"/>
  <c r="I33" i="5"/>
  <c r="F83" i="5" s="1"/>
  <c r="I39" i="5"/>
  <c r="J39" i="5" s="1"/>
  <c r="G89" i="5" s="1"/>
  <c r="I37" i="5"/>
  <c r="J58" i="5"/>
  <c r="M63" i="5"/>
  <c r="J88" i="5" s="1"/>
  <c r="I47" i="5"/>
  <c r="F97" i="5" s="1"/>
  <c r="I35" i="5"/>
  <c r="J35" i="5" s="1"/>
  <c r="G85" i="5" s="1"/>
  <c r="K58" i="5"/>
  <c r="I45" i="5"/>
  <c r="J45" i="5" s="1"/>
  <c r="G95" i="5" s="1"/>
  <c r="I34" i="5"/>
  <c r="F89" i="5"/>
  <c r="F82" i="5"/>
  <c r="J32" i="5"/>
  <c r="G82" i="5" s="1"/>
  <c r="J61" i="5"/>
  <c r="K61" i="5"/>
  <c r="I61" i="5"/>
  <c r="F95" i="5"/>
  <c r="K66" i="5"/>
  <c r="J66" i="5"/>
  <c r="I66" i="5"/>
  <c r="F85" i="5"/>
  <c r="F98" i="5"/>
  <c r="J48" i="5"/>
  <c r="G98" i="5" s="1"/>
  <c r="F87" i="5"/>
  <c r="J37" i="5"/>
  <c r="G87" i="5" s="1"/>
  <c r="F91" i="5"/>
  <c r="J41" i="5"/>
  <c r="G91" i="5" s="1"/>
  <c r="F94" i="5"/>
  <c r="J44" i="5"/>
  <c r="G94" i="5" s="1"/>
  <c r="F86" i="5"/>
  <c r="J36" i="5"/>
  <c r="G86" i="5" s="1"/>
  <c r="I90" i="5"/>
  <c r="M65" i="5"/>
  <c r="J90" i="5" s="1"/>
  <c r="H87" i="5"/>
  <c r="I56" i="5"/>
  <c r="K56" i="5"/>
  <c r="J56" i="5"/>
  <c r="H94" i="5"/>
  <c r="H98" i="5"/>
  <c r="J69" i="5"/>
  <c r="K69" i="5"/>
  <c r="I69" i="5"/>
  <c r="H80" i="5"/>
  <c r="I60" i="5"/>
  <c r="K60" i="5"/>
  <c r="J60" i="5"/>
  <c r="J40" i="5"/>
  <c r="G90" i="5" s="1"/>
  <c r="J57" i="5"/>
  <c r="K57" i="5"/>
  <c r="I57" i="5"/>
  <c r="H97" i="5"/>
  <c r="I68" i="5"/>
  <c r="K68" i="5"/>
  <c r="J68" i="5"/>
  <c r="J73" i="5"/>
  <c r="K73" i="5"/>
  <c r="I73" i="5"/>
  <c r="J43" i="5"/>
  <c r="G93" i="5" s="1"/>
  <c r="H92" i="5"/>
  <c r="J55" i="5"/>
  <c r="I55" i="5"/>
  <c r="K55" i="5"/>
  <c r="J31" i="5"/>
  <c r="G81" i="5" s="1"/>
  <c r="J30" i="5"/>
  <c r="G80" i="5" s="1"/>
  <c r="H83" i="5"/>
  <c r="H85" i="5"/>
  <c r="M64" i="5"/>
  <c r="J89" i="5" s="1"/>
  <c r="H91" i="5"/>
  <c r="H81" i="5"/>
  <c r="K67" i="5"/>
  <c r="J67" i="5"/>
  <c r="I67" i="5"/>
  <c r="H82" i="5"/>
  <c r="I72" i="5"/>
  <c r="K72" i="5"/>
  <c r="J72" i="5"/>
  <c r="H86" i="5"/>
  <c r="I36" i="1"/>
  <c r="J36" i="1" s="1"/>
  <c r="I38" i="1"/>
  <c r="J38" i="1" s="1"/>
  <c r="I34" i="1"/>
  <c r="J34" i="1" s="1"/>
  <c r="I33" i="1"/>
  <c r="J33" i="1" s="1"/>
  <c r="I37" i="1"/>
  <c r="J37" i="1" s="1"/>
  <c r="I43" i="1"/>
  <c r="J43" i="1" s="1"/>
  <c r="I46" i="1"/>
  <c r="J46" i="1" s="1"/>
  <c r="I35" i="1"/>
  <c r="J35" i="1" s="1"/>
  <c r="I40" i="1"/>
  <c r="J40" i="1" s="1"/>
  <c r="I44" i="1"/>
  <c r="J44" i="1" s="1"/>
  <c r="I41" i="1"/>
  <c r="J41" i="1" s="1"/>
  <c r="I47" i="1"/>
  <c r="J47" i="1" s="1"/>
  <c r="I39" i="1"/>
  <c r="J39" i="1" s="1"/>
  <c r="T21" i="4"/>
  <c r="X21" i="4" s="1"/>
  <c r="T20" i="4"/>
  <c r="X20" i="4" s="1"/>
  <c r="T10" i="4"/>
  <c r="X10" i="4" s="1"/>
  <c r="T22" i="4"/>
  <c r="X22" i="4" s="1"/>
  <c r="T18" i="4"/>
  <c r="X18" i="4" s="1"/>
  <c r="T16" i="4"/>
  <c r="X16" i="4" s="1"/>
  <c r="T14" i="4"/>
  <c r="X14" i="4" s="1"/>
  <c r="T12" i="4"/>
  <c r="X12" i="4" s="1"/>
  <c r="T9" i="4"/>
  <c r="X9" i="4" s="1"/>
  <c r="T5" i="4"/>
  <c r="X5" i="4" s="1"/>
  <c r="I46" i="4"/>
  <c r="M46" i="4" s="1"/>
  <c r="L20" i="4"/>
  <c r="B96" i="4" s="1"/>
  <c r="I43" i="4"/>
  <c r="M43" i="4" s="1"/>
  <c r="I36" i="4"/>
  <c r="M36" i="4" s="1"/>
  <c r="I34" i="4"/>
  <c r="M34" i="4" s="1"/>
  <c r="K60" i="4"/>
  <c r="N37" i="4"/>
  <c r="I37" i="4"/>
  <c r="M37" i="4" s="1"/>
  <c r="I45" i="4"/>
  <c r="M45" i="4" s="1"/>
  <c r="N45" i="4"/>
  <c r="I84" i="4"/>
  <c r="C105" i="4" s="1"/>
  <c r="D105" i="4" s="1"/>
  <c r="I40" i="4"/>
  <c r="M40" i="4" s="1"/>
  <c r="N40" i="4"/>
  <c r="I32" i="4"/>
  <c r="M32" i="4" s="1"/>
  <c r="I60" i="4"/>
  <c r="I82" i="4"/>
  <c r="I33" i="4"/>
  <c r="M33" i="4" s="1"/>
  <c r="N33" i="4"/>
  <c r="F83" i="4" s="1"/>
  <c r="T8" i="4"/>
  <c r="X8" i="4" s="1"/>
  <c r="I38" i="4"/>
  <c r="M38" i="4" s="1"/>
  <c r="L21" i="4"/>
  <c r="B97" i="4" s="1"/>
  <c r="N35" i="4"/>
  <c r="T19" i="4"/>
  <c r="X19" i="4" s="1"/>
  <c r="T6" i="4"/>
  <c r="X6" i="4" s="1"/>
  <c r="I42" i="4"/>
  <c r="M42" i="4" s="1"/>
  <c r="I70" i="4"/>
  <c r="J70" i="4"/>
  <c r="I31" i="4"/>
  <c r="M31" i="4" s="1"/>
  <c r="I41" i="4"/>
  <c r="M41" i="4" s="1"/>
  <c r="K70" i="4"/>
  <c r="I90" i="4"/>
  <c r="I48" i="4"/>
  <c r="M48" i="4" s="1"/>
  <c r="I44" i="4"/>
  <c r="M44" i="4" s="1"/>
  <c r="T17" i="4"/>
  <c r="X17" i="4" s="1"/>
  <c r="T15" i="4"/>
  <c r="X15" i="4" s="1"/>
  <c r="T13" i="4"/>
  <c r="X13" i="4" s="1"/>
  <c r="M11" i="4"/>
  <c r="P11" i="4" s="1"/>
  <c r="T7" i="4"/>
  <c r="X7" i="4" s="1"/>
  <c r="T4" i="4"/>
  <c r="X4" i="4" s="1"/>
  <c r="I30" i="4"/>
  <c r="M30" i="4" s="1"/>
  <c r="N47" i="4"/>
  <c r="F97" i="4" s="1"/>
  <c r="N39" i="4"/>
  <c r="O39" i="4" s="1"/>
  <c r="G89" i="4" s="1"/>
  <c r="R65" i="4"/>
  <c r="J90" i="4" s="1"/>
  <c r="I73" i="4"/>
  <c r="K73" i="4"/>
  <c r="J73" i="4"/>
  <c r="O47" i="4"/>
  <c r="G97" i="4" s="1"/>
  <c r="F85" i="4"/>
  <c r="O35" i="4"/>
  <c r="G85" i="4" s="1"/>
  <c r="I83" i="4"/>
  <c r="R58" i="4"/>
  <c r="J83" i="4" s="1"/>
  <c r="I91" i="4"/>
  <c r="R66" i="4"/>
  <c r="J91" i="4" s="1"/>
  <c r="H82" i="4"/>
  <c r="R57" i="4"/>
  <c r="J82" i="4" s="1"/>
  <c r="I63" i="4"/>
  <c r="J63" i="4"/>
  <c r="K63" i="4"/>
  <c r="H87" i="4"/>
  <c r="H93" i="4"/>
  <c r="J56" i="4"/>
  <c r="K56" i="4"/>
  <c r="I56" i="4"/>
  <c r="H81" i="4"/>
  <c r="E94" i="4"/>
  <c r="S20" i="4"/>
  <c r="W20" i="4" s="1"/>
  <c r="R20" i="4"/>
  <c r="V20" i="4" s="1"/>
  <c r="Q20" i="4"/>
  <c r="U20" i="4" s="1"/>
  <c r="S17" i="4"/>
  <c r="W17" i="4" s="1"/>
  <c r="R17" i="4"/>
  <c r="V17" i="4" s="1"/>
  <c r="Q17" i="4"/>
  <c r="U17" i="4" s="1"/>
  <c r="S15" i="4"/>
  <c r="W15" i="4" s="1"/>
  <c r="R15" i="4"/>
  <c r="V15" i="4" s="1"/>
  <c r="Q15" i="4"/>
  <c r="U15" i="4" s="1"/>
  <c r="S13" i="4"/>
  <c r="W13" i="4" s="1"/>
  <c r="R13" i="4"/>
  <c r="V13" i="4" s="1"/>
  <c r="Q13" i="4"/>
  <c r="U13" i="4" s="1"/>
  <c r="S11" i="4"/>
  <c r="W11" i="4" s="1"/>
  <c r="R11" i="4"/>
  <c r="V11" i="4" s="1"/>
  <c r="Q11" i="4"/>
  <c r="U11" i="4" s="1"/>
  <c r="S7" i="4"/>
  <c r="W7" i="4" s="1"/>
  <c r="R7" i="4"/>
  <c r="V7" i="4" s="1"/>
  <c r="Q7" i="4"/>
  <c r="U7" i="4" s="1"/>
  <c r="R4" i="4"/>
  <c r="V4" i="4" s="1"/>
  <c r="S4" i="4"/>
  <c r="W4" i="4" s="1"/>
  <c r="Q4" i="4"/>
  <c r="U4" i="4" s="1"/>
  <c r="E83" i="4"/>
  <c r="O33" i="4"/>
  <c r="G83" i="4" s="1"/>
  <c r="J68" i="4"/>
  <c r="K68" i="4"/>
  <c r="I68" i="4"/>
  <c r="I55" i="4"/>
  <c r="J55" i="4"/>
  <c r="K55" i="4"/>
  <c r="I67" i="4"/>
  <c r="K67" i="4"/>
  <c r="J67" i="4"/>
  <c r="S19" i="4"/>
  <c r="W19" i="4" s="1"/>
  <c r="R19" i="4"/>
  <c r="V19" i="4" s="1"/>
  <c r="Q19" i="4"/>
  <c r="U19" i="4" s="1"/>
  <c r="B93" i="4"/>
  <c r="B91" i="4"/>
  <c r="B89" i="4"/>
  <c r="S10" i="4"/>
  <c r="W10" i="4" s="1"/>
  <c r="R10" i="4"/>
  <c r="V10" i="4" s="1"/>
  <c r="Q10" i="4"/>
  <c r="U10" i="4" s="1"/>
  <c r="B81" i="4"/>
  <c r="J64" i="4"/>
  <c r="I64" i="4"/>
  <c r="I89" i="4" s="1"/>
  <c r="K64" i="4"/>
  <c r="H97" i="4"/>
  <c r="H86" i="4"/>
  <c r="H80" i="4"/>
  <c r="H92" i="4"/>
  <c r="E86" i="4"/>
  <c r="S22" i="4"/>
  <c r="W22" i="4" s="1"/>
  <c r="R22" i="4"/>
  <c r="V22" i="4" s="1"/>
  <c r="Q22" i="4"/>
  <c r="U22" i="4" s="1"/>
  <c r="S18" i="4"/>
  <c r="W18" i="4" s="1"/>
  <c r="R18" i="4"/>
  <c r="V18" i="4" s="1"/>
  <c r="Q18" i="4"/>
  <c r="U18" i="4" s="1"/>
  <c r="S16" i="4"/>
  <c r="W16" i="4" s="1"/>
  <c r="R16" i="4"/>
  <c r="V16" i="4" s="1"/>
  <c r="Q16" i="4"/>
  <c r="U16" i="4" s="1"/>
  <c r="S14" i="4"/>
  <c r="W14" i="4" s="1"/>
  <c r="R14" i="4"/>
  <c r="V14" i="4" s="1"/>
  <c r="Q14" i="4"/>
  <c r="U14" i="4" s="1"/>
  <c r="S12" i="4"/>
  <c r="W12" i="4" s="1"/>
  <c r="R12" i="4"/>
  <c r="V12" i="4" s="1"/>
  <c r="Q12" i="4"/>
  <c r="U12" i="4" s="1"/>
  <c r="S9" i="4"/>
  <c r="W9" i="4" s="1"/>
  <c r="R9" i="4"/>
  <c r="V9" i="4" s="1"/>
  <c r="Q9" i="4"/>
  <c r="U9" i="4" s="1"/>
  <c r="R5" i="4"/>
  <c r="V5" i="4" s="1"/>
  <c r="S5" i="4"/>
  <c r="W5" i="4" s="1"/>
  <c r="Q5" i="4"/>
  <c r="U5" i="4" s="1"/>
  <c r="S6" i="4"/>
  <c r="W6" i="4" s="1"/>
  <c r="R6" i="4"/>
  <c r="V6" i="4" s="1"/>
  <c r="Q6" i="4"/>
  <c r="U6" i="4" s="1"/>
  <c r="R71" i="4"/>
  <c r="J96" i="4" s="1"/>
  <c r="H96" i="4"/>
  <c r="H98" i="4"/>
  <c r="H89" i="4"/>
  <c r="J72" i="4"/>
  <c r="K72" i="4"/>
  <c r="I72" i="4"/>
  <c r="J62" i="4"/>
  <c r="I62" i="4"/>
  <c r="K62" i="4"/>
  <c r="E98" i="4"/>
  <c r="K61" i="4"/>
  <c r="J61" i="4"/>
  <c r="I61" i="4"/>
  <c r="S21" i="4"/>
  <c r="W21" i="4" s="1"/>
  <c r="R21" i="4"/>
  <c r="V21" i="4" s="1"/>
  <c r="Q21" i="4"/>
  <c r="U21" i="4" s="1"/>
  <c r="B94" i="4"/>
  <c r="B92" i="4"/>
  <c r="B90" i="4"/>
  <c r="B88" i="4"/>
  <c r="S8" i="4"/>
  <c r="W8" i="4" s="1"/>
  <c r="R8" i="4"/>
  <c r="V8" i="4" s="1"/>
  <c r="Q8" i="4"/>
  <c r="U8" i="4" s="1"/>
  <c r="B80" i="4"/>
  <c r="B82" i="4"/>
  <c r="L19" i="1"/>
  <c r="L13" i="1"/>
  <c r="L8" i="1"/>
  <c r="B103" i="1" s="1"/>
  <c r="I72" i="1"/>
  <c r="K72" i="1"/>
  <c r="J72" i="1"/>
  <c r="I71" i="1"/>
  <c r="J71" i="1"/>
  <c r="K71" i="1"/>
  <c r="I56" i="1"/>
  <c r="J56" i="1"/>
  <c r="K56" i="1"/>
  <c r="I64" i="1"/>
  <c r="K64" i="1"/>
  <c r="J64" i="1"/>
  <c r="K58" i="1"/>
  <c r="I58" i="1"/>
  <c r="J58" i="1"/>
  <c r="J73" i="1"/>
  <c r="I73" i="1"/>
  <c r="K73" i="1"/>
  <c r="L73" i="1" s="1"/>
  <c r="M73" i="1" s="1"/>
  <c r="J57" i="1"/>
  <c r="K57" i="1"/>
  <c r="I57" i="1"/>
  <c r="L57" i="1" s="1"/>
  <c r="M57" i="1" s="1"/>
  <c r="I63" i="1"/>
  <c r="J63" i="1"/>
  <c r="K63" i="1"/>
  <c r="K62" i="1"/>
  <c r="I62" i="1"/>
  <c r="J62" i="1"/>
  <c r="J67" i="1"/>
  <c r="K67" i="1"/>
  <c r="I67" i="1"/>
  <c r="J69" i="1"/>
  <c r="K69" i="1"/>
  <c r="I69" i="1"/>
  <c r="L69" i="1" s="1"/>
  <c r="M69" i="1" s="1"/>
  <c r="J59" i="1"/>
  <c r="K59" i="1"/>
  <c r="I59" i="1"/>
  <c r="L59" i="1" s="1"/>
  <c r="M59" i="1" s="1"/>
  <c r="I60" i="1"/>
  <c r="J60" i="1"/>
  <c r="K60" i="1"/>
  <c r="I68" i="1"/>
  <c r="J68" i="1"/>
  <c r="K68" i="1"/>
  <c r="I55" i="1"/>
  <c r="K55" i="1"/>
  <c r="J55" i="1"/>
  <c r="K66" i="1"/>
  <c r="I66" i="1"/>
  <c r="J66" i="1"/>
  <c r="J65" i="1"/>
  <c r="I65" i="1"/>
  <c r="K65" i="1"/>
  <c r="K70" i="1"/>
  <c r="I70" i="1"/>
  <c r="L70" i="1" s="1"/>
  <c r="M70" i="1" s="1"/>
  <c r="J70" i="1"/>
  <c r="J61" i="1"/>
  <c r="I61" i="1"/>
  <c r="K61" i="1"/>
  <c r="P14" i="1"/>
  <c r="P10" i="1"/>
  <c r="P6" i="1"/>
  <c r="P22" i="1"/>
  <c r="P16" i="1"/>
  <c r="P8" i="1"/>
  <c r="P20" i="1"/>
  <c r="P12" i="1"/>
  <c r="P18" i="1"/>
  <c r="P11" i="1"/>
  <c r="P5" i="1"/>
  <c r="P21" i="1"/>
  <c r="P15" i="1"/>
  <c r="P9" i="1"/>
  <c r="P19" i="1"/>
  <c r="P13" i="1"/>
  <c r="P7" i="1"/>
  <c r="M4" i="1"/>
  <c r="P4" i="1" s="1"/>
  <c r="P17" i="1"/>
  <c r="I95" i="5" l="1"/>
  <c r="M70" i="5"/>
  <c r="J95" i="5" s="1"/>
  <c r="L73" i="5"/>
  <c r="I98" i="5" s="1"/>
  <c r="L68" i="5"/>
  <c r="M68" i="5" s="1"/>
  <c r="J93" i="5" s="1"/>
  <c r="L57" i="5"/>
  <c r="L69" i="5"/>
  <c r="I94" i="5" s="1"/>
  <c r="I84" i="5"/>
  <c r="C105" i="5" s="1"/>
  <c r="D105" i="5" s="1"/>
  <c r="M59" i="5"/>
  <c r="J84" i="5" s="1"/>
  <c r="M62" i="5"/>
  <c r="J87" i="5" s="1"/>
  <c r="M71" i="5"/>
  <c r="J96" i="5" s="1"/>
  <c r="J47" i="5"/>
  <c r="G97" i="5" s="1"/>
  <c r="L58" i="5"/>
  <c r="I83" i="5" s="1"/>
  <c r="F84" i="5"/>
  <c r="C104" i="5" s="1"/>
  <c r="D104" i="5" s="1"/>
  <c r="J34" i="5"/>
  <c r="G84" i="5" s="1"/>
  <c r="L61" i="5"/>
  <c r="M61" i="5" s="1"/>
  <c r="J86" i="5" s="1"/>
  <c r="L67" i="5"/>
  <c r="M67" i="5" s="1"/>
  <c r="J92" i="5" s="1"/>
  <c r="L60" i="5"/>
  <c r="M60" i="5" s="1"/>
  <c r="J85" i="5" s="1"/>
  <c r="J33" i="5"/>
  <c r="G83" i="5" s="1"/>
  <c r="L66" i="5"/>
  <c r="M66" i="5" s="1"/>
  <c r="J91" i="5" s="1"/>
  <c r="L72" i="5"/>
  <c r="I97" i="5" s="1"/>
  <c r="L55" i="5"/>
  <c r="I80" i="5" s="1"/>
  <c r="L56" i="5"/>
  <c r="I81" i="5" s="1"/>
  <c r="M73" i="5"/>
  <c r="J98" i="5" s="1"/>
  <c r="I93" i="5"/>
  <c r="M69" i="5"/>
  <c r="J94" i="5" s="1"/>
  <c r="I82" i="5"/>
  <c r="M57" i="5"/>
  <c r="J82" i="5" s="1"/>
  <c r="I85" i="5"/>
  <c r="C104" i="1"/>
  <c r="D104" i="1" s="1"/>
  <c r="F89" i="4"/>
  <c r="Y16" i="4"/>
  <c r="Y7" i="4"/>
  <c r="N36" i="4"/>
  <c r="Y9" i="4"/>
  <c r="Y14" i="4"/>
  <c r="Y18" i="4"/>
  <c r="C94" i="4" s="1"/>
  <c r="Y20" i="4"/>
  <c r="R59" i="4"/>
  <c r="J84" i="4" s="1"/>
  <c r="Y11" i="4"/>
  <c r="T11" i="4"/>
  <c r="X11" i="4" s="1"/>
  <c r="Y15" i="4"/>
  <c r="N44" i="4"/>
  <c r="F94" i="4" s="1"/>
  <c r="N31" i="4"/>
  <c r="N42" i="4"/>
  <c r="Y19" i="4"/>
  <c r="N38" i="4"/>
  <c r="N46" i="4"/>
  <c r="N30" i="4"/>
  <c r="Y4" i="4"/>
  <c r="Y13" i="4"/>
  <c r="Y17" i="4"/>
  <c r="N48" i="4"/>
  <c r="N41" i="4"/>
  <c r="Y6" i="4"/>
  <c r="Y8" i="4"/>
  <c r="N32" i="4"/>
  <c r="N34" i="4"/>
  <c r="N43" i="4"/>
  <c r="Y5" i="4"/>
  <c r="Y12" i="4"/>
  <c r="Y22" i="4"/>
  <c r="C98" i="4" s="1"/>
  <c r="Y10" i="4"/>
  <c r="Y21" i="4"/>
  <c r="I86" i="4"/>
  <c r="R61" i="4"/>
  <c r="J86" i="4" s="1"/>
  <c r="C85" i="4"/>
  <c r="Z9" i="4"/>
  <c r="D85" i="4" s="1"/>
  <c r="Z22" i="4"/>
  <c r="D98" i="4" s="1"/>
  <c r="I92" i="4"/>
  <c r="R67" i="4"/>
  <c r="J92" i="4" s="1"/>
  <c r="I80" i="4"/>
  <c r="R55" i="4"/>
  <c r="J80" i="4" s="1"/>
  <c r="C87" i="4"/>
  <c r="Z11" i="4"/>
  <c r="D87" i="4" s="1"/>
  <c r="C96" i="4"/>
  <c r="Z20" i="4"/>
  <c r="D96" i="4" s="1"/>
  <c r="C97" i="4"/>
  <c r="Z21" i="4"/>
  <c r="D97" i="4" s="1"/>
  <c r="C81" i="4"/>
  <c r="Z5" i="4"/>
  <c r="D81" i="4" s="1"/>
  <c r="C92" i="4"/>
  <c r="Z16" i="4"/>
  <c r="D92" i="4" s="1"/>
  <c r="C95" i="4"/>
  <c r="Z19" i="4"/>
  <c r="D95" i="4" s="1"/>
  <c r="C83" i="4"/>
  <c r="Z7" i="4"/>
  <c r="D83" i="4" s="1"/>
  <c r="C93" i="4"/>
  <c r="Z17" i="4"/>
  <c r="D93" i="4" s="1"/>
  <c r="I98" i="4"/>
  <c r="R73" i="4"/>
  <c r="J98" i="4" s="1"/>
  <c r="C90" i="4"/>
  <c r="Z14" i="4"/>
  <c r="D90" i="4" s="1"/>
  <c r="I81" i="4"/>
  <c r="R56" i="4"/>
  <c r="J81" i="4" s="1"/>
  <c r="C84" i="4"/>
  <c r="C103" i="4" s="1"/>
  <c r="D103" i="4" s="1"/>
  <c r="Z8" i="4"/>
  <c r="D84" i="4" s="1"/>
  <c r="I97" i="4"/>
  <c r="R72" i="4"/>
  <c r="J97" i="4" s="1"/>
  <c r="C82" i="4"/>
  <c r="Z6" i="4"/>
  <c r="D82" i="4" s="1"/>
  <c r="C86" i="4"/>
  <c r="Z10" i="4"/>
  <c r="D86" i="4" s="1"/>
  <c r="I93" i="4"/>
  <c r="R68" i="4"/>
  <c r="J93" i="4" s="1"/>
  <c r="C91" i="4"/>
  <c r="Z15" i="4"/>
  <c r="D91" i="4" s="1"/>
  <c r="I87" i="4"/>
  <c r="R62" i="4"/>
  <c r="J87" i="4" s="1"/>
  <c r="C88" i="4"/>
  <c r="Z12" i="4"/>
  <c r="D88" i="4" s="1"/>
  <c r="C89" i="4"/>
  <c r="Z13" i="4"/>
  <c r="D89" i="4" s="1"/>
  <c r="I88" i="4"/>
  <c r="R63" i="4"/>
  <c r="J88" i="4" s="1"/>
  <c r="Z18" i="4"/>
  <c r="D94" i="4" s="1"/>
  <c r="I94" i="4"/>
  <c r="R69" i="4"/>
  <c r="J94" i="4" s="1"/>
  <c r="F90" i="4"/>
  <c r="O40" i="4"/>
  <c r="G90" i="4" s="1"/>
  <c r="F95" i="4"/>
  <c r="O45" i="4"/>
  <c r="G95" i="4" s="1"/>
  <c r="F91" i="4"/>
  <c r="O41" i="4"/>
  <c r="G91" i="4" s="1"/>
  <c r="F87" i="4"/>
  <c r="O37" i="4"/>
  <c r="G87" i="4" s="1"/>
  <c r="R64" i="4"/>
  <c r="J89" i="4" s="1"/>
  <c r="O44" i="4"/>
  <c r="G94" i="4" s="1"/>
  <c r="L65" i="1"/>
  <c r="M65" i="1" s="1"/>
  <c r="L61" i="1"/>
  <c r="M61" i="1" s="1"/>
  <c r="L60" i="1"/>
  <c r="M60" i="1" s="1"/>
  <c r="L67" i="1"/>
  <c r="M67" i="1" s="1"/>
  <c r="L72" i="1"/>
  <c r="M72" i="1" s="1"/>
  <c r="L68" i="1"/>
  <c r="M68" i="1" s="1"/>
  <c r="L71" i="1"/>
  <c r="M71" i="1" s="1"/>
  <c r="L66" i="1"/>
  <c r="M66" i="1" s="1"/>
  <c r="L63" i="1"/>
  <c r="M63" i="1" s="1"/>
  <c r="L64" i="1"/>
  <c r="M64" i="1" s="1"/>
  <c r="L62" i="1"/>
  <c r="M62" i="1" s="1"/>
  <c r="L56" i="1"/>
  <c r="M56" i="1" s="1"/>
  <c r="L58" i="1"/>
  <c r="M58" i="1" s="1"/>
  <c r="L55" i="1"/>
  <c r="M55" i="1" s="1"/>
  <c r="S9" i="1"/>
  <c r="S6" i="1"/>
  <c r="S15" i="1"/>
  <c r="S4" i="1"/>
  <c r="S8" i="1"/>
  <c r="S14" i="1"/>
  <c r="S7" i="1"/>
  <c r="S13" i="1"/>
  <c r="S21" i="1"/>
  <c r="S22" i="1"/>
  <c r="S11" i="1"/>
  <c r="S17" i="1"/>
  <c r="S19" i="1"/>
  <c r="S5" i="1"/>
  <c r="S20" i="1"/>
  <c r="Q21" i="1"/>
  <c r="R21" i="1"/>
  <c r="Q17" i="1"/>
  <c r="R17" i="1"/>
  <c r="Q5" i="1"/>
  <c r="R5" i="1"/>
  <c r="Q4" i="1"/>
  <c r="R4" i="1"/>
  <c r="Q11" i="1"/>
  <c r="R11" i="1"/>
  <c r="Q6" i="1"/>
  <c r="R6" i="1"/>
  <c r="Q13" i="1"/>
  <c r="R13" i="1"/>
  <c r="Q22" i="1"/>
  <c r="R22" i="1"/>
  <c r="Q19" i="1"/>
  <c r="R19" i="1"/>
  <c r="Q20" i="1"/>
  <c r="R20" i="1"/>
  <c r="Q9" i="1"/>
  <c r="R9" i="1"/>
  <c r="Q8" i="1"/>
  <c r="R8" i="1"/>
  <c r="Q7" i="1"/>
  <c r="R7" i="1"/>
  <c r="Q15" i="1"/>
  <c r="R15" i="1"/>
  <c r="Q14" i="1"/>
  <c r="R14" i="1"/>
  <c r="I91" i="5" l="1"/>
  <c r="I86" i="5"/>
  <c r="M58" i="5"/>
  <c r="J83" i="5" s="1"/>
  <c r="I92" i="5"/>
  <c r="M72" i="5"/>
  <c r="J97" i="5" s="1"/>
  <c r="M55" i="5"/>
  <c r="J80" i="5" s="1"/>
  <c r="M56" i="5"/>
  <c r="J81" i="5" s="1"/>
  <c r="F93" i="4"/>
  <c r="O43" i="4"/>
  <c r="G93" i="4" s="1"/>
  <c r="O38" i="4"/>
  <c r="G88" i="4" s="1"/>
  <c r="F88" i="4"/>
  <c r="R70" i="4"/>
  <c r="J95" i="4" s="1"/>
  <c r="I95" i="4"/>
  <c r="O36" i="4"/>
  <c r="G86" i="4" s="1"/>
  <c r="F86" i="4"/>
  <c r="F84" i="4"/>
  <c r="C104" i="4" s="1"/>
  <c r="D104" i="4" s="1"/>
  <c r="O34" i="4"/>
  <c r="G84" i="4" s="1"/>
  <c r="C80" i="4"/>
  <c r="Z4" i="4"/>
  <c r="D80" i="4" s="1"/>
  <c r="O32" i="4"/>
  <c r="G82" i="4" s="1"/>
  <c r="F82" i="4"/>
  <c r="F98" i="4"/>
  <c r="O48" i="4"/>
  <c r="G98" i="4" s="1"/>
  <c r="O30" i="4"/>
  <c r="G80" i="4" s="1"/>
  <c r="F80" i="4"/>
  <c r="F96" i="4"/>
  <c r="O46" i="4"/>
  <c r="G96" i="4" s="1"/>
  <c r="F92" i="4"/>
  <c r="O42" i="4"/>
  <c r="G92" i="4" s="1"/>
  <c r="I85" i="4"/>
  <c r="R60" i="4"/>
  <c r="J85" i="4" s="1"/>
  <c r="F81" i="4"/>
  <c r="O31" i="4"/>
  <c r="G81" i="4" s="1"/>
  <c r="T17" i="1"/>
  <c r="T15" i="1"/>
  <c r="T20" i="1"/>
  <c r="T22" i="1"/>
  <c r="T6" i="1"/>
  <c r="T11" i="1"/>
  <c r="T8" i="1"/>
  <c r="C103" i="1" s="1"/>
  <c r="D103" i="1" s="1"/>
  <c r="T4" i="1"/>
  <c r="T14" i="1"/>
  <c r="T7" i="1"/>
  <c r="T9" i="1"/>
  <c r="T19" i="1"/>
  <c r="T13" i="1"/>
  <c r="T5" i="1"/>
  <c r="T21" i="1"/>
  <c r="S16" i="1"/>
  <c r="S12" i="1"/>
  <c r="S18" i="1"/>
  <c r="S10" i="1"/>
  <c r="Q10" i="1"/>
  <c r="R10" i="1"/>
  <c r="Q16" i="1"/>
  <c r="R16" i="1"/>
  <c r="Q18" i="1"/>
  <c r="R18" i="1"/>
  <c r="Q12" i="1"/>
  <c r="R12" i="1"/>
  <c r="T10" i="1" l="1"/>
  <c r="T18" i="1"/>
  <c r="T12" i="1"/>
  <c r="T16" i="1"/>
  <c r="U4" i="1"/>
  <c r="U15" i="1"/>
  <c r="U19" i="1"/>
  <c r="U5" i="1"/>
  <c r="U11" i="1"/>
  <c r="U22" i="1"/>
  <c r="U9" i="1"/>
  <c r="U20" i="1"/>
  <c r="U14" i="1"/>
  <c r="U8" i="1"/>
  <c r="U17" i="1"/>
  <c r="U21" i="1"/>
  <c r="U6" i="1"/>
  <c r="U7" i="1"/>
  <c r="U13" i="1"/>
  <c r="U10" i="1" l="1"/>
  <c r="U12" i="1"/>
  <c r="U16" i="1"/>
  <c r="U18" i="1"/>
  <c r="I4" i="5" l="1"/>
  <c r="J4" i="5" s="1"/>
  <c r="L4" i="5" l="1"/>
  <c r="K4" i="5"/>
  <c r="M4" i="5"/>
  <c r="C80" i="5" s="1"/>
  <c r="B80" i="5"/>
  <c r="B96" i="5"/>
  <c r="I9" i="5"/>
  <c r="B86" i="5"/>
  <c r="I12" i="5"/>
  <c r="I7" i="5"/>
  <c r="I17" i="5"/>
  <c r="I16" i="5"/>
  <c r="J16" i="5" s="1"/>
  <c r="I11" i="5"/>
  <c r="I6" i="5"/>
  <c r="K6" i="5" s="1"/>
  <c r="I14" i="5"/>
  <c r="I18" i="5"/>
  <c r="N4" i="5" l="1"/>
  <c r="D80" i="5" s="1"/>
  <c r="I19" i="5"/>
  <c r="J19" i="5" s="1"/>
  <c r="I8" i="5"/>
  <c r="I15" i="5"/>
  <c r="J15" i="5" s="1"/>
  <c r="I21" i="5"/>
  <c r="I22" i="5"/>
  <c r="K22" i="5" s="1"/>
  <c r="K12" i="5"/>
  <c r="L12" i="5"/>
  <c r="J12" i="5"/>
  <c r="K11" i="5"/>
  <c r="L11" i="5"/>
  <c r="J11" i="5"/>
  <c r="M11" i="5" s="1"/>
  <c r="C87" i="5" s="1"/>
  <c r="L9" i="5"/>
  <c r="J9" i="5"/>
  <c r="K9" i="5"/>
  <c r="L18" i="5"/>
  <c r="J18" i="5"/>
  <c r="K18" i="5"/>
  <c r="K8" i="5"/>
  <c r="J8" i="5"/>
  <c r="L8" i="5"/>
  <c r="L7" i="5"/>
  <c r="J7" i="5"/>
  <c r="L14" i="5"/>
  <c r="J14" i="5"/>
  <c r="K14" i="5"/>
  <c r="B92" i="5"/>
  <c r="J17" i="5"/>
  <c r="K17" i="5"/>
  <c r="L17" i="5"/>
  <c r="B90" i="5"/>
  <c r="L6" i="5"/>
  <c r="B91" i="5"/>
  <c r="B95" i="5"/>
  <c r="I13" i="5"/>
  <c r="L16" i="5"/>
  <c r="K16" i="5"/>
  <c r="I5" i="5"/>
  <c r="I10" i="5"/>
  <c r="I20" i="5"/>
  <c r="K7" i="5"/>
  <c r="M7" i="5" s="1"/>
  <c r="C83" i="5" s="1"/>
  <c r="J6" i="5"/>
  <c r="K15" i="5" l="1"/>
  <c r="M12" i="5"/>
  <c r="C88" i="5" s="1"/>
  <c r="L22" i="5"/>
  <c r="J22" i="5"/>
  <c r="M22" i="5" s="1"/>
  <c r="C98" i="5" s="1"/>
  <c r="M9" i="5"/>
  <c r="C85" i="5" s="1"/>
  <c r="M15" i="5"/>
  <c r="C91" i="5" s="1"/>
  <c r="M14" i="5"/>
  <c r="C90" i="5" s="1"/>
  <c r="L15" i="5"/>
  <c r="M16" i="5"/>
  <c r="N16" i="5" s="1"/>
  <c r="D92" i="5" s="1"/>
  <c r="M17" i="5"/>
  <c r="C93" i="5" s="1"/>
  <c r="K21" i="5"/>
  <c r="L21" i="5"/>
  <c r="J21" i="5"/>
  <c r="M6" i="5"/>
  <c r="C82" i="5" s="1"/>
  <c r="M8" i="5"/>
  <c r="C84" i="5" s="1"/>
  <c r="C103" i="5" s="1"/>
  <c r="M18" i="5"/>
  <c r="C94" i="5" s="1"/>
  <c r="K19" i="5"/>
  <c r="L19" i="5"/>
  <c r="K20" i="5"/>
  <c r="L20" i="5"/>
  <c r="J20" i="5"/>
  <c r="N12" i="5"/>
  <c r="D88" i="5" s="1"/>
  <c r="B88" i="5"/>
  <c r="B93" i="5"/>
  <c r="N17" i="5"/>
  <c r="D93" i="5" s="1"/>
  <c r="B94" i="5"/>
  <c r="B81" i="5"/>
  <c r="N9" i="5"/>
  <c r="D85" i="5" s="1"/>
  <c r="B85" i="5"/>
  <c r="B97" i="5"/>
  <c r="B87" i="5"/>
  <c r="N11" i="5"/>
  <c r="D87" i="5" s="1"/>
  <c r="B89" i="5"/>
  <c r="J10" i="5"/>
  <c r="L10" i="5"/>
  <c r="K10" i="5"/>
  <c r="K5" i="5"/>
  <c r="L5" i="5"/>
  <c r="J5" i="5"/>
  <c r="K13" i="5"/>
  <c r="J13" i="5"/>
  <c r="L13" i="5"/>
  <c r="B82" i="5"/>
  <c r="B98" i="5"/>
  <c r="N7" i="5"/>
  <c r="D83" i="5" s="1"/>
  <c r="B83" i="5"/>
  <c r="B84" i="5"/>
  <c r="B103" i="5" s="1"/>
  <c r="N15" i="5"/>
  <c r="D91" i="5" s="1"/>
  <c r="M20" i="5" l="1"/>
  <c r="N14" i="5"/>
  <c r="D90" i="5" s="1"/>
  <c r="N6" i="5"/>
  <c r="D82" i="5" s="1"/>
  <c r="M10" i="5"/>
  <c r="C86" i="5" s="1"/>
  <c r="C92" i="5"/>
  <c r="M19" i="5"/>
  <c r="D103" i="5"/>
  <c r="M21" i="5"/>
  <c r="N21" i="5" s="1"/>
  <c r="D97" i="5" s="1"/>
  <c r="N8" i="5"/>
  <c r="D84" i="5" s="1"/>
  <c r="N22" i="5"/>
  <c r="D98" i="5" s="1"/>
  <c r="C95" i="5"/>
  <c r="N19" i="5"/>
  <c r="D95" i="5" s="1"/>
  <c r="M13" i="5"/>
  <c r="C89" i="5" s="1"/>
  <c r="M5" i="5"/>
  <c r="C81" i="5" s="1"/>
  <c r="N18" i="5"/>
  <c r="D94" i="5" s="1"/>
  <c r="N5" i="5"/>
  <c r="D81" i="5" s="1"/>
  <c r="C96" i="5"/>
  <c r="N20" i="5"/>
  <c r="D96" i="5" s="1"/>
  <c r="N10" i="5"/>
  <c r="D86" i="5" s="1"/>
  <c r="N13" i="5" l="1"/>
  <c r="D89" i="5" s="1"/>
  <c r="C97" i="5"/>
</calcChain>
</file>

<file path=xl/sharedStrings.xml><?xml version="1.0" encoding="utf-8"?>
<sst xmlns="http://schemas.openxmlformats.org/spreadsheetml/2006/main" count="227" uniqueCount="44">
  <si>
    <t>Number of Users</t>
  </si>
  <si>
    <t>Porduct A</t>
  </si>
  <si>
    <t>Hardware costs</t>
  </si>
  <si>
    <t>CAPEX</t>
  </si>
  <si>
    <t>OPEX</t>
  </si>
  <si>
    <t>TCO</t>
  </si>
  <si>
    <t>Hardware cost</t>
  </si>
  <si>
    <t>Product A</t>
  </si>
  <si>
    <t>CAPEX Calculation</t>
  </si>
  <si>
    <t>OPEX Calculation</t>
  </si>
  <si>
    <t>Subscription Fee</t>
  </si>
  <si>
    <t>License Fee</t>
  </si>
  <si>
    <t>Product B</t>
  </si>
  <si>
    <t>Product C</t>
  </si>
  <si>
    <t>Year 2 Opex</t>
  </si>
  <si>
    <t>Year 3 Opex</t>
  </si>
  <si>
    <t>Year 4 Opex</t>
  </si>
  <si>
    <t>Year 5 Opex</t>
  </si>
  <si>
    <t>Customization fee</t>
  </si>
  <si>
    <t>Subscription fee</t>
  </si>
  <si>
    <t>Hardware maintainence fee</t>
  </si>
  <si>
    <t>A1 license fee</t>
  </si>
  <si>
    <t>A2 license fee</t>
  </si>
  <si>
    <t>A3 license fee</t>
  </si>
  <si>
    <t>A4 license fee</t>
  </si>
  <si>
    <t>A5 license fee</t>
  </si>
  <si>
    <t>A6 license fee</t>
  </si>
  <si>
    <t>Primary site Licencing fee</t>
  </si>
  <si>
    <t>Recovery site licensing fee</t>
  </si>
  <si>
    <t>Implementation fee</t>
  </si>
  <si>
    <t>Total maintenance fee</t>
  </si>
  <si>
    <t>Implementation mainatinence fee</t>
  </si>
  <si>
    <t>Total CAPEX</t>
  </si>
  <si>
    <t>Total OPEX</t>
  </si>
  <si>
    <t>Total TCO</t>
  </si>
  <si>
    <t>Hardware maintenance fee</t>
  </si>
  <si>
    <t>Year 6</t>
  </si>
  <si>
    <t>Year7</t>
  </si>
  <si>
    <t>Year 8</t>
  </si>
  <si>
    <t>Year 9</t>
  </si>
  <si>
    <t>Year 10</t>
  </si>
  <si>
    <t>Year 7</t>
  </si>
  <si>
    <t>For 300 users</t>
  </si>
  <si>
    <t>Licensing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</si>
</sst>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-[$£-809]* #,##0_-;\-[$£-809]* #,##0_-;_-[$£-809]* &quot;-&quot;_-;_-@_-"/>
    <numFmt numFmtId="165" formatCode="_-[$£-809]* #,##0_-;\-[$£-809]* #,##0_-;_-[$£-809]* &quot;-&quot;?_-;_-@_-"/>
    <numFmt numFmtId="166" formatCode="_-[$£-809]* #,##0_-;\-[$£-809]* #,##0_-;_-[$£-809]* &quot;-&quot;??_-;_-@_-"/>
    <numFmt numFmtId="167" formatCode="[$£-809]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1" applyNumberFormat="1" applyFont="1"/>
    <xf numFmtId="164" fontId="0" fillId="0" borderId="0" xfId="1" applyNumberFormat="1" applyFont="1" applyFill="1"/>
    <xf numFmtId="166" fontId="0" fillId="0" borderId="0" xfId="0" applyNumberFormat="1"/>
    <xf numFmtId="164" fontId="0" fillId="0" borderId="0" xfId="0" applyNumberFormat="1"/>
    <xf numFmtId="0" fontId="0" fillId="0" borderId="0" xfId="0" applyFill="1" applyAlignment="1"/>
    <xf numFmtId="167" fontId="0" fillId="0" borderId="0" xfId="0" applyNumberFormat="1" applyFill="1"/>
    <xf numFmtId="167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1" xfId="0" applyFill="1" applyBorder="1"/>
    <xf numFmtId="0" fontId="0" fillId="0" borderId="3" xfId="0" applyBorder="1"/>
    <xf numFmtId="0" fontId="0" fillId="0" borderId="4" xfId="0" applyBorder="1"/>
    <xf numFmtId="0" fontId="0" fillId="0" borderId="7" xfId="0" applyFill="1" applyBorder="1"/>
    <xf numFmtId="0" fontId="0" fillId="0" borderId="0" xfId="0" applyFill="1" applyBorder="1"/>
    <xf numFmtId="167" fontId="0" fillId="0" borderId="0" xfId="0" applyNumberFormat="1" applyBorder="1"/>
    <xf numFmtId="166" fontId="0" fillId="0" borderId="0" xfId="0" applyNumberFormat="1" applyBorder="1"/>
    <xf numFmtId="0" fontId="0" fillId="0" borderId="8" xfId="0" applyFill="1" applyBorder="1"/>
    <xf numFmtId="0" fontId="0" fillId="0" borderId="9" xfId="0" applyFill="1" applyBorder="1"/>
    <xf numFmtId="166" fontId="0" fillId="0" borderId="13" xfId="0" applyNumberFormat="1" applyBorder="1"/>
    <xf numFmtId="0" fontId="0" fillId="2" borderId="1" xfId="0" applyFill="1" applyBorder="1"/>
    <xf numFmtId="167" fontId="0" fillId="0" borderId="7" xfId="0" applyNumberFormat="1" applyBorder="1"/>
    <xf numFmtId="167" fontId="0" fillId="0" borderId="8" xfId="0" applyNumberFormat="1" applyBorder="1"/>
    <xf numFmtId="167" fontId="0" fillId="0" borderId="9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0" fontId="0" fillId="0" borderId="10" xfId="0" applyBorder="1"/>
    <xf numFmtId="0" fontId="0" fillId="0" borderId="0" xfId="0" applyBorder="1" applyAlignment="1"/>
    <xf numFmtId="0" fontId="0" fillId="0" borderId="11" xfId="0" applyBorder="1" applyAlignment="1"/>
    <xf numFmtId="0" fontId="0" fillId="0" borderId="10" xfId="0" applyFill="1" applyBorder="1"/>
    <xf numFmtId="0" fontId="0" fillId="0" borderId="11" xfId="0" applyBorder="1"/>
    <xf numFmtId="164" fontId="0" fillId="0" borderId="0" xfId="1" applyNumberFormat="1" applyFont="1" applyFill="1" applyBorder="1"/>
    <xf numFmtId="165" fontId="0" fillId="0" borderId="0" xfId="0" applyNumberFormat="1" applyBorder="1"/>
    <xf numFmtId="167" fontId="0" fillId="0" borderId="0" xfId="0" applyNumberFormat="1" applyFill="1" applyBorder="1"/>
    <xf numFmtId="164" fontId="0" fillId="0" borderId="11" xfId="0" applyNumberFormat="1" applyBorder="1"/>
    <xf numFmtId="0" fontId="0" fillId="0" borderId="12" xfId="0" applyFill="1" applyBorder="1"/>
    <xf numFmtId="164" fontId="0" fillId="0" borderId="13" xfId="1" applyNumberFormat="1" applyFont="1" applyFill="1" applyBorder="1"/>
    <xf numFmtId="165" fontId="0" fillId="0" borderId="13" xfId="0" applyNumberFormat="1" applyBorder="1"/>
    <xf numFmtId="167" fontId="0" fillId="0" borderId="13" xfId="0" applyNumberFormat="1" applyFill="1" applyBorder="1"/>
    <xf numFmtId="0" fontId="0" fillId="0" borderId="18" xfId="0" applyFill="1" applyBorder="1"/>
    <xf numFmtId="0" fontId="0" fillId="0" borderId="18" xfId="0" applyBorder="1"/>
    <xf numFmtId="0" fontId="0" fillId="0" borderId="19" xfId="0" applyBorder="1"/>
    <xf numFmtId="0" fontId="0" fillId="0" borderId="1" xfId="0" applyBorder="1"/>
    <xf numFmtId="0" fontId="0" fillId="0" borderId="17" xfId="0" applyBorder="1"/>
    <xf numFmtId="0" fontId="0" fillId="4" borderId="1" xfId="0" applyFill="1" applyBorder="1"/>
    <xf numFmtId="164" fontId="0" fillId="4" borderId="8" xfId="0" applyNumberFormat="1" applyFill="1" applyBorder="1"/>
    <xf numFmtId="164" fontId="0" fillId="4" borderId="9" xfId="0" applyNumberFormat="1" applyFill="1" applyBorder="1"/>
    <xf numFmtId="0" fontId="0" fillId="5" borderId="1" xfId="0" applyFill="1" applyBorder="1"/>
    <xf numFmtId="166" fontId="0" fillId="5" borderId="8" xfId="0" applyNumberFormat="1" applyFill="1" applyBorder="1"/>
    <xf numFmtId="166" fontId="0" fillId="5" borderId="9" xfId="0" applyNumberFormat="1" applyFill="1" applyBorder="1"/>
    <xf numFmtId="0" fontId="0" fillId="6" borderId="19" xfId="0" applyFill="1" applyBorder="1"/>
    <xf numFmtId="164" fontId="0" fillId="6" borderId="11" xfId="0" applyNumberFormat="1" applyFill="1" applyBorder="1"/>
    <xf numFmtId="164" fontId="0" fillId="6" borderId="14" xfId="0" applyNumberFormat="1" applyFill="1" applyBorder="1"/>
    <xf numFmtId="167" fontId="0" fillId="0" borderId="10" xfId="0" applyNumberFormat="1" applyFill="1" applyBorder="1"/>
    <xf numFmtId="167" fontId="0" fillId="0" borderId="11" xfId="0" applyNumberFormat="1" applyFill="1" applyBorder="1"/>
    <xf numFmtId="167" fontId="0" fillId="0" borderId="12" xfId="0" applyNumberFormat="1" applyFill="1" applyBorder="1"/>
    <xf numFmtId="167" fontId="0" fillId="0" borderId="14" xfId="0" applyNumberFormat="1" applyFill="1" applyBorder="1"/>
    <xf numFmtId="166" fontId="0" fillId="0" borderId="10" xfId="0" applyNumberFormat="1" applyFill="1" applyBorder="1"/>
    <xf numFmtId="164" fontId="0" fillId="0" borderId="0" xfId="0" applyNumberFormat="1" applyFill="1" applyBorder="1"/>
    <xf numFmtId="166" fontId="0" fillId="0" borderId="12" xfId="0" applyNumberFormat="1" applyFill="1" applyBorder="1"/>
    <xf numFmtId="164" fontId="0" fillId="0" borderId="13" xfId="0" applyNumberFormat="1" applyFill="1" applyBorder="1"/>
    <xf numFmtId="0" fontId="0" fillId="0" borderId="17" xfId="0" applyFill="1" applyBorder="1"/>
    <xf numFmtId="0" fontId="0" fillId="0" borderId="19" xfId="0" applyFill="1" applyBorder="1"/>
    <xf numFmtId="0" fontId="0" fillId="0" borderId="0" xfId="0" applyFill="1" applyBorder="1" applyAlignment="1"/>
    <xf numFmtId="0" fontId="0" fillId="0" borderId="11" xfId="0" applyFill="1" applyBorder="1" applyAlignment="1"/>
    <xf numFmtId="166" fontId="0" fillId="0" borderId="0" xfId="0" applyNumberFormat="1" applyFill="1" applyBorder="1"/>
    <xf numFmtId="166" fontId="0" fillId="0" borderId="13" xfId="0" applyNumberFormat="1" applyFill="1" applyBorder="1"/>
    <xf numFmtId="0" fontId="0" fillId="4" borderId="18" xfId="0" applyFill="1" applyBorder="1"/>
    <xf numFmtId="167" fontId="0" fillId="4" borderId="0" xfId="0" applyNumberFormat="1" applyFill="1" applyBorder="1"/>
    <xf numFmtId="167" fontId="0" fillId="4" borderId="13" xfId="0" applyNumberFormat="1" applyFill="1" applyBorder="1"/>
    <xf numFmtId="167" fontId="0" fillId="6" borderId="11" xfId="0" applyNumberFormat="1" applyFill="1" applyBorder="1"/>
    <xf numFmtId="167" fontId="0" fillId="6" borderId="14" xfId="0" applyNumberFormat="1" applyFill="1" applyBorder="1"/>
    <xf numFmtId="166" fontId="0" fillId="5" borderId="0" xfId="0" applyNumberFormat="1" applyFill="1" applyBorder="1"/>
    <xf numFmtId="166" fontId="0" fillId="5" borderId="13" xfId="0" applyNumberFormat="1" applyFill="1" applyBorder="1"/>
    <xf numFmtId="166" fontId="0" fillId="4" borderId="8" xfId="0" applyNumberFormat="1" applyFill="1" applyBorder="1"/>
    <xf numFmtId="166" fontId="0" fillId="4" borderId="9" xfId="0" applyNumberFormat="1" applyFill="1" applyBorder="1"/>
    <xf numFmtId="166" fontId="0" fillId="6" borderId="8" xfId="0" applyNumberFormat="1" applyFill="1" applyBorder="1"/>
    <xf numFmtId="166" fontId="0" fillId="6" borderId="9" xfId="0" applyNumberFormat="1" applyFill="1" applyBorder="1"/>
    <xf numFmtId="164" fontId="0" fillId="0" borderId="18" xfId="0" applyNumberFormat="1" applyFill="1" applyBorder="1"/>
    <xf numFmtId="166" fontId="0" fillId="0" borderId="18" xfId="0" applyNumberFormat="1" applyFill="1" applyBorder="1"/>
    <xf numFmtId="166" fontId="0" fillId="4" borderId="1" xfId="0" applyNumberFormat="1" applyFill="1" applyBorder="1"/>
    <xf numFmtId="166" fontId="0" fillId="6" borderId="1" xfId="0" applyNumberFormat="1" applyFill="1" applyBorder="1"/>
    <xf numFmtId="0" fontId="0" fillId="3" borderId="5" xfId="0" applyFill="1" applyBorder="1"/>
    <xf numFmtId="167" fontId="0" fillId="3" borderId="11" xfId="1" applyNumberFormat="1" applyFont="1" applyFill="1" applyBorder="1"/>
    <xf numFmtId="167" fontId="0" fillId="3" borderId="14" xfId="1" applyNumberFormat="1" applyFont="1" applyFill="1" applyBorder="1"/>
    <xf numFmtId="0" fontId="0" fillId="3" borderId="1" xfId="0" applyFill="1" applyBorder="1"/>
    <xf numFmtId="0" fontId="0" fillId="8" borderId="1" xfId="0" applyFill="1" applyBorder="1"/>
    <xf numFmtId="0" fontId="0" fillId="8" borderId="6" xfId="0" applyFill="1" applyBorder="1"/>
    <xf numFmtId="164" fontId="0" fillId="8" borderId="8" xfId="0" applyNumberFormat="1" applyFill="1" applyBorder="1"/>
    <xf numFmtId="166" fontId="0" fillId="8" borderId="7" xfId="0" applyNumberFormat="1" applyFill="1" applyBorder="1"/>
    <xf numFmtId="166" fontId="0" fillId="8" borderId="8" xfId="0" applyNumberFormat="1" applyFill="1" applyBorder="1"/>
    <xf numFmtId="164" fontId="0" fillId="8" borderId="9" xfId="0" applyNumberFormat="1" applyFill="1" applyBorder="1"/>
    <xf numFmtId="166" fontId="0" fillId="8" borderId="9" xfId="0" applyNumberFormat="1" applyFill="1" applyBorder="1"/>
    <xf numFmtId="0" fontId="0" fillId="8" borderId="3" xfId="0" applyFill="1" applyBorder="1"/>
    <xf numFmtId="0" fontId="0" fillId="8" borderId="4" xfId="0" applyFill="1" applyBorder="1"/>
    <xf numFmtId="0" fontId="0" fillId="9" borderId="5" xfId="0" applyFill="1" applyBorder="1"/>
    <xf numFmtId="164" fontId="0" fillId="9" borderId="11" xfId="0" applyNumberFormat="1" applyFill="1" applyBorder="1"/>
    <xf numFmtId="164" fontId="0" fillId="9" borderId="14" xfId="0" applyNumberFormat="1" applyFill="1" applyBorder="1"/>
    <xf numFmtId="0" fontId="0" fillId="10" borderId="5" xfId="0" applyFill="1" applyBorder="1"/>
    <xf numFmtId="166" fontId="0" fillId="10" borderId="11" xfId="0" applyNumberFormat="1" applyFill="1" applyBorder="1"/>
    <xf numFmtId="166" fontId="0" fillId="10" borderId="14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2" xfId="0" applyBorder="1"/>
    <xf numFmtId="166" fontId="0" fillId="0" borderId="1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2" xfId="0" applyNumberFormat="1" applyBorder="1"/>
    <xf numFmtId="164" fontId="0" fillId="0" borderId="10" xfId="0" applyNumberFormat="1" applyBorder="1"/>
    <xf numFmtId="166" fontId="0" fillId="0" borderId="12" xfId="0" applyNumberFormat="1" applyBorder="1"/>
    <xf numFmtId="0" fontId="0" fillId="0" borderId="16" xfId="0" applyFill="1" applyBorder="1"/>
    <xf numFmtId="0" fontId="0" fillId="0" borderId="15" xfId="0" applyFill="1" applyBorder="1"/>
    <xf numFmtId="166" fontId="0" fillId="5" borderId="7" xfId="0" applyNumberFormat="1" applyFill="1" applyBorder="1"/>
    <xf numFmtId="0" fontId="0" fillId="0" borderId="2" xfId="0" applyFill="1" applyBorder="1"/>
    <xf numFmtId="167" fontId="0" fillId="0" borderId="15" xfId="0" applyNumberFormat="1" applyFill="1" applyBorder="1"/>
    <xf numFmtId="164" fontId="0" fillId="0" borderId="15" xfId="0" applyNumberFormat="1" applyFill="1" applyBorder="1"/>
    <xf numFmtId="165" fontId="0" fillId="0" borderId="0" xfId="0" applyNumberFormat="1" applyFill="1" applyBorder="1"/>
    <xf numFmtId="164" fontId="0" fillId="0" borderId="10" xfId="1" applyNumberFormat="1" applyFont="1" applyFill="1" applyBorder="1"/>
    <xf numFmtId="167" fontId="0" fillId="0" borderId="13" xfId="0" applyNumberFormat="1" applyBorder="1"/>
    <xf numFmtId="166" fontId="0" fillId="0" borderId="2" xfId="0" applyNumberFormat="1" applyBorder="1"/>
    <xf numFmtId="166" fontId="0" fillId="0" borderId="15" xfId="0" applyNumberFormat="1" applyBorder="1"/>
    <xf numFmtId="167" fontId="0" fillId="0" borderId="15" xfId="0" applyNumberFormat="1" applyBorder="1"/>
    <xf numFmtId="166" fontId="0" fillId="0" borderId="16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164" fontId="0" fillId="0" borderId="2" xfId="1" applyNumberFormat="1" applyFont="1" applyFill="1" applyBorder="1"/>
    <xf numFmtId="164" fontId="0" fillId="0" borderId="15" xfId="1" applyNumberFormat="1" applyFont="1" applyFill="1" applyBorder="1"/>
    <xf numFmtId="165" fontId="0" fillId="0" borderId="15" xfId="0" applyNumberFormat="1" applyFill="1" applyBorder="1"/>
    <xf numFmtId="164" fontId="0" fillId="0" borderId="12" xfId="1" applyNumberFormat="1" applyFont="1" applyFill="1" applyBorder="1"/>
    <xf numFmtId="165" fontId="0" fillId="0" borderId="13" xfId="0" applyNumberFormat="1" applyFill="1" applyBorder="1"/>
    <xf numFmtId="167" fontId="0" fillId="0" borderId="18" xfId="0" applyNumberFormat="1" applyBorder="1"/>
    <xf numFmtId="0" fontId="0" fillId="0" borderId="13" xfId="0" applyBorder="1"/>
    <xf numFmtId="0" fontId="0" fillId="0" borderId="13" xfId="0" applyFill="1" applyBorder="1"/>
    <xf numFmtId="0" fontId="0" fillId="0" borderId="14" xfId="0" applyBorder="1"/>
    <xf numFmtId="0" fontId="0" fillId="4" borderId="9" xfId="0" applyFill="1" applyBorder="1" applyAlignment="1"/>
    <xf numFmtId="164" fontId="0" fillId="9" borderId="0" xfId="0" applyNumberFormat="1" applyFill="1" applyBorder="1"/>
    <xf numFmtId="164" fontId="0" fillId="9" borderId="13" xfId="0" applyNumberFormat="1" applyFill="1" applyBorder="1"/>
    <xf numFmtId="0" fontId="0" fillId="6" borderId="1" xfId="0" applyFill="1" applyBorder="1"/>
    <xf numFmtId="164" fontId="0" fillId="0" borderId="14" xfId="1" applyNumberFormat="1" applyFont="1" applyFill="1" applyBorder="1"/>
    <xf numFmtId="164" fontId="0" fillId="11" borderId="7" xfId="1" applyNumberFormat="1" applyFont="1" applyFill="1" applyBorder="1"/>
    <xf numFmtId="164" fontId="0" fillId="11" borderId="8" xfId="1" applyNumberFormat="1" applyFont="1" applyFill="1" applyBorder="1"/>
    <xf numFmtId="164" fontId="0" fillId="11" borderId="9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164" fontId="0" fillId="0" borderId="9" xfId="1" applyNumberFormat="1" applyFont="1" applyFill="1" applyBorder="1"/>
    <xf numFmtId="166" fontId="0" fillId="0" borderId="15" xfId="0" applyNumberFormat="1" applyFill="1" applyBorder="1"/>
    <xf numFmtId="164" fontId="0" fillId="0" borderId="16" xfId="1" applyNumberFormat="1" applyFont="1" applyFill="1" applyBorder="1"/>
    <xf numFmtId="164" fontId="0" fillId="0" borderId="11" xfId="1" applyNumberFormat="1" applyFont="1" applyFill="1" applyBorder="1"/>
    <xf numFmtId="0" fontId="0" fillId="6" borderId="7" xfId="0" applyFill="1" applyBorder="1"/>
    <xf numFmtId="164" fontId="0" fillId="6" borderId="7" xfId="1" applyNumberFormat="1" applyFont="1" applyFill="1" applyBorder="1"/>
    <xf numFmtId="164" fontId="0" fillId="6" borderId="8" xfId="1" applyNumberFormat="1" applyFont="1" applyFill="1" applyBorder="1"/>
    <xf numFmtId="164" fontId="0" fillId="6" borderId="9" xfId="1" applyNumberFormat="1" applyFont="1" applyFill="1" applyBorder="1"/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4" borderId="17" xfId="0" applyFill="1" applyBorder="1"/>
    <xf numFmtId="164" fontId="0" fillId="4" borderId="10" xfId="0" applyNumberFormat="1" applyFill="1" applyBorder="1"/>
    <xf numFmtId="164" fontId="0" fillId="4" borderId="12" xfId="0" applyNumberFormat="1" applyFill="1" applyBorder="1"/>
    <xf numFmtId="164" fontId="0" fillId="0" borderId="2" xfId="0" applyNumberFormat="1" applyFill="1" applyBorder="1"/>
    <xf numFmtId="166" fontId="0" fillId="0" borderId="16" xfId="0" applyNumberFormat="1" applyFill="1" applyBorder="1"/>
    <xf numFmtId="164" fontId="0" fillId="0" borderId="10" xfId="0" applyNumberFormat="1" applyFill="1" applyBorder="1"/>
    <xf numFmtId="166" fontId="0" fillId="0" borderId="11" xfId="0" applyNumberFormat="1" applyFill="1" applyBorder="1"/>
    <xf numFmtId="164" fontId="0" fillId="0" borderId="12" xfId="0" applyNumberFormat="1" applyFill="1" applyBorder="1"/>
    <xf numFmtId="166" fontId="0" fillId="0" borderId="14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 year TCO</a:t>
            </a:r>
            <a:r>
              <a:rPr lang="en-GB" baseline="0"/>
              <a:t> comparison of Product A ,B and 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'5 year TCO Analysis'!$D$78:$D$79</c:f>
              <c:strCache>
                <c:ptCount val="2"/>
                <c:pt idx="0">
                  <c:v>Product A</c:v>
                </c:pt>
                <c:pt idx="1">
                  <c:v>TCO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 year TCO Analysis'!$A$80:$A$98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'5 year TCO Analysis'!$D$80:$D$98</c:f>
              <c:numCache>
                <c:formatCode>_-[$£-809]* #,##0_-;\-[$£-809]* #,##0_-;_-[$£-809]* "-"_-;_-@_-</c:formatCode>
                <c:ptCount val="19"/>
                <c:pt idx="0">
                  <c:v>496264</c:v>
                </c:pt>
                <c:pt idx="1">
                  <c:v>543564</c:v>
                </c:pt>
                <c:pt idx="2">
                  <c:v>590864</c:v>
                </c:pt>
                <c:pt idx="3">
                  <c:v>638164</c:v>
                </c:pt>
                <c:pt idx="4">
                  <c:v>685464</c:v>
                </c:pt>
                <c:pt idx="5">
                  <c:v>814428</c:v>
                </c:pt>
                <c:pt idx="6">
                  <c:v>861728</c:v>
                </c:pt>
                <c:pt idx="7">
                  <c:v>909028</c:v>
                </c:pt>
                <c:pt idx="8">
                  <c:v>956328</c:v>
                </c:pt>
                <c:pt idx="9">
                  <c:v>1003628</c:v>
                </c:pt>
                <c:pt idx="10">
                  <c:v>1050928</c:v>
                </c:pt>
                <c:pt idx="11">
                  <c:v>1261556</c:v>
                </c:pt>
                <c:pt idx="12">
                  <c:v>1308856</c:v>
                </c:pt>
                <c:pt idx="13">
                  <c:v>1356156</c:v>
                </c:pt>
                <c:pt idx="14">
                  <c:v>1403456</c:v>
                </c:pt>
                <c:pt idx="15">
                  <c:v>1450756</c:v>
                </c:pt>
                <c:pt idx="16">
                  <c:v>1498056</c:v>
                </c:pt>
                <c:pt idx="17">
                  <c:v>1545356</c:v>
                </c:pt>
                <c:pt idx="18">
                  <c:v>1592656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F-40AC-BEC0-2359C552D389}"/>
            </c:ext>
          </c:extLst>
        </c:ser>
        <c:ser>
          <c:idx val="5"/>
          <c:order val="5"/>
          <c:tx>
            <c:strRef>
              <c:f>'5 year TCO Analysis'!$G$78:$G$79</c:f>
              <c:strCache>
                <c:ptCount val="2"/>
                <c:pt idx="0">
                  <c:v>Product B</c:v>
                </c:pt>
                <c:pt idx="1">
                  <c:v>TCO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 year TCO Analysis'!$A$80:$A$98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'5 year TCO Analysis'!$G$80:$G$98</c:f>
              <c:numCache>
                <c:formatCode>_-[$£-809]* #,##0_-;\-[$£-809]* #,##0_-;_-[$£-809]* "-"??_-;_-@_-</c:formatCode>
                <c:ptCount val="19"/>
                <c:pt idx="0">
                  <c:v>185000</c:v>
                </c:pt>
                <c:pt idx="1">
                  <c:v>277500</c:v>
                </c:pt>
                <c:pt idx="2">
                  <c:v>370000</c:v>
                </c:pt>
                <c:pt idx="3">
                  <c:v>462500</c:v>
                </c:pt>
                <c:pt idx="4">
                  <c:v>555000</c:v>
                </c:pt>
                <c:pt idx="5">
                  <c:v>647500</c:v>
                </c:pt>
                <c:pt idx="6">
                  <c:v>740000</c:v>
                </c:pt>
                <c:pt idx="7">
                  <c:v>832500</c:v>
                </c:pt>
                <c:pt idx="8">
                  <c:v>925000</c:v>
                </c:pt>
                <c:pt idx="9">
                  <c:v>1017500</c:v>
                </c:pt>
                <c:pt idx="10">
                  <c:v>1110000</c:v>
                </c:pt>
                <c:pt idx="11">
                  <c:v>1202500</c:v>
                </c:pt>
                <c:pt idx="12">
                  <c:v>1295000</c:v>
                </c:pt>
                <c:pt idx="13">
                  <c:v>1387500</c:v>
                </c:pt>
                <c:pt idx="14">
                  <c:v>1480000</c:v>
                </c:pt>
                <c:pt idx="15">
                  <c:v>1572500</c:v>
                </c:pt>
                <c:pt idx="16">
                  <c:v>1665000</c:v>
                </c:pt>
                <c:pt idx="17">
                  <c:v>1757500</c:v>
                </c:pt>
                <c:pt idx="18">
                  <c:v>1850000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F-40AC-BEC0-2359C552D389}"/>
            </c:ext>
          </c:extLst>
        </c:ser>
        <c:ser>
          <c:idx val="8"/>
          <c:order val="8"/>
          <c:tx>
            <c:strRef>
              <c:f>'5 year TCO Analysis'!$J$78:$J$79</c:f>
              <c:strCache>
                <c:ptCount val="2"/>
                <c:pt idx="0">
                  <c:v>Product C</c:v>
                </c:pt>
                <c:pt idx="1">
                  <c:v>TCO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 year TCO Analysis'!$A$80:$A$98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'5 year TCO Analysis'!$J$80:$J$98</c:f>
              <c:numCache>
                <c:formatCode>_-[$£-809]* #,##0_-;\-[$£-809]* #,##0_-;_-[$£-809]* "-"??_-;_-@_-</c:formatCode>
                <c:ptCount val="19"/>
                <c:pt idx="0">
                  <c:v>778000</c:v>
                </c:pt>
                <c:pt idx="1">
                  <c:v>778000</c:v>
                </c:pt>
                <c:pt idx="2">
                  <c:v>778000</c:v>
                </c:pt>
                <c:pt idx="3">
                  <c:v>778000</c:v>
                </c:pt>
                <c:pt idx="4">
                  <c:v>778000</c:v>
                </c:pt>
                <c:pt idx="5">
                  <c:v>778000</c:v>
                </c:pt>
                <c:pt idx="6">
                  <c:v>778000</c:v>
                </c:pt>
                <c:pt idx="7">
                  <c:v>1334000</c:v>
                </c:pt>
                <c:pt idx="8">
                  <c:v>1334000</c:v>
                </c:pt>
                <c:pt idx="9">
                  <c:v>1334000</c:v>
                </c:pt>
                <c:pt idx="10">
                  <c:v>1334000</c:v>
                </c:pt>
                <c:pt idx="11">
                  <c:v>1612000</c:v>
                </c:pt>
                <c:pt idx="12">
                  <c:v>1612000</c:v>
                </c:pt>
                <c:pt idx="13">
                  <c:v>1612000</c:v>
                </c:pt>
                <c:pt idx="14">
                  <c:v>1612000</c:v>
                </c:pt>
                <c:pt idx="15">
                  <c:v>1612000</c:v>
                </c:pt>
                <c:pt idx="16">
                  <c:v>1612000</c:v>
                </c:pt>
                <c:pt idx="17">
                  <c:v>1612000</c:v>
                </c:pt>
                <c:pt idx="18">
                  <c:v>1612000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F-40AC-BEC0-2359C552D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405736"/>
        <c:axId val="560399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 year TCO Analysis'!$B$78:$B$79</c15:sqref>
                        </c15:formulaRef>
                      </c:ext>
                    </c:extLst>
                    <c:strCache>
                      <c:ptCount val="2"/>
                      <c:pt idx="0">
                        <c:v>Product A</c:v>
                      </c:pt>
                      <c:pt idx="1">
                        <c:v>CAPEX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'5 year TCO Analysis'!$A$80:$A$98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 year TCO Analysis'!$B$80:$B$98</c15:sqref>
                        </c15:formulaRef>
                      </c:ext>
                    </c:extLst>
                    <c:numCache>
                      <c:formatCode>_-[$£-809]* #,##0_-;\-[$£-809]* #,##0_-;_-[$£-809]* "-"_-;_-@_-</c:formatCode>
                      <c:ptCount val="19"/>
                      <c:pt idx="0">
                        <c:v>306200</c:v>
                      </c:pt>
                      <c:pt idx="1">
                        <c:v>333700</c:v>
                      </c:pt>
                      <c:pt idx="2">
                        <c:v>361200</c:v>
                      </c:pt>
                      <c:pt idx="3">
                        <c:v>388700</c:v>
                      </c:pt>
                      <c:pt idx="4">
                        <c:v>416200</c:v>
                      </c:pt>
                      <c:pt idx="5">
                        <c:v>494900</c:v>
                      </c:pt>
                      <c:pt idx="6">
                        <c:v>522400</c:v>
                      </c:pt>
                      <c:pt idx="7">
                        <c:v>549900</c:v>
                      </c:pt>
                      <c:pt idx="8">
                        <c:v>577400</c:v>
                      </c:pt>
                      <c:pt idx="9">
                        <c:v>604900</c:v>
                      </c:pt>
                      <c:pt idx="10">
                        <c:v>632400</c:v>
                      </c:pt>
                      <c:pt idx="11">
                        <c:v>762300</c:v>
                      </c:pt>
                      <c:pt idx="12">
                        <c:v>789800</c:v>
                      </c:pt>
                      <c:pt idx="13">
                        <c:v>817300</c:v>
                      </c:pt>
                      <c:pt idx="14">
                        <c:v>844800</c:v>
                      </c:pt>
                      <c:pt idx="15">
                        <c:v>872300</c:v>
                      </c:pt>
                      <c:pt idx="16">
                        <c:v>899800</c:v>
                      </c:pt>
                      <c:pt idx="17">
                        <c:v>927300</c:v>
                      </c:pt>
                      <c:pt idx="18">
                        <c:v>954800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BFF-40AC-BEC0-2359C552D38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year TCO Analysis'!$C$78:$C$79</c15:sqref>
                        </c15:formulaRef>
                      </c:ext>
                    </c:extLst>
                    <c:strCache>
                      <c:ptCount val="2"/>
                      <c:pt idx="0">
                        <c:v>Product A</c:v>
                      </c:pt>
                      <c:pt idx="1">
                        <c:v>OPEX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 year TCO Analysis'!$A$80:$A$98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 year TCO Analysis'!$C$80:$C$98</c15:sqref>
                        </c15:formulaRef>
                      </c:ext>
                    </c:extLst>
                    <c:numCache>
                      <c:formatCode>_-[$£-809]* #,##0_-;\-[$£-809]* #,##0_-;_-[$£-809]* "-"??_-;_-@_-</c:formatCode>
                      <c:ptCount val="19"/>
                      <c:pt idx="0">
                        <c:v>190064</c:v>
                      </c:pt>
                      <c:pt idx="1">
                        <c:v>209864</c:v>
                      </c:pt>
                      <c:pt idx="2">
                        <c:v>229664</c:v>
                      </c:pt>
                      <c:pt idx="3">
                        <c:v>249464</c:v>
                      </c:pt>
                      <c:pt idx="4">
                        <c:v>269264</c:v>
                      </c:pt>
                      <c:pt idx="5">
                        <c:v>319528</c:v>
                      </c:pt>
                      <c:pt idx="6">
                        <c:v>339328</c:v>
                      </c:pt>
                      <c:pt idx="7">
                        <c:v>359128</c:v>
                      </c:pt>
                      <c:pt idx="8">
                        <c:v>378928</c:v>
                      </c:pt>
                      <c:pt idx="9">
                        <c:v>398728</c:v>
                      </c:pt>
                      <c:pt idx="10">
                        <c:v>418528</c:v>
                      </c:pt>
                      <c:pt idx="11">
                        <c:v>499256</c:v>
                      </c:pt>
                      <c:pt idx="12">
                        <c:v>519056</c:v>
                      </c:pt>
                      <c:pt idx="13">
                        <c:v>538856</c:v>
                      </c:pt>
                      <c:pt idx="14">
                        <c:v>558656</c:v>
                      </c:pt>
                      <c:pt idx="15">
                        <c:v>578456</c:v>
                      </c:pt>
                      <c:pt idx="16">
                        <c:v>598256</c:v>
                      </c:pt>
                      <c:pt idx="17">
                        <c:v>618056</c:v>
                      </c:pt>
                      <c:pt idx="18">
                        <c:v>637856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FF-40AC-BEC0-2359C552D38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year TCO Analysis'!$E$78:$E$79</c15:sqref>
                        </c15:formulaRef>
                      </c:ext>
                    </c:extLst>
                    <c:strCache>
                      <c:ptCount val="2"/>
                      <c:pt idx="0">
                        <c:v>Product B</c:v>
                      </c:pt>
                      <c:pt idx="1">
                        <c:v>CAPEX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 year TCO Analysis'!$A$80:$A$98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 year TCO Analysis'!$E$80:$E$98</c15:sqref>
                        </c15:formulaRef>
                      </c:ext>
                    </c:extLst>
                    <c:numCache>
                      <c:formatCode>_-[$£-809]* #,##0_-;\-[$£-809]* #,##0_-;_-[$£-809]* "-"??_-;_-@_-</c:formatCode>
                      <c:ptCount val="19"/>
                      <c:pt idx="0">
                        <c:v>35000</c:v>
                      </c:pt>
                      <c:pt idx="1">
                        <c:v>52500</c:v>
                      </c:pt>
                      <c:pt idx="2">
                        <c:v>70000</c:v>
                      </c:pt>
                      <c:pt idx="3">
                        <c:v>87500</c:v>
                      </c:pt>
                      <c:pt idx="4">
                        <c:v>105000</c:v>
                      </c:pt>
                      <c:pt idx="5">
                        <c:v>122500</c:v>
                      </c:pt>
                      <c:pt idx="6">
                        <c:v>140000</c:v>
                      </c:pt>
                      <c:pt idx="7">
                        <c:v>157500</c:v>
                      </c:pt>
                      <c:pt idx="8">
                        <c:v>175000</c:v>
                      </c:pt>
                      <c:pt idx="9">
                        <c:v>192500</c:v>
                      </c:pt>
                      <c:pt idx="10">
                        <c:v>210000</c:v>
                      </c:pt>
                      <c:pt idx="11">
                        <c:v>227500</c:v>
                      </c:pt>
                      <c:pt idx="12">
                        <c:v>245000</c:v>
                      </c:pt>
                      <c:pt idx="13">
                        <c:v>262500</c:v>
                      </c:pt>
                      <c:pt idx="14">
                        <c:v>280000</c:v>
                      </c:pt>
                      <c:pt idx="15">
                        <c:v>297500</c:v>
                      </c:pt>
                      <c:pt idx="16">
                        <c:v>315000</c:v>
                      </c:pt>
                      <c:pt idx="17">
                        <c:v>332500</c:v>
                      </c:pt>
                      <c:pt idx="18">
                        <c:v>350000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BFF-40AC-BEC0-2359C552D38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year TCO Analysis'!$F$78:$F$79</c15:sqref>
                        </c15:formulaRef>
                      </c:ext>
                    </c:extLst>
                    <c:strCache>
                      <c:ptCount val="2"/>
                      <c:pt idx="0">
                        <c:v>Product B</c:v>
                      </c:pt>
                      <c:pt idx="1">
                        <c:v>OPEX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 year TCO Analysis'!$A$80:$A$98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 year TCO Analysis'!$F$80:$F$98</c15:sqref>
                        </c15:formulaRef>
                      </c:ext>
                    </c:extLst>
                    <c:numCache>
                      <c:formatCode>_-[$£-809]* #,##0_-;\-[$£-809]* #,##0_-;_-[$£-809]* "-"??_-;_-@_-</c:formatCode>
                      <c:ptCount val="19"/>
                      <c:pt idx="0">
                        <c:v>150000</c:v>
                      </c:pt>
                      <c:pt idx="1">
                        <c:v>225000</c:v>
                      </c:pt>
                      <c:pt idx="2">
                        <c:v>300000</c:v>
                      </c:pt>
                      <c:pt idx="3">
                        <c:v>375000</c:v>
                      </c:pt>
                      <c:pt idx="4">
                        <c:v>450000</c:v>
                      </c:pt>
                      <c:pt idx="5">
                        <c:v>525000</c:v>
                      </c:pt>
                      <c:pt idx="6">
                        <c:v>600000</c:v>
                      </c:pt>
                      <c:pt idx="7">
                        <c:v>675000</c:v>
                      </c:pt>
                      <c:pt idx="8">
                        <c:v>750000</c:v>
                      </c:pt>
                      <c:pt idx="9">
                        <c:v>825000</c:v>
                      </c:pt>
                      <c:pt idx="10">
                        <c:v>900000</c:v>
                      </c:pt>
                      <c:pt idx="11">
                        <c:v>975000</c:v>
                      </c:pt>
                      <c:pt idx="12">
                        <c:v>1050000</c:v>
                      </c:pt>
                      <c:pt idx="13">
                        <c:v>1125000</c:v>
                      </c:pt>
                      <c:pt idx="14">
                        <c:v>1200000</c:v>
                      </c:pt>
                      <c:pt idx="15">
                        <c:v>1275000</c:v>
                      </c:pt>
                      <c:pt idx="16">
                        <c:v>1350000</c:v>
                      </c:pt>
                      <c:pt idx="17">
                        <c:v>1425000</c:v>
                      </c:pt>
                      <c:pt idx="18">
                        <c:v>1500000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BFF-40AC-BEC0-2359C552D38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year TCO Analysis'!$H$78:$H$79</c15:sqref>
                        </c15:formulaRef>
                      </c:ext>
                    </c:extLst>
                    <c:strCache>
                      <c:ptCount val="2"/>
                      <c:pt idx="0">
                        <c:v>Product C</c:v>
                      </c:pt>
                      <c:pt idx="1">
                        <c:v>CAPEX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 year TCO Analysis'!$A$80:$A$98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 year TCO Analysis'!$H$80:$H$98</c15:sqref>
                        </c15:formulaRef>
                      </c:ext>
                    </c:extLst>
                    <c:numCache>
                      <c:formatCode>_-[$£-809]* #,##0_-;\-[$£-809]* #,##0_-;_-[$£-809]* "-"??_-;_-@_-</c:formatCode>
                      <c:ptCount val="19"/>
                      <c:pt idx="0">
                        <c:v>570000</c:v>
                      </c:pt>
                      <c:pt idx="1">
                        <c:v>570000</c:v>
                      </c:pt>
                      <c:pt idx="2">
                        <c:v>570000</c:v>
                      </c:pt>
                      <c:pt idx="3">
                        <c:v>570000</c:v>
                      </c:pt>
                      <c:pt idx="4">
                        <c:v>570000</c:v>
                      </c:pt>
                      <c:pt idx="5">
                        <c:v>570000</c:v>
                      </c:pt>
                      <c:pt idx="6">
                        <c:v>570000</c:v>
                      </c:pt>
                      <c:pt idx="7">
                        <c:v>710000</c:v>
                      </c:pt>
                      <c:pt idx="8">
                        <c:v>710000</c:v>
                      </c:pt>
                      <c:pt idx="9">
                        <c:v>710000</c:v>
                      </c:pt>
                      <c:pt idx="10">
                        <c:v>710000</c:v>
                      </c:pt>
                      <c:pt idx="11">
                        <c:v>780000</c:v>
                      </c:pt>
                      <c:pt idx="12">
                        <c:v>780000</c:v>
                      </c:pt>
                      <c:pt idx="13">
                        <c:v>780000</c:v>
                      </c:pt>
                      <c:pt idx="14">
                        <c:v>780000</c:v>
                      </c:pt>
                      <c:pt idx="15">
                        <c:v>780000</c:v>
                      </c:pt>
                      <c:pt idx="16">
                        <c:v>780000</c:v>
                      </c:pt>
                      <c:pt idx="17">
                        <c:v>780000</c:v>
                      </c:pt>
                      <c:pt idx="18">
                        <c:v>780000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FF-40AC-BEC0-2359C552D38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 year TCO Analysis'!$I$78:$I$79</c15:sqref>
                        </c15:formulaRef>
                      </c:ext>
                    </c:extLst>
                    <c:strCache>
                      <c:ptCount val="2"/>
                      <c:pt idx="0">
                        <c:v>Product C</c:v>
                      </c:pt>
                      <c:pt idx="1">
                        <c:v>OPEX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 year TCO Analysis'!$A$80:$A$98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 year TCO Analysis'!$I$80:$I$98</c15:sqref>
                        </c15:formulaRef>
                      </c:ext>
                    </c:extLst>
                    <c:numCache>
                      <c:formatCode>_-[$£-809]* #,##0_-;\-[$£-809]* #,##0_-;_-[$£-809]* "-"??_-;_-@_-</c:formatCode>
                      <c:ptCount val="19"/>
                      <c:pt idx="0">
                        <c:v>208000</c:v>
                      </c:pt>
                      <c:pt idx="1">
                        <c:v>208000</c:v>
                      </c:pt>
                      <c:pt idx="2">
                        <c:v>208000</c:v>
                      </c:pt>
                      <c:pt idx="3">
                        <c:v>208000</c:v>
                      </c:pt>
                      <c:pt idx="4">
                        <c:v>208000</c:v>
                      </c:pt>
                      <c:pt idx="5">
                        <c:v>208000</c:v>
                      </c:pt>
                      <c:pt idx="6">
                        <c:v>208000</c:v>
                      </c:pt>
                      <c:pt idx="7">
                        <c:v>624000</c:v>
                      </c:pt>
                      <c:pt idx="8">
                        <c:v>624000</c:v>
                      </c:pt>
                      <c:pt idx="9">
                        <c:v>624000</c:v>
                      </c:pt>
                      <c:pt idx="10">
                        <c:v>624000</c:v>
                      </c:pt>
                      <c:pt idx="11">
                        <c:v>832000</c:v>
                      </c:pt>
                      <c:pt idx="12">
                        <c:v>832000</c:v>
                      </c:pt>
                      <c:pt idx="13">
                        <c:v>832000</c:v>
                      </c:pt>
                      <c:pt idx="14">
                        <c:v>832000</c:v>
                      </c:pt>
                      <c:pt idx="15">
                        <c:v>832000</c:v>
                      </c:pt>
                      <c:pt idx="16">
                        <c:v>832000</c:v>
                      </c:pt>
                      <c:pt idx="17">
                        <c:v>832000</c:v>
                      </c:pt>
                      <c:pt idx="18">
                        <c:v>832000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BFF-40AC-BEC0-2359C552D389}"/>
                  </c:ext>
                </c:extLst>
              </c15:ser>
            </c15:filteredLineSeries>
          </c:ext>
        </c:extLst>
      </c:lineChart>
      <c:catAx>
        <c:axId val="56040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99504"/>
        <c:crosses val="autoZero"/>
        <c:auto val="1"/>
        <c:lblAlgn val="ctr"/>
        <c:lblOffset val="100"/>
        <c:noMultiLvlLbl val="0"/>
      </c:catAx>
      <c:valAx>
        <c:axId val="5603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_-;\-[$£-809]* #,##0_-;_-[$£-809]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0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 year TCO</a:t>
            </a:r>
            <a:r>
              <a:rPr lang="en-GB" baseline="0"/>
              <a:t> comparison of Product A ,B and 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'5 year TCO'!$D$78:$D$79</c:f>
              <c:strCache>
                <c:ptCount val="2"/>
                <c:pt idx="0">
                  <c:v>Product A</c:v>
                </c:pt>
                <c:pt idx="1">
                  <c:v>TCO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 year TCO'!$A$80:$A$98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'5 year TCO'!$D$80:$D$98</c:f>
              <c:numCache>
                <c:formatCode>_-[$£-809]* #,##0_-;\-[$£-809]* #,##0_-;_-[$£-809]* "-"_-;_-@_-</c:formatCode>
                <c:ptCount val="19"/>
                <c:pt idx="0">
                  <c:v>496264</c:v>
                </c:pt>
                <c:pt idx="1">
                  <c:v>543564</c:v>
                </c:pt>
                <c:pt idx="2">
                  <c:v>590864</c:v>
                </c:pt>
                <c:pt idx="3">
                  <c:v>638164</c:v>
                </c:pt>
                <c:pt idx="4">
                  <c:v>685464</c:v>
                </c:pt>
                <c:pt idx="5">
                  <c:v>814428</c:v>
                </c:pt>
                <c:pt idx="6">
                  <c:v>861728</c:v>
                </c:pt>
                <c:pt idx="7">
                  <c:v>909028</c:v>
                </c:pt>
                <c:pt idx="8">
                  <c:v>956328</c:v>
                </c:pt>
                <c:pt idx="9">
                  <c:v>1003628</c:v>
                </c:pt>
                <c:pt idx="10">
                  <c:v>1050928</c:v>
                </c:pt>
                <c:pt idx="11">
                  <c:v>1261556</c:v>
                </c:pt>
                <c:pt idx="12">
                  <c:v>1308856</c:v>
                </c:pt>
                <c:pt idx="13">
                  <c:v>1356156</c:v>
                </c:pt>
                <c:pt idx="14">
                  <c:v>1403456</c:v>
                </c:pt>
                <c:pt idx="15">
                  <c:v>1450756</c:v>
                </c:pt>
                <c:pt idx="16">
                  <c:v>1498056</c:v>
                </c:pt>
                <c:pt idx="17">
                  <c:v>1545356</c:v>
                </c:pt>
                <c:pt idx="18">
                  <c:v>1592656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C-4FC6-98D7-561ADA03BF32}"/>
            </c:ext>
          </c:extLst>
        </c:ser>
        <c:ser>
          <c:idx val="5"/>
          <c:order val="5"/>
          <c:tx>
            <c:strRef>
              <c:f>'5 year TCO'!$G$78:$G$79</c:f>
              <c:strCache>
                <c:ptCount val="2"/>
                <c:pt idx="0">
                  <c:v>Product B</c:v>
                </c:pt>
                <c:pt idx="1">
                  <c:v>TCO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 year TCO'!$A$80:$A$98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'5 year TCO'!$G$80:$G$98</c:f>
              <c:numCache>
                <c:formatCode>_-[$£-809]* #,##0_-;\-[$£-809]* #,##0_-;_-[$£-809]* "-"??_-;_-@_-</c:formatCode>
                <c:ptCount val="19"/>
                <c:pt idx="0">
                  <c:v>185000</c:v>
                </c:pt>
                <c:pt idx="1">
                  <c:v>277500</c:v>
                </c:pt>
                <c:pt idx="2">
                  <c:v>370000</c:v>
                </c:pt>
                <c:pt idx="3">
                  <c:v>462500</c:v>
                </c:pt>
                <c:pt idx="4">
                  <c:v>555000</c:v>
                </c:pt>
                <c:pt idx="5">
                  <c:v>647500</c:v>
                </c:pt>
                <c:pt idx="6">
                  <c:v>740000</c:v>
                </c:pt>
                <c:pt idx="7">
                  <c:v>832500</c:v>
                </c:pt>
                <c:pt idx="8">
                  <c:v>925000</c:v>
                </c:pt>
                <c:pt idx="9">
                  <c:v>1017500</c:v>
                </c:pt>
                <c:pt idx="10">
                  <c:v>1110000</c:v>
                </c:pt>
                <c:pt idx="11">
                  <c:v>1202500</c:v>
                </c:pt>
                <c:pt idx="12">
                  <c:v>1295000</c:v>
                </c:pt>
                <c:pt idx="13">
                  <c:v>1387500</c:v>
                </c:pt>
                <c:pt idx="14">
                  <c:v>1480000</c:v>
                </c:pt>
                <c:pt idx="15">
                  <c:v>1572500</c:v>
                </c:pt>
                <c:pt idx="16">
                  <c:v>1665000</c:v>
                </c:pt>
                <c:pt idx="17">
                  <c:v>1757500</c:v>
                </c:pt>
                <c:pt idx="18">
                  <c:v>1850000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5C-4FC6-98D7-561ADA03BF32}"/>
            </c:ext>
          </c:extLst>
        </c:ser>
        <c:ser>
          <c:idx val="8"/>
          <c:order val="8"/>
          <c:tx>
            <c:strRef>
              <c:f>'5 year TCO'!$J$78:$J$79</c:f>
              <c:strCache>
                <c:ptCount val="2"/>
                <c:pt idx="0">
                  <c:v>Product C</c:v>
                </c:pt>
                <c:pt idx="1">
                  <c:v>TCO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 year TCO'!$A$80:$A$98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'5 year TCO'!$J$80:$J$98</c:f>
              <c:numCache>
                <c:formatCode>_-[$£-809]* #,##0_-;\-[$£-809]* #,##0_-;_-[$£-809]* "-"??_-;_-@_-</c:formatCode>
                <c:ptCount val="19"/>
                <c:pt idx="0">
                  <c:v>778000</c:v>
                </c:pt>
                <c:pt idx="1">
                  <c:v>778000</c:v>
                </c:pt>
                <c:pt idx="2">
                  <c:v>778000</c:v>
                </c:pt>
                <c:pt idx="3">
                  <c:v>778000</c:v>
                </c:pt>
                <c:pt idx="4">
                  <c:v>778000</c:v>
                </c:pt>
                <c:pt idx="5">
                  <c:v>778000</c:v>
                </c:pt>
                <c:pt idx="6">
                  <c:v>778000</c:v>
                </c:pt>
                <c:pt idx="7">
                  <c:v>1334000</c:v>
                </c:pt>
                <c:pt idx="8">
                  <c:v>1334000</c:v>
                </c:pt>
                <c:pt idx="9">
                  <c:v>1334000</c:v>
                </c:pt>
                <c:pt idx="10">
                  <c:v>1334000</c:v>
                </c:pt>
                <c:pt idx="11">
                  <c:v>1612000</c:v>
                </c:pt>
                <c:pt idx="12">
                  <c:v>1612000</c:v>
                </c:pt>
                <c:pt idx="13">
                  <c:v>1612000</c:v>
                </c:pt>
                <c:pt idx="14">
                  <c:v>1612000</c:v>
                </c:pt>
                <c:pt idx="15">
                  <c:v>1612000</c:v>
                </c:pt>
                <c:pt idx="16">
                  <c:v>1612000</c:v>
                </c:pt>
                <c:pt idx="17">
                  <c:v>1612000</c:v>
                </c:pt>
                <c:pt idx="18">
                  <c:v>1612000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5C-4FC6-98D7-561ADA03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405736"/>
        <c:axId val="560399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 year TCO'!$B$78:$B$79</c15:sqref>
                        </c15:formulaRef>
                      </c:ext>
                    </c:extLst>
                    <c:strCache>
                      <c:ptCount val="2"/>
                      <c:pt idx="0">
                        <c:v>Product A</c:v>
                      </c:pt>
                      <c:pt idx="1">
                        <c:v>CAPEX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'5 year TCO'!$A$80:$A$98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'5 year TCO'!$B$80:$B$98</c15:sqref>
                        </c15:formulaRef>
                      </c:ext>
                    </c:extLst>
                    <c:numCache>
                      <c:formatCode>_-[$£-809]* #,##0_-;\-[$£-809]* #,##0_-;_-[$£-809]* "-"_-;_-@_-</c:formatCode>
                      <c:ptCount val="19"/>
                      <c:pt idx="0">
                        <c:v>306200</c:v>
                      </c:pt>
                      <c:pt idx="1">
                        <c:v>333700</c:v>
                      </c:pt>
                      <c:pt idx="2">
                        <c:v>361200</c:v>
                      </c:pt>
                      <c:pt idx="3">
                        <c:v>388700</c:v>
                      </c:pt>
                      <c:pt idx="4">
                        <c:v>416200</c:v>
                      </c:pt>
                      <c:pt idx="5">
                        <c:v>494900</c:v>
                      </c:pt>
                      <c:pt idx="6">
                        <c:v>522400</c:v>
                      </c:pt>
                      <c:pt idx="7">
                        <c:v>549900</c:v>
                      </c:pt>
                      <c:pt idx="8">
                        <c:v>577400</c:v>
                      </c:pt>
                      <c:pt idx="9">
                        <c:v>604900</c:v>
                      </c:pt>
                      <c:pt idx="10">
                        <c:v>632400</c:v>
                      </c:pt>
                      <c:pt idx="11">
                        <c:v>762300</c:v>
                      </c:pt>
                      <c:pt idx="12">
                        <c:v>789800</c:v>
                      </c:pt>
                      <c:pt idx="13">
                        <c:v>817300</c:v>
                      </c:pt>
                      <c:pt idx="14">
                        <c:v>844800</c:v>
                      </c:pt>
                      <c:pt idx="15">
                        <c:v>872300</c:v>
                      </c:pt>
                      <c:pt idx="16">
                        <c:v>899800</c:v>
                      </c:pt>
                      <c:pt idx="17">
                        <c:v>927300</c:v>
                      </c:pt>
                      <c:pt idx="18">
                        <c:v>954800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5C-4FC6-98D7-561ADA03BF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year TCO'!$C$78:$C$79</c15:sqref>
                        </c15:formulaRef>
                      </c:ext>
                    </c:extLst>
                    <c:strCache>
                      <c:ptCount val="2"/>
                      <c:pt idx="0">
                        <c:v>Product A</c:v>
                      </c:pt>
                      <c:pt idx="1">
                        <c:v>OPEX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year TCO'!$A$80:$A$98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year TCO'!$C$80:$C$98</c15:sqref>
                        </c15:formulaRef>
                      </c:ext>
                    </c:extLst>
                    <c:numCache>
                      <c:formatCode>_-[$£-809]* #,##0_-;\-[$£-809]* #,##0_-;_-[$£-809]* "-"??_-;_-@_-</c:formatCode>
                      <c:ptCount val="19"/>
                      <c:pt idx="0">
                        <c:v>190064</c:v>
                      </c:pt>
                      <c:pt idx="1">
                        <c:v>209864</c:v>
                      </c:pt>
                      <c:pt idx="2">
                        <c:v>229664</c:v>
                      </c:pt>
                      <c:pt idx="3">
                        <c:v>249464</c:v>
                      </c:pt>
                      <c:pt idx="4">
                        <c:v>269264</c:v>
                      </c:pt>
                      <c:pt idx="5">
                        <c:v>319528</c:v>
                      </c:pt>
                      <c:pt idx="6">
                        <c:v>339328</c:v>
                      </c:pt>
                      <c:pt idx="7">
                        <c:v>359128</c:v>
                      </c:pt>
                      <c:pt idx="8">
                        <c:v>378928</c:v>
                      </c:pt>
                      <c:pt idx="9">
                        <c:v>398728</c:v>
                      </c:pt>
                      <c:pt idx="10">
                        <c:v>418528</c:v>
                      </c:pt>
                      <c:pt idx="11">
                        <c:v>499256</c:v>
                      </c:pt>
                      <c:pt idx="12">
                        <c:v>519056</c:v>
                      </c:pt>
                      <c:pt idx="13">
                        <c:v>538856</c:v>
                      </c:pt>
                      <c:pt idx="14">
                        <c:v>558656</c:v>
                      </c:pt>
                      <c:pt idx="15">
                        <c:v>578456</c:v>
                      </c:pt>
                      <c:pt idx="16">
                        <c:v>598256</c:v>
                      </c:pt>
                      <c:pt idx="17">
                        <c:v>618056</c:v>
                      </c:pt>
                      <c:pt idx="18">
                        <c:v>637856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C5C-4FC6-98D7-561ADA03BF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year TCO'!$E$78:$E$79</c15:sqref>
                        </c15:formulaRef>
                      </c:ext>
                    </c:extLst>
                    <c:strCache>
                      <c:ptCount val="2"/>
                      <c:pt idx="0">
                        <c:v>Product B</c:v>
                      </c:pt>
                      <c:pt idx="1">
                        <c:v>CAPEX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year TCO'!$A$80:$A$98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year TCO'!$E$80:$E$98</c15:sqref>
                        </c15:formulaRef>
                      </c:ext>
                    </c:extLst>
                    <c:numCache>
                      <c:formatCode>_-[$£-809]* #,##0_-;\-[$£-809]* #,##0_-;_-[$£-809]* "-"??_-;_-@_-</c:formatCode>
                      <c:ptCount val="19"/>
                      <c:pt idx="0">
                        <c:v>35000</c:v>
                      </c:pt>
                      <c:pt idx="1">
                        <c:v>52500</c:v>
                      </c:pt>
                      <c:pt idx="2">
                        <c:v>70000</c:v>
                      </c:pt>
                      <c:pt idx="3">
                        <c:v>87500</c:v>
                      </c:pt>
                      <c:pt idx="4">
                        <c:v>105000</c:v>
                      </c:pt>
                      <c:pt idx="5">
                        <c:v>122500</c:v>
                      </c:pt>
                      <c:pt idx="6">
                        <c:v>140000</c:v>
                      </c:pt>
                      <c:pt idx="7">
                        <c:v>157500</c:v>
                      </c:pt>
                      <c:pt idx="8">
                        <c:v>175000</c:v>
                      </c:pt>
                      <c:pt idx="9">
                        <c:v>192500</c:v>
                      </c:pt>
                      <c:pt idx="10">
                        <c:v>210000</c:v>
                      </c:pt>
                      <c:pt idx="11">
                        <c:v>227500</c:v>
                      </c:pt>
                      <c:pt idx="12">
                        <c:v>245000</c:v>
                      </c:pt>
                      <c:pt idx="13">
                        <c:v>262500</c:v>
                      </c:pt>
                      <c:pt idx="14">
                        <c:v>280000</c:v>
                      </c:pt>
                      <c:pt idx="15">
                        <c:v>297500</c:v>
                      </c:pt>
                      <c:pt idx="16">
                        <c:v>315000</c:v>
                      </c:pt>
                      <c:pt idx="17">
                        <c:v>332500</c:v>
                      </c:pt>
                      <c:pt idx="18">
                        <c:v>350000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5C-4FC6-98D7-561ADA03BF3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year TCO'!$F$78:$F$79</c15:sqref>
                        </c15:formulaRef>
                      </c:ext>
                    </c:extLst>
                    <c:strCache>
                      <c:ptCount val="2"/>
                      <c:pt idx="0">
                        <c:v>Product B</c:v>
                      </c:pt>
                      <c:pt idx="1">
                        <c:v>OPEX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year TCO'!$A$80:$A$98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year TCO'!$F$80:$F$98</c15:sqref>
                        </c15:formulaRef>
                      </c:ext>
                    </c:extLst>
                    <c:numCache>
                      <c:formatCode>_-[$£-809]* #,##0_-;\-[$£-809]* #,##0_-;_-[$£-809]* "-"??_-;_-@_-</c:formatCode>
                      <c:ptCount val="19"/>
                      <c:pt idx="0">
                        <c:v>150000</c:v>
                      </c:pt>
                      <c:pt idx="1">
                        <c:v>225000</c:v>
                      </c:pt>
                      <c:pt idx="2">
                        <c:v>300000</c:v>
                      </c:pt>
                      <c:pt idx="3">
                        <c:v>375000</c:v>
                      </c:pt>
                      <c:pt idx="4">
                        <c:v>450000</c:v>
                      </c:pt>
                      <c:pt idx="5">
                        <c:v>525000</c:v>
                      </c:pt>
                      <c:pt idx="6">
                        <c:v>600000</c:v>
                      </c:pt>
                      <c:pt idx="7">
                        <c:v>675000</c:v>
                      </c:pt>
                      <c:pt idx="8">
                        <c:v>750000</c:v>
                      </c:pt>
                      <c:pt idx="9">
                        <c:v>825000</c:v>
                      </c:pt>
                      <c:pt idx="10">
                        <c:v>900000</c:v>
                      </c:pt>
                      <c:pt idx="11">
                        <c:v>975000</c:v>
                      </c:pt>
                      <c:pt idx="12">
                        <c:v>1050000</c:v>
                      </c:pt>
                      <c:pt idx="13">
                        <c:v>1125000</c:v>
                      </c:pt>
                      <c:pt idx="14">
                        <c:v>1200000</c:v>
                      </c:pt>
                      <c:pt idx="15">
                        <c:v>1275000</c:v>
                      </c:pt>
                      <c:pt idx="16">
                        <c:v>1350000</c:v>
                      </c:pt>
                      <c:pt idx="17">
                        <c:v>1425000</c:v>
                      </c:pt>
                      <c:pt idx="18">
                        <c:v>1500000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5C-4FC6-98D7-561ADA03BF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year TCO'!$H$78:$H$79</c15:sqref>
                        </c15:formulaRef>
                      </c:ext>
                    </c:extLst>
                    <c:strCache>
                      <c:ptCount val="2"/>
                      <c:pt idx="0">
                        <c:v>Product C</c:v>
                      </c:pt>
                      <c:pt idx="1">
                        <c:v>CAPEX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year TCO'!$A$80:$A$98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year TCO'!$H$80:$H$98</c15:sqref>
                        </c15:formulaRef>
                      </c:ext>
                    </c:extLst>
                    <c:numCache>
                      <c:formatCode>_-[$£-809]* #,##0_-;\-[$£-809]* #,##0_-;_-[$£-809]* "-"??_-;_-@_-</c:formatCode>
                      <c:ptCount val="19"/>
                      <c:pt idx="0">
                        <c:v>570000</c:v>
                      </c:pt>
                      <c:pt idx="1">
                        <c:v>570000</c:v>
                      </c:pt>
                      <c:pt idx="2">
                        <c:v>570000</c:v>
                      </c:pt>
                      <c:pt idx="3">
                        <c:v>570000</c:v>
                      </c:pt>
                      <c:pt idx="4">
                        <c:v>570000</c:v>
                      </c:pt>
                      <c:pt idx="5">
                        <c:v>570000</c:v>
                      </c:pt>
                      <c:pt idx="6">
                        <c:v>570000</c:v>
                      </c:pt>
                      <c:pt idx="7">
                        <c:v>710000</c:v>
                      </c:pt>
                      <c:pt idx="8">
                        <c:v>710000</c:v>
                      </c:pt>
                      <c:pt idx="9">
                        <c:v>710000</c:v>
                      </c:pt>
                      <c:pt idx="10">
                        <c:v>710000</c:v>
                      </c:pt>
                      <c:pt idx="11">
                        <c:v>780000</c:v>
                      </c:pt>
                      <c:pt idx="12">
                        <c:v>780000</c:v>
                      </c:pt>
                      <c:pt idx="13">
                        <c:v>780000</c:v>
                      </c:pt>
                      <c:pt idx="14">
                        <c:v>780000</c:v>
                      </c:pt>
                      <c:pt idx="15">
                        <c:v>780000</c:v>
                      </c:pt>
                      <c:pt idx="16">
                        <c:v>780000</c:v>
                      </c:pt>
                      <c:pt idx="17">
                        <c:v>780000</c:v>
                      </c:pt>
                      <c:pt idx="18">
                        <c:v>780000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5C-4FC6-98D7-561ADA03BF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year TCO'!$I$78:$I$79</c15:sqref>
                        </c15:formulaRef>
                      </c:ext>
                    </c:extLst>
                    <c:strCache>
                      <c:ptCount val="2"/>
                      <c:pt idx="0">
                        <c:v>Product C</c:v>
                      </c:pt>
                      <c:pt idx="1">
                        <c:v>OPEX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year TCO'!$A$80:$A$98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 year TCO'!$I$80:$I$98</c15:sqref>
                        </c15:formulaRef>
                      </c:ext>
                    </c:extLst>
                    <c:numCache>
                      <c:formatCode>_-[$£-809]* #,##0_-;\-[$£-809]* #,##0_-;_-[$£-809]* "-"??_-;_-@_-</c:formatCode>
                      <c:ptCount val="19"/>
                      <c:pt idx="0">
                        <c:v>208000</c:v>
                      </c:pt>
                      <c:pt idx="1">
                        <c:v>208000</c:v>
                      </c:pt>
                      <c:pt idx="2">
                        <c:v>208000</c:v>
                      </c:pt>
                      <c:pt idx="3">
                        <c:v>208000</c:v>
                      </c:pt>
                      <c:pt idx="4">
                        <c:v>208000</c:v>
                      </c:pt>
                      <c:pt idx="5">
                        <c:v>208000</c:v>
                      </c:pt>
                      <c:pt idx="6">
                        <c:v>208000</c:v>
                      </c:pt>
                      <c:pt idx="7">
                        <c:v>624000</c:v>
                      </c:pt>
                      <c:pt idx="8">
                        <c:v>624000</c:v>
                      </c:pt>
                      <c:pt idx="9">
                        <c:v>624000</c:v>
                      </c:pt>
                      <c:pt idx="10">
                        <c:v>624000</c:v>
                      </c:pt>
                      <c:pt idx="11">
                        <c:v>832000</c:v>
                      </c:pt>
                      <c:pt idx="12">
                        <c:v>832000</c:v>
                      </c:pt>
                      <c:pt idx="13">
                        <c:v>832000</c:v>
                      </c:pt>
                      <c:pt idx="14">
                        <c:v>832000</c:v>
                      </c:pt>
                      <c:pt idx="15">
                        <c:v>832000</c:v>
                      </c:pt>
                      <c:pt idx="16">
                        <c:v>832000</c:v>
                      </c:pt>
                      <c:pt idx="17">
                        <c:v>832000</c:v>
                      </c:pt>
                      <c:pt idx="18">
                        <c:v>832000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5C-4FC6-98D7-561ADA03BF32}"/>
                  </c:ext>
                </c:extLst>
              </c15:ser>
            </c15:filteredLineSeries>
          </c:ext>
        </c:extLst>
      </c:lineChart>
      <c:catAx>
        <c:axId val="56040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99504"/>
        <c:crosses val="autoZero"/>
        <c:auto val="1"/>
        <c:lblAlgn val="ctr"/>
        <c:lblOffset val="100"/>
        <c:noMultiLvlLbl val="0"/>
      </c:catAx>
      <c:valAx>
        <c:axId val="5603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_-;\-[$£-809]* #,##0_-;_-[$£-809]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0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 year TCO</a:t>
            </a:r>
            <a:r>
              <a:rPr lang="en-GB" baseline="0"/>
              <a:t> comparison of Product A ,B and 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 year TCO'!$D$78:$D$79</c:f>
              <c:strCache>
                <c:ptCount val="2"/>
                <c:pt idx="0">
                  <c:v>Product A</c:v>
                </c:pt>
                <c:pt idx="1">
                  <c:v>TCO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 year TCO'!$A$80:$A$98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'10 year TCO'!$D$80:$D$98</c:f>
              <c:numCache>
                <c:formatCode>_-[$£-809]* #,##0_-;\-[$£-809]* #,##0_-;_-[$£-809]* "-"_-;_-@_-</c:formatCode>
                <c:ptCount val="19"/>
                <c:pt idx="0">
                  <c:v>733844</c:v>
                </c:pt>
                <c:pt idx="1">
                  <c:v>805894</c:v>
                </c:pt>
                <c:pt idx="2">
                  <c:v>877944</c:v>
                </c:pt>
                <c:pt idx="3">
                  <c:v>949994</c:v>
                </c:pt>
                <c:pt idx="4">
                  <c:v>1022044</c:v>
                </c:pt>
                <c:pt idx="5">
                  <c:v>1213838</c:v>
                </c:pt>
                <c:pt idx="6">
                  <c:v>1285888</c:v>
                </c:pt>
                <c:pt idx="7">
                  <c:v>1357938</c:v>
                </c:pt>
                <c:pt idx="8">
                  <c:v>1429988</c:v>
                </c:pt>
                <c:pt idx="9">
                  <c:v>1502038</c:v>
                </c:pt>
                <c:pt idx="10">
                  <c:v>1574088</c:v>
                </c:pt>
                <c:pt idx="11">
                  <c:v>1885626</c:v>
                </c:pt>
                <c:pt idx="12">
                  <c:v>1957676</c:v>
                </c:pt>
                <c:pt idx="13">
                  <c:v>2029726</c:v>
                </c:pt>
                <c:pt idx="14">
                  <c:v>2101776</c:v>
                </c:pt>
                <c:pt idx="15">
                  <c:v>2173826</c:v>
                </c:pt>
                <c:pt idx="16">
                  <c:v>2245876</c:v>
                </c:pt>
                <c:pt idx="17">
                  <c:v>2317926</c:v>
                </c:pt>
                <c:pt idx="18">
                  <c:v>2389976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B-4FB2-A597-B8A998F80508}"/>
            </c:ext>
          </c:extLst>
        </c:ser>
        <c:ser>
          <c:idx val="5"/>
          <c:order val="5"/>
          <c:tx>
            <c:strRef>
              <c:f>'10 year TCO'!$G$78:$G$79</c:f>
              <c:strCache>
                <c:ptCount val="2"/>
                <c:pt idx="0">
                  <c:v>Product B</c:v>
                </c:pt>
                <c:pt idx="1">
                  <c:v>TCO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 year TCO'!$A$80:$A$98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'10 year TCO'!$G$80:$G$98</c:f>
              <c:numCache>
                <c:formatCode>[$£-809]#,##0</c:formatCode>
                <c:ptCount val="19"/>
                <c:pt idx="0">
                  <c:v>335000</c:v>
                </c:pt>
                <c:pt idx="1">
                  <c:v>502500</c:v>
                </c:pt>
                <c:pt idx="2">
                  <c:v>670000</c:v>
                </c:pt>
                <c:pt idx="3">
                  <c:v>837500</c:v>
                </c:pt>
                <c:pt idx="4">
                  <c:v>1005000</c:v>
                </c:pt>
                <c:pt idx="5">
                  <c:v>1172500</c:v>
                </c:pt>
                <c:pt idx="6">
                  <c:v>1340000</c:v>
                </c:pt>
                <c:pt idx="7">
                  <c:v>1507500</c:v>
                </c:pt>
                <c:pt idx="8">
                  <c:v>1675000</c:v>
                </c:pt>
                <c:pt idx="9">
                  <c:v>1842500</c:v>
                </c:pt>
                <c:pt idx="10">
                  <c:v>2010000</c:v>
                </c:pt>
                <c:pt idx="11">
                  <c:v>2177500</c:v>
                </c:pt>
                <c:pt idx="12">
                  <c:v>2345000</c:v>
                </c:pt>
                <c:pt idx="13">
                  <c:v>2512500</c:v>
                </c:pt>
                <c:pt idx="14">
                  <c:v>2680000</c:v>
                </c:pt>
                <c:pt idx="15">
                  <c:v>2847500</c:v>
                </c:pt>
                <c:pt idx="16">
                  <c:v>3015000</c:v>
                </c:pt>
                <c:pt idx="17">
                  <c:v>3182500</c:v>
                </c:pt>
                <c:pt idx="18">
                  <c:v>3350000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B-4FB2-A597-B8A998F80508}"/>
            </c:ext>
          </c:extLst>
        </c:ser>
        <c:ser>
          <c:idx val="8"/>
          <c:order val="8"/>
          <c:tx>
            <c:strRef>
              <c:f>'10 year TCO'!$J$78:$J$79</c:f>
              <c:strCache>
                <c:ptCount val="2"/>
                <c:pt idx="0">
                  <c:v>Product C</c:v>
                </c:pt>
                <c:pt idx="1">
                  <c:v>TCO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 year TCO'!$A$80:$A$98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'10 year TCO'!$J$80:$J$98</c:f>
              <c:numCache>
                <c:formatCode>_-[$£-809]* #,##0_-;\-[$£-809]* #,##0_-;_-[$£-809]* "-"??_-;_-@_-</c:formatCode>
                <c:ptCount val="19"/>
                <c:pt idx="0">
                  <c:v>1038000</c:v>
                </c:pt>
                <c:pt idx="1">
                  <c:v>1038000</c:v>
                </c:pt>
                <c:pt idx="2">
                  <c:v>1038000</c:v>
                </c:pt>
                <c:pt idx="3">
                  <c:v>1038000</c:v>
                </c:pt>
                <c:pt idx="4">
                  <c:v>1038000</c:v>
                </c:pt>
                <c:pt idx="5">
                  <c:v>1038000</c:v>
                </c:pt>
                <c:pt idx="6">
                  <c:v>1038000</c:v>
                </c:pt>
                <c:pt idx="7">
                  <c:v>2114000</c:v>
                </c:pt>
                <c:pt idx="8">
                  <c:v>2114000</c:v>
                </c:pt>
                <c:pt idx="9">
                  <c:v>2114000</c:v>
                </c:pt>
                <c:pt idx="10">
                  <c:v>2114000</c:v>
                </c:pt>
                <c:pt idx="11">
                  <c:v>2652000</c:v>
                </c:pt>
                <c:pt idx="12">
                  <c:v>2652000</c:v>
                </c:pt>
                <c:pt idx="13">
                  <c:v>2652000</c:v>
                </c:pt>
                <c:pt idx="14">
                  <c:v>2652000</c:v>
                </c:pt>
                <c:pt idx="15">
                  <c:v>2652000</c:v>
                </c:pt>
                <c:pt idx="16">
                  <c:v>2652000</c:v>
                </c:pt>
                <c:pt idx="17">
                  <c:v>2652000</c:v>
                </c:pt>
                <c:pt idx="18">
                  <c:v>2652000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B-4FB2-A597-B8A998F80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405736"/>
        <c:axId val="560399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 year TCO'!$B$78:$B$79</c15:sqref>
                        </c15:formulaRef>
                      </c:ext>
                    </c:extLst>
                    <c:strCache>
                      <c:ptCount val="2"/>
                      <c:pt idx="0">
                        <c:v>Product A</c:v>
                      </c:pt>
                      <c:pt idx="1">
                        <c:v>CAPEX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 year TCO'!$A$80:$A$98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 year TCO'!$B$80:$B$98</c15:sqref>
                        </c15:formulaRef>
                      </c:ext>
                    </c:extLst>
                    <c:numCache>
                      <c:formatCode>_-[$£-809]* #,##0_-;\-[$£-809]* #,##0_-;_-[$£-809]* "-"_-;_-@_-</c:formatCode>
                      <c:ptCount val="19"/>
                      <c:pt idx="0">
                        <c:v>306200</c:v>
                      </c:pt>
                      <c:pt idx="1">
                        <c:v>333700</c:v>
                      </c:pt>
                      <c:pt idx="2">
                        <c:v>361200</c:v>
                      </c:pt>
                      <c:pt idx="3">
                        <c:v>388700</c:v>
                      </c:pt>
                      <c:pt idx="4">
                        <c:v>416200</c:v>
                      </c:pt>
                      <c:pt idx="5">
                        <c:v>494900</c:v>
                      </c:pt>
                      <c:pt idx="6">
                        <c:v>522400</c:v>
                      </c:pt>
                      <c:pt idx="7">
                        <c:v>549900</c:v>
                      </c:pt>
                      <c:pt idx="8">
                        <c:v>577400</c:v>
                      </c:pt>
                      <c:pt idx="9">
                        <c:v>604900</c:v>
                      </c:pt>
                      <c:pt idx="10">
                        <c:v>632400</c:v>
                      </c:pt>
                      <c:pt idx="11">
                        <c:v>762300</c:v>
                      </c:pt>
                      <c:pt idx="12">
                        <c:v>789800</c:v>
                      </c:pt>
                      <c:pt idx="13">
                        <c:v>817300</c:v>
                      </c:pt>
                      <c:pt idx="14">
                        <c:v>844800</c:v>
                      </c:pt>
                      <c:pt idx="15">
                        <c:v>872300</c:v>
                      </c:pt>
                      <c:pt idx="16">
                        <c:v>899800</c:v>
                      </c:pt>
                      <c:pt idx="17">
                        <c:v>927300</c:v>
                      </c:pt>
                      <c:pt idx="18">
                        <c:v>954800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4AB-4FB2-A597-B8A998F8050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year TCO'!$C$78:$C$79</c15:sqref>
                        </c15:formulaRef>
                      </c:ext>
                    </c:extLst>
                    <c:strCache>
                      <c:ptCount val="2"/>
                      <c:pt idx="0">
                        <c:v>Product A</c:v>
                      </c:pt>
                      <c:pt idx="1">
                        <c:v>OPEX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year TCO'!$A$80:$A$98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year TCO'!$C$80:$C$98</c15:sqref>
                        </c15:formulaRef>
                      </c:ext>
                    </c:extLst>
                    <c:numCache>
                      <c:formatCode>_-[$£-809]* #,##0_-;\-[$£-809]* #,##0_-;_-[$£-809]* "-"??_-;_-@_-</c:formatCode>
                      <c:ptCount val="19"/>
                      <c:pt idx="0">
                        <c:v>427644</c:v>
                      </c:pt>
                      <c:pt idx="1">
                        <c:v>472194</c:v>
                      </c:pt>
                      <c:pt idx="2">
                        <c:v>516744</c:v>
                      </c:pt>
                      <c:pt idx="3">
                        <c:v>561294</c:v>
                      </c:pt>
                      <c:pt idx="4">
                        <c:v>605844</c:v>
                      </c:pt>
                      <c:pt idx="5">
                        <c:v>718938</c:v>
                      </c:pt>
                      <c:pt idx="6">
                        <c:v>763488</c:v>
                      </c:pt>
                      <c:pt idx="7">
                        <c:v>808038</c:v>
                      </c:pt>
                      <c:pt idx="8">
                        <c:v>852588</c:v>
                      </c:pt>
                      <c:pt idx="9">
                        <c:v>897138</c:v>
                      </c:pt>
                      <c:pt idx="10">
                        <c:v>941688</c:v>
                      </c:pt>
                      <c:pt idx="11">
                        <c:v>1123326</c:v>
                      </c:pt>
                      <c:pt idx="12">
                        <c:v>1167876</c:v>
                      </c:pt>
                      <c:pt idx="13">
                        <c:v>1212426</c:v>
                      </c:pt>
                      <c:pt idx="14">
                        <c:v>1256976</c:v>
                      </c:pt>
                      <c:pt idx="15">
                        <c:v>1301526</c:v>
                      </c:pt>
                      <c:pt idx="16">
                        <c:v>1346076</c:v>
                      </c:pt>
                      <c:pt idx="17">
                        <c:v>1390626</c:v>
                      </c:pt>
                      <c:pt idx="18">
                        <c:v>1435176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4AB-4FB2-A597-B8A998F8050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year TCO'!$E$78:$E$79</c15:sqref>
                        </c15:formulaRef>
                      </c:ext>
                    </c:extLst>
                    <c:strCache>
                      <c:ptCount val="2"/>
                      <c:pt idx="0">
                        <c:v>Product B</c:v>
                      </c:pt>
                      <c:pt idx="1">
                        <c:v>CAPEX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year TCO'!$A$80:$A$98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year TCO'!$E$80:$E$98</c15:sqref>
                        </c15:formulaRef>
                      </c:ext>
                    </c:extLst>
                    <c:numCache>
                      <c:formatCode>[$£-809]#,##0</c:formatCode>
                      <c:ptCount val="19"/>
                      <c:pt idx="0">
                        <c:v>65000</c:v>
                      </c:pt>
                      <c:pt idx="1">
                        <c:v>97500</c:v>
                      </c:pt>
                      <c:pt idx="2">
                        <c:v>130000</c:v>
                      </c:pt>
                      <c:pt idx="3">
                        <c:v>162500</c:v>
                      </c:pt>
                      <c:pt idx="4">
                        <c:v>195000</c:v>
                      </c:pt>
                      <c:pt idx="5">
                        <c:v>227500</c:v>
                      </c:pt>
                      <c:pt idx="6">
                        <c:v>260000</c:v>
                      </c:pt>
                      <c:pt idx="7">
                        <c:v>292500</c:v>
                      </c:pt>
                      <c:pt idx="8">
                        <c:v>325000</c:v>
                      </c:pt>
                      <c:pt idx="9">
                        <c:v>357500</c:v>
                      </c:pt>
                      <c:pt idx="10">
                        <c:v>390000</c:v>
                      </c:pt>
                      <c:pt idx="11">
                        <c:v>422500</c:v>
                      </c:pt>
                      <c:pt idx="12">
                        <c:v>455000</c:v>
                      </c:pt>
                      <c:pt idx="13">
                        <c:v>487500</c:v>
                      </c:pt>
                      <c:pt idx="14">
                        <c:v>520000</c:v>
                      </c:pt>
                      <c:pt idx="15">
                        <c:v>552500</c:v>
                      </c:pt>
                      <c:pt idx="16">
                        <c:v>585000</c:v>
                      </c:pt>
                      <c:pt idx="17">
                        <c:v>617500</c:v>
                      </c:pt>
                      <c:pt idx="18">
                        <c:v>650000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4AB-4FB2-A597-B8A998F8050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year TCO'!$F$78:$F$79</c15:sqref>
                        </c15:formulaRef>
                      </c:ext>
                    </c:extLst>
                    <c:strCache>
                      <c:ptCount val="2"/>
                      <c:pt idx="0">
                        <c:v>Product B</c:v>
                      </c:pt>
                      <c:pt idx="1">
                        <c:v>OPEX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year TCO'!$A$80:$A$98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year TCO'!$F$80:$F$98</c15:sqref>
                        </c15:formulaRef>
                      </c:ext>
                    </c:extLst>
                    <c:numCache>
                      <c:formatCode>_-[$£-809]* #,##0_-;\-[$£-809]* #,##0_-;_-[$£-809]* "-"??_-;_-@_-</c:formatCode>
                      <c:ptCount val="19"/>
                      <c:pt idx="0">
                        <c:v>270000</c:v>
                      </c:pt>
                      <c:pt idx="1">
                        <c:v>405000</c:v>
                      </c:pt>
                      <c:pt idx="2">
                        <c:v>540000</c:v>
                      </c:pt>
                      <c:pt idx="3">
                        <c:v>675000</c:v>
                      </c:pt>
                      <c:pt idx="4">
                        <c:v>810000</c:v>
                      </c:pt>
                      <c:pt idx="5">
                        <c:v>945000</c:v>
                      </c:pt>
                      <c:pt idx="6">
                        <c:v>1080000</c:v>
                      </c:pt>
                      <c:pt idx="7">
                        <c:v>1215000</c:v>
                      </c:pt>
                      <c:pt idx="8">
                        <c:v>1350000</c:v>
                      </c:pt>
                      <c:pt idx="9">
                        <c:v>1485000</c:v>
                      </c:pt>
                      <c:pt idx="10">
                        <c:v>1620000</c:v>
                      </c:pt>
                      <c:pt idx="11">
                        <c:v>1755000</c:v>
                      </c:pt>
                      <c:pt idx="12">
                        <c:v>1890000</c:v>
                      </c:pt>
                      <c:pt idx="13">
                        <c:v>2025000</c:v>
                      </c:pt>
                      <c:pt idx="14">
                        <c:v>2160000</c:v>
                      </c:pt>
                      <c:pt idx="15">
                        <c:v>2295000</c:v>
                      </c:pt>
                      <c:pt idx="16">
                        <c:v>2430000</c:v>
                      </c:pt>
                      <c:pt idx="17">
                        <c:v>2565000</c:v>
                      </c:pt>
                      <c:pt idx="18">
                        <c:v>2700000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4AB-4FB2-A597-B8A998F8050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year TCO'!$H$78:$H$79</c15:sqref>
                        </c15:formulaRef>
                      </c:ext>
                    </c:extLst>
                    <c:strCache>
                      <c:ptCount val="2"/>
                      <c:pt idx="0">
                        <c:v>Product C</c:v>
                      </c:pt>
                      <c:pt idx="1">
                        <c:v>CAPEX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year TCO'!$A$80:$A$98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year TCO'!$H$80:$H$98</c15:sqref>
                        </c15:formulaRef>
                      </c:ext>
                    </c:extLst>
                    <c:numCache>
                      <c:formatCode>_-[$£-809]* #,##0_-;\-[$£-809]* #,##0_-;_-[$£-809]* "-"??_-;_-@_-</c:formatCode>
                      <c:ptCount val="19"/>
                      <c:pt idx="0">
                        <c:v>570000</c:v>
                      </c:pt>
                      <c:pt idx="1">
                        <c:v>570000</c:v>
                      </c:pt>
                      <c:pt idx="2">
                        <c:v>570000</c:v>
                      </c:pt>
                      <c:pt idx="3">
                        <c:v>570000</c:v>
                      </c:pt>
                      <c:pt idx="4">
                        <c:v>570000</c:v>
                      </c:pt>
                      <c:pt idx="5">
                        <c:v>570000</c:v>
                      </c:pt>
                      <c:pt idx="6">
                        <c:v>570000</c:v>
                      </c:pt>
                      <c:pt idx="7">
                        <c:v>710000</c:v>
                      </c:pt>
                      <c:pt idx="8">
                        <c:v>710000</c:v>
                      </c:pt>
                      <c:pt idx="9">
                        <c:v>710000</c:v>
                      </c:pt>
                      <c:pt idx="10">
                        <c:v>710000</c:v>
                      </c:pt>
                      <c:pt idx="11">
                        <c:v>780000</c:v>
                      </c:pt>
                      <c:pt idx="12">
                        <c:v>780000</c:v>
                      </c:pt>
                      <c:pt idx="13">
                        <c:v>780000</c:v>
                      </c:pt>
                      <c:pt idx="14">
                        <c:v>780000</c:v>
                      </c:pt>
                      <c:pt idx="15">
                        <c:v>780000</c:v>
                      </c:pt>
                      <c:pt idx="16">
                        <c:v>780000</c:v>
                      </c:pt>
                      <c:pt idx="17">
                        <c:v>780000</c:v>
                      </c:pt>
                      <c:pt idx="18">
                        <c:v>780000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AB-4FB2-A597-B8A998F8050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year TCO'!$I$78:$I$79</c15:sqref>
                        </c15:formulaRef>
                      </c:ext>
                    </c:extLst>
                    <c:strCache>
                      <c:ptCount val="2"/>
                      <c:pt idx="0">
                        <c:v>Product C</c:v>
                      </c:pt>
                      <c:pt idx="1">
                        <c:v>OPEX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year TCO'!$A$80:$A$98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year TCO'!$I$80:$I$98</c15:sqref>
                        </c15:formulaRef>
                      </c:ext>
                    </c:extLst>
                    <c:numCache>
                      <c:formatCode>_-[$£-809]* #,##0_-;\-[$£-809]* #,##0_-;_-[$£-809]* "-"??_-;_-@_-</c:formatCode>
                      <c:ptCount val="19"/>
                      <c:pt idx="0">
                        <c:v>468000</c:v>
                      </c:pt>
                      <c:pt idx="1">
                        <c:v>468000</c:v>
                      </c:pt>
                      <c:pt idx="2">
                        <c:v>468000</c:v>
                      </c:pt>
                      <c:pt idx="3">
                        <c:v>468000</c:v>
                      </c:pt>
                      <c:pt idx="4">
                        <c:v>468000</c:v>
                      </c:pt>
                      <c:pt idx="5">
                        <c:v>468000</c:v>
                      </c:pt>
                      <c:pt idx="6">
                        <c:v>468000</c:v>
                      </c:pt>
                      <c:pt idx="7">
                        <c:v>1404000</c:v>
                      </c:pt>
                      <c:pt idx="8">
                        <c:v>1404000</c:v>
                      </c:pt>
                      <c:pt idx="9">
                        <c:v>1404000</c:v>
                      </c:pt>
                      <c:pt idx="10">
                        <c:v>1404000</c:v>
                      </c:pt>
                      <c:pt idx="11">
                        <c:v>1872000</c:v>
                      </c:pt>
                      <c:pt idx="12">
                        <c:v>1872000</c:v>
                      </c:pt>
                      <c:pt idx="13">
                        <c:v>1872000</c:v>
                      </c:pt>
                      <c:pt idx="14">
                        <c:v>1872000</c:v>
                      </c:pt>
                      <c:pt idx="15">
                        <c:v>1872000</c:v>
                      </c:pt>
                      <c:pt idx="16">
                        <c:v>1872000</c:v>
                      </c:pt>
                      <c:pt idx="17">
                        <c:v>1872000</c:v>
                      </c:pt>
                      <c:pt idx="18">
                        <c:v>1872000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4AB-4FB2-A597-B8A998F80508}"/>
                  </c:ext>
                </c:extLst>
              </c15:ser>
            </c15:filteredLineSeries>
          </c:ext>
        </c:extLst>
      </c:lineChart>
      <c:catAx>
        <c:axId val="56040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99504"/>
        <c:crosses val="autoZero"/>
        <c:auto val="1"/>
        <c:lblAlgn val="ctr"/>
        <c:lblOffset val="100"/>
        <c:noMultiLvlLbl val="0"/>
      </c:catAx>
      <c:valAx>
        <c:axId val="5603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_-;\-[$£-809]* #,##0_-;_-[$£-809]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0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772024</xdr:colOff>
      <xdr:row>99</xdr:row>
      <xdr:rowOff>117307</xdr:rowOff>
    </xdr:from>
    <xdr:to>
      <xdr:col>10</xdr:col>
      <xdr:colOff>721893</xdr:colOff>
      <xdr:row>121</xdr:row>
      <xdr:rowOff>140369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B220D-FE4F-48FA-93E5-DBCDF6728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772024</xdr:colOff>
      <xdr:row>99</xdr:row>
      <xdr:rowOff>117307</xdr:rowOff>
    </xdr:from>
    <xdr:to>
      <xdr:col>10</xdr:col>
      <xdr:colOff>721893</xdr:colOff>
      <xdr:row>121</xdr:row>
      <xdr:rowOff>140369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4C14E3-D0CC-4B72-A558-B3A1E800B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1004527</xdr:colOff>
      <xdr:row>99</xdr:row>
      <xdr:rowOff>25715</xdr:rowOff>
    </xdr:from>
    <xdr:to>
      <xdr:col>10</xdr:col>
      <xdr:colOff>976345</xdr:colOff>
      <xdr:row>121</xdr:row>
      <xdr:rowOff>38750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63827-B5DB-463A-9705-1E0110A5F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A9C7-19E7-4D02-BDD5-A26FD9E3D2BC}">
  <dimension ref="A1:Y105"/>
  <sheetViews>
    <sheetView tabSelected="1" zoomScale="75" workbookViewId="0">
      <selection sqref="A1:N1"/>
    </sheetView>
  </sheetViews>
  <sheetFormatPr defaultRowHeight="14.4" x14ac:dyDescent="0.3"/>
  <cols>
    <col min="1" max="1" width="14.88671875" bestFit="1" customWidth="1"/>
    <col min="2" max="2" width="20.33203125" bestFit="1" customWidth="1"/>
    <col min="3" max="3" width="18.33203125" bestFit="1" customWidth="1"/>
    <col min="4" max="4" width="17.33203125" customWidth="1"/>
    <col min="5" max="5" width="15.33203125" bestFit="1" customWidth="1"/>
    <col min="6" max="6" width="20.109375" bestFit="1" customWidth="1"/>
    <col min="7" max="7" width="30" customWidth="1"/>
    <col min="8" max="8" width="24.44140625" bestFit="1" customWidth="1"/>
    <col min="9" max="10" width="11.6640625" bestFit="1" customWidth="1"/>
    <col min="11" max="12" width="11.109375" bestFit="1" customWidth="1"/>
    <col min="13" max="14" width="11.6640625" bestFit="1" customWidth="1"/>
    <col min="15" max="15" width="24.109375" bestFit="1" customWidth="1"/>
    <col min="16" max="16" width="18.33203125" bestFit="1" customWidth="1"/>
    <col min="17" max="17" width="21.21875" bestFit="1" customWidth="1"/>
    <col min="18" max="18" width="19.44140625" bestFit="1" customWidth="1"/>
    <col min="19" max="20" width="15.6640625" bestFit="1" customWidth="1"/>
    <col min="21" max="21" width="17.88671875" bestFit="1" customWidth="1"/>
    <col min="22" max="24" width="12.88671875" customWidth="1"/>
    <col min="25" max="25" width="13.88671875" bestFit="1" customWidth="1"/>
  </cols>
  <sheetData>
    <row r="1" spans="1:25" ht="15" thickBot="1" x14ac:dyDescent="0.35">
      <c r="A1" s="166" t="s">
        <v>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8"/>
      <c r="O1" s="67"/>
      <c r="P1" s="67"/>
      <c r="Q1" s="67"/>
      <c r="R1" s="67"/>
      <c r="S1" s="67"/>
      <c r="T1" s="67"/>
      <c r="U1" s="67"/>
      <c r="V1" s="8"/>
      <c r="W1" s="8"/>
      <c r="X1" s="8"/>
      <c r="Y1" s="8"/>
    </row>
    <row r="2" spans="1:25" ht="15" thickBot="1" x14ac:dyDescent="0.35">
      <c r="A2" s="30"/>
      <c r="B2" s="175" t="s">
        <v>8</v>
      </c>
      <c r="C2" s="176"/>
      <c r="D2" s="177"/>
      <c r="E2" s="67"/>
      <c r="F2" s="172" t="s">
        <v>9</v>
      </c>
      <c r="G2" s="173"/>
      <c r="H2" s="173"/>
      <c r="I2" s="173"/>
      <c r="J2" s="173"/>
      <c r="K2" s="173"/>
      <c r="L2" s="174"/>
      <c r="M2" s="32"/>
      <c r="N2" s="2"/>
      <c r="V2" s="2"/>
      <c r="W2" s="2"/>
      <c r="X2" s="2"/>
      <c r="Y2" s="2"/>
    </row>
    <row r="3" spans="1:25" ht="15" thickBot="1" x14ac:dyDescent="0.35">
      <c r="A3" s="13" t="s">
        <v>0</v>
      </c>
      <c r="B3" s="65" t="s">
        <v>43</v>
      </c>
      <c r="C3" s="44" t="s">
        <v>29</v>
      </c>
      <c r="D3" s="135" t="s">
        <v>2</v>
      </c>
      <c r="E3" s="183" t="s">
        <v>3</v>
      </c>
      <c r="F3" s="47" t="s">
        <v>30</v>
      </c>
      <c r="G3" s="44" t="s">
        <v>31</v>
      </c>
      <c r="H3" s="43" t="s">
        <v>35</v>
      </c>
      <c r="I3" s="44" t="s">
        <v>14</v>
      </c>
      <c r="J3" s="44" t="s">
        <v>15</v>
      </c>
      <c r="K3" s="44" t="s">
        <v>16</v>
      </c>
      <c r="L3" s="45" t="s">
        <v>17</v>
      </c>
      <c r="M3" s="51" t="s">
        <v>4</v>
      </c>
      <c r="N3" s="54" t="s">
        <v>5</v>
      </c>
    </row>
    <row r="4" spans="1:25" x14ac:dyDescent="0.3">
      <c r="A4" s="16">
        <v>100</v>
      </c>
      <c r="B4" s="122">
        <f>A4*100+A4*150+A4*300+IF(A4&gt;300,IF(A4&gt;600,8*5000,4*5000),2*5000)+IF(A4&gt;300,IF(A4&gt;600,8*4000,4*4000),2*4000)+IF(A4&gt;300,IF(A4&gt;600,8*3000,4*3000),2*3000)+0.3*(IF(A4&gt;300,IF(A4&gt;600,8*5000,4*5000),2*5000)+IF(A4&gt;300,IF(A4&gt;600,8*4000,4*4000),2*4000)+IF(A4&gt;300,IF(A4&gt;600,8*3000,4*3000),2*3000))</f>
        <v>86200</v>
      </c>
      <c r="C4" s="35">
        <f>200000</f>
        <v>200000</v>
      </c>
      <c r="D4" s="35">
        <f>2*(IF(A4&gt;300,IF(A4&gt;600,8*5000,4*5000),2*5000))</f>
        <v>20000</v>
      </c>
      <c r="E4" s="184">
        <f>SUM(B4:D4)</f>
        <v>306200</v>
      </c>
      <c r="F4" s="128">
        <f>0.18*(B4)</f>
        <v>15516</v>
      </c>
      <c r="G4" s="19">
        <f>0.15*C4</f>
        <v>30000</v>
      </c>
      <c r="H4" s="35">
        <f>0.1*D4</f>
        <v>2000</v>
      </c>
      <c r="I4" s="19">
        <f>SUM(F4:H4)</f>
        <v>47516</v>
      </c>
      <c r="J4" s="19">
        <f t="shared" ref="J4:J22" si="0">I4</f>
        <v>47516</v>
      </c>
      <c r="K4" s="19">
        <f t="shared" ref="K4:K22" si="1">I4</f>
        <v>47516</v>
      </c>
      <c r="L4" s="129">
        <f t="shared" ref="L4:L22" si="2">I4</f>
        <v>47516</v>
      </c>
      <c r="M4" s="52">
        <f t="shared" ref="M4:M22" si="3">SUM(I4:L4)</f>
        <v>190064</v>
      </c>
      <c r="N4" s="55">
        <f>E4+M4</f>
        <v>496264</v>
      </c>
    </row>
    <row r="5" spans="1:25" x14ac:dyDescent="0.3">
      <c r="A5" s="20">
        <v>150</v>
      </c>
      <c r="B5" s="122">
        <f>A5*100+A5*150+A5*300+IF(A5&gt;300,IF(A5&gt;600,8*5000,4*5000),2*5000)+IF(A5&gt;300,IF(A5&gt;600,8*4000,4*4000),2*4000)+IF(A5&gt;300,IF(A5&gt;600,8*3000,4*3000),2*3000)+0.3*(IF(A5&gt;300,IF(A5&gt;600,8*5000,4*5000),2*5000)+IF(A5&gt;300,IF(A5&gt;600,8*4000,4*4000),2*4000)+IF(A5&gt;300,IF(A5&gt;600,8*3000,4*3000),2*3000))</f>
        <v>113700</v>
      </c>
      <c r="C5" s="35">
        <f t="shared" ref="C5:C22" si="4">200000</f>
        <v>200000</v>
      </c>
      <c r="D5" s="35">
        <f t="shared" ref="D5:D22" si="5">2*(IF(A5&gt;300,IF(A5&gt;600,8*5000,4*5000),2*5000))</f>
        <v>20000</v>
      </c>
      <c r="E5" s="184">
        <f>SUM(B5:D5)</f>
        <v>333700</v>
      </c>
      <c r="F5" s="128">
        <f t="shared" ref="F5:F22" si="6">0.18*(B5)</f>
        <v>20466</v>
      </c>
      <c r="G5" s="19">
        <f>0.15*C5</f>
        <v>30000</v>
      </c>
      <c r="H5" s="35">
        <f>0.1*D5</f>
        <v>2000</v>
      </c>
      <c r="I5" s="19">
        <f t="shared" ref="I5:I22" si="7">SUM(F5:H5)</f>
        <v>52466</v>
      </c>
      <c r="J5" s="19">
        <f t="shared" si="0"/>
        <v>52466</v>
      </c>
      <c r="K5" s="19">
        <f t="shared" si="1"/>
        <v>52466</v>
      </c>
      <c r="L5" s="129">
        <f t="shared" si="2"/>
        <v>52466</v>
      </c>
      <c r="M5" s="52">
        <f t="shared" si="3"/>
        <v>209864</v>
      </c>
      <c r="N5" s="55">
        <f>E5+M5</f>
        <v>543564</v>
      </c>
    </row>
    <row r="6" spans="1:25" x14ac:dyDescent="0.3">
      <c r="A6" s="20">
        <v>200</v>
      </c>
      <c r="B6" s="122">
        <f t="shared" ref="B6:B22" si="8">A6*100+A6*150+A6*300+IF(A6&gt;300,IF(A6&gt;600,8*5000,4*5000),2*5000)+IF(A6&gt;300,IF(A6&gt;600,8*4000,4*4000),2*4000)+IF(A6&gt;300,IF(A6&gt;600,8*3000,4*3000),2*3000)+0.3*(IF(A6&gt;300,IF(A6&gt;600,8*5000,4*5000),2*5000)+IF(A6&gt;300,IF(A6&gt;600,8*4000,4*4000),2*4000)+IF(A6&gt;300,IF(A6&gt;600,8*3000,4*3000),2*3000))</f>
        <v>141200</v>
      </c>
      <c r="C6" s="35">
        <f t="shared" si="4"/>
        <v>200000</v>
      </c>
      <c r="D6" s="35">
        <f t="shared" si="5"/>
        <v>20000</v>
      </c>
      <c r="E6" s="184">
        <f>SUM(B6:D6)</f>
        <v>361200</v>
      </c>
      <c r="F6" s="128">
        <f t="shared" si="6"/>
        <v>25416</v>
      </c>
      <c r="G6" s="19">
        <f>0.15*C6</f>
        <v>30000</v>
      </c>
      <c r="H6" s="35">
        <f>0.1*D6</f>
        <v>2000</v>
      </c>
      <c r="I6" s="19">
        <f t="shared" si="7"/>
        <v>57416</v>
      </c>
      <c r="J6" s="19">
        <f t="shared" si="0"/>
        <v>57416</v>
      </c>
      <c r="K6" s="19">
        <f t="shared" si="1"/>
        <v>57416</v>
      </c>
      <c r="L6" s="129">
        <f t="shared" si="2"/>
        <v>57416</v>
      </c>
      <c r="M6" s="52">
        <f t="shared" si="3"/>
        <v>229664</v>
      </c>
      <c r="N6" s="55">
        <f>E6+M6</f>
        <v>590864</v>
      </c>
    </row>
    <row r="7" spans="1:25" x14ac:dyDescent="0.3">
      <c r="A7" s="20">
        <v>250</v>
      </c>
      <c r="B7" s="122">
        <f t="shared" si="8"/>
        <v>168700</v>
      </c>
      <c r="C7" s="35">
        <f t="shared" si="4"/>
        <v>200000</v>
      </c>
      <c r="D7" s="35">
        <f t="shared" si="5"/>
        <v>20000</v>
      </c>
      <c r="E7" s="184">
        <f>SUM(B7:D7)</f>
        <v>388700</v>
      </c>
      <c r="F7" s="128">
        <f t="shared" si="6"/>
        <v>30366</v>
      </c>
      <c r="G7" s="19">
        <f>0.15*C7</f>
        <v>30000</v>
      </c>
      <c r="H7" s="35">
        <f>0.1*D7</f>
        <v>2000</v>
      </c>
      <c r="I7" s="19">
        <f t="shared" si="7"/>
        <v>62366</v>
      </c>
      <c r="J7" s="19">
        <f t="shared" si="0"/>
        <v>62366</v>
      </c>
      <c r="K7" s="19">
        <f t="shared" si="1"/>
        <v>62366</v>
      </c>
      <c r="L7" s="129">
        <f t="shared" si="2"/>
        <v>62366</v>
      </c>
      <c r="M7" s="52">
        <f t="shared" si="3"/>
        <v>249464</v>
      </c>
      <c r="N7" s="55">
        <f>E7+M7</f>
        <v>638164</v>
      </c>
    </row>
    <row r="8" spans="1:25" x14ac:dyDescent="0.3">
      <c r="A8" s="20">
        <v>300</v>
      </c>
      <c r="B8" s="122">
        <f t="shared" si="8"/>
        <v>196200</v>
      </c>
      <c r="C8" s="35">
        <f t="shared" si="4"/>
        <v>200000</v>
      </c>
      <c r="D8" s="35">
        <f t="shared" si="5"/>
        <v>20000</v>
      </c>
      <c r="E8" s="184">
        <f>SUM(B8:D8)</f>
        <v>416200</v>
      </c>
      <c r="F8" s="128">
        <f t="shared" si="6"/>
        <v>35316</v>
      </c>
      <c r="G8" s="19">
        <f>0.15*C8</f>
        <v>30000</v>
      </c>
      <c r="H8" s="35">
        <f>0.1*D8</f>
        <v>2000</v>
      </c>
      <c r="I8" s="19">
        <f t="shared" si="7"/>
        <v>67316</v>
      </c>
      <c r="J8" s="19">
        <f t="shared" si="0"/>
        <v>67316</v>
      </c>
      <c r="K8" s="19">
        <f t="shared" si="1"/>
        <v>67316</v>
      </c>
      <c r="L8" s="129">
        <f t="shared" si="2"/>
        <v>67316</v>
      </c>
      <c r="M8" s="52">
        <f t="shared" si="3"/>
        <v>269264</v>
      </c>
      <c r="N8" s="55">
        <f>E8+M8</f>
        <v>685464</v>
      </c>
    </row>
    <row r="9" spans="1:25" x14ac:dyDescent="0.3">
      <c r="A9" s="20">
        <v>350</v>
      </c>
      <c r="B9" s="122">
        <f t="shared" si="8"/>
        <v>254900</v>
      </c>
      <c r="C9" s="35">
        <f t="shared" si="4"/>
        <v>200000</v>
      </c>
      <c r="D9" s="35">
        <f t="shared" si="5"/>
        <v>40000</v>
      </c>
      <c r="E9" s="184">
        <f>SUM(B9:D9)</f>
        <v>494900</v>
      </c>
      <c r="F9" s="128">
        <f t="shared" si="6"/>
        <v>45882</v>
      </c>
      <c r="G9" s="19">
        <f>0.15*C9</f>
        <v>30000</v>
      </c>
      <c r="H9" s="35">
        <f>0.1*D9</f>
        <v>4000</v>
      </c>
      <c r="I9" s="19">
        <f t="shared" si="7"/>
        <v>79882</v>
      </c>
      <c r="J9" s="19">
        <f t="shared" si="0"/>
        <v>79882</v>
      </c>
      <c r="K9" s="19">
        <f t="shared" si="1"/>
        <v>79882</v>
      </c>
      <c r="L9" s="129">
        <f t="shared" si="2"/>
        <v>79882</v>
      </c>
      <c r="M9" s="52">
        <f t="shared" si="3"/>
        <v>319528</v>
      </c>
      <c r="N9" s="55">
        <f>E9+M9</f>
        <v>814428</v>
      </c>
    </row>
    <row r="10" spans="1:25" x14ac:dyDescent="0.3">
      <c r="A10" s="20">
        <v>400</v>
      </c>
      <c r="B10" s="122">
        <f t="shared" si="8"/>
        <v>282400</v>
      </c>
      <c r="C10" s="35">
        <f t="shared" si="4"/>
        <v>200000</v>
      </c>
      <c r="D10" s="35">
        <f t="shared" si="5"/>
        <v>40000</v>
      </c>
      <c r="E10" s="184">
        <f>SUM(B10:D10)</f>
        <v>522400</v>
      </c>
      <c r="F10" s="128">
        <f t="shared" si="6"/>
        <v>50832</v>
      </c>
      <c r="G10" s="19">
        <f>0.15*C10</f>
        <v>30000</v>
      </c>
      <c r="H10" s="35">
        <f>0.1*D10</f>
        <v>4000</v>
      </c>
      <c r="I10" s="19">
        <f t="shared" si="7"/>
        <v>84832</v>
      </c>
      <c r="J10" s="19">
        <f t="shared" si="0"/>
        <v>84832</v>
      </c>
      <c r="K10" s="19">
        <f t="shared" si="1"/>
        <v>84832</v>
      </c>
      <c r="L10" s="129">
        <f t="shared" si="2"/>
        <v>84832</v>
      </c>
      <c r="M10" s="52">
        <f t="shared" si="3"/>
        <v>339328</v>
      </c>
      <c r="N10" s="55">
        <f>E10+M10</f>
        <v>861728</v>
      </c>
    </row>
    <row r="11" spans="1:25" x14ac:dyDescent="0.3">
      <c r="A11" s="20">
        <v>450</v>
      </c>
      <c r="B11" s="122">
        <f t="shared" si="8"/>
        <v>309900</v>
      </c>
      <c r="C11" s="35">
        <f t="shared" si="4"/>
        <v>200000</v>
      </c>
      <c r="D11" s="35">
        <f t="shared" si="5"/>
        <v>40000</v>
      </c>
      <c r="E11" s="184">
        <f>SUM(B11:D11)</f>
        <v>549900</v>
      </c>
      <c r="F11" s="128">
        <f t="shared" si="6"/>
        <v>55782</v>
      </c>
      <c r="G11" s="19">
        <f>0.15*C11</f>
        <v>30000</v>
      </c>
      <c r="H11" s="35">
        <f>0.1*D11</f>
        <v>4000</v>
      </c>
      <c r="I11" s="19">
        <f t="shared" si="7"/>
        <v>89782</v>
      </c>
      <c r="J11" s="19">
        <f t="shared" si="0"/>
        <v>89782</v>
      </c>
      <c r="K11" s="19">
        <f t="shared" si="1"/>
        <v>89782</v>
      </c>
      <c r="L11" s="129">
        <f t="shared" si="2"/>
        <v>89782</v>
      </c>
      <c r="M11" s="52">
        <f t="shared" si="3"/>
        <v>359128</v>
      </c>
      <c r="N11" s="55">
        <f>E11+M11</f>
        <v>909028</v>
      </c>
    </row>
    <row r="12" spans="1:25" x14ac:dyDescent="0.3">
      <c r="A12" s="20">
        <v>500</v>
      </c>
      <c r="B12" s="122">
        <f t="shared" si="8"/>
        <v>337400</v>
      </c>
      <c r="C12" s="35">
        <f t="shared" si="4"/>
        <v>200000</v>
      </c>
      <c r="D12" s="35">
        <f t="shared" si="5"/>
        <v>40000</v>
      </c>
      <c r="E12" s="184">
        <f>SUM(B12:D12)</f>
        <v>577400</v>
      </c>
      <c r="F12" s="128">
        <f t="shared" si="6"/>
        <v>60732</v>
      </c>
      <c r="G12" s="19">
        <f>0.15*C12</f>
        <v>30000</v>
      </c>
      <c r="H12" s="35">
        <f>0.1*D12</f>
        <v>4000</v>
      </c>
      <c r="I12" s="19">
        <f t="shared" si="7"/>
        <v>94732</v>
      </c>
      <c r="J12" s="19">
        <f t="shared" si="0"/>
        <v>94732</v>
      </c>
      <c r="K12" s="19">
        <f t="shared" si="1"/>
        <v>94732</v>
      </c>
      <c r="L12" s="129">
        <f t="shared" si="2"/>
        <v>94732</v>
      </c>
      <c r="M12" s="52">
        <f t="shared" si="3"/>
        <v>378928</v>
      </c>
      <c r="N12" s="55">
        <f>E12+M12</f>
        <v>956328</v>
      </c>
    </row>
    <row r="13" spans="1:25" x14ac:dyDescent="0.3">
      <c r="A13" s="20">
        <v>550</v>
      </c>
      <c r="B13" s="122">
        <f t="shared" si="8"/>
        <v>364900</v>
      </c>
      <c r="C13" s="35">
        <f t="shared" si="4"/>
        <v>200000</v>
      </c>
      <c r="D13" s="35">
        <f t="shared" si="5"/>
        <v>40000</v>
      </c>
      <c r="E13" s="184">
        <f>SUM(B13:D13)</f>
        <v>604900</v>
      </c>
      <c r="F13" s="128">
        <f t="shared" si="6"/>
        <v>65682</v>
      </c>
      <c r="G13" s="19">
        <f>0.15*C13</f>
        <v>30000</v>
      </c>
      <c r="H13" s="35">
        <f>0.1*D13</f>
        <v>4000</v>
      </c>
      <c r="I13" s="19">
        <f t="shared" si="7"/>
        <v>99682</v>
      </c>
      <c r="J13" s="19">
        <f t="shared" si="0"/>
        <v>99682</v>
      </c>
      <c r="K13" s="19">
        <f t="shared" si="1"/>
        <v>99682</v>
      </c>
      <c r="L13" s="129">
        <f t="shared" si="2"/>
        <v>99682</v>
      </c>
      <c r="M13" s="52">
        <f t="shared" si="3"/>
        <v>398728</v>
      </c>
      <c r="N13" s="55">
        <f>E13+M13</f>
        <v>1003628</v>
      </c>
    </row>
    <row r="14" spans="1:25" x14ac:dyDescent="0.3">
      <c r="A14" s="20">
        <v>600</v>
      </c>
      <c r="B14" s="122">
        <f t="shared" si="8"/>
        <v>392400</v>
      </c>
      <c r="C14" s="35">
        <f t="shared" si="4"/>
        <v>200000</v>
      </c>
      <c r="D14" s="35">
        <f t="shared" si="5"/>
        <v>40000</v>
      </c>
      <c r="E14" s="184">
        <f>SUM(B14:D14)</f>
        <v>632400</v>
      </c>
      <c r="F14" s="128">
        <f t="shared" si="6"/>
        <v>70632</v>
      </c>
      <c r="G14" s="19">
        <f>0.15*C14</f>
        <v>30000</v>
      </c>
      <c r="H14" s="35">
        <f>0.1*D14</f>
        <v>4000</v>
      </c>
      <c r="I14" s="19">
        <f t="shared" si="7"/>
        <v>104632</v>
      </c>
      <c r="J14" s="19">
        <f t="shared" si="0"/>
        <v>104632</v>
      </c>
      <c r="K14" s="19">
        <f t="shared" si="1"/>
        <v>104632</v>
      </c>
      <c r="L14" s="129">
        <f t="shared" si="2"/>
        <v>104632</v>
      </c>
      <c r="M14" s="52">
        <f t="shared" si="3"/>
        <v>418528</v>
      </c>
      <c r="N14" s="55">
        <f>E14+M14</f>
        <v>1050928</v>
      </c>
    </row>
    <row r="15" spans="1:25" x14ac:dyDescent="0.3">
      <c r="A15" s="20">
        <v>650</v>
      </c>
      <c r="B15" s="122">
        <f t="shared" si="8"/>
        <v>482300</v>
      </c>
      <c r="C15" s="35">
        <f t="shared" si="4"/>
        <v>200000</v>
      </c>
      <c r="D15" s="35">
        <f t="shared" si="5"/>
        <v>80000</v>
      </c>
      <c r="E15" s="184">
        <f>SUM(B15:D15)</f>
        <v>762300</v>
      </c>
      <c r="F15" s="128">
        <f t="shared" si="6"/>
        <v>86814</v>
      </c>
      <c r="G15" s="19">
        <f>0.15*C15</f>
        <v>30000</v>
      </c>
      <c r="H15" s="35">
        <f>0.1*D15</f>
        <v>8000</v>
      </c>
      <c r="I15" s="19">
        <f t="shared" si="7"/>
        <v>124814</v>
      </c>
      <c r="J15" s="19">
        <f t="shared" si="0"/>
        <v>124814</v>
      </c>
      <c r="K15" s="19">
        <f t="shared" si="1"/>
        <v>124814</v>
      </c>
      <c r="L15" s="129">
        <f t="shared" si="2"/>
        <v>124814</v>
      </c>
      <c r="M15" s="52">
        <f t="shared" si="3"/>
        <v>499256</v>
      </c>
      <c r="N15" s="55">
        <f>E15+M15</f>
        <v>1261556</v>
      </c>
    </row>
    <row r="16" spans="1:25" x14ac:dyDescent="0.3">
      <c r="A16" s="20">
        <v>700</v>
      </c>
      <c r="B16" s="122">
        <f t="shared" si="8"/>
        <v>509800</v>
      </c>
      <c r="C16" s="35">
        <f t="shared" si="4"/>
        <v>200000</v>
      </c>
      <c r="D16" s="35">
        <f t="shared" si="5"/>
        <v>80000</v>
      </c>
      <c r="E16" s="184">
        <f>SUM(B16:D16)</f>
        <v>789800</v>
      </c>
      <c r="F16" s="128">
        <f t="shared" si="6"/>
        <v>91764</v>
      </c>
      <c r="G16" s="19">
        <f>0.15*C16</f>
        <v>30000</v>
      </c>
      <c r="H16" s="35">
        <f>0.1*D16</f>
        <v>8000</v>
      </c>
      <c r="I16" s="19">
        <f t="shared" si="7"/>
        <v>129764</v>
      </c>
      <c r="J16" s="19">
        <f t="shared" si="0"/>
        <v>129764</v>
      </c>
      <c r="K16" s="19">
        <f t="shared" si="1"/>
        <v>129764</v>
      </c>
      <c r="L16" s="129">
        <f t="shared" si="2"/>
        <v>129764</v>
      </c>
      <c r="M16" s="52">
        <f t="shared" si="3"/>
        <v>519056</v>
      </c>
      <c r="N16" s="55">
        <f>E16+M16</f>
        <v>1308856</v>
      </c>
    </row>
    <row r="17" spans="1:25" x14ac:dyDescent="0.3">
      <c r="A17" s="20">
        <v>750</v>
      </c>
      <c r="B17" s="122">
        <f t="shared" si="8"/>
        <v>537300</v>
      </c>
      <c r="C17" s="35">
        <f t="shared" si="4"/>
        <v>200000</v>
      </c>
      <c r="D17" s="35">
        <f t="shared" si="5"/>
        <v>80000</v>
      </c>
      <c r="E17" s="184">
        <f>SUM(B17:D17)</f>
        <v>817300</v>
      </c>
      <c r="F17" s="128">
        <f t="shared" si="6"/>
        <v>96714</v>
      </c>
      <c r="G17" s="19">
        <f>0.15*C17</f>
        <v>30000</v>
      </c>
      <c r="H17" s="35">
        <f>0.1*D17</f>
        <v>8000</v>
      </c>
      <c r="I17" s="19">
        <f t="shared" si="7"/>
        <v>134714</v>
      </c>
      <c r="J17" s="19">
        <f t="shared" si="0"/>
        <v>134714</v>
      </c>
      <c r="K17" s="19">
        <f t="shared" si="1"/>
        <v>134714</v>
      </c>
      <c r="L17" s="129">
        <f t="shared" si="2"/>
        <v>134714</v>
      </c>
      <c r="M17" s="52">
        <f t="shared" si="3"/>
        <v>538856</v>
      </c>
      <c r="N17" s="55">
        <f>E17+M17</f>
        <v>1356156</v>
      </c>
    </row>
    <row r="18" spans="1:25" x14ac:dyDescent="0.3">
      <c r="A18" s="20">
        <v>800</v>
      </c>
      <c r="B18" s="122">
        <f t="shared" si="8"/>
        <v>564800</v>
      </c>
      <c r="C18" s="35">
        <f t="shared" si="4"/>
        <v>200000</v>
      </c>
      <c r="D18" s="35">
        <f t="shared" si="5"/>
        <v>80000</v>
      </c>
      <c r="E18" s="184">
        <f>SUM(B18:D18)</f>
        <v>844800</v>
      </c>
      <c r="F18" s="128">
        <f t="shared" si="6"/>
        <v>101664</v>
      </c>
      <c r="G18" s="19">
        <f>0.15*C18</f>
        <v>30000</v>
      </c>
      <c r="H18" s="35">
        <f>0.1*D18</f>
        <v>8000</v>
      </c>
      <c r="I18" s="19">
        <f t="shared" si="7"/>
        <v>139664</v>
      </c>
      <c r="J18" s="19">
        <f t="shared" si="0"/>
        <v>139664</v>
      </c>
      <c r="K18" s="19">
        <f t="shared" si="1"/>
        <v>139664</v>
      </c>
      <c r="L18" s="129">
        <f t="shared" si="2"/>
        <v>139664</v>
      </c>
      <c r="M18" s="52">
        <f t="shared" si="3"/>
        <v>558656</v>
      </c>
      <c r="N18" s="55">
        <f>E18+M18</f>
        <v>1403456</v>
      </c>
    </row>
    <row r="19" spans="1:25" x14ac:dyDescent="0.3">
      <c r="A19" s="20">
        <v>850</v>
      </c>
      <c r="B19" s="122">
        <f t="shared" si="8"/>
        <v>592300</v>
      </c>
      <c r="C19" s="35">
        <f t="shared" si="4"/>
        <v>200000</v>
      </c>
      <c r="D19" s="35">
        <f t="shared" si="5"/>
        <v>80000</v>
      </c>
      <c r="E19" s="184">
        <f>SUM(B19:D19)</f>
        <v>872300</v>
      </c>
      <c r="F19" s="128">
        <f t="shared" si="6"/>
        <v>106614</v>
      </c>
      <c r="G19" s="19">
        <f>0.15*C19</f>
        <v>30000</v>
      </c>
      <c r="H19" s="35">
        <f>0.1*D19</f>
        <v>8000</v>
      </c>
      <c r="I19" s="19">
        <f t="shared" si="7"/>
        <v>144614</v>
      </c>
      <c r="J19" s="19">
        <f t="shared" si="0"/>
        <v>144614</v>
      </c>
      <c r="K19" s="19">
        <f t="shared" si="1"/>
        <v>144614</v>
      </c>
      <c r="L19" s="129">
        <f t="shared" si="2"/>
        <v>144614</v>
      </c>
      <c r="M19" s="52">
        <f t="shared" si="3"/>
        <v>578456</v>
      </c>
      <c r="N19" s="55">
        <f>E19+M19</f>
        <v>1450756</v>
      </c>
    </row>
    <row r="20" spans="1:25" x14ac:dyDescent="0.3">
      <c r="A20" s="20">
        <v>900</v>
      </c>
      <c r="B20" s="122">
        <f t="shared" si="8"/>
        <v>619800</v>
      </c>
      <c r="C20" s="35">
        <f t="shared" si="4"/>
        <v>200000</v>
      </c>
      <c r="D20" s="35">
        <f t="shared" si="5"/>
        <v>80000</v>
      </c>
      <c r="E20" s="184">
        <f>SUM(B20:D20)</f>
        <v>899800</v>
      </c>
      <c r="F20" s="128">
        <f t="shared" si="6"/>
        <v>111564</v>
      </c>
      <c r="G20" s="19">
        <f>0.15*C20</f>
        <v>30000</v>
      </c>
      <c r="H20" s="35">
        <f>0.1*D20</f>
        <v>8000</v>
      </c>
      <c r="I20" s="19">
        <f t="shared" si="7"/>
        <v>149564</v>
      </c>
      <c r="J20" s="19">
        <f t="shared" si="0"/>
        <v>149564</v>
      </c>
      <c r="K20" s="19">
        <f t="shared" si="1"/>
        <v>149564</v>
      </c>
      <c r="L20" s="129">
        <f t="shared" si="2"/>
        <v>149564</v>
      </c>
      <c r="M20" s="52">
        <f t="shared" si="3"/>
        <v>598256</v>
      </c>
      <c r="N20" s="55">
        <f>E20+M20</f>
        <v>1498056</v>
      </c>
    </row>
    <row r="21" spans="1:25" x14ac:dyDescent="0.3">
      <c r="A21" s="20">
        <v>950</v>
      </c>
      <c r="B21" s="122">
        <f t="shared" si="8"/>
        <v>647300</v>
      </c>
      <c r="C21" s="35">
        <f t="shared" si="4"/>
        <v>200000</v>
      </c>
      <c r="D21" s="35">
        <f t="shared" si="5"/>
        <v>80000</v>
      </c>
      <c r="E21" s="184">
        <f>SUM(B21:D21)</f>
        <v>927300</v>
      </c>
      <c r="F21" s="128">
        <f t="shared" si="6"/>
        <v>116514</v>
      </c>
      <c r="G21" s="19">
        <f>0.15*C21</f>
        <v>30000</v>
      </c>
      <c r="H21" s="35">
        <f>0.1*D21</f>
        <v>8000</v>
      </c>
      <c r="I21" s="19">
        <f t="shared" si="7"/>
        <v>154514</v>
      </c>
      <c r="J21" s="19">
        <f t="shared" si="0"/>
        <v>154514</v>
      </c>
      <c r="K21" s="19">
        <f t="shared" si="1"/>
        <v>154514</v>
      </c>
      <c r="L21" s="129">
        <f t="shared" si="2"/>
        <v>154514</v>
      </c>
      <c r="M21" s="52">
        <f t="shared" si="3"/>
        <v>618056</v>
      </c>
      <c r="N21" s="55">
        <f>E21+M21</f>
        <v>1545356</v>
      </c>
    </row>
    <row r="22" spans="1:25" ht="15" thickBot="1" x14ac:dyDescent="0.35">
      <c r="A22" s="21">
        <v>1000</v>
      </c>
      <c r="B22" s="133">
        <f t="shared" si="8"/>
        <v>674800</v>
      </c>
      <c r="C22" s="40">
        <f t="shared" si="4"/>
        <v>200000</v>
      </c>
      <c r="D22" s="40">
        <f t="shared" si="5"/>
        <v>80000</v>
      </c>
      <c r="E22" s="185">
        <f>SUM(B22:D22)</f>
        <v>954800</v>
      </c>
      <c r="F22" s="114">
        <f t="shared" si="6"/>
        <v>121464</v>
      </c>
      <c r="G22" s="22">
        <f>0.15*C22</f>
        <v>30000</v>
      </c>
      <c r="H22" s="40">
        <f>0.1*D22</f>
        <v>8000</v>
      </c>
      <c r="I22" s="22">
        <f t="shared" si="7"/>
        <v>159464</v>
      </c>
      <c r="J22" s="22">
        <f t="shared" si="0"/>
        <v>159464</v>
      </c>
      <c r="K22" s="22">
        <f t="shared" si="1"/>
        <v>159464</v>
      </c>
      <c r="L22" s="108">
        <f t="shared" si="2"/>
        <v>159464</v>
      </c>
      <c r="M22" s="53">
        <f t="shared" si="3"/>
        <v>637856</v>
      </c>
      <c r="N22" s="56">
        <f>E22+M22</f>
        <v>1592656</v>
      </c>
    </row>
    <row r="23" spans="1:25" x14ac:dyDescent="0.3">
      <c r="A23" s="3"/>
      <c r="B23" s="5"/>
      <c r="C23" s="5"/>
      <c r="D23" s="5"/>
      <c r="E23" s="5"/>
      <c r="F23" s="5"/>
      <c r="G23" s="5"/>
      <c r="H23" s="4"/>
      <c r="J23" s="10"/>
      <c r="M23" s="6"/>
      <c r="V23" s="6"/>
      <c r="W23" s="6"/>
      <c r="X23" s="6"/>
      <c r="Y23" s="7"/>
    </row>
    <row r="26" spans="1:25" ht="15" thickBot="1" x14ac:dyDescent="0.35"/>
    <row r="27" spans="1:25" ht="15" thickBot="1" x14ac:dyDescent="0.35">
      <c r="A27" s="166" t="s">
        <v>12</v>
      </c>
      <c r="B27" s="167"/>
      <c r="C27" s="167"/>
      <c r="D27" s="167"/>
      <c r="E27" s="167"/>
      <c r="F27" s="167"/>
      <c r="G27" s="167"/>
      <c r="H27" s="167"/>
      <c r="I27" s="167"/>
      <c r="J27" s="168"/>
    </row>
    <row r="28" spans="1:25" ht="15" thickBot="1" x14ac:dyDescent="0.35">
      <c r="A28" s="33"/>
      <c r="B28" s="139" t="s">
        <v>8</v>
      </c>
      <c r="C28" s="67"/>
      <c r="D28" s="172" t="s">
        <v>9</v>
      </c>
      <c r="E28" s="173"/>
      <c r="F28" s="173"/>
      <c r="G28" s="173"/>
      <c r="H28" s="174"/>
      <c r="I28" s="67"/>
      <c r="J28" s="68"/>
      <c r="K28" s="8"/>
      <c r="L28" s="8"/>
      <c r="M28" s="8"/>
    </row>
    <row r="29" spans="1:25" ht="15" thickBot="1" x14ac:dyDescent="0.35">
      <c r="A29" s="65" t="s">
        <v>0</v>
      </c>
      <c r="B29" s="65" t="s">
        <v>11</v>
      </c>
      <c r="C29" s="48" t="s">
        <v>3</v>
      </c>
      <c r="D29" s="16" t="s">
        <v>10</v>
      </c>
      <c r="E29" s="118" t="s">
        <v>14</v>
      </c>
      <c r="F29" s="116" t="s">
        <v>15</v>
      </c>
      <c r="G29" s="116" t="s">
        <v>16</v>
      </c>
      <c r="H29" s="115" t="s">
        <v>17</v>
      </c>
      <c r="I29" s="51" t="s">
        <v>4</v>
      </c>
      <c r="J29" s="153" t="s">
        <v>5</v>
      </c>
      <c r="K29" s="3"/>
    </row>
    <row r="30" spans="1:25" x14ac:dyDescent="0.3">
      <c r="A30" s="33">
        <v>100</v>
      </c>
      <c r="B30" s="147">
        <f>350*A30</f>
        <v>35000</v>
      </c>
      <c r="C30" s="144">
        <f>B30</f>
        <v>35000</v>
      </c>
      <c r="D30" s="130">
        <f t="shared" ref="D30:D48" si="9">300*A30</f>
        <v>30000</v>
      </c>
      <c r="E30" s="150">
        <f t="shared" ref="E30:E48" si="10">D30</f>
        <v>30000</v>
      </c>
      <c r="F30" s="131">
        <f t="shared" ref="F30:F48" si="11">D30</f>
        <v>30000</v>
      </c>
      <c r="G30" s="120">
        <f t="shared" ref="G30:G48" si="12">D30</f>
        <v>30000</v>
      </c>
      <c r="H30" s="151">
        <f t="shared" ref="H30:H48" si="13">D30</f>
        <v>30000</v>
      </c>
      <c r="I30" s="76">
        <f>SUM(D30:H30)</f>
        <v>150000</v>
      </c>
      <c r="J30" s="154">
        <f>C30+I30</f>
        <v>185000</v>
      </c>
      <c r="K30" s="9"/>
    </row>
    <row r="31" spans="1:25" x14ac:dyDescent="0.3">
      <c r="A31" s="33">
        <v>150</v>
      </c>
      <c r="B31" s="148">
        <f t="shared" ref="B31:B48" si="14">350*A31</f>
        <v>52500</v>
      </c>
      <c r="C31" s="145">
        <f t="shared" ref="C31:C48" si="15">B31</f>
        <v>52500</v>
      </c>
      <c r="D31" s="122">
        <f t="shared" si="9"/>
        <v>45000</v>
      </c>
      <c r="E31" s="69">
        <f t="shared" si="10"/>
        <v>45000</v>
      </c>
      <c r="F31" s="35">
        <f t="shared" si="11"/>
        <v>45000</v>
      </c>
      <c r="G31" s="62">
        <f t="shared" si="12"/>
        <v>45000</v>
      </c>
      <c r="H31" s="152">
        <f t="shared" si="13"/>
        <v>45000</v>
      </c>
      <c r="I31" s="76">
        <f t="shared" ref="I31:I48" si="16">SUM(D31:H31)</f>
        <v>225000</v>
      </c>
      <c r="J31" s="155">
        <f t="shared" ref="J31:J48" si="17">C31+I31</f>
        <v>277500</v>
      </c>
      <c r="K31" s="9"/>
    </row>
    <row r="32" spans="1:25" x14ac:dyDescent="0.3">
      <c r="A32" s="33">
        <v>200</v>
      </c>
      <c r="B32" s="148">
        <f t="shared" si="14"/>
        <v>70000</v>
      </c>
      <c r="C32" s="145">
        <f t="shared" si="15"/>
        <v>70000</v>
      </c>
      <c r="D32" s="122">
        <f t="shared" si="9"/>
        <v>60000</v>
      </c>
      <c r="E32" s="69">
        <f t="shared" si="10"/>
        <v>60000</v>
      </c>
      <c r="F32" s="35">
        <f t="shared" si="11"/>
        <v>60000</v>
      </c>
      <c r="G32" s="62">
        <f t="shared" si="12"/>
        <v>60000</v>
      </c>
      <c r="H32" s="152">
        <f t="shared" si="13"/>
        <v>60000</v>
      </c>
      <c r="I32" s="76">
        <f t="shared" si="16"/>
        <v>300000</v>
      </c>
      <c r="J32" s="155">
        <f t="shared" si="17"/>
        <v>370000</v>
      </c>
      <c r="K32" s="9"/>
    </row>
    <row r="33" spans="1:11" x14ac:dyDescent="0.3">
      <c r="A33" s="33">
        <v>250</v>
      </c>
      <c r="B33" s="148">
        <f t="shared" si="14"/>
        <v>87500</v>
      </c>
      <c r="C33" s="145">
        <f t="shared" si="15"/>
        <v>87500</v>
      </c>
      <c r="D33" s="122">
        <f t="shared" si="9"/>
        <v>75000</v>
      </c>
      <c r="E33" s="69">
        <f t="shared" si="10"/>
        <v>75000</v>
      </c>
      <c r="F33" s="35">
        <f t="shared" si="11"/>
        <v>75000</v>
      </c>
      <c r="G33" s="62">
        <f t="shared" si="12"/>
        <v>75000</v>
      </c>
      <c r="H33" s="152">
        <f t="shared" si="13"/>
        <v>75000</v>
      </c>
      <c r="I33" s="76">
        <f t="shared" si="16"/>
        <v>375000</v>
      </c>
      <c r="J33" s="155">
        <f t="shared" si="17"/>
        <v>462500</v>
      </c>
      <c r="K33" s="9"/>
    </row>
    <row r="34" spans="1:11" x14ac:dyDescent="0.3">
      <c r="A34" s="33">
        <v>300</v>
      </c>
      <c r="B34" s="148">
        <f t="shared" si="14"/>
        <v>105000</v>
      </c>
      <c r="C34" s="145">
        <f t="shared" si="15"/>
        <v>105000</v>
      </c>
      <c r="D34" s="122">
        <f t="shared" si="9"/>
        <v>90000</v>
      </c>
      <c r="E34" s="69">
        <f t="shared" si="10"/>
        <v>90000</v>
      </c>
      <c r="F34" s="35">
        <f t="shared" si="11"/>
        <v>90000</v>
      </c>
      <c r="G34" s="62">
        <f t="shared" si="12"/>
        <v>90000</v>
      </c>
      <c r="H34" s="152">
        <f t="shared" si="13"/>
        <v>90000</v>
      </c>
      <c r="I34" s="76">
        <f t="shared" si="16"/>
        <v>450000</v>
      </c>
      <c r="J34" s="155">
        <f t="shared" si="17"/>
        <v>555000</v>
      </c>
      <c r="K34" s="9"/>
    </row>
    <row r="35" spans="1:11" x14ac:dyDescent="0.3">
      <c r="A35" s="33">
        <v>350</v>
      </c>
      <c r="B35" s="148">
        <f t="shared" si="14"/>
        <v>122500</v>
      </c>
      <c r="C35" s="145">
        <f t="shared" si="15"/>
        <v>122500</v>
      </c>
      <c r="D35" s="122">
        <f t="shared" si="9"/>
        <v>105000</v>
      </c>
      <c r="E35" s="69">
        <f t="shared" si="10"/>
        <v>105000</v>
      </c>
      <c r="F35" s="35">
        <f t="shared" si="11"/>
        <v>105000</v>
      </c>
      <c r="G35" s="62">
        <f t="shared" si="12"/>
        <v>105000</v>
      </c>
      <c r="H35" s="152">
        <f t="shared" si="13"/>
        <v>105000</v>
      </c>
      <c r="I35" s="76">
        <f t="shared" si="16"/>
        <v>525000</v>
      </c>
      <c r="J35" s="155">
        <f t="shared" si="17"/>
        <v>647500</v>
      </c>
      <c r="K35" s="9"/>
    </row>
    <row r="36" spans="1:11" x14ac:dyDescent="0.3">
      <c r="A36" s="33">
        <v>400</v>
      </c>
      <c r="B36" s="148">
        <f t="shared" si="14"/>
        <v>140000</v>
      </c>
      <c r="C36" s="145">
        <f t="shared" si="15"/>
        <v>140000</v>
      </c>
      <c r="D36" s="122">
        <f t="shared" si="9"/>
        <v>120000</v>
      </c>
      <c r="E36" s="69">
        <f t="shared" si="10"/>
        <v>120000</v>
      </c>
      <c r="F36" s="35">
        <f t="shared" si="11"/>
        <v>120000</v>
      </c>
      <c r="G36" s="62">
        <f t="shared" si="12"/>
        <v>120000</v>
      </c>
      <c r="H36" s="152">
        <f t="shared" si="13"/>
        <v>120000</v>
      </c>
      <c r="I36" s="76">
        <f t="shared" si="16"/>
        <v>600000</v>
      </c>
      <c r="J36" s="155">
        <f t="shared" si="17"/>
        <v>740000</v>
      </c>
      <c r="K36" s="9"/>
    </row>
    <row r="37" spans="1:11" x14ac:dyDescent="0.3">
      <c r="A37" s="33">
        <v>450</v>
      </c>
      <c r="B37" s="148">
        <f t="shared" si="14"/>
        <v>157500</v>
      </c>
      <c r="C37" s="145">
        <f t="shared" si="15"/>
        <v>157500</v>
      </c>
      <c r="D37" s="122">
        <f t="shared" si="9"/>
        <v>135000</v>
      </c>
      <c r="E37" s="69">
        <f t="shared" si="10"/>
        <v>135000</v>
      </c>
      <c r="F37" s="35">
        <f t="shared" si="11"/>
        <v>135000</v>
      </c>
      <c r="G37" s="62">
        <f t="shared" si="12"/>
        <v>135000</v>
      </c>
      <c r="H37" s="152">
        <f t="shared" si="13"/>
        <v>135000</v>
      </c>
      <c r="I37" s="76">
        <f t="shared" si="16"/>
        <v>675000</v>
      </c>
      <c r="J37" s="155">
        <f t="shared" si="17"/>
        <v>832500</v>
      </c>
      <c r="K37" s="9"/>
    </row>
    <row r="38" spans="1:11" x14ac:dyDescent="0.3">
      <c r="A38" s="33">
        <v>500</v>
      </c>
      <c r="B38" s="148">
        <f t="shared" si="14"/>
        <v>175000</v>
      </c>
      <c r="C38" s="145">
        <f t="shared" si="15"/>
        <v>175000</v>
      </c>
      <c r="D38" s="122">
        <f t="shared" si="9"/>
        <v>150000</v>
      </c>
      <c r="E38" s="69">
        <f t="shared" si="10"/>
        <v>150000</v>
      </c>
      <c r="F38" s="35">
        <f t="shared" si="11"/>
        <v>150000</v>
      </c>
      <c r="G38" s="62">
        <f t="shared" si="12"/>
        <v>150000</v>
      </c>
      <c r="H38" s="152">
        <f t="shared" si="13"/>
        <v>150000</v>
      </c>
      <c r="I38" s="76">
        <f t="shared" si="16"/>
        <v>750000</v>
      </c>
      <c r="J38" s="155">
        <f t="shared" si="17"/>
        <v>925000</v>
      </c>
      <c r="K38" s="9"/>
    </row>
    <row r="39" spans="1:11" x14ac:dyDescent="0.3">
      <c r="A39" s="33">
        <v>550</v>
      </c>
      <c r="B39" s="148">
        <f t="shared" si="14"/>
        <v>192500</v>
      </c>
      <c r="C39" s="145">
        <f t="shared" si="15"/>
        <v>192500</v>
      </c>
      <c r="D39" s="122">
        <f t="shared" si="9"/>
        <v>165000</v>
      </c>
      <c r="E39" s="69">
        <f t="shared" si="10"/>
        <v>165000</v>
      </c>
      <c r="F39" s="35">
        <f t="shared" si="11"/>
        <v>165000</v>
      </c>
      <c r="G39" s="62">
        <f t="shared" si="12"/>
        <v>165000</v>
      </c>
      <c r="H39" s="152">
        <f t="shared" si="13"/>
        <v>165000</v>
      </c>
      <c r="I39" s="76">
        <f t="shared" si="16"/>
        <v>825000</v>
      </c>
      <c r="J39" s="155">
        <f t="shared" si="17"/>
        <v>1017500</v>
      </c>
      <c r="K39" s="9"/>
    </row>
    <row r="40" spans="1:11" x14ac:dyDescent="0.3">
      <c r="A40" s="33">
        <v>600</v>
      </c>
      <c r="B40" s="148">
        <f t="shared" si="14"/>
        <v>210000</v>
      </c>
      <c r="C40" s="145">
        <f t="shared" si="15"/>
        <v>210000</v>
      </c>
      <c r="D40" s="122">
        <f t="shared" si="9"/>
        <v>180000</v>
      </c>
      <c r="E40" s="69">
        <f t="shared" si="10"/>
        <v>180000</v>
      </c>
      <c r="F40" s="35">
        <f t="shared" si="11"/>
        <v>180000</v>
      </c>
      <c r="G40" s="62">
        <f t="shared" si="12"/>
        <v>180000</v>
      </c>
      <c r="H40" s="152">
        <f t="shared" si="13"/>
        <v>180000</v>
      </c>
      <c r="I40" s="76">
        <f t="shared" si="16"/>
        <v>900000</v>
      </c>
      <c r="J40" s="155">
        <f t="shared" si="17"/>
        <v>1110000</v>
      </c>
      <c r="K40" s="9"/>
    </row>
    <row r="41" spans="1:11" x14ac:dyDescent="0.3">
      <c r="A41" s="33">
        <v>650</v>
      </c>
      <c r="B41" s="148">
        <f t="shared" si="14"/>
        <v>227500</v>
      </c>
      <c r="C41" s="145">
        <f t="shared" si="15"/>
        <v>227500</v>
      </c>
      <c r="D41" s="122">
        <f t="shared" si="9"/>
        <v>195000</v>
      </c>
      <c r="E41" s="69">
        <f t="shared" si="10"/>
        <v>195000</v>
      </c>
      <c r="F41" s="35">
        <f t="shared" si="11"/>
        <v>195000</v>
      </c>
      <c r="G41" s="62">
        <f t="shared" si="12"/>
        <v>195000</v>
      </c>
      <c r="H41" s="152">
        <f t="shared" si="13"/>
        <v>195000</v>
      </c>
      <c r="I41" s="76">
        <f t="shared" si="16"/>
        <v>975000</v>
      </c>
      <c r="J41" s="155">
        <f t="shared" si="17"/>
        <v>1202500</v>
      </c>
      <c r="K41" s="9"/>
    </row>
    <row r="42" spans="1:11" x14ac:dyDescent="0.3">
      <c r="A42" s="33">
        <v>700</v>
      </c>
      <c r="B42" s="148">
        <f t="shared" si="14"/>
        <v>245000</v>
      </c>
      <c r="C42" s="145">
        <f t="shared" si="15"/>
        <v>245000</v>
      </c>
      <c r="D42" s="122">
        <f t="shared" si="9"/>
        <v>210000</v>
      </c>
      <c r="E42" s="69">
        <f t="shared" si="10"/>
        <v>210000</v>
      </c>
      <c r="F42" s="35">
        <f t="shared" si="11"/>
        <v>210000</v>
      </c>
      <c r="G42" s="62">
        <f t="shared" si="12"/>
        <v>210000</v>
      </c>
      <c r="H42" s="152">
        <f t="shared" si="13"/>
        <v>210000</v>
      </c>
      <c r="I42" s="76">
        <f t="shared" si="16"/>
        <v>1050000</v>
      </c>
      <c r="J42" s="155">
        <f t="shared" si="17"/>
        <v>1295000</v>
      </c>
      <c r="K42" s="9"/>
    </row>
    <row r="43" spans="1:11" x14ac:dyDescent="0.3">
      <c r="A43" s="33">
        <v>750</v>
      </c>
      <c r="B43" s="148">
        <f t="shared" si="14"/>
        <v>262500</v>
      </c>
      <c r="C43" s="145">
        <f t="shared" si="15"/>
        <v>262500</v>
      </c>
      <c r="D43" s="122">
        <f t="shared" si="9"/>
        <v>225000</v>
      </c>
      <c r="E43" s="69">
        <f t="shared" si="10"/>
        <v>225000</v>
      </c>
      <c r="F43" s="35">
        <f t="shared" si="11"/>
        <v>225000</v>
      </c>
      <c r="G43" s="62">
        <f t="shared" si="12"/>
        <v>225000</v>
      </c>
      <c r="H43" s="152">
        <f t="shared" si="13"/>
        <v>225000</v>
      </c>
      <c r="I43" s="76">
        <f t="shared" si="16"/>
        <v>1125000</v>
      </c>
      <c r="J43" s="155">
        <f t="shared" si="17"/>
        <v>1387500</v>
      </c>
      <c r="K43" s="9"/>
    </row>
    <row r="44" spans="1:11" x14ac:dyDescent="0.3">
      <c r="A44" s="33">
        <v>800</v>
      </c>
      <c r="B44" s="148">
        <f t="shared" si="14"/>
        <v>280000</v>
      </c>
      <c r="C44" s="145">
        <f t="shared" si="15"/>
        <v>280000</v>
      </c>
      <c r="D44" s="122">
        <f t="shared" si="9"/>
        <v>240000</v>
      </c>
      <c r="E44" s="69">
        <f t="shared" si="10"/>
        <v>240000</v>
      </c>
      <c r="F44" s="35">
        <f t="shared" si="11"/>
        <v>240000</v>
      </c>
      <c r="G44" s="62">
        <f t="shared" si="12"/>
        <v>240000</v>
      </c>
      <c r="H44" s="152">
        <f t="shared" si="13"/>
        <v>240000</v>
      </c>
      <c r="I44" s="76">
        <f t="shared" si="16"/>
        <v>1200000</v>
      </c>
      <c r="J44" s="155">
        <f t="shared" si="17"/>
        <v>1480000</v>
      </c>
      <c r="K44" s="9"/>
    </row>
    <row r="45" spans="1:11" x14ac:dyDescent="0.3">
      <c r="A45" s="33">
        <v>850</v>
      </c>
      <c r="B45" s="148">
        <f t="shared" si="14"/>
        <v>297500</v>
      </c>
      <c r="C45" s="145">
        <f t="shared" si="15"/>
        <v>297500</v>
      </c>
      <c r="D45" s="122">
        <f t="shared" si="9"/>
        <v>255000</v>
      </c>
      <c r="E45" s="69">
        <f t="shared" si="10"/>
        <v>255000</v>
      </c>
      <c r="F45" s="35">
        <f t="shared" si="11"/>
        <v>255000</v>
      </c>
      <c r="G45" s="62">
        <f t="shared" si="12"/>
        <v>255000</v>
      </c>
      <c r="H45" s="152">
        <f t="shared" si="13"/>
        <v>255000</v>
      </c>
      <c r="I45" s="76">
        <f t="shared" si="16"/>
        <v>1275000</v>
      </c>
      <c r="J45" s="155">
        <f t="shared" si="17"/>
        <v>1572500</v>
      </c>
      <c r="K45" s="9"/>
    </row>
    <row r="46" spans="1:11" x14ac:dyDescent="0.3">
      <c r="A46" s="33">
        <v>900</v>
      </c>
      <c r="B46" s="148">
        <f t="shared" si="14"/>
        <v>315000</v>
      </c>
      <c r="C46" s="145">
        <f t="shared" si="15"/>
        <v>315000</v>
      </c>
      <c r="D46" s="122">
        <f t="shared" si="9"/>
        <v>270000</v>
      </c>
      <c r="E46" s="69">
        <f t="shared" si="10"/>
        <v>270000</v>
      </c>
      <c r="F46" s="35">
        <f t="shared" si="11"/>
        <v>270000</v>
      </c>
      <c r="G46" s="62">
        <f t="shared" si="12"/>
        <v>270000</v>
      </c>
      <c r="H46" s="152">
        <f t="shared" si="13"/>
        <v>270000</v>
      </c>
      <c r="I46" s="76">
        <f t="shared" si="16"/>
        <v>1350000</v>
      </c>
      <c r="J46" s="155">
        <f t="shared" si="17"/>
        <v>1665000</v>
      </c>
      <c r="K46" s="9"/>
    </row>
    <row r="47" spans="1:11" x14ac:dyDescent="0.3">
      <c r="A47" s="33">
        <v>950</v>
      </c>
      <c r="B47" s="148">
        <f t="shared" si="14"/>
        <v>332500</v>
      </c>
      <c r="C47" s="145">
        <f t="shared" si="15"/>
        <v>332500</v>
      </c>
      <c r="D47" s="122">
        <f t="shared" si="9"/>
        <v>285000</v>
      </c>
      <c r="E47" s="69">
        <f t="shared" si="10"/>
        <v>285000</v>
      </c>
      <c r="F47" s="35">
        <f t="shared" si="11"/>
        <v>285000</v>
      </c>
      <c r="G47" s="62">
        <f t="shared" si="12"/>
        <v>285000</v>
      </c>
      <c r="H47" s="152">
        <f t="shared" si="13"/>
        <v>285000</v>
      </c>
      <c r="I47" s="76">
        <f t="shared" si="16"/>
        <v>1425000</v>
      </c>
      <c r="J47" s="155">
        <f t="shared" si="17"/>
        <v>1757500</v>
      </c>
      <c r="K47" s="9"/>
    </row>
    <row r="48" spans="1:11" ht="15" thickBot="1" x14ac:dyDescent="0.35">
      <c r="A48" s="39">
        <v>1000</v>
      </c>
      <c r="B48" s="149">
        <f t="shared" si="14"/>
        <v>350000</v>
      </c>
      <c r="C48" s="146">
        <f t="shared" si="15"/>
        <v>350000</v>
      </c>
      <c r="D48" s="133">
        <f t="shared" si="9"/>
        <v>300000</v>
      </c>
      <c r="E48" s="70">
        <f t="shared" si="10"/>
        <v>300000</v>
      </c>
      <c r="F48" s="40">
        <f t="shared" si="11"/>
        <v>300000</v>
      </c>
      <c r="G48" s="64">
        <f t="shared" si="12"/>
        <v>300000</v>
      </c>
      <c r="H48" s="143">
        <f t="shared" si="13"/>
        <v>300000</v>
      </c>
      <c r="I48" s="77">
        <f t="shared" si="16"/>
        <v>1500000</v>
      </c>
      <c r="J48" s="156">
        <f t="shared" si="17"/>
        <v>1850000</v>
      </c>
      <c r="K48" s="9"/>
    </row>
    <row r="49" spans="1:14" x14ac:dyDescent="0.3">
      <c r="A49" s="3"/>
      <c r="B49" s="3"/>
      <c r="C49" s="3"/>
      <c r="D49" s="3"/>
      <c r="E49" s="3"/>
      <c r="F49" s="3"/>
      <c r="G49" s="3"/>
      <c r="H49" s="3"/>
      <c r="I49" s="3"/>
      <c r="K49" s="3"/>
      <c r="L49" s="3"/>
    </row>
    <row r="50" spans="1:14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4" ht="15" thickBo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4" ht="15" thickBot="1" x14ac:dyDescent="0.35">
      <c r="A52" s="166" t="s">
        <v>13</v>
      </c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8"/>
    </row>
    <row r="53" spans="1:14" ht="15" thickBot="1" x14ac:dyDescent="0.35">
      <c r="A53" s="33"/>
      <c r="B53" s="169" t="s">
        <v>8</v>
      </c>
      <c r="C53" s="170"/>
      <c r="D53" s="171"/>
      <c r="E53" s="17"/>
      <c r="F53" s="172" t="s">
        <v>9</v>
      </c>
      <c r="G53" s="173"/>
      <c r="H53" s="173"/>
      <c r="I53" s="173"/>
      <c r="J53" s="173"/>
      <c r="K53" s="174"/>
      <c r="L53" s="12"/>
      <c r="M53" s="34"/>
    </row>
    <row r="54" spans="1:14" ht="15" thickBot="1" x14ac:dyDescent="0.35">
      <c r="A54" s="13" t="s">
        <v>0</v>
      </c>
      <c r="B54" s="82" t="s">
        <v>19</v>
      </c>
      <c r="C54" s="83" t="s">
        <v>18</v>
      </c>
      <c r="D54" s="83" t="s">
        <v>6</v>
      </c>
      <c r="E54" s="84" t="s">
        <v>3</v>
      </c>
      <c r="F54" s="82" t="s">
        <v>19</v>
      </c>
      <c r="G54" s="83" t="s">
        <v>20</v>
      </c>
      <c r="H54" s="43" t="s">
        <v>14</v>
      </c>
      <c r="I54" s="43" t="s">
        <v>15</v>
      </c>
      <c r="J54" s="43" t="s">
        <v>16</v>
      </c>
      <c r="K54" s="43" t="s">
        <v>17</v>
      </c>
      <c r="L54" s="51" t="s">
        <v>4</v>
      </c>
      <c r="M54" s="85" t="s">
        <v>5</v>
      </c>
    </row>
    <row r="55" spans="1:14" x14ac:dyDescent="0.3">
      <c r="A55" s="20">
        <v>100</v>
      </c>
      <c r="B55" s="186">
        <f>IF(A4&gt;400,IF(A4&gt;600,8*25000,6*25000),2*25000)</f>
        <v>50000</v>
      </c>
      <c r="C55" s="150">
        <v>500000</v>
      </c>
      <c r="D55" s="187">
        <f>2*(IF(A4&gt;400,IF(A4&gt;600,8*5000,6*5000),2*5000))</f>
        <v>20000</v>
      </c>
      <c r="E55" s="78">
        <f>SUM(B55:D55)</f>
        <v>570000</v>
      </c>
      <c r="F55" s="69">
        <f>B55</f>
        <v>50000</v>
      </c>
      <c r="G55" s="36">
        <f>0.1*D55</f>
        <v>2000</v>
      </c>
      <c r="H55" s="19">
        <f>SUM(F55:G55)</f>
        <v>52000</v>
      </c>
      <c r="I55" s="19">
        <f>H55</f>
        <v>52000</v>
      </c>
      <c r="J55" s="19">
        <f>H55</f>
        <v>52000</v>
      </c>
      <c r="K55" s="19">
        <f>H55</f>
        <v>52000</v>
      </c>
      <c r="L55" s="52">
        <f>SUM(H55:K55)</f>
        <v>208000</v>
      </c>
      <c r="M55" s="80">
        <f>E55+L55</f>
        <v>778000</v>
      </c>
    </row>
    <row r="56" spans="1:14" x14ac:dyDescent="0.3">
      <c r="A56" s="20">
        <v>150</v>
      </c>
      <c r="B56" s="188">
        <f t="shared" ref="B56:B73" si="18">IF(A5&gt;400,IF(A5&gt;600,8*25000,6*25000),2*25000)</f>
        <v>50000</v>
      </c>
      <c r="C56" s="69">
        <v>500000</v>
      </c>
      <c r="D56" s="189">
        <f t="shared" ref="D56:D72" si="19">2*(IF(A5&gt;400,IF(A5&gt;600,8*5000,6*5000),2*5000))</f>
        <v>20000</v>
      </c>
      <c r="E56" s="78">
        <f t="shared" ref="E56:E73" si="20">SUM(B56:D56)</f>
        <v>570000</v>
      </c>
      <c r="F56" s="69">
        <f t="shared" ref="F56:F73" si="21">B56</f>
        <v>50000</v>
      </c>
      <c r="G56" s="36">
        <f t="shared" ref="G56:G73" si="22">0.1*D56</f>
        <v>2000</v>
      </c>
      <c r="H56" s="19">
        <f t="shared" ref="H56:H73" si="23">SUM(F56:G56)</f>
        <v>52000</v>
      </c>
      <c r="I56" s="19">
        <f t="shared" ref="I56:I73" si="24">H56</f>
        <v>52000</v>
      </c>
      <c r="J56" s="19">
        <f t="shared" ref="J56:J73" si="25">H56</f>
        <v>52000</v>
      </c>
      <c r="K56" s="19">
        <f t="shared" ref="K56:K73" si="26">H56</f>
        <v>52000</v>
      </c>
      <c r="L56" s="52">
        <f t="shared" ref="L56:L73" si="27">SUM(H56:K56)</f>
        <v>208000</v>
      </c>
      <c r="M56" s="80">
        <f t="shared" ref="M56:M73" si="28">E56+L56</f>
        <v>778000</v>
      </c>
    </row>
    <row r="57" spans="1:14" x14ac:dyDescent="0.3">
      <c r="A57" s="20">
        <v>200</v>
      </c>
      <c r="B57" s="188">
        <f t="shared" si="18"/>
        <v>50000</v>
      </c>
      <c r="C57" s="69">
        <v>500000</v>
      </c>
      <c r="D57" s="189">
        <f t="shared" si="19"/>
        <v>20000</v>
      </c>
      <c r="E57" s="78">
        <f t="shared" si="20"/>
        <v>570000</v>
      </c>
      <c r="F57" s="69">
        <f t="shared" si="21"/>
        <v>50000</v>
      </c>
      <c r="G57" s="36">
        <f t="shared" si="22"/>
        <v>2000</v>
      </c>
      <c r="H57" s="19">
        <f t="shared" si="23"/>
        <v>52000</v>
      </c>
      <c r="I57" s="19">
        <f t="shared" si="24"/>
        <v>52000</v>
      </c>
      <c r="J57" s="19">
        <f t="shared" si="25"/>
        <v>52000</v>
      </c>
      <c r="K57" s="19">
        <f t="shared" si="26"/>
        <v>52000</v>
      </c>
      <c r="L57" s="52">
        <f t="shared" si="27"/>
        <v>208000</v>
      </c>
      <c r="M57" s="80">
        <f t="shared" si="28"/>
        <v>778000</v>
      </c>
    </row>
    <row r="58" spans="1:14" x14ac:dyDescent="0.3">
      <c r="A58" s="20">
        <v>250</v>
      </c>
      <c r="B58" s="188">
        <f t="shared" si="18"/>
        <v>50000</v>
      </c>
      <c r="C58" s="69">
        <v>500000</v>
      </c>
      <c r="D58" s="189">
        <f t="shared" si="19"/>
        <v>20000</v>
      </c>
      <c r="E58" s="78">
        <f t="shared" si="20"/>
        <v>570000</v>
      </c>
      <c r="F58" s="69">
        <f t="shared" si="21"/>
        <v>50000</v>
      </c>
      <c r="G58" s="36">
        <f t="shared" si="22"/>
        <v>2000</v>
      </c>
      <c r="H58" s="19">
        <f t="shared" si="23"/>
        <v>52000</v>
      </c>
      <c r="I58" s="19">
        <f t="shared" si="24"/>
        <v>52000</v>
      </c>
      <c r="J58" s="19">
        <f t="shared" si="25"/>
        <v>52000</v>
      </c>
      <c r="K58" s="19">
        <f t="shared" si="26"/>
        <v>52000</v>
      </c>
      <c r="L58" s="52">
        <f t="shared" si="27"/>
        <v>208000</v>
      </c>
      <c r="M58" s="80">
        <f t="shared" si="28"/>
        <v>778000</v>
      </c>
    </row>
    <row r="59" spans="1:14" x14ac:dyDescent="0.3">
      <c r="A59" s="20">
        <v>300</v>
      </c>
      <c r="B59" s="188">
        <f t="shared" si="18"/>
        <v>50000</v>
      </c>
      <c r="C59" s="69">
        <v>500000</v>
      </c>
      <c r="D59" s="189">
        <f t="shared" si="19"/>
        <v>20000</v>
      </c>
      <c r="E59" s="78">
        <f t="shared" si="20"/>
        <v>570000</v>
      </c>
      <c r="F59" s="69">
        <f t="shared" si="21"/>
        <v>50000</v>
      </c>
      <c r="G59" s="36">
        <f t="shared" si="22"/>
        <v>2000</v>
      </c>
      <c r="H59" s="19">
        <f t="shared" si="23"/>
        <v>52000</v>
      </c>
      <c r="I59" s="19">
        <f t="shared" si="24"/>
        <v>52000</v>
      </c>
      <c r="J59" s="19">
        <f t="shared" si="25"/>
        <v>52000</v>
      </c>
      <c r="K59" s="19">
        <f t="shared" si="26"/>
        <v>52000</v>
      </c>
      <c r="L59" s="52">
        <f t="shared" si="27"/>
        <v>208000</v>
      </c>
      <c r="M59" s="80">
        <f t="shared" si="28"/>
        <v>778000</v>
      </c>
      <c r="N59" s="6"/>
    </row>
    <row r="60" spans="1:14" x14ac:dyDescent="0.3">
      <c r="A60" s="20">
        <v>350</v>
      </c>
      <c r="B60" s="188">
        <f t="shared" si="18"/>
        <v>50000</v>
      </c>
      <c r="C60" s="69">
        <v>500000</v>
      </c>
      <c r="D60" s="189">
        <f t="shared" si="19"/>
        <v>20000</v>
      </c>
      <c r="E60" s="78">
        <f t="shared" si="20"/>
        <v>570000</v>
      </c>
      <c r="F60" s="69">
        <f t="shared" si="21"/>
        <v>50000</v>
      </c>
      <c r="G60" s="36">
        <f t="shared" si="22"/>
        <v>2000</v>
      </c>
      <c r="H60" s="19">
        <f t="shared" si="23"/>
        <v>52000</v>
      </c>
      <c r="I60" s="19">
        <f t="shared" si="24"/>
        <v>52000</v>
      </c>
      <c r="J60" s="19">
        <f t="shared" si="25"/>
        <v>52000</v>
      </c>
      <c r="K60" s="19">
        <f t="shared" si="26"/>
        <v>52000</v>
      </c>
      <c r="L60" s="52">
        <f t="shared" si="27"/>
        <v>208000</v>
      </c>
      <c r="M60" s="80">
        <f t="shared" si="28"/>
        <v>778000</v>
      </c>
    </row>
    <row r="61" spans="1:14" x14ac:dyDescent="0.3">
      <c r="A61" s="20">
        <v>400</v>
      </c>
      <c r="B61" s="188">
        <f t="shared" si="18"/>
        <v>50000</v>
      </c>
      <c r="C61" s="69">
        <v>500000</v>
      </c>
      <c r="D61" s="189">
        <f t="shared" si="19"/>
        <v>20000</v>
      </c>
      <c r="E61" s="78">
        <f t="shared" si="20"/>
        <v>570000</v>
      </c>
      <c r="F61" s="69">
        <f t="shared" si="21"/>
        <v>50000</v>
      </c>
      <c r="G61" s="36">
        <f t="shared" si="22"/>
        <v>2000</v>
      </c>
      <c r="H61" s="19">
        <f t="shared" si="23"/>
        <v>52000</v>
      </c>
      <c r="I61" s="19">
        <f t="shared" si="24"/>
        <v>52000</v>
      </c>
      <c r="J61" s="19">
        <f t="shared" si="25"/>
        <v>52000</v>
      </c>
      <c r="K61" s="19">
        <f t="shared" si="26"/>
        <v>52000</v>
      </c>
      <c r="L61" s="52">
        <f t="shared" si="27"/>
        <v>208000</v>
      </c>
      <c r="M61" s="80">
        <f t="shared" si="28"/>
        <v>778000</v>
      </c>
    </row>
    <row r="62" spans="1:14" x14ac:dyDescent="0.3">
      <c r="A62" s="20">
        <v>450</v>
      </c>
      <c r="B62" s="188">
        <f t="shared" si="18"/>
        <v>150000</v>
      </c>
      <c r="C62" s="69">
        <v>500000</v>
      </c>
      <c r="D62" s="189">
        <f>2*(IF(A11&gt;400,IF(A11&gt;600,8*5000,6*5000),2*5000))</f>
        <v>60000</v>
      </c>
      <c r="E62" s="78">
        <f t="shared" si="20"/>
        <v>710000</v>
      </c>
      <c r="F62" s="69">
        <f t="shared" si="21"/>
        <v>150000</v>
      </c>
      <c r="G62" s="36">
        <f t="shared" si="22"/>
        <v>6000</v>
      </c>
      <c r="H62" s="19">
        <f t="shared" si="23"/>
        <v>156000</v>
      </c>
      <c r="I62" s="19">
        <f t="shared" si="24"/>
        <v>156000</v>
      </c>
      <c r="J62" s="19">
        <f t="shared" si="25"/>
        <v>156000</v>
      </c>
      <c r="K62" s="19">
        <f t="shared" si="26"/>
        <v>156000</v>
      </c>
      <c r="L62" s="52">
        <f t="shared" si="27"/>
        <v>624000</v>
      </c>
      <c r="M62" s="80">
        <f t="shared" si="28"/>
        <v>1334000</v>
      </c>
    </row>
    <row r="63" spans="1:14" x14ac:dyDescent="0.3">
      <c r="A63" s="20">
        <v>500</v>
      </c>
      <c r="B63" s="188">
        <f t="shared" si="18"/>
        <v>150000</v>
      </c>
      <c r="C63" s="69">
        <v>500000</v>
      </c>
      <c r="D63" s="189">
        <f t="shared" si="19"/>
        <v>60000</v>
      </c>
      <c r="E63" s="78">
        <f t="shared" si="20"/>
        <v>710000</v>
      </c>
      <c r="F63" s="69">
        <f t="shared" si="21"/>
        <v>150000</v>
      </c>
      <c r="G63" s="36">
        <f t="shared" si="22"/>
        <v>6000</v>
      </c>
      <c r="H63" s="19">
        <f t="shared" si="23"/>
        <v>156000</v>
      </c>
      <c r="I63" s="19">
        <f t="shared" si="24"/>
        <v>156000</v>
      </c>
      <c r="J63" s="19">
        <f t="shared" si="25"/>
        <v>156000</v>
      </c>
      <c r="K63" s="19">
        <f t="shared" si="26"/>
        <v>156000</v>
      </c>
      <c r="L63" s="52">
        <f t="shared" si="27"/>
        <v>624000</v>
      </c>
      <c r="M63" s="80">
        <f t="shared" si="28"/>
        <v>1334000</v>
      </c>
    </row>
    <row r="64" spans="1:14" x14ac:dyDescent="0.3">
      <c r="A64" s="20">
        <v>550</v>
      </c>
      <c r="B64" s="188">
        <f t="shared" si="18"/>
        <v>150000</v>
      </c>
      <c r="C64" s="69">
        <v>500000</v>
      </c>
      <c r="D64" s="189">
        <f t="shared" si="19"/>
        <v>60000</v>
      </c>
      <c r="E64" s="78">
        <f t="shared" si="20"/>
        <v>710000</v>
      </c>
      <c r="F64" s="69">
        <f t="shared" si="21"/>
        <v>150000</v>
      </c>
      <c r="G64" s="36">
        <f t="shared" si="22"/>
        <v>6000</v>
      </c>
      <c r="H64" s="19">
        <f t="shared" si="23"/>
        <v>156000</v>
      </c>
      <c r="I64" s="19">
        <f t="shared" si="24"/>
        <v>156000</v>
      </c>
      <c r="J64" s="19">
        <f t="shared" si="25"/>
        <v>156000</v>
      </c>
      <c r="K64" s="19">
        <f t="shared" si="26"/>
        <v>156000</v>
      </c>
      <c r="L64" s="52">
        <f t="shared" si="27"/>
        <v>624000</v>
      </c>
      <c r="M64" s="80">
        <f t="shared" si="28"/>
        <v>1334000</v>
      </c>
    </row>
    <row r="65" spans="1:13" x14ac:dyDescent="0.3">
      <c r="A65" s="20">
        <v>600</v>
      </c>
      <c r="B65" s="188">
        <f t="shared" si="18"/>
        <v>150000</v>
      </c>
      <c r="C65" s="69">
        <v>500000</v>
      </c>
      <c r="D65" s="189">
        <f t="shared" si="19"/>
        <v>60000</v>
      </c>
      <c r="E65" s="78">
        <f t="shared" si="20"/>
        <v>710000</v>
      </c>
      <c r="F65" s="69">
        <f t="shared" si="21"/>
        <v>150000</v>
      </c>
      <c r="G65" s="36">
        <f t="shared" si="22"/>
        <v>6000</v>
      </c>
      <c r="H65" s="19">
        <f t="shared" si="23"/>
        <v>156000</v>
      </c>
      <c r="I65" s="19">
        <f t="shared" si="24"/>
        <v>156000</v>
      </c>
      <c r="J65" s="19">
        <f t="shared" si="25"/>
        <v>156000</v>
      </c>
      <c r="K65" s="19">
        <f t="shared" si="26"/>
        <v>156000</v>
      </c>
      <c r="L65" s="52">
        <f t="shared" si="27"/>
        <v>624000</v>
      </c>
      <c r="M65" s="80">
        <f t="shared" si="28"/>
        <v>1334000</v>
      </c>
    </row>
    <row r="66" spans="1:13" x14ac:dyDescent="0.3">
      <c r="A66" s="20">
        <v>650</v>
      </c>
      <c r="B66" s="188">
        <f t="shared" si="18"/>
        <v>200000</v>
      </c>
      <c r="C66" s="69">
        <v>500000</v>
      </c>
      <c r="D66" s="189">
        <f>2*(IF(A15&gt;400,IF(A15&gt;600,8*5000,6*5000),2*5000))</f>
        <v>80000</v>
      </c>
      <c r="E66" s="78">
        <f t="shared" si="20"/>
        <v>780000</v>
      </c>
      <c r="F66" s="69">
        <f t="shared" si="21"/>
        <v>200000</v>
      </c>
      <c r="G66" s="36">
        <f t="shared" si="22"/>
        <v>8000</v>
      </c>
      <c r="H66" s="19">
        <f t="shared" si="23"/>
        <v>208000</v>
      </c>
      <c r="I66" s="19">
        <f t="shared" si="24"/>
        <v>208000</v>
      </c>
      <c r="J66" s="19">
        <f t="shared" si="25"/>
        <v>208000</v>
      </c>
      <c r="K66" s="19">
        <f t="shared" si="26"/>
        <v>208000</v>
      </c>
      <c r="L66" s="52">
        <f t="shared" si="27"/>
        <v>832000</v>
      </c>
      <c r="M66" s="80">
        <f t="shared" si="28"/>
        <v>1612000</v>
      </c>
    </row>
    <row r="67" spans="1:13" x14ac:dyDescent="0.3">
      <c r="A67" s="20">
        <v>700</v>
      </c>
      <c r="B67" s="188">
        <f t="shared" si="18"/>
        <v>200000</v>
      </c>
      <c r="C67" s="69">
        <v>500000</v>
      </c>
      <c r="D67" s="189">
        <f t="shared" si="19"/>
        <v>80000</v>
      </c>
      <c r="E67" s="78">
        <f t="shared" si="20"/>
        <v>780000</v>
      </c>
      <c r="F67" s="69">
        <f t="shared" si="21"/>
        <v>200000</v>
      </c>
      <c r="G67" s="36">
        <f t="shared" si="22"/>
        <v>8000</v>
      </c>
      <c r="H67" s="19">
        <f t="shared" si="23"/>
        <v>208000</v>
      </c>
      <c r="I67" s="19">
        <f t="shared" si="24"/>
        <v>208000</v>
      </c>
      <c r="J67" s="19">
        <f t="shared" si="25"/>
        <v>208000</v>
      </c>
      <c r="K67" s="19">
        <f t="shared" si="26"/>
        <v>208000</v>
      </c>
      <c r="L67" s="52">
        <f t="shared" si="27"/>
        <v>832000</v>
      </c>
      <c r="M67" s="80">
        <f t="shared" si="28"/>
        <v>1612000</v>
      </c>
    </row>
    <row r="68" spans="1:13" x14ac:dyDescent="0.3">
      <c r="A68" s="20">
        <v>750</v>
      </c>
      <c r="B68" s="188">
        <f t="shared" si="18"/>
        <v>200000</v>
      </c>
      <c r="C68" s="69">
        <v>500000</v>
      </c>
      <c r="D68" s="189">
        <f t="shared" si="19"/>
        <v>80000</v>
      </c>
      <c r="E68" s="78">
        <f t="shared" si="20"/>
        <v>780000</v>
      </c>
      <c r="F68" s="69">
        <f t="shared" si="21"/>
        <v>200000</v>
      </c>
      <c r="G68" s="36">
        <f t="shared" si="22"/>
        <v>8000</v>
      </c>
      <c r="H68" s="19">
        <f t="shared" si="23"/>
        <v>208000</v>
      </c>
      <c r="I68" s="19">
        <f t="shared" si="24"/>
        <v>208000</v>
      </c>
      <c r="J68" s="19">
        <f t="shared" si="25"/>
        <v>208000</v>
      </c>
      <c r="K68" s="19">
        <f t="shared" si="26"/>
        <v>208000</v>
      </c>
      <c r="L68" s="52">
        <f t="shared" si="27"/>
        <v>832000</v>
      </c>
      <c r="M68" s="80">
        <f t="shared" si="28"/>
        <v>1612000</v>
      </c>
    </row>
    <row r="69" spans="1:13" x14ac:dyDescent="0.3">
      <c r="A69" s="20">
        <v>800</v>
      </c>
      <c r="B69" s="188">
        <f t="shared" si="18"/>
        <v>200000</v>
      </c>
      <c r="C69" s="69">
        <v>500000</v>
      </c>
      <c r="D69" s="189">
        <f t="shared" si="19"/>
        <v>80000</v>
      </c>
      <c r="E69" s="78">
        <f t="shared" si="20"/>
        <v>780000</v>
      </c>
      <c r="F69" s="69">
        <f t="shared" si="21"/>
        <v>200000</v>
      </c>
      <c r="G69" s="36">
        <f t="shared" si="22"/>
        <v>8000</v>
      </c>
      <c r="H69" s="19">
        <f t="shared" si="23"/>
        <v>208000</v>
      </c>
      <c r="I69" s="19">
        <f t="shared" si="24"/>
        <v>208000</v>
      </c>
      <c r="J69" s="19">
        <f t="shared" si="25"/>
        <v>208000</v>
      </c>
      <c r="K69" s="19">
        <f t="shared" si="26"/>
        <v>208000</v>
      </c>
      <c r="L69" s="52">
        <f t="shared" si="27"/>
        <v>832000</v>
      </c>
      <c r="M69" s="80">
        <f t="shared" si="28"/>
        <v>1612000</v>
      </c>
    </row>
    <row r="70" spans="1:13" x14ac:dyDescent="0.3">
      <c r="A70" s="20">
        <v>850</v>
      </c>
      <c r="B70" s="188">
        <f t="shared" si="18"/>
        <v>200000</v>
      </c>
      <c r="C70" s="69">
        <v>500000</v>
      </c>
      <c r="D70" s="189">
        <f t="shared" si="19"/>
        <v>80000</v>
      </c>
      <c r="E70" s="78">
        <f t="shared" si="20"/>
        <v>780000</v>
      </c>
      <c r="F70" s="69">
        <f t="shared" si="21"/>
        <v>200000</v>
      </c>
      <c r="G70" s="36">
        <f t="shared" si="22"/>
        <v>8000</v>
      </c>
      <c r="H70" s="19">
        <f t="shared" si="23"/>
        <v>208000</v>
      </c>
      <c r="I70" s="19">
        <f t="shared" si="24"/>
        <v>208000</v>
      </c>
      <c r="J70" s="19">
        <f t="shared" si="25"/>
        <v>208000</v>
      </c>
      <c r="K70" s="19">
        <f t="shared" si="26"/>
        <v>208000</v>
      </c>
      <c r="L70" s="52">
        <f t="shared" si="27"/>
        <v>832000</v>
      </c>
      <c r="M70" s="80">
        <f t="shared" si="28"/>
        <v>1612000</v>
      </c>
    </row>
    <row r="71" spans="1:13" x14ac:dyDescent="0.3">
      <c r="A71" s="20">
        <v>900</v>
      </c>
      <c r="B71" s="188">
        <f t="shared" si="18"/>
        <v>200000</v>
      </c>
      <c r="C71" s="69">
        <v>500000</v>
      </c>
      <c r="D71" s="189">
        <f t="shared" si="19"/>
        <v>80000</v>
      </c>
      <c r="E71" s="78">
        <f t="shared" si="20"/>
        <v>780000</v>
      </c>
      <c r="F71" s="69">
        <f t="shared" si="21"/>
        <v>200000</v>
      </c>
      <c r="G71" s="36">
        <f t="shared" si="22"/>
        <v>8000</v>
      </c>
      <c r="H71" s="19">
        <f t="shared" si="23"/>
        <v>208000</v>
      </c>
      <c r="I71" s="19">
        <f t="shared" si="24"/>
        <v>208000</v>
      </c>
      <c r="J71" s="19">
        <f t="shared" si="25"/>
        <v>208000</v>
      </c>
      <c r="K71" s="19">
        <f t="shared" si="26"/>
        <v>208000</v>
      </c>
      <c r="L71" s="52">
        <f t="shared" si="27"/>
        <v>832000</v>
      </c>
      <c r="M71" s="80">
        <f t="shared" si="28"/>
        <v>1612000</v>
      </c>
    </row>
    <row r="72" spans="1:13" x14ac:dyDescent="0.3">
      <c r="A72" s="20">
        <v>950</v>
      </c>
      <c r="B72" s="188">
        <f t="shared" si="18"/>
        <v>200000</v>
      </c>
      <c r="C72" s="69">
        <v>500000</v>
      </c>
      <c r="D72" s="189">
        <f t="shared" si="19"/>
        <v>80000</v>
      </c>
      <c r="E72" s="78">
        <f t="shared" si="20"/>
        <v>780000</v>
      </c>
      <c r="F72" s="69">
        <f t="shared" si="21"/>
        <v>200000</v>
      </c>
      <c r="G72" s="36">
        <f t="shared" si="22"/>
        <v>8000</v>
      </c>
      <c r="H72" s="19">
        <f t="shared" si="23"/>
        <v>208000</v>
      </c>
      <c r="I72" s="19">
        <f t="shared" si="24"/>
        <v>208000</v>
      </c>
      <c r="J72" s="19">
        <f t="shared" si="25"/>
        <v>208000</v>
      </c>
      <c r="K72" s="19">
        <f t="shared" si="26"/>
        <v>208000</v>
      </c>
      <c r="L72" s="52">
        <f t="shared" si="27"/>
        <v>832000</v>
      </c>
      <c r="M72" s="80">
        <f t="shared" si="28"/>
        <v>1612000</v>
      </c>
    </row>
    <row r="73" spans="1:13" ht="15" thickBot="1" x14ac:dyDescent="0.35">
      <c r="A73" s="21">
        <v>1000</v>
      </c>
      <c r="B73" s="190">
        <f t="shared" si="18"/>
        <v>200000</v>
      </c>
      <c r="C73" s="70">
        <v>500000</v>
      </c>
      <c r="D73" s="191">
        <f>2*(IF(A22&gt;400,IF(A22&gt;600,8*5000,6*5000),2*5000))</f>
        <v>80000</v>
      </c>
      <c r="E73" s="79">
        <f t="shared" si="20"/>
        <v>780000</v>
      </c>
      <c r="F73" s="70">
        <f t="shared" si="21"/>
        <v>200000</v>
      </c>
      <c r="G73" s="41">
        <f t="shared" si="22"/>
        <v>8000</v>
      </c>
      <c r="H73" s="22">
        <f t="shared" si="23"/>
        <v>208000</v>
      </c>
      <c r="I73" s="22">
        <f t="shared" si="24"/>
        <v>208000</v>
      </c>
      <c r="J73" s="22">
        <f t="shared" si="25"/>
        <v>208000</v>
      </c>
      <c r="K73" s="22">
        <f t="shared" si="26"/>
        <v>208000</v>
      </c>
      <c r="L73" s="53">
        <f t="shared" si="27"/>
        <v>832000</v>
      </c>
      <c r="M73" s="81">
        <f t="shared" si="28"/>
        <v>1612000</v>
      </c>
    </row>
    <row r="74" spans="1:13" x14ac:dyDescent="0.3">
      <c r="C74" s="6"/>
    </row>
    <row r="77" spans="1:13" ht="15" thickBot="1" x14ac:dyDescent="0.35"/>
    <row r="78" spans="1:13" ht="15" thickBot="1" x14ac:dyDescent="0.35">
      <c r="A78" s="12"/>
      <c r="B78" s="157" t="s">
        <v>7</v>
      </c>
      <c r="C78" s="158"/>
      <c r="D78" s="159"/>
      <c r="E78" s="160" t="s">
        <v>12</v>
      </c>
      <c r="F78" s="161"/>
      <c r="G78" s="162"/>
      <c r="H78" s="163" t="s">
        <v>13</v>
      </c>
      <c r="I78" s="164"/>
      <c r="J78" s="165"/>
    </row>
    <row r="79" spans="1:13" ht="15" thickBot="1" x14ac:dyDescent="0.35">
      <c r="A79" s="23" t="s">
        <v>0</v>
      </c>
      <c r="B79" s="90" t="s">
        <v>3</v>
      </c>
      <c r="C79" s="97" t="s">
        <v>4</v>
      </c>
      <c r="D79" s="99" t="s">
        <v>5</v>
      </c>
      <c r="E79" s="46" t="s">
        <v>3</v>
      </c>
      <c r="F79" s="46" t="s">
        <v>4</v>
      </c>
      <c r="G79" s="89" t="s">
        <v>5</v>
      </c>
      <c r="H79" s="97" t="s">
        <v>3</v>
      </c>
      <c r="I79" s="98" t="s">
        <v>4</v>
      </c>
      <c r="J79" s="102" t="s">
        <v>5</v>
      </c>
    </row>
    <row r="80" spans="1:13" x14ac:dyDescent="0.3">
      <c r="A80" s="105">
        <v>100</v>
      </c>
      <c r="B80" s="92">
        <f>E4</f>
        <v>306200</v>
      </c>
      <c r="C80" s="94">
        <f>M4</f>
        <v>190064</v>
      </c>
      <c r="D80" s="140">
        <f>N4</f>
        <v>496264</v>
      </c>
      <c r="E80" s="94">
        <f>C30</f>
        <v>35000</v>
      </c>
      <c r="F80" s="94">
        <f>I30</f>
        <v>150000</v>
      </c>
      <c r="G80" s="80">
        <f>J30</f>
        <v>185000</v>
      </c>
      <c r="H80" s="93">
        <f>E55</f>
        <v>570000</v>
      </c>
      <c r="I80" s="93">
        <f>L55</f>
        <v>208000</v>
      </c>
      <c r="J80" s="103">
        <f>M55</f>
        <v>778000</v>
      </c>
    </row>
    <row r="81" spans="1:10" x14ac:dyDescent="0.3">
      <c r="A81" s="105">
        <v>150</v>
      </c>
      <c r="B81" s="92">
        <f>E5</f>
        <v>333700</v>
      </c>
      <c r="C81" s="94">
        <f>M5</f>
        <v>209864</v>
      </c>
      <c r="D81" s="140">
        <f>N5</f>
        <v>543564</v>
      </c>
      <c r="E81" s="94">
        <f t="shared" ref="E81:E98" si="29">C31</f>
        <v>52500</v>
      </c>
      <c r="F81" s="94">
        <f t="shared" ref="F81:G98" si="30">I31</f>
        <v>225000</v>
      </c>
      <c r="G81" s="80">
        <f t="shared" si="30"/>
        <v>277500</v>
      </c>
      <c r="H81" s="94">
        <f t="shared" ref="H81:H98" si="31">E56</f>
        <v>570000</v>
      </c>
      <c r="I81" s="94">
        <f t="shared" ref="I81:J98" si="32">L56</f>
        <v>208000</v>
      </c>
      <c r="J81" s="103">
        <f t="shared" si="32"/>
        <v>778000</v>
      </c>
    </row>
    <row r="82" spans="1:10" x14ac:dyDescent="0.3">
      <c r="A82" s="105">
        <v>200</v>
      </c>
      <c r="B82" s="92">
        <f>E6</f>
        <v>361200</v>
      </c>
      <c r="C82" s="94">
        <f>M6</f>
        <v>229664</v>
      </c>
      <c r="D82" s="140">
        <f>N6</f>
        <v>590864</v>
      </c>
      <c r="E82" s="94">
        <f t="shared" si="29"/>
        <v>70000</v>
      </c>
      <c r="F82" s="94">
        <f t="shared" si="30"/>
        <v>300000</v>
      </c>
      <c r="G82" s="80">
        <f t="shared" si="30"/>
        <v>370000</v>
      </c>
      <c r="H82" s="94">
        <f t="shared" si="31"/>
        <v>570000</v>
      </c>
      <c r="I82" s="94">
        <f t="shared" si="32"/>
        <v>208000</v>
      </c>
      <c r="J82" s="103">
        <f t="shared" si="32"/>
        <v>778000</v>
      </c>
    </row>
    <row r="83" spans="1:10" x14ac:dyDescent="0.3">
      <c r="A83" s="105">
        <v>250</v>
      </c>
      <c r="B83" s="92">
        <f>E7</f>
        <v>388700</v>
      </c>
      <c r="C83" s="94">
        <f>M7</f>
        <v>249464</v>
      </c>
      <c r="D83" s="140">
        <f>N7</f>
        <v>638164</v>
      </c>
      <c r="E83" s="94">
        <f t="shared" si="29"/>
        <v>87500</v>
      </c>
      <c r="F83" s="94">
        <f t="shared" si="30"/>
        <v>375000</v>
      </c>
      <c r="G83" s="80">
        <f t="shared" si="30"/>
        <v>462500</v>
      </c>
      <c r="H83" s="94">
        <f t="shared" si="31"/>
        <v>570000</v>
      </c>
      <c r="I83" s="94">
        <f t="shared" si="32"/>
        <v>208000</v>
      </c>
      <c r="J83" s="103">
        <f t="shared" si="32"/>
        <v>778000</v>
      </c>
    </row>
    <row r="84" spans="1:10" x14ac:dyDescent="0.3">
      <c r="A84" s="105">
        <v>300</v>
      </c>
      <c r="B84" s="92">
        <f>E8</f>
        <v>416200</v>
      </c>
      <c r="C84" s="94">
        <f>M8</f>
        <v>269264</v>
      </c>
      <c r="D84" s="140">
        <f>N8</f>
        <v>685464</v>
      </c>
      <c r="E84" s="94">
        <f t="shared" si="29"/>
        <v>105000</v>
      </c>
      <c r="F84" s="94">
        <f t="shared" si="30"/>
        <v>450000</v>
      </c>
      <c r="G84" s="80">
        <f t="shared" si="30"/>
        <v>555000</v>
      </c>
      <c r="H84" s="94">
        <f t="shared" si="31"/>
        <v>570000</v>
      </c>
      <c r="I84" s="94">
        <f t="shared" si="32"/>
        <v>208000</v>
      </c>
      <c r="J84" s="103">
        <f t="shared" si="32"/>
        <v>778000</v>
      </c>
    </row>
    <row r="85" spans="1:10" x14ac:dyDescent="0.3">
      <c r="A85" s="105">
        <v>350</v>
      </c>
      <c r="B85" s="92">
        <f>E9</f>
        <v>494900</v>
      </c>
      <c r="C85" s="94">
        <f>M9</f>
        <v>319528</v>
      </c>
      <c r="D85" s="140">
        <f>N9</f>
        <v>814428</v>
      </c>
      <c r="E85" s="94">
        <f t="shared" si="29"/>
        <v>122500</v>
      </c>
      <c r="F85" s="94">
        <f t="shared" si="30"/>
        <v>525000</v>
      </c>
      <c r="G85" s="80">
        <f t="shared" si="30"/>
        <v>647500</v>
      </c>
      <c r="H85" s="94">
        <f t="shared" si="31"/>
        <v>570000</v>
      </c>
      <c r="I85" s="94">
        <f t="shared" si="32"/>
        <v>208000</v>
      </c>
      <c r="J85" s="103">
        <f t="shared" si="32"/>
        <v>778000</v>
      </c>
    </row>
    <row r="86" spans="1:10" x14ac:dyDescent="0.3">
      <c r="A86" s="105">
        <v>400</v>
      </c>
      <c r="B86" s="92">
        <f>E10</f>
        <v>522400</v>
      </c>
      <c r="C86" s="94">
        <f>M10</f>
        <v>339328</v>
      </c>
      <c r="D86" s="140">
        <f>N10</f>
        <v>861728</v>
      </c>
      <c r="E86" s="94">
        <f t="shared" si="29"/>
        <v>140000</v>
      </c>
      <c r="F86" s="94">
        <f t="shared" si="30"/>
        <v>600000</v>
      </c>
      <c r="G86" s="80">
        <f t="shared" si="30"/>
        <v>740000</v>
      </c>
      <c r="H86" s="94">
        <f t="shared" si="31"/>
        <v>570000</v>
      </c>
      <c r="I86" s="94">
        <f t="shared" si="32"/>
        <v>208000</v>
      </c>
      <c r="J86" s="103">
        <f t="shared" si="32"/>
        <v>778000</v>
      </c>
    </row>
    <row r="87" spans="1:10" x14ac:dyDescent="0.3">
      <c r="A87" s="105">
        <v>450</v>
      </c>
      <c r="B87" s="92">
        <f>E11</f>
        <v>549900</v>
      </c>
      <c r="C87" s="94">
        <f>M11</f>
        <v>359128</v>
      </c>
      <c r="D87" s="140">
        <f>N11</f>
        <v>909028</v>
      </c>
      <c r="E87" s="94">
        <f t="shared" si="29"/>
        <v>157500</v>
      </c>
      <c r="F87" s="94">
        <f t="shared" si="30"/>
        <v>675000</v>
      </c>
      <c r="G87" s="80">
        <f t="shared" si="30"/>
        <v>832500</v>
      </c>
      <c r="H87" s="94">
        <f t="shared" si="31"/>
        <v>710000</v>
      </c>
      <c r="I87" s="94">
        <f t="shared" si="32"/>
        <v>624000</v>
      </c>
      <c r="J87" s="103">
        <f t="shared" si="32"/>
        <v>1334000</v>
      </c>
    </row>
    <row r="88" spans="1:10" x14ac:dyDescent="0.3">
      <c r="A88" s="105">
        <v>500</v>
      </c>
      <c r="B88" s="92">
        <f>E12</f>
        <v>577400</v>
      </c>
      <c r="C88" s="94">
        <f>M12</f>
        <v>378928</v>
      </c>
      <c r="D88" s="140">
        <f>N12</f>
        <v>956328</v>
      </c>
      <c r="E88" s="94">
        <f t="shared" si="29"/>
        <v>175000</v>
      </c>
      <c r="F88" s="94">
        <f t="shared" si="30"/>
        <v>750000</v>
      </c>
      <c r="G88" s="80">
        <f t="shared" si="30"/>
        <v>925000</v>
      </c>
      <c r="H88" s="94">
        <f t="shared" si="31"/>
        <v>710000</v>
      </c>
      <c r="I88" s="94">
        <f t="shared" si="32"/>
        <v>624000</v>
      </c>
      <c r="J88" s="103">
        <f t="shared" si="32"/>
        <v>1334000</v>
      </c>
    </row>
    <row r="89" spans="1:10" x14ac:dyDescent="0.3">
      <c r="A89" s="105">
        <v>550</v>
      </c>
      <c r="B89" s="92">
        <f>E13</f>
        <v>604900</v>
      </c>
      <c r="C89" s="94">
        <f>M13</f>
        <v>398728</v>
      </c>
      <c r="D89" s="140">
        <f>N13</f>
        <v>1003628</v>
      </c>
      <c r="E89" s="94">
        <f t="shared" si="29"/>
        <v>192500</v>
      </c>
      <c r="F89" s="94">
        <f t="shared" si="30"/>
        <v>825000</v>
      </c>
      <c r="G89" s="80">
        <f t="shared" si="30"/>
        <v>1017500</v>
      </c>
      <c r="H89" s="94">
        <f t="shared" si="31"/>
        <v>710000</v>
      </c>
      <c r="I89" s="94">
        <f t="shared" si="32"/>
        <v>624000</v>
      </c>
      <c r="J89" s="103">
        <f t="shared" si="32"/>
        <v>1334000</v>
      </c>
    </row>
    <row r="90" spans="1:10" x14ac:dyDescent="0.3">
      <c r="A90" s="105">
        <v>600</v>
      </c>
      <c r="B90" s="92">
        <f>E14</f>
        <v>632400</v>
      </c>
      <c r="C90" s="94">
        <f>M14</f>
        <v>418528</v>
      </c>
      <c r="D90" s="140">
        <f>N14</f>
        <v>1050928</v>
      </c>
      <c r="E90" s="94">
        <f t="shared" si="29"/>
        <v>210000</v>
      </c>
      <c r="F90" s="94">
        <f t="shared" si="30"/>
        <v>900000</v>
      </c>
      <c r="G90" s="80">
        <f t="shared" si="30"/>
        <v>1110000</v>
      </c>
      <c r="H90" s="94">
        <f t="shared" si="31"/>
        <v>710000</v>
      </c>
      <c r="I90" s="94">
        <f t="shared" si="32"/>
        <v>624000</v>
      </c>
      <c r="J90" s="103">
        <f t="shared" si="32"/>
        <v>1334000</v>
      </c>
    </row>
    <row r="91" spans="1:10" x14ac:dyDescent="0.3">
      <c r="A91" s="105">
        <v>650</v>
      </c>
      <c r="B91" s="92">
        <f>E15</f>
        <v>762300</v>
      </c>
      <c r="C91" s="94">
        <f>M15</f>
        <v>499256</v>
      </c>
      <c r="D91" s="140">
        <f>N15</f>
        <v>1261556</v>
      </c>
      <c r="E91" s="94">
        <f t="shared" si="29"/>
        <v>227500</v>
      </c>
      <c r="F91" s="94">
        <f t="shared" si="30"/>
        <v>975000</v>
      </c>
      <c r="G91" s="80">
        <f t="shared" si="30"/>
        <v>1202500</v>
      </c>
      <c r="H91" s="94">
        <f t="shared" si="31"/>
        <v>780000</v>
      </c>
      <c r="I91" s="94">
        <f t="shared" si="32"/>
        <v>832000</v>
      </c>
      <c r="J91" s="103">
        <f t="shared" si="32"/>
        <v>1612000</v>
      </c>
    </row>
    <row r="92" spans="1:10" x14ac:dyDescent="0.3">
      <c r="A92" s="105">
        <v>700</v>
      </c>
      <c r="B92" s="92">
        <f>E16</f>
        <v>789800</v>
      </c>
      <c r="C92" s="94">
        <f>M16</f>
        <v>519056</v>
      </c>
      <c r="D92" s="140">
        <f>N16</f>
        <v>1308856</v>
      </c>
      <c r="E92" s="94">
        <f t="shared" si="29"/>
        <v>245000</v>
      </c>
      <c r="F92" s="94">
        <f t="shared" si="30"/>
        <v>1050000</v>
      </c>
      <c r="G92" s="80">
        <f t="shared" si="30"/>
        <v>1295000</v>
      </c>
      <c r="H92" s="94">
        <f t="shared" si="31"/>
        <v>780000</v>
      </c>
      <c r="I92" s="94">
        <f t="shared" si="32"/>
        <v>832000</v>
      </c>
      <c r="J92" s="103">
        <f t="shared" si="32"/>
        <v>1612000</v>
      </c>
    </row>
    <row r="93" spans="1:10" x14ac:dyDescent="0.3">
      <c r="A93" s="105">
        <v>750</v>
      </c>
      <c r="B93" s="92">
        <f>E17</f>
        <v>817300</v>
      </c>
      <c r="C93" s="94">
        <f>M17</f>
        <v>538856</v>
      </c>
      <c r="D93" s="140">
        <f>N17</f>
        <v>1356156</v>
      </c>
      <c r="E93" s="94">
        <f t="shared" si="29"/>
        <v>262500</v>
      </c>
      <c r="F93" s="94">
        <f t="shared" si="30"/>
        <v>1125000</v>
      </c>
      <c r="G93" s="80">
        <f t="shared" si="30"/>
        <v>1387500</v>
      </c>
      <c r="H93" s="94">
        <f t="shared" si="31"/>
        <v>780000</v>
      </c>
      <c r="I93" s="94">
        <f t="shared" si="32"/>
        <v>832000</v>
      </c>
      <c r="J93" s="103">
        <f t="shared" si="32"/>
        <v>1612000</v>
      </c>
    </row>
    <row r="94" spans="1:10" x14ac:dyDescent="0.3">
      <c r="A94" s="105">
        <v>800</v>
      </c>
      <c r="B94" s="92">
        <f>E18</f>
        <v>844800</v>
      </c>
      <c r="C94" s="94">
        <f>M18</f>
        <v>558656</v>
      </c>
      <c r="D94" s="140">
        <f>N18</f>
        <v>1403456</v>
      </c>
      <c r="E94" s="94">
        <f t="shared" si="29"/>
        <v>280000</v>
      </c>
      <c r="F94" s="94">
        <f t="shared" si="30"/>
        <v>1200000</v>
      </c>
      <c r="G94" s="80">
        <f t="shared" si="30"/>
        <v>1480000</v>
      </c>
      <c r="H94" s="94">
        <f t="shared" si="31"/>
        <v>780000</v>
      </c>
      <c r="I94" s="94">
        <f t="shared" si="32"/>
        <v>832000</v>
      </c>
      <c r="J94" s="103">
        <f t="shared" si="32"/>
        <v>1612000</v>
      </c>
    </row>
    <row r="95" spans="1:10" x14ac:dyDescent="0.3">
      <c r="A95" s="105">
        <v>850</v>
      </c>
      <c r="B95" s="92">
        <f>E19</f>
        <v>872300</v>
      </c>
      <c r="C95" s="94">
        <f>M19</f>
        <v>578456</v>
      </c>
      <c r="D95" s="140">
        <f>N19</f>
        <v>1450756</v>
      </c>
      <c r="E95" s="94">
        <f t="shared" si="29"/>
        <v>297500</v>
      </c>
      <c r="F95" s="94">
        <f t="shared" si="30"/>
        <v>1275000</v>
      </c>
      <c r="G95" s="80">
        <f t="shared" si="30"/>
        <v>1572500</v>
      </c>
      <c r="H95" s="94">
        <f t="shared" si="31"/>
        <v>780000</v>
      </c>
      <c r="I95" s="94">
        <f t="shared" si="32"/>
        <v>832000</v>
      </c>
      <c r="J95" s="103">
        <f t="shared" si="32"/>
        <v>1612000</v>
      </c>
    </row>
    <row r="96" spans="1:10" x14ac:dyDescent="0.3">
      <c r="A96" s="105">
        <v>900</v>
      </c>
      <c r="B96" s="92">
        <f>E20</f>
        <v>899800</v>
      </c>
      <c r="C96" s="94">
        <f>M20</f>
        <v>598256</v>
      </c>
      <c r="D96" s="140">
        <f>N20</f>
        <v>1498056</v>
      </c>
      <c r="E96" s="94">
        <f t="shared" si="29"/>
        <v>315000</v>
      </c>
      <c r="F96" s="94">
        <f t="shared" si="30"/>
        <v>1350000</v>
      </c>
      <c r="G96" s="80">
        <f t="shared" si="30"/>
        <v>1665000</v>
      </c>
      <c r="H96" s="94">
        <f t="shared" si="31"/>
        <v>780000</v>
      </c>
      <c r="I96" s="94">
        <f t="shared" si="32"/>
        <v>832000</v>
      </c>
      <c r="J96" s="103">
        <f t="shared" si="32"/>
        <v>1612000</v>
      </c>
    </row>
    <row r="97" spans="1:10" x14ac:dyDescent="0.3">
      <c r="A97" s="105">
        <v>950</v>
      </c>
      <c r="B97" s="92">
        <f>E21</f>
        <v>927300</v>
      </c>
      <c r="C97" s="94">
        <f>M21</f>
        <v>618056</v>
      </c>
      <c r="D97" s="140">
        <f>N21</f>
        <v>1545356</v>
      </c>
      <c r="E97" s="94">
        <f t="shared" si="29"/>
        <v>332500</v>
      </c>
      <c r="F97" s="94">
        <f t="shared" si="30"/>
        <v>1425000</v>
      </c>
      <c r="G97" s="80">
        <f t="shared" si="30"/>
        <v>1757500</v>
      </c>
      <c r="H97" s="94">
        <f t="shared" si="31"/>
        <v>780000</v>
      </c>
      <c r="I97" s="94">
        <f t="shared" si="32"/>
        <v>832000</v>
      </c>
      <c r="J97" s="103">
        <f t="shared" si="32"/>
        <v>1612000</v>
      </c>
    </row>
    <row r="98" spans="1:10" ht="15" thickBot="1" x14ac:dyDescent="0.35">
      <c r="A98" s="106">
        <v>1000</v>
      </c>
      <c r="B98" s="95">
        <f>E22</f>
        <v>954800</v>
      </c>
      <c r="C98" s="96">
        <f>M22</f>
        <v>637856</v>
      </c>
      <c r="D98" s="141">
        <f>N22</f>
        <v>1592656</v>
      </c>
      <c r="E98" s="96">
        <f t="shared" si="29"/>
        <v>350000</v>
      </c>
      <c r="F98" s="96">
        <f t="shared" si="30"/>
        <v>1500000</v>
      </c>
      <c r="G98" s="81">
        <f t="shared" si="30"/>
        <v>1850000</v>
      </c>
      <c r="H98" s="96">
        <f t="shared" si="31"/>
        <v>780000</v>
      </c>
      <c r="I98" s="96">
        <f t="shared" si="32"/>
        <v>832000</v>
      </c>
      <c r="J98" s="104">
        <f t="shared" si="32"/>
        <v>1612000</v>
      </c>
    </row>
    <row r="100" spans="1:10" ht="15" thickBot="1" x14ac:dyDescent="0.35"/>
    <row r="101" spans="1:10" ht="15" thickBot="1" x14ac:dyDescent="0.35">
      <c r="A101" s="142" t="s">
        <v>42</v>
      </c>
    </row>
    <row r="102" spans="1:10" ht="15" thickBot="1" x14ac:dyDescent="0.35">
      <c r="A102" s="11"/>
      <c r="B102" s="47" t="s">
        <v>32</v>
      </c>
      <c r="C102" s="46" t="s">
        <v>33</v>
      </c>
      <c r="D102" s="45" t="s">
        <v>34</v>
      </c>
    </row>
    <row r="103" spans="1:10" x14ac:dyDescent="0.3">
      <c r="A103" s="109" t="s">
        <v>7</v>
      </c>
      <c r="B103" s="112">
        <f>B84</f>
        <v>416200</v>
      </c>
      <c r="C103" s="28">
        <f>C84</f>
        <v>269264</v>
      </c>
      <c r="D103" s="38">
        <f>SUM(B103:C103)</f>
        <v>685464</v>
      </c>
    </row>
    <row r="104" spans="1:10" x14ac:dyDescent="0.3">
      <c r="A104" s="110" t="s">
        <v>12</v>
      </c>
      <c r="B104" s="113">
        <f>E84</f>
        <v>105000</v>
      </c>
      <c r="C104" s="28">
        <f>F84</f>
        <v>450000</v>
      </c>
      <c r="D104" s="38">
        <f>SUM(B104:C104)</f>
        <v>555000</v>
      </c>
    </row>
    <row r="105" spans="1:10" ht="15" thickBot="1" x14ac:dyDescent="0.35">
      <c r="A105" s="111" t="s">
        <v>13</v>
      </c>
      <c r="B105" s="114">
        <f>H84</f>
        <v>570000</v>
      </c>
      <c r="C105" s="29">
        <f>I84</f>
        <v>208000</v>
      </c>
      <c r="D105" s="108">
        <f>SUM(B105:C105)</f>
        <v>778000</v>
      </c>
    </row>
  </sheetData>
  <mergeCells count="11">
    <mergeCell ref="B53:D53"/>
    <mergeCell ref="F53:K53"/>
    <mergeCell ref="B78:D78"/>
    <mergeCell ref="E78:G78"/>
    <mergeCell ref="H78:J78"/>
    <mergeCell ref="B2:D2"/>
    <mergeCell ref="F2:L2"/>
    <mergeCell ref="A27:J27"/>
    <mergeCell ref="D28:H28"/>
    <mergeCell ref="A52:M52"/>
    <mergeCell ref="A1:N1"/>
  </mergeCells>
  <pageMargins left="0.7" right="0.7" top="0.75" bottom="0.75" header="0.3" footer="0.3"/>
  <pageSetup paperSize="9" orientation="portrait" r:id="rId1"/>
  <ignoredErrors>
    <ignoredError sqref="D30:D4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BF49-243A-4912-BAED-60F6C3E99467}">
  <dimension ref="A1:Y105"/>
  <sheetViews>
    <sheetView zoomScale="76" workbookViewId="0">
      <selection activeCell="A79" sqref="A79:J98"/>
    </sheetView>
  </sheetViews>
  <sheetFormatPr defaultRowHeight="14.4" x14ac:dyDescent="0.3"/>
  <cols>
    <col min="1" max="1" width="14.88671875" bestFit="1" customWidth="1"/>
    <col min="2" max="2" width="20.33203125" bestFit="1" customWidth="1"/>
    <col min="3" max="3" width="18.33203125" bestFit="1" customWidth="1"/>
    <col min="4" max="4" width="17.33203125" customWidth="1"/>
    <col min="5" max="6" width="15.33203125" bestFit="1" customWidth="1"/>
    <col min="7" max="7" width="26.5546875" bestFit="1" customWidth="1"/>
    <col min="8" max="8" width="22.33203125" bestFit="1" customWidth="1"/>
    <col min="9" max="9" width="22.88671875" bestFit="1" customWidth="1"/>
    <col min="10" max="11" width="17.77734375" customWidth="1"/>
    <col min="12" max="12" width="19.88671875" bestFit="1" customWidth="1"/>
    <col min="13" max="14" width="29.6640625" bestFit="1" customWidth="1"/>
    <col min="15" max="15" width="24.109375" bestFit="1" customWidth="1"/>
    <col min="16" max="16" width="18.33203125" bestFit="1" customWidth="1"/>
    <col min="17" max="17" width="21.21875" bestFit="1" customWidth="1"/>
    <col min="18" max="18" width="19.44140625" bestFit="1" customWidth="1"/>
    <col min="19" max="20" width="15.6640625" bestFit="1" customWidth="1"/>
    <col min="21" max="21" width="17.88671875" bestFit="1" customWidth="1"/>
    <col min="22" max="24" width="12.88671875" customWidth="1"/>
    <col min="25" max="25" width="13.88671875" bestFit="1" customWidth="1"/>
  </cols>
  <sheetData>
    <row r="1" spans="1:25" ht="15" thickBot="1" x14ac:dyDescent="0.35">
      <c r="A1" s="166" t="s">
        <v>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8"/>
      <c r="V1" s="8"/>
      <c r="W1" s="8"/>
      <c r="X1" s="8"/>
      <c r="Y1" s="8"/>
    </row>
    <row r="2" spans="1:25" ht="15" thickBot="1" x14ac:dyDescent="0.35">
      <c r="A2" s="30"/>
      <c r="B2" s="169" t="s">
        <v>8</v>
      </c>
      <c r="C2" s="170"/>
      <c r="D2" s="170"/>
      <c r="E2" s="170"/>
      <c r="F2" s="170"/>
      <c r="G2" s="170"/>
      <c r="H2" s="170"/>
      <c r="I2" s="170"/>
      <c r="J2" s="170"/>
      <c r="K2" s="171"/>
      <c r="L2" s="31"/>
      <c r="M2" s="172" t="s">
        <v>9</v>
      </c>
      <c r="N2" s="173"/>
      <c r="O2" s="173"/>
      <c r="P2" s="173"/>
      <c r="Q2" s="173"/>
      <c r="R2" s="173"/>
      <c r="S2" s="174"/>
      <c r="T2" s="32"/>
      <c r="U2" s="2"/>
      <c r="V2" s="2"/>
      <c r="W2" s="2"/>
      <c r="X2" s="2"/>
      <c r="Y2" s="1"/>
    </row>
    <row r="3" spans="1:25" ht="15" thickBot="1" x14ac:dyDescent="0.35">
      <c r="A3" s="13" t="s">
        <v>0</v>
      </c>
      <c r="B3" s="65" t="s">
        <v>21</v>
      </c>
      <c r="C3" s="43" t="s">
        <v>22</v>
      </c>
      <c r="D3" s="43" t="s">
        <v>23</v>
      </c>
      <c r="E3" s="43" t="s">
        <v>24</v>
      </c>
      <c r="F3" s="43" t="s">
        <v>25</v>
      </c>
      <c r="G3" s="43" t="s">
        <v>26</v>
      </c>
      <c r="H3" s="44" t="s">
        <v>27</v>
      </c>
      <c r="I3" s="44" t="s">
        <v>28</v>
      </c>
      <c r="J3" s="44" t="s">
        <v>29</v>
      </c>
      <c r="K3" s="135" t="s">
        <v>2</v>
      </c>
      <c r="L3" s="48" t="s">
        <v>3</v>
      </c>
      <c r="M3" s="47" t="s">
        <v>30</v>
      </c>
      <c r="N3" s="44" t="s">
        <v>31</v>
      </c>
      <c r="O3" s="43" t="s">
        <v>35</v>
      </c>
      <c r="P3" s="44" t="s">
        <v>14</v>
      </c>
      <c r="Q3" s="44" t="s">
        <v>15</v>
      </c>
      <c r="R3" s="44" t="s">
        <v>16</v>
      </c>
      <c r="S3" s="45" t="s">
        <v>17</v>
      </c>
      <c r="T3" s="51" t="s">
        <v>4</v>
      </c>
      <c r="U3" s="54" t="s">
        <v>5</v>
      </c>
    </row>
    <row r="4" spans="1:25" x14ac:dyDescent="0.3">
      <c r="A4" s="16">
        <v>100</v>
      </c>
      <c r="B4" s="130">
        <f>A4*100</f>
        <v>10000</v>
      </c>
      <c r="C4" s="131">
        <f>A4*150</f>
        <v>15000</v>
      </c>
      <c r="D4" s="131">
        <f>A4*300</f>
        <v>30000</v>
      </c>
      <c r="E4" s="131">
        <f>2*5000</f>
        <v>10000</v>
      </c>
      <c r="F4" s="131">
        <f>2*4000</f>
        <v>8000</v>
      </c>
      <c r="G4" s="131">
        <f>2*3000</f>
        <v>6000</v>
      </c>
      <c r="H4" s="131">
        <f>SUM(B4:G4)</f>
        <v>79000</v>
      </c>
      <c r="I4" s="132">
        <f>0.3*SUM(E4:G4)</f>
        <v>7200</v>
      </c>
      <c r="J4" s="35">
        <f>200000</f>
        <v>200000</v>
      </c>
      <c r="K4" s="35">
        <f>2*2*5000</f>
        <v>20000</v>
      </c>
      <c r="L4" s="49">
        <f>SUM(H4:K4)</f>
        <v>306200</v>
      </c>
      <c r="M4" s="124">
        <f t="shared" ref="M4:M22" si="0">0.18*(H4+I4)</f>
        <v>15516</v>
      </c>
      <c r="N4" s="125">
        <f t="shared" ref="N4:N22" si="1">0.15*J4</f>
        <v>30000</v>
      </c>
      <c r="O4" s="131">
        <f>0.1*K4</f>
        <v>2000</v>
      </c>
      <c r="P4" s="125">
        <f>SUM(M4:O4)</f>
        <v>47516</v>
      </c>
      <c r="Q4" s="125">
        <f t="shared" ref="Q4:Q22" si="2">P4</f>
        <v>47516</v>
      </c>
      <c r="R4" s="125">
        <f t="shared" ref="R4:R22" si="3">P4</f>
        <v>47516</v>
      </c>
      <c r="S4" s="127">
        <f t="shared" ref="S4:S22" si="4">P4</f>
        <v>47516</v>
      </c>
      <c r="T4" s="52">
        <f t="shared" ref="T4:T22" si="5">SUM(P4:S4)</f>
        <v>190064</v>
      </c>
      <c r="U4" s="55">
        <f t="shared" ref="U4:U22" si="6">L4+T4</f>
        <v>496264</v>
      </c>
    </row>
    <row r="5" spans="1:25" x14ac:dyDescent="0.3">
      <c r="A5" s="20">
        <v>150</v>
      </c>
      <c r="B5" s="122">
        <f t="shared" ref="B5:B22" si="7">A5*100</f>
        <v>15000</v>
      </c>
      <c r="C5" s="35">
        <f t="shared" ref="C5:C22" si="8">A5*150</f>
        <v>22500</v>
      </c>
      <c r="D5" s="35">
        <f t="shared" ref="D5:D22" si="9">A5*300</f>
        <v>45000</v>
      </c>
      <c r="E5" s="35">
        <f t="shared" ref="E5:E8" si="10">2*5000</f>
        <v>10000</v>
      </c>
      <c r="F5" s="35">
        <f t="shared" ref="F5:F8" si="11">2*4000</f>
        <v>8000</v>
      </c>
      <c r="G5" s="35">
        <f t="shared" ref="G5:G8" si="12">2*3000</f>
        <v>6000</v>
      </c>
      <c r="H5" s="35">
        <f t="shared" ref="H5:H22" si="13">SUM(B5:G5)</f>
        <v>106500</v>
      </c>
      <c r="I5" s="121">
        <f t="shared" ref="I5:I22" si="14">0.3*SUM(E5:G5)</f>
        <v>7200</v>
      </c>
      <c r="J5" s="35">
        <f t="shared" ref="J5:J22" si="15">200000</f>
        <v>200000</v>
      </c>
      <c r="K5" s="35">
        <f t="shared" ref="K5:K8" si="16">2*2*5000</f>
        <v>20000</v>
      </c>
      <c r="L5" s="49">
        <f t="shared" ref="L5:L22" si="17">SUM(H5:K5)</f>
        <v>333700</v>
      </c>
      <c r="M5" s="128">
        <f t="shared" si="0"/>
        <v>20466</v>
      </c>
      <c r="N5" s="19">
        <f t="shared" si="1"/>
        <v>30000</v>
      </c>
      <c r="O5" s="35">
        <f t="shared" ref="O5:O22" si="18">0.1*K5</f>
        <v>2000</v>
      </c>
      <c r="P5" s="19">
        <f t="shared" ref="P5:P22" si="19">SUM(M5:O5)</f>
        <v>52466</v>
      </c>
      <c r="Q5" s="19">
        <f t="shared" si="2"/>
        <v>52466</v>
      </c>
      <c r="R5" s="19">
        <f t="shared" si="3"/>
        <v>52466</v>
      </c>
      <c r="S5" s="129">
        <f t="shared" si="4"/>
        <v>52466</v>
      </c>
      <c r="T5" s="52">
        <f t="shared" si="5"/>
        <v>209864</v>
      </c>
      <c r="U5" s="55">
        <f t="shared" si="6"/>
        <v>543564</v>
      </c>
    </row>
    <row r="6" spans="1:25" x14ac:dyDescent="0.3">
      <c r="A6" s="20">
        <v>200</v>
      </c>
      <c r="B6" s="122">
        <f t="shared" si="7"/>
        <v>20000</v>
      </c>
      <c r="C6" s="35">
        <f t="shared" si="8"/>
        <v>30000</v>
      </c>
      <c r="D6" s="35">
        <f t="shared" si="9"/>
        <v>60000</v>
      </c>
      <c r="E6" s="35">
        <f t="shared" si="10"/>
        <v>10000</v>
      </c>
      <c r="F6" s="35">
        <f t="shared" si="11"/>
        <v>8000</v>
      </c>
      <c r="G6" s="35">
        <f t="shared" si="12"/>
        <v>6000</v>
      </c>
      <c r="H6" s="35">
        <f t="shared" si="13"/>
        <v>134000</v>
      </c>
      <c r="I6" s="121">
        <f t="shared" si="14"/>
        <v>7200</v>
      </c>
      <c r="J6" s="35">
        <f t="shared" si="15"/>
        <v>200000</v>
      </c>
      <c r="K6" s="35">
        <f t="shared" si="16"/>
        <v>20000</v>
      </c>
      <c r="L6" s="49">
        <f t="shared" si="17"/>
        <v>361200</v>
      </c>
      <c r="M6" s="128">
        <f t="shared" si="0"/>
        <v>25416</v>
      </c>
      <c r="N6" s="19">
        <f t="shared" si="1"/>
        <v>30000</v>
      </c>
      <c r="O6" s="35">
        <f t="shared" si="18"/>
        <v>2000</v>
      </c>
      <c r="P6" s="19">
        <f t="shared" si="19"/>
        <v>57416</v>
      </c>
      <c r="Q6" s="19">
        <f t="shared" si="2"/>
        <v>57416</v>
      </c>
      <c r="R6" s="19">
        <f t="shared" si="3"/>
        <v>57416</v>
      </c>
      <c r="S6" s="129">
        <f t="shared" si="4"/>
        <v>57416</v>
      </c>
      <c r="T6" s="52">
        <f t="shared" si="5"/>
        <v>229664</v>
      </c>
      <c r="U6" s="55">
        <f t="shared" si="6"/>
        <v>590864</v>
      </c>
    </row>
    <row r="7" spans="1:25" x14ac:dyDescent="0.3">
      <c r="A7" s="20">
        <v>250</v>
      </c>
      <c r="B7" s="122">
        <f t="shared" si="7"/>
        <v>25000</v>
      </c>
      <c r="C7" s="35">
        <f t="shared" si="8"/>
        <v>37500</v>
      </c>
      <c r="D7" s="35">
        <f t="shared" si="9"/>
        <v>75000</v>
      </c>
      <c r="E7" s="35">
        <f t="shared" si="10"/>
        <v>10000</v>
      </c>
      <c r="F7" s="35">
        <f t="shared" si="11"/>
        <v>8000</v>
      </c>
      <c r="G7" s="35">
        <f t="shared" si="12"/>
        <v>6000</v>
      </c>
      <c r="H7" s="35">
        <f t="shared" si="13"/>
        <v>161500</v>
      </c>
      <c r="I7" s="121">
        <f t="shared" si="14"/>
        <v>7200</v>
      </c>
      <c r="J7" s="35">
        <f t="shared" si="15"/>
        <v>200000</v>
      </c>
      <c r="K7" s="35">
        <f t="shared" si="16"/>
        <v>20000</v>
      </c>
      <c r="L7" s="49">
        <f t="shared" si="17"/>
        <v>388700</v>
      </c>
      <c r="M7" s="128">
        <f t="shared" si="0"/>
        <v>30366</v>
      </c>
      <c r="N7" s="19">
        <f t="shared" si="1"/>
        <v>30000</v>
      </c>
      <c r="O7" s="35">
        <f t="shared" si="18"/>
        <v>2000</v>
      </c>
      <c r="P7" s="19">
        <f t="shared" si="19"/>
        <v>62366</v>
      </c>
      <c r="Q7" s="19">
        <f t="shared" si="2"/>
        <v>62366</v>
      </c>
      <c r="R7" s="19">
        <f t="shared" si="3"/>
        <v>62366</v>
      </c>
      <c r="S7" s="129">
        <f t="shared" si="4"/>
        <v>62366</v>
      </c>
      <c r="T7" s="52">
        <f t="shared" si="5"/>
        <v>249464</v>
      </c>
      <c r="U7" s="55">
        <f t="shared" si="6"/>
        <v>638164</v>
      </c>
    </row>
    <row r="8" spans="1:25" x14ac:dyDescent="0.3">
      <c r="A8" s="20">
        <v>300</v>
      </c>
      <c r="B8" s="122">
        <f t="shared" si="7"/>
        <v>30000</v>
      </c>
      <c r="C8" s="35">
        <f t="shared" si="8"/>
        <v>45000</v>
      </c>
      <c r="D8" s="35">
        <f t="shared" si="9"/>
        <v>90000</v>
      </c>
      <c r="E8" s="35">
        <f t="shared" si="10"/>
        <v>10000</v>
      </c>
      <c r="F8" s="35">
        <f t="shared" si="11"/>
        <v>8000</v>
      </c>
      <c r="G8" s="35">
        <f t="shared" si="12"/>
        <v>6000</v>
      </c>
      <c r="H8" s="35">
        <f t="shared" si="13"/>
        <v>189000</v>
      </c>
      <c r="I8" s="121">
        <f t="shared" si="14"/>
        <v>7200</v>
      </c>
      <c r="J8" s="35">
        <f t="shared" si="15"/>
        <v>200000</v>
      </c>
      <c r="K8" s="35">
        <f t="shared" si="16"/>
        <v>20000</v>
      </c>
      <c r="L8" s="49">
        <f t="shared" si="17"/>
        <v>416200</v>
      </c>
      <c r="M8" s="128">
        <f t="shared" si="0"/>
        <v>35316</v>
      </c>
      <c r="N8" s="19">
        <f t="shared" si="1"/>
        <v>30000</v>
      </c>
      <c r="O8" s="35">
        <f t="shared" si="18"/>
        <v>2000</v>
      </c>
      <c r="P8" s="19">
        <f t="shared" si="19"/>
        <v>67316</v>
      </c>
      <c r="Q8" s="19">
        <f t="shared" si="2"/>
        <v>67316</v>
      </c>
      <c r="R8" s="19">
        <f t="shared" si="3"/>
        <v>67316</v>
      </c>
      <c r="S8" s="129">
        <f t="shared" si="4"/>
        <v>67316</v>
      </c>
      <c r="T8" s="52">
        <f t="shared" si="5"/>
        <v>269264</v>
      </c>
      <c r="U8" s="55">
        <f t="shared" si="6"/>
        <v>685464</v>
      </c>
    </row>
    <row r="9" spans="1:25" x14ac:dyDescent="0.3">
      <c r="A9" s="20">
        <v>350</v>
      </c>
      <c r="B9" s="122">
        <f t="shared" si="7"/>
        <v>35000</v>
      </c>
      <c r="C9" s="35">
        <f t="shared" si="8"/>
        <v>52500</v>
      </c>
      <c r="D9" s="35">
        <f t="shared" si="9"/>
        <v>105000</v>
      </c>
      <c r="E9" s="35">
        <f>4*5000</f>
        <v>20000</v>
      </c>
      <c r="F9" s="35">
        <f>4*4000</f>
        <v>16000</v>
      </c>
      <c r="G9" s="35">
        <f>4*3000</f>
        <v>12000</v>
      </c>
      <c r="H9" s="35">
        <f t="shared" si="13"/>
        <v>240500</v>
      </c>
      <c r="I9" s="121">
        <f t="shared" si="14"/>
        <v>14400</v>
      </c>
      <c r="J9" s="35">
        <f t="shared" si="15"/>
        <v>200000</v>
      </c>
      <c r="K9" s="35">
        <f>2*4*5000</f>
        <v>40000</v>
      </c>
      <c r="L9" s="49">
        <f t="shared" si="17"/>
        <v>494900</v>
      </c>
      <c r="M9" s="128">
        <f t="shared" si="0"/>
        <v>45882</v>
      </c>
      <c r="N9" s="19">
        <f t="shared" si="1"/>
        <v>30000</v>
      </c>
      <c r="O9" s="35">
        <f t="shared" si="18"/>
        <v>4000</v>
      </c>
      <c r="P9" s="19">
        <f t="shared" si="19"/>
        <v>79882</v>
      </c>
      <c r="Q9" s="19">
        <f t="shared" si="2"/>
        <v>79882</v>
      </c>
      <c r="R9" s="19">
        <f t="shared" si="3"/>
        <v>79882</v>
      </c>
      <c r="S9" s="129">
        <f t="shared" si="4"/>
        <v>79882</v>
      </c>
      <c r="T9" s="52">
        <f t="shared" si="5"/>
        <v>319528</v>
      </c>
      <c r="U9" s="55">
        <f t="shared" si="6"/>
        <v>814428</v>
      </c>
    </row>
    <row r="10" spans="1:25" x14ac:dyDescent="0.3">
      <c r="A10" s="20">
        <v>400</v>
      </c>
      <c r="B10" s="122">
        <f t="shared" si="7"/>
        <v>40000</v>
      </c>
      <c r="C10" s="35">
        <f t="shared" si="8"/>
        <v>60000</v>
      </c>
      <c r="D10" s="35">
        <f t="shared" si="9"/>
        <v>120000</v>
      </c>
      <c r="E10" s="35">
        <f t="shared" ref="E10:E14" si="20">4*5000</f>
        <v>20000</v>
      </c>
      <c r="F10" s="35">
        <f t="shared" ref="F10:F14" si="21">4*4000</f>
        <v>16000</v>
      </c>
      <c r="G10" s="35">
        <f t="shared" ref="G10:G14" si="22">4*3000</f>
        <v>12000</v>
      </c>
      <c r="H10" s="35">
        <f t="shared" si="13"/>
        <v>268000</v>
      </c>
      <c r="I10" s="121">
        <f t="shared" si="14"/>
        <v>14400</v>
      </c>
      <c r="J10" s="35">
        <f t="shared" si="15"/>
        <v>200000</v>
      </c>
      <c r="K10" s="35">
        <f t="shared" ref="K10:K14" si="23">2*4*5000</f>
        <v>40000</v>
      </c>
      <c r="L10" s="49">
        <f t="shared" si="17"/>
        <v>522400</v>
      </c>
      <c r="M10" s="128">
        <f t="shared" si="0"/>
        <v>50832</v>
      </c>
      <c r="N10" s="19">
        <f t="shared" si="1"/>
        <v>30000</v>
      </c>
      <c r="O10" s="35">
        <f t="shared" si="18"/>
        <v>4000</v>
      </c>
      <c r="P10" s="19">
        <f t="shared" si="19"/>
        <v>84832</v>
      </c>
      <c r="Q10" s="19">
        <f t="shared" si="2"/>
        <v>84832</v>
      </c>
      <c r="R10" s="19">
        <f t="shared" si="3"/>
        <v>84832</v>
      </c>
      <c r="S10" s="129">
        <f t="shared" si="4"/>
        <v>84832</v>
      </c>
      <c r="T10" s="52">
        <f t="shared" si="5"/>
        <v>339328</v>
      </c>
      <c r="U10" s="55">
        <f t="shared" si="6"/>
        <v>861728</v>
      </c>
    </row>
    <row r="11" spans="1:25" x14ac:dyDescent="0.3">
      <c r="A11" s="20">
        <v>450</v>
      </c>
      <c r="B11" s="122">
        <f t="shared" si="7"/>
        <v>45000</v>
      </c>
      <c r="C11" s="35">
        <f t="shared" si="8"/>
        <v>67500</v>
      </c>
      <c r="D11" s="35">
        <f t="shared" si="9"/>
        <v>135000</v>
      </c>
      <c r="E11" s="35">
        <f t="shared" si="20"/>
        <v>20000</v>
      </c>
      <c r="F11" s="35">
        <f t="shared" si="21"/>
        <v>16000</v>
      </c>
      <c r="G11" s="35">
        <f t="shared" si="22"/>
        <v>12000</v>
      </c>
      <c r="H11" s="35">
        <f t="shared" si="13"/>
        <v>295500</v>
      </c>
      <c r="I11" s="121">
        <f t="shared" si="14"/>
        <v>14400</v>
      </c>
      <c r="J11" s="35">
        <f t="shared" si="15"/>
        <v>200000</v>
      </c>
      <c r="K11" s="35">
        <f t="shared" si="23"/>
        <v>40000</v>
      </c>
      <c r="L11" s="49">
        <f t="shared" si="17"/>
        <v>549900</v>
      </c>
      <c r="M11" s="128">
        <f t="shared" si="0"/>
        <v>55782</v>
      </c>
      <c r="N11" s="19">
        <f t="shared" si="1"/>
        <v>30000</v>
      </c>
      <c r="O11" s="35">
        <f t="shared" si="18"/>
        <v>4000</v>
      </c>
      <c r="P11" s="19">
        <f t="shared" si="19"/>
        <v>89782</v>
      </c>
      <c r="Q11" s="19">
        <f t="shared" si="2"/>
        <v>89782</v>
      </c>
      <c r="R11" s="19">
        <f t="shared" si="3"/>
        <v>89782</v>
      </c>
      <c r="S11" s="129">
        <f t="shared" si="4"/>
        <v>89782</v>
      </c>
      <c r="T11" s="52">
        <f t="shared" si="5"/>
        <v>359128</v>
      </c>
      <c r="U11" s="55">
        <f t="shared" si="6"/>
        <v>909028</v>
      </c>
    </row>
    <row r="12" spans="1:25" x14ac:dyDescent="0.3">
      <c r="A12" s="20">
        <v>500</v>
      </c>
      <c r="B12" s="122">
        <f t="shared" si="7"/>
        <v>50000</v>
      </c>
      <c r="C12" s="35">
        <f t="shared" si="8"/>
        <v>75000</v>
      </c>
      <c r="D12" s="35">
        <f t="shared" si="9"/>
        <v>150000</v>
      </c>
      <c r="E12" s="35">
        <f t="shared" si="20"/>
        <v>20000</v>
      </c>
      <c r="F12" s="35">
        <f t="shared" si="21"/>
        <v>16000</v>
      </c>
      <c r="G12" s="35">
        <f t="shared" si="22"/>
        <v>12000</v>
      </c>
      <c r="H12" s="35">
        <f t="shared" si="13"/>
        <v>323000</v>
      </c>
      <c r="I12" s="121">
        <f t="shared" si="14"/>
        <v>14400</v>
      </c>
      <c r="J12" s="35">
        <f t="shared" si="15"/>
        <v>200000</v>
      </c>
      <c r="K12" s="35">
        <f t="shared" si="23"/>
        <v>40000</v>
      </c>
      <c r="L12" s="49">
        <f t="shared" si="17"/>
        <v>577400</v>
      </c>
      <c r="M12" s="128">
        <f t="shared" si="0"/>
        <v>60732</v>
      </c>
      <c r="N12" s="19">
        <f t="shared" si="1"/>
        <v>30000</v>
      </c>
      <c r="O12" s="35">
        <f t="shared" si="18"/>
        <v>4000</v>
      </c>
      <c r="P12" s="19">
        <f t="shared" si="19"/>
        <v>94732</v>
      </c>
      <c r="Q12" s="19">
        <f t="shared" si="2"/>
        <v>94732</v>
      </c>
      <c r="R12" s="19">
        <f t="shared" si="3"/>
        <v>94732</v>
      </c>
      <c r="S12" s="129">
        <f t="shared" si="4"/>
        <v>94732</v>
      </c>
      <c r="T12" s="52">
        <f t="shared" si="5"/>
        <v>378928</v>
      </c>
      <c r="U12" s="55">
        <f t="shared" si="6"/>
        <v>956328</v>
      </c>
    </row>
    <row r="13" spans="1:25" x14ac:dyDescent="0.3">
      <c r="A13" s="20">
        <v>550</v>
      </c>
      <c r="B13" s="122">
        <f t="shared" si="7"/>
        <v>55000</v>
      </c>
      <c r="C13" s="35">
        <f t="shared" si="8"/>
        <v>82500</v>
      </c>
      <c r="D13" s="35">
        <f t="shared" si="9"/>
        <v>165000</v>
      </c>
      <c r="E13" s="35">
        <f t="shared" si="20"/>
        <v>20000</v>
      </c>
      <c r="F13" s="35">
        <f t="shared" si="21"/>
        <v>16000</v>
      </c>
      <c r="G13" s="35">
        <f t="shared" si="22"/>
        <v>12000</v>
      </c>
      <c r="H13" s="35">
        <f t="shared" si="13"/>
        <v>350500</v>
      </c>
      <c r="I13" s="121">
        <f t="shared" si="14"/>
        <v>14400</v>
      </c>
      <c r="J13" s="35">
        <f t="shared" si="15"/>
        <v>200000</v>
      </c>
      <c r="K13" s="35">
        <f t="shared" si="23"/>
        <v>40000</v>
      </c>
      <c r="L13" s="49">
        <f t="shared" si="17"/>
        <v>604900</v>
      </c>
      <c r="M13" s="128">
        <f t="shared" si="0"/>
        <v>65682</v>
      </c>
      <c r="N13" s="19">
        <f t="shared" si="1"/>
        <v>30000</v>
      </c>
      <c r="O13" s="35">
        <f t="shared" si="18"/>
        <v>4000</v>
      </c>
      <c r="P13" s="19">
        <f t="shared" si="19"/>
        <v>99682</v>
      </c>
      <c r="Q13" s="19">
        <f t="shared" si="2"/>
        <v>99682</v>
      </c>
      <c r="R13" s="19">
        <f t="shared" si="3"/>
        <v>99682</v>
      </c>
      <c r="S13" s="129">
        <f t="shared" si="4"/>
        <v>99682</v>
      </c>
      <c r="T13" s="52">
        <f t="shared" si="5"/>
        <v>398728</v>
      </c>
      <c r="U13" s="55">
        <f t="shared" si="6"/>
        <v>1003628</v>
      </c>
    </row>
    <row r="14" spans="1:25" x14ac:dyDescent="0.3">
      <c r="A14" s="20">
        <v>600</v>
      </c>
      <c r="B14" s="122">
        <f t="shared" si="7"/>
        <v>60000</v>
      </c>
      <c r="C14" s="35">
        <f t="shared" si="8"/>
        <v>90000</v>
      </c>
      <c r="D14" s="35">
        <f t="shared" si="9"/>
        <v>180000</v>
      </c>
      <c r="E14" s="35">
        <f t="shared" si="20"/>
        <v>20000</v>
      </c>
      <c r="F14" s="35">
        <f t="shared" si="21"/>
        <v>16000</v>
      </c>
      <c r="G14" s="35">
        <f t="shared" si="22"/>
        <v>12000</v>
      </c>
      <c r="H14" s="35">
        <f t="shared" si="13"/>
        <v>378000</v>
      </c>
      <c r="I14" s="121">
        <f t="shared" si="14"/>
        <v>14400</v>
      </c>
      <c r="J14" s="35">
        <f t="shared" si="15"/>
        <v>200000</v>
      </c>
      <c r="K14" s="35">
        <f t="shared" si="23"/>
        <v>40000</v>
      </c>
      <c r="L14" s="49">
        <f t="shared" si="17"/>
        <v>632400</v>
      </c>
      <c r="M14" s="128">
        <f t="shared" si="0"/>
        <v>70632</v>
      </c>
      <c r="N14" s="19">
        <f t="shared" si="1"/>
        <v>30000</v>
      </c>
      <c r="O14" s="35">
        <f t="shared" si="18"/>
        <v>4000</v>
      </c>
      <c r="P14" s="19">
        <f t="shared" si="19"/>
        <v>104632</v>
      </c>
      <c r="Q14" s="19">
        <f t="shared" si="2"/>
        <v>104632</v>
      </c>
      <c r="R14" s="19">
        <f t="shared" si="3"/>
        <v>104632</v>
      </c>
      <c r="S14" s="129">
        <f t="shared" si="4"/>
        <v>104632</v>
      </c>
      <c r="T14" s="52">
        <f t="shared" si="5"/>
        <v>418528</v>
      </c>
      <c r="U14" s="55">
        <f t="shared" si="6"/>
        <v>1050928</v>
      </c>
    </row>
    <row r="15" spans="1:25" x14ac:dyDescent="0.3">
      <c r="A15" s="20">
        <v>650</v>
      </c>
      <c r="B15" s="122">
        <f t="shared" si="7"/>
        <v>65000</v>
      </c>
      <c r="C15" s="35">
        <f t="shared" si="8"/>
        <v>97500</v>
      </c>
      <c r="D15" s="35">
        <f t="shared" si="9"/>
        <v>195000</v>
      </c>
      <c r="E15" s="35">
        <f>8*5000</f>
        <v>40000</v>
      </c>
      <c r="F15" s="35">
        <f>8*4000</f>
        <v>32000</v>
      </c>
      <c r="G15" s="35">
        <f>8*3000</f>
        <v>24000</v>
      </c>
      <c r="H15" s="35">
        <f t="shared" si="13"/>
        <v>453500</v>
      </c>
      <c r="I15" s="121">
        <f t="shared" si="14"/>
        <v>28800</v>
      </c>
      <c r="J15" s="35">
        <f t="shared" si="15"/>
        <v>200000</v>
      </c>
      <c r="K15" s="35">
        <f>2*8*5000</f>
        <v>80000</v>
      </c>
      <c r="L15" s="49">
        <f t="shared" si="17"/>
        <v>762300</v>
      </c>
      <c r="M15" s="128">
        <f t="shared" si="0"/>
        <v>86814</v>
      </c>
      <c r="N15" s="19">
        <f t="shared" si="1"/>
        <v>30000</v>
      </c>
      <c r="O15" s="35">
        <f t="shared" si="18"/>
        <v>8000</v>
      </c>
      <c r="P15" s="19">
        <f t="shared" si="19"/>
        <v>124814</v>
      </c>
      <c r="Q15" s="19">
        <f t="shared" si="2"/>
        <v>124814</v>
      </c>
      <c r="R15" s="19">
        <f t="shared" si="3"/>
        <v>124814</v>
      </c>
      <c r="S15" s="129">
        <f t="shared" si="4"/>
        <v>124814</v>
      </c>
      <c r="T15" s="52">
        <f t="shared" si="5"/>
        <v>499256</v>
      </c>
      <c r="U15" s="55">
        <f t="shared" si="6"/>
        <v>1261556</v>
      </c>
    </row>
    <row r="16" spans="1:25" x14ac:dyDescent="0.3">
      <c r="A16" s="20">
        <v>700</v>
      </c>
      <c r="B16" s="122">
        <f t="shared" si="7"/>
        <v>70000</v>
      </c>
      <c r="C16" s="35">
        <f t="shared" si="8"/>
        <v>105000</v>
      </c>
      <c r="D16" s="35">
        <f t="shared" si="9"/>
        <v>210000</v>
      </c>
      <c r="E16" s="35">
        <f t="shared" ref="E16:E22" si="24">8*5000</f>
        <v>40000</v>
      </c>
      <c r="F16" s="35">
        <f t="shared" ref="F16:F22" si="25">8*4000</f>
        <v>32000</v>
      </c>
      <c r="G16" s="35">
        <f t="shared" ref="G16:G22" si="26">8*3000</f>
        <v>24000</v>
      </c>
      <c r="H16" s="35">
        <f t="shared" si="13"/>
        <v>481000</v>
      </c>
      <c r="I16" s="121">
        <f t="shared" si="14"/>
        <v>28800</v>
      </c>
      <c r="J16" s="35">
        <f t="shared" si="15"/>
        <v>200000</v>
      </c>
      <c r="K16" s="35">
        <f t="shared" ref="K16:K22" si="27">2*8*5000</f>
        <v>80000</v>
      </c>
      <c r="L16" s="49">
        <f t="shared" si="17"/>
        <v>789800</v>
      </c>
      <c r="M16" s="128">
        <f t="shared" si="0"/>
        <v>91764</v>
      </c>
      <c r="N16" s="19">
        <f t="shared" si="1"/>
        <v>30000</v>
      </c>
      <c r="O16" s="35">
        <f t="shared" si="18"/>
        <v>8000</v>
      </c>
      <c r="P16" s="19">
        <f t="shared" si="19"/>
        <v>129764</v>
      </c>
      <c r="Q16" s="19">
        <f t="shared" si="2"/>
        <v>129764</v>
      </c>
      <c r="R16" s="19">
        <f t="shared" si="3"/>
        <v>129764</v>
      </c>
      <c r="S16" s="129">
        <f t="shared" si="4"/>
        <v>129764</v>
      </c>
      <c r="T16" s="52">
        <f t="shared" si="5"/>
        <v>519056</v>
      </c>
      <c r="U16" s="55">
        <f t="shared" si="6"/>
        <v>1308856</v>
      </c>
    </row>
    <row r="17" spans="1:25" x14ac:dyDescent="0.3">
      <c r="A17" s="20">
        <v>750</v>
      </c>
      <c r="B17" s="122">
        <f t="shared" si="7"/>
        <v>75000</v>
      </c>
      <c r="C17" s="35">
        <f t="shared" si="8"/>
        <v>112500</v>
      </c>
      <c r="D17" s="35">
        <f t="shared" si="9"/>
        <v>225000</v>
      </c>
      <c r="E17" s="35">
        <f t="shared" si="24"/>
        <v>40000</v>
      </c>
      <c r="F17" s="35">
        <f t="shared" si="25"/>
        <v>32000</v>
      </c>
      <c r="G17" s="35">
        <f t="shared" si="26"/>
        <v>24000</v>
      </c>
      <c r="H17" s="35">
        <f t="shared" si="13"/>
        <v>508500</v>
      </c>
      <c r="I17" s="121">
        <f t="shared" si="14"/>
        <v>28800</v>
      </c>
      <c r="J17" s="35">
        <f t="shared" si="15"/>
        <v>200000</v>
      </c>
      <c r="K17" s="35">
        <f t="shared" si="27"/>
        <v>80000</v>
      </c>
      <c r="L17" s="49">
        <f t="shared" si="17"/>
        <v>817300</v>
      </c>
      <c r="M17" s="128">
        <f t="shared" si="0"/>
        <v>96714</v>
      </c>
      <c r="N17" s="19">
        <f t="shared" si="1"/>
        <v>30000</v>
      </c>
      <c r="O17" s="35">
        <f t="shared" si="18"/>
        <v>8000</v>
      </c>
      <c r="P17" s="19">
        <f t="shared" si="19"/>
        <v>134714</v>
      </c>
      <c r="Q17" s="19">
        <f t="shared" si="2"/>
        <v>134714</v>
      </c>
      <c r="R17" s="19">
        <f t="shared" si="3"/>
        <v>134714</v>
      </c>
      <c r="S17" s="129">
        <f t="shared" si="4"/>
        <v>134714</v>
      </c>
      <c r="T17" s="52">
        <f t="shared" si="5"/>
        <v>538856</v>
      </c>
      <c r="U17" s="55">
        <f t="shared" si="6"/>
        <v>1356156</v>
      </c>
    </row>
    <row r="18" spans="1:25" x14ac:dyDescent="0.3">
      <c r="A18" s="20">
        <v>800</v>
      </c>
      <c r="B18" s="122">
        <f t="shared" si="7"/>
        <v>80000</v>
      </c>
      <c r="C18" s="35">
        <f t="shared" si="8"/>
        <v>120000</v>
      </c>
      <c r="D18" s="35">
        <f t="shared" si="9"/>
        <v>240000</v>
      </c>
      <c r="E18" s="35">
        <f t="shared" si="24"/>
        <v>40000</v>
      </c>
      <c r="F18" s="35">
        <f t="shared" si="25"/>
        <v>32000</v>
      </c>
      <c r="G18" s="35">
        <f t="shared" si="26"/>
        <v>24000</v>
      </c>
      <c r="H18" s="35">
        <f t="shared" si="13"/>
        <v>536000</v>
      </c>
      <c r="I18" s="121">
        <f t="shared" si="14"/>
        <v>28800</v>
      </c>
      <c r="J18" s="35">
        <f t="shared" si="15"/>
        <v>200000</v>
      </c>
      <c r="K18" s="35">
        <f t="shared" si="27"/>
        <v>80000</v>
      </c>
      <c r="L18" s="49">
        <f t="shared" si="17"/>
        <v>844800</v>
      </c>
      <c r="M18" s="128">
        <f t="shared" si="0"/>
        <v>101664</v>
      </c>
      <c r="N18" s="19">
        <f t="shared" si="1"/>
        <v>30000</v>
      </c>
      <c r="O18" s="35">
        <f t="shared" si="18"/>
        <v>8000</v>
      </c>
      <c r="P18" s="19">
        <f t="shared" si="19"/>
        <v>139664</v>
      </c>
      <c r="Q18" s="19">
        <f t="shared" si="2"/>
        <v>139664</v>
      </c>
      <c r="R18" s="19">
        <f t="shared" si="3"/>
        <v>139664</v>
      </c>
      <c r="S18" s="129">
        <f t="shared" si="4"/>
        <v>139664</v>
      </c>
      <c r="T18" s="52">
        <f t="shared" si="5"/>
        <v>558656</v>
      </c>
      <c r="U18" s="55">
        <f t="shared" si="6"/>
        <v>1403456</v>
      </c>
    </row>
    <row r="19" spans="1:25" x14ac:dyDescent="0.3">
      <c r="A19" s="20">
        <v>850</v>
      </c>
      <c r="B19" s="122">
        <f t="shared" si="7"/>
        <v>85000</v>
      </c>
      <c r="C19" s="35">
        <f t="shared" si="8"/>
        <v>127500</v>
      </c>
      <c r="D19" s="35">
        <f t="shared" si="9"/>
        <v>255000</v>
      </c>
      <c r="E19" s="35">
        <f t="shared" si="24"/>
        <v>40000</v>
      </c>
      <c r="F19" s="35">
        <f t="shared" si="25"/>
        <v>32000</v>
      </c>
      <c r="G19" s="35">
        <f t="shared" si="26"/>
        <v>24000</v>
      </c>
      <c r="H19" s="35">
        <f t="shared" si="13"/>
        <v>563500</v>
      </c>
      <c r="I19" s="121">
        <f t="shared" si="14"/>
        <v>28800</v>
      </c>
      <c r="J19" s="35">
        <f t="shared" si="15"/>
        <v>200000</v>
      </c>
      <c r="K19" s="35">
        <f t="shared" si="27"/>
        <v>80000</v>
      </c>
      <c r="L19" s="49">
        <f t="shared" si="17"/>
        <v>872300</v>
      </c>
      <c r="M19" s="128">
        <f t="shared" si="0"/>
        <v>106614</v>
      </c>
      <c r="N19" s="19">
        <f t="shared" si="1"/>
        <v>30000</v>
      </c>
      <c r="O19" s="35">
        <f t="shared" si="18"/>
        <v>8000</v>
      </c>
      <c r="P19" s="19">
        <f t="shared" si="19"/>
        <v>144614</v>
      </c>
      <c r="Q19" s="19">
        <f t="shared" si="2"/>
        <v>144614</v>
      </c>
      <c r="R19" s="19">
        <f t="shared" si="3"/>
        <v>144614</v>
      </c>
      <c r="S19" s="129">
        <f t="shared" si="4"/>
        <v>144614</v>
      </c>
      <c r="T19" s="52">
        <f t="shared" si="5"/>
        <v>578456</v>
      </c>
      <c r="U19" s="55">
        <f t="shared" si="6"/>
        <v>1450756</v>
      </c>
    </row>
    <row r="20" spans="1:25" x14ac:dyDescent="0.3">
      <c r="A20" s="20">
        <v>900</v>
      </c>
      <c r="B20" s="122">
        <f t="shared" si="7"/>
        <v>90000</v>
      </c>
      <c r="C20" s="35">
        <f t="shared" si="8"/>
        <v>135000</v>
      </c>
      <c r="D20" s="35">
        <f t="shared" si="9"/>
        <v>270000</v>
      </c>
      <c r="E20" s="35">
        <f t="shared" si="24"/>
        <v>40000</v>
      </c>
      <c r="F20" s="35">
        <f t="shared" si="25"/>
        <v>32000</v>
      </c>
      <c r="G20" s="35">
        <f t="shared" si="26"/>
        <v>24000</v>
      </c>
      <c r="H20" s="35">
        <f t="shared" si="13"/>
        <v>591000</v>
      </c>
      <c r="I20" s="121">
        <f t="shared" si="14"/>
        <v>28800</v>
      </c>
      <c r="J20" s="35">
        <f t="shared" si="15"/>
        <v>200000</v>
      </c>
      <c r="K20" s="35">
        <f t="shared" si="27"/>
        <v>80000</v>
      </c>
      <c r="L20" s="49">
        <f t="shared" si="17"/>
        <v>899800</v>
      </c>
      <c r="M20" s="128">
        <f t="shared" si="0"/>
        <v>111564</v>
      </c>
      <c r="N20" s="19">
        <f t="shared" si="1"/>
        <v>30000</v>
      </c>
      <c r="O20" s="35">
        <f t="shared" si="18"/>
        <v>8000</v>
      </c>
      <c r="P20" s="19">
        <f t="shared" si="19"/>
        <v>149564</v>
      </c>
      <c r="Q20" s="19">
        <f t="shared" si="2"/>
        <v>149564</v>
      </c>
      <c r="R20" s="19">
        <f t="shared" si="3"/>
        <v>149564</v>
      </c>
      <c r="S20" s="129">
        <f t="shared" si="4"/>
        <v>149564</v>
      </c>
      <c r="T20" s="52">
        <f t="shared" si="5"/>
        <v>598256</v>
      </c>
      <c r="U20" s="55">
        <f t="shared" si="6"/>
        <v>1498056</v>
      </c>
    </row>
    <row r="21" spans="1:25" x14ac:dyDescent="0.3">
      <c r="A21" s="20">
        <v>950</v>
      </c>
      <c r="B21" s="122">
        <f t="shared" si="7"/>
        <v>95000</v>
      </c>
      <c r="C21" s="35">
        <f t="shared" si="8"/>
        <v>142500</v>
      </c>
      <c r="D21" s="35">
        <f t="shared" si="9"/>
        <v>285000</v>
      </c>
      <c r="E21" s="35">
        <f t="shared" si="24"/>
        <v>40000</v>
      </c>
      <c r="F21" s="35">
        <f t="shared" si="25"/>
        <v>32000</v>
      </c>
      <c r="G21" s="35">
        <f t="shared" si="26"/>
        <v>24000</v>
      </c>
      <c r="H21" s="35">
        <f t="shared" si="13"/>
        <v>618500</v>
      </c>
      <c r="I21" s="121">
        <f t="shared" si="14"/>
        <v>28800</v>
      </c>
      <c r="J21" s="35">
        <f t="shared" si="15"/>
        <v>200000</v>
      </c>
      <c r="K21" s="35">
        <f t="shared" si="27"/>
        <v>80000</v>
      </c>
      <c r="L21" s="49">
        <f t="shared" si="17"/>
        <v>927300</v>
      </c>
      <c r="M21" s="128">
        <f t="shared" si="0"/>
        <v>116514</v>
      </c>
      <c r="N21" s="19">
        <f t="shared" si="1"/>
        <v>30000</v>
      </c>
      <c r="O21" s="35">
        <f t="shared" si="18"/>
        <v>8000</v>
      </c>
      <c r="P21" s="19">
        <f t="shared" si="19"/>
        <v>154514</v>
      </c>
      <c r="Q21" s="19">
        <f t="shared" si="2"/>
        <v>154514</v>
      </c>
      <c r="R21" s="19">
        <f t="shared" si="3"/>
        <v>154514</v>
      </c>
      <c r="S21" s="129">
        <f t="shared" si="4"/>
        <v>154514</v>
      </c>
      <c r="T21" s="52">
        <f t="shared" si="5"/>
        <v>618056</v>
      </c>
      <c r="U21" s="55">
        <f t="shared" si="6"/>
        <v>1545356</v>
      </c>
    </row>
    <row r="22" spans="1:25" ht="15" thickBot="1" x14ac:dyDescent="0.35">
      <c r="A22" s="21">
        <v>1000</v>
      </c>
      <c r="B22" s="133">
        <f t="shared" si="7"/>
        <v>100000</v>
      </c>
      <c r="C22" s="40">
        <f t="shared" si="8"/>
        <v>150000</v>
      </c>
      <c r="D22" s="40">
        <f t="shared" si="9"/>
        <v>300000</v>
      </c>
      <c r="E22" s="40">
        <f t="shared" si="24"/>
        <v>40000</v>
      </c>
      <c r="F22" s="40">
        <f t="shared" si="25"/>
        <v>32000</v>
      </c>
      <c r="G22" s="40">
        <f t="shared" si="26"/>
        <v>24000</v>
      </c>
      <c r="H22" s="40">
        <f t="shared" si="13"/>
        <v>646000</v>
      </c>
      <c r="I22" s="134">
        <f t="shared" si="14"/>
        <v>28800</v>
      </c>
      <c r="J22" s="40">
        <f t="shared" si="15"/>
        <v>200000</v>
      </c>
      <c r="K22" s="143">
        <f t="shared" si="27"/>
        <v>80000</v>
      </c>
      <c r="L22" s="50">
        <f t="shared" si="17"/>
        <v>954800</v>
      </c>
      <c r="M22" s="114">
        <f t="shared" si="0"/>
        <v>121464</v>
      </c>
      <c r="N22" s="22">
        <f t="shared" si="1"/>
        <v>30000</v>
      </c>
      <c r="O22" s="40">
        <f t="shared" si="18"/>
        <v>8000</v>
      </c>
      <c r="P22" s="22">
        <f t="shared" si="19"/>
        <v>159464</v>
      </c>
      <c r="Q22" s="22">
        <f t="shared" si="2"/>
        <v>159464</v>
      </c>
      <c r="R22" s="22">
        <f t="shared" si="3"/>
        <v>159464</v>
      </c>
      <c r="S22" s="108">
        <f t="shared" si="4"/>
        <v>159464</v>
      </c>
      <c r="T22" s="53">
        <f t="shared" si="5"/>
        <v>637856</v>
      </c>
      <c r="U22" s="56">
        <f t="shared" si="6"/>
        <v>1592656</v>
      </c>
    </row>
    <row r="23" spans="1:25" x14ac:dyDescent="0.3">
      <c r="A23" s="3"/>
      <c r="B23" s="5"/>
      <c r="C23" s="5"/>
      <c r="D23" s="5"/>
      <c r="E23" s="5"/>
      <c r="F23" s="5"/>
      <c r="G23" s="5"/>
      <c r="H23" s="4"/>
      <c r="J23" s="10"/>
      <c r="M23" s="6"/>
      <c r="V23" s="6"/>
      <c r="W23" s="6"/>
      <c r="X23" s="6"/>
      <c r="Y23" s="7"/>
    </row>
    <row r="26" spans="1:25" ht="15" thickBot="1" x14ac:dyDescent="0.35"/>
    <row r="27" spans="1:25" ht="15" thickBot="1" x14ac:dyDescent="0.35">
      <c r="A27" s="166" t="s">
        <v>12</v>
      </c>
      <c r="B27" s="167"/>
      <c r="C27" s="167"/>
      <c r="D27" s="167"/>
      <c r="E27" s="167"/>
      <c r="F27" s="167"/>
      <c r="G27" s="167"/>
      <c r="H27" s="167"/>
      <c r="I27" s="167"/>
      <c r="J27" s="168"/>
    </row>
    <row r="28" spans="1:25" ht="15" thickBot="1" x14ac:dyDescent="0.35">
      <c r="A28" s="33"/>
      <c r="B28" s="139" t="s">
        <v>8</v>
      </c>
      <c r="C28" s="67"/>
      <c r="D28" s="172" t="s">
        <v>9</v>
      </c>
      <c r="E28" s="173"/>
      <c r="F28" s="173"/>
      <c r="G28" s="173"/>
      <c r="H28" s="174"/>
      <c r="I28" s="67"/>
      <c r="J28" s="68"/>
      <c r="K28" s="8"/>
      <c r="L28" s="8"/>
      <c r="M28" s="8"/>
    </row>
    <row r="29" spans="1:25" ht="15" thickBot="1" x14ac:dyDescent="0.35">
      <c r="A29" s="65" t="s">
        <v>0</v>
      </c>
      <c r="B29" s="65" t="s">
        <v>11</v>
      </c>
      <c r="C29" s="48" t="s">
        <v>3</v>
      </c>
      <c r="D29" s="16" t="s">
        <v>10</v>
      </c>
      <c r="E29" s="118" t="s">
        <v>14</v>
      </c>
      <c r="F29" s="116" t="s">
        <v>15</v>
      </c>
      <c r="G29" s="116" t="s">
        <v>16</v>
      </c>
      <c r="H29" s="115" t="s">
        <v>17</v>
      </c>
      <c r="I29" s="51" t="s">
        <v>4</v>
      </c>
      <c r="J29" s="153" t="s">
        <v>5</v>
      </c>
      <c r="K29" s="3"/>
    </row>
    <row r="30" spans="1:25" x14ac:dyDescent="0.3">
      <c r="A30" s="33">
        <v>100</v>
      </c>
      <c r="B30" s="147">
        <f>350*A30</f>
        <v>35000</v>
      </c>
      <c r="C30" s="144">
        <f>B30</f>
        <v>35000</v>
      </c>
      <c r="D30" s="130">
        <f t="shared" ref="D30:D48" si="28">300*A30</f>
        <v>30000</v>
      </c>
      <c r="E30" s="150">
        <f t="shared" ref="E30:E48" si="29">D30</f>
        <v>30000</v>
      </c>
      <c r="F30" s="131">
        <f t="shared" ref="F30:F48" si="30">D30</f>
        <v>30000</v>
      </c>
      <c r="G30" s="120">
        <f t="shared" ref="G30:G48" si="31">D30</f>
        <v>30000</v>
      </c>
      <c r="H30" s="151">
        <f t="shared" ref="H30:H48" si="32">D30</f>
        <v>30000</v>
      </c>
      <c r="I30" s="76">
        <f>SUM(D30:H30)</f>
        <v>150000</v>
      </c>
      <c r="J30" s="154">
        <f>C30+I30</f>
        <v>185000</v>
      </c>
      <c r="K30" s="9"/>
    </row>
    <row r="31" spans="1:25" x14ac:dyDescent="0.3">
      <c r="A31" s="33">
        <v>150</v>
      </c>
      <c r="B31" s="148">
        <f t="shared" ref="B31:B48" si="33">350*A31</f>
        <v>52500</v>
      </c>
      <c r="C31" s="145">
        <f t="shared" ref="C31:C48" si="34">B31</f>
        <v>52500</v>
      </c>
      <c r="D31" s="122">
        <f t="shared" si="28"/>
        <v>45000</v>
      </c>
      <c r="E31" s="69">
        <f t="shared" si="29"/>
        <v>45000</v>
      </c>
      <c r="F31" s="35">
        <f t="shared" si="30"/>
        <v>45000</v>
      </c>
      <c r="G31" s="62">
        <f t="shared" si="31"/>
        <v>45000</v>
      </c>
      <c r="H31" s="152">
        <f t="shared" si="32"/>
        <v>45000</v>
      </c>
      <c r="I31" s="76">
        <f t="shared" ref="I31:I48" si="35">SUM(D31:H31)</f>
        <v>225000</v>
      </c>
      <c r="J31" s="155">
        <f t="shared" ref="J31:J48" si="36">C31+I31</f>
        <v>277500</v>
      </c>
      <c r="K31" s="9"/>
    </row>
    <row r="32" spans="1:25" x14ac:dyDescent="0.3">
      <c r="A32" s="33">
        <v>200</v>
      </c>
      <c r="B32" s="148">
        <f t="shared" si="33"/>
        <v>70000</v>
      </c>
      <c r="C32" s="145">
        <f t="shared" si="34"/>
        <v>70000</v>
      </c>
      <c r="D32" s="122">
        <f t="shared" si="28"/>
        <v>60000</v>
      </c>
      <c r="E32" s="69">
        <f t="shared" si="29"/>
        <v>60000</v>
      </c>
      <c r="F32" s="35">
        <f t="shared" si="30"/>
        <v>60000</v>
      </c>
      <c r="G32" s="62">
        <f t="shared" si="31"/>
        <v>60000</v>
      </c>
      <c r="H32" s="152">
        <f t="shared" si="32"/>
        <v>60000</v>
      </c>
      <c r="I32" s="76">
        <f t="shared" si="35"/>
        <v>300000</v>
      </c>
      <c r="J32" s="155">
        <f t="shared" si="36"/>
        <v>370000</v>
      </c>
      <c r="K32" s="9"/>
    </row>
    <row r="33" spans="1:11" x14ac:dyDescent="0.3">
      <c r="A33" s="33">
        <v>250</v>
      </c>
      <c r="B33" s="148">
        <f t="shared" si="33"/>
        <v>87500</v>
      </c>
      <c r="C33" s="145">
        <f t="shared" si="34"/>
        <v>87500</v>
      </c>
      <c r="D33" s="122">
        <f t="shared" si="28"/>
        <v>75000</v>
      </c>
      <c r="E33" s="69">
        <f t="shared" si="29"/>
        <v>75000</v>
      </c>
      <c r="F33" s="35">
        <f t="shared" si="30"/>
        <v>75000</v>
      </c>
      <c r="G33" s="62">
        <f t="shared" si="31"/>
        <v>75000</v>
      </c>
      <c r="H33" s="152">
        <f t="shared" si="32"/>
        <v>75000</v>
      </c>
      <c r="I33" s="76">
        <f t="shared" si="35"/>
        <v>375000</v>
      </c>
      <c r="J33" s="155">
        <f t="shared" si="36"/>
        <v>462500</v>
      </c>
      <c r="K33" s="9"/>
    </row>
    <row r="34" spans="1:11" x14ac:dyDescent="0.3">
      <c r="A34" s="33">
        <v>300</v>
      </c>
      <c r="B34" s="148">
        <f t="shared" si="33"/>
        <v>105000</v>
      </c>
      <c r="C34" s="145">
        <f t="shared" si="34"/>
        <v>105000</v>
      </c>
      <c r="D34" s="122">
        <f t="shared" si="28"/>
        <v>90000</v>
      </c>
      <c r="E34" s="69">
        <f t="shared" si="29"/>
        <v>90000</v>
      </c>
      <c r="F34" s="35">
        <f t="shared" si="30"/>
        <v>90000</v>
      </c>
      <c r="G34" s="62">
        <f t="shared" si="31"/>
        <v>90000</v>
      </c>
      <c r="H34" s="152">
        <f t="shared" si="32"/>
        <v>90000</v>
      </c>
      <c r="I34" s="76">
        <f t="shared" si="35"/>
        <v>450000</v>
      </c>
      <c r="J34" s="155">
        <f t="shared" si="36"/>
        <v>555000</v>
      </c>
      <c r="K34" s="9"/>
    </row>
    <row r="35" spans="1:11" x14ac:dyDescent="0.3">
      <c r="A35" s="33">
        <v>350</v>
      </c>
      <c r="B35" s="148">
        <f t="shared" si="33"/>
        <v>122500</v>
      </c>
      <c r="C35" s="145">
        <f t="shared" si="34"/>
        <v>122500</v>
      </c>
      <c r="D35" s="122">
        <f t="shared" si="28"/>
        <v>105000</v>
      </c>
      <c r="E35" s="69">
        <f t="shared" si="29"/>
        <v>105000</v>
      </c>
      <c r="F35" s="35">
        <f t="shared" si="30"/>
        <v>105000</v>
      </c>
      <c r="G35" s="62">
        <f t="shared" si="31"/>
        <v>105000</v>
      </c>
      <c r="H35" s="152">
        <f t="shared" si="32"/>
        <v>105000</v>
      </c>
      <c r="I35" s="76">
        <f t="shared" si="35"/>
        <v>525000</v>
      </c>
      <c r="J35" s="155">
        <f t="shared" si="36"/>
        <v>647500</v>
      </c>
      <c r="K35" s="9"/>
    </row>
    <row r="36" spans="1:11" x14ac:dyDescent="0.3">
      <c r="A36" s="33">
        <v>400</v>
      </c>
      <c r="B36" s="148">
        <f t="shared" si="33"/>
        <v>140000</v>
      </c>
      <c r="C36" s="145">
        <f t="shared" si="34"/>
        <v>140000</v>
      </c>
      <c r="D36" s="122">
        <f t="shared" si="28"/>
        <v>120000</v>
      </c>
      <c r="E36" s="69">
        <f t="shared" si="29"/>
        <v>120000</v>
      </c>
      <c r="F36" s="35">
        <f t="shared" si="30"/>
        <v>120000</v>
      </c>
      <c r="G36" s="62">
        <f t="shared" si="31"/>
        <v>120000</v>
      </c>
      <c r="H36" s="152">
        <f t="shared" si="32"/>
        <v>120000</v>
      </c>
      <c r="I36" s="76">
        <f t="shared" si="35"/>
        <v>600000</v>
      </c>
      <c r="J36" s="155">
        <f t="shared" si="36"/>
        <v>740000</v>
      </c>
      <c r="K36" s="9"/>
    </row>
    <row r="37" spans="1:11" x14ac:dyDescent="0.3">
      <c r="A37" s="33">
        <v>450</v>
      </c>
      <c r="B37" s="148">
        <f t="shared" si="33"/>
        <v>157500</v>
      </c>
      <c r="C37" s="145">
        <f t="shared" si="34"/>
        <v>157500</v>
      </c>
      <c r="D37" s="122">
        <f t="shared" si="28"/>
        <v>135000</v>
      </c>
      <c r="E37" s="69">
        <f t="shared" si="29"/>
        <v>135000</v>
      </c>
      <c r="F37" s="35">
        <f t="shared" si="30"/>
        <v>135000</v>
      </c>
      <c r="G37" s="62">
        <f t="shared" si="31"/>
        <v>135000</v>
      </c>
      <c r="H37" s="152">
        <f t="shared" si="32"/>
        <v>135000</v>
      </c>
      <c r="I37" s="76">
        <f t="shared" si="35"/>
        <v>675000</v>
      </c>
      <c r="J37" s="155">
        <f t="shared" si="36"/>
        <v>832500</v>
      </c>
      <c r="K37" s="9"/>
    </row>
    <row r="38" spans="1:11" x14ac:dyDescent="0.3">
      <c r="A38" s="33">
        <v>500</v>
      </c>
      <c r="B38" s="148">
        <f t="shared" si="33"/>
        <v>175000</v>
      </c>
      <c r="C38" s="145">
        <f t="shared" si="34"/>
        <v>175000</v>
      </c>
      <c r="D38" s="122">
        <f t="shared" si="28"/>
        <v>150000</v>
      </c>
      <c r="E38" s="69">
        <f t="shared" si="29"/>
        <v>150000</v>
      </c>
      <c r="F38" s="35">
        <f t="shared" si="30"/>
        <v>150000</v>
      </c>
      <c r="G38" s="62">
        <f t="shared" si="31"/>
        <v>150000</v>
      </c>
      <c r="H38" s="152">
        <f t="shared" si="32"/>
        <v>150000</v>
      </c>
      <c r="I38" s="76">
        <f t="shared" si="35"/>
        <v>750000</v>
      </c>
      <c r="J38" s="155">
        <f t="shared" si="36"/>
        <v>925000</v>
      </c>
      <c r="K38" s="9"/>
    </row>
    <row r="39" spans="1:11" x14ac:dyDescent="0.3">
      <c r="A39" s="33">
        <v>550</v>
      </c>
      <c r="B39" s="148">
        <f t="shared" si="33"/>
        <v>192500</v>
      </c>
      <c r="C39" s="145">
        <f t="shared" si="34"/>
        <v>192500</v>
      </c>
      <c r="D39" s="122">
        <f t="shared" si="28"/>
        <v>165000</v>
      </c>
      <c r="E39" s="69">
        <f t="shared" si="29"/>
        <v>165000</v>
      </c>
      <c r="F39" s="35">
        <f t="shared" si="30"/>
        <v>165000</v>
      </c>
      <c r="G39" s="62">
        <f t="shared" si="31"/>
        <v>165000</v>
      </c>
      <c r="H39" s="152">
        <f t="shared" si="32"/>
        <v>165000</v>
      </c>
      <c r="I39" s="76">
        <f t="shared" si="35"/>
        <v>825000</v>
      </c>
      <c r="J39" s="155">
        <f t="shared" si="36"/>
        <v>1017500</v>
      </c>
      <c r="K39" s="9"/>
    </row>
    <row r="40" spans="1:11" x14ac:dyDescent="0.3">
      <c r="A40" s="33">
        <v>600</v>
      </c>
      <c r="B40" s="148">
        <f t="shared" si="33"/>
        <v>210000</v>
      </c>
      <c r="C40" s="145">
        <f t="shared" si="34"/>
        <v>210000</v>
      </c>
      <c r="D40" s="122">
        <f t="shared" si="28"/>
        <v>180000</v>
      </c>
      <c r="E40" s="69">
        <f t="shared" si="29"/>
        <v>180000</v>
      </c>
      <c r="F40" s="35">
        <f t="shared" si="30"/>
        <v>180000</v>
      </c>
      <c r="G40" s="62">
        <f t="shared" si="31"/>
        <v>180000</v>
      </c>
      <c r="H40" s="152">
        <f t="shared" si="32"/>
        <v>180000</v>
      </c>
      <c r="I40" s="76">
        <f t="shared" si="35"/>
        <v>900000</v>
      </c>
      <c r="J40" s="155">
        <f t="shared" si="36"/>
        <v>1110000</v>
      </c>
      <c r="K40" s="9"/>
    </row>
    <row r="41" spans="1:11" x14ac:dyDescent="0.3">
      <c r="A41" s="33">
        <v>650</v>
      </c>
      <c r="B41" s="148">
        <f t="shared" si="33"/>
        <v>227500</v>
      </c>
      <c r="C41" s="145">
        <f t="shared" si="34"/>
        <v>227500</v>
      </c>
      <c r="D41" s="122">
        <f t="shared" si="28"/>
        <v>195000</v>
      </c>
      <c r="E41" s="69">
        <f t="shared" si="29"/>
        <v>195000</v>
      </c>
      <c r="F41" s="35">
        <f t="shared" si="30"/>
        <v>195000</v>
      </c>
      <c r="G41" s="62">
        <f t="shared" si="31"/>
        <v>195000</v>
      </c>
      <c r="H41" s="152">
        <f t="shared" si="32"/>
        <v>195000</v>
      </c>
      <c r="I41" s="76">
        <f t="shared" si="35"/>
        <v>975000</v>
      </c>
      <c r="J41" s="155">
        <f t="shared" si="36"/>
        <v>1202500</v>
      </c>
      <c r="K41" s="9"/>
    </row>
    <row r="42" spans="1:11" x14ac:dyDescent="0.3">
      <c r="A42" s="33">
        <v>700</v>
      </c>
      <c r="B42" s="148">
        <f t="shared" si="33"/>
        <v>245000</v>
      </c>
      <c r="C42" s="145">
        <f t="shared" si="34"/>
        <v>245000</v>
      </c>
      <c r="D42" s="122">
        <f t="shared" si="28"/>
        <v>210000</v>
      </c>
      <c r="E42" s="69">
        <f t="shared" si="29"/>
        <v>210000</v>
      </c>
      <c r="F42" s="35">
        <f t="shared" si="30"/>
        <v>210000</v>
      </c>
      <c r="G42" s="62">
        <f t="shared" si="31"/>
        <v>210000</v>
      </c>
      <c r="H42" s="152">
        <f t="shared" si="32"/>
        <v>210000</v>
      </c>
      <c r="I42" s="76">
        <f t="shared" si="35"/>
        <v>1050000</v>
      </c>
      <c r="J42" s="155">
        <f t="shared" si="36"/>
        <v>1295000</v>
      </c>
      <c r="K42" s="9"/>
    </row>
    <row r="43" spans="1:11" x14ac:dyDescent="0.3">
      <c r="A43" s="33">
        <v>750</v>
      </c>
      <c r="B43" s="148">
        <f t="shared" si="33"/>
        <v>262500</v>
      </c>
      <c r="C43" s="145">
        <f t="shared" si="34"/>
        <v>262500</v>
      </c>
      <c r="D43" s="122">
        <f t="shared" si="28"/>
        <v>225000</v>
      </c>
      <c r="E43" s="69">
        <f t="shared" si="29"/>
        <v>225000</v>
      </c>
      <c r="F43" s="35">
        <f t="shared" si="30"/>
        <v>225000</v>
      </c>
      <c r="G43" s="62">
        <f t="shared" si="31"/>
        <v>225000</v>
      </c>
      <c r="H43" s="152">
        <f t="shared" si="32"/>
        <v>225000</v>
      </c>
      <c r="I43" s="76">
        <f t="shared" si="35"/>
        <v>1125000</v>
      </c>
      <c r="J43" s="155">
        <f t="shared" si="36"/>
        <v>1387500</v>
      </c>
      <c r="K43" s="9"/>
    </row>
    <row r="44" spans="1:11" x14ac:dyDescent="0.3">
      <c r="A44" s="33">
        <v>800</v>
      </c>
      <c r="B44" s="148">
        <f t="shared" si="33"/>
        <v>280000</v>
      </c>
      <c r="C44" s="145">
        <f t="shared" si="34"/>
        <v>280000</v>
      </c>
      <c r="D44" s="122">
        <f t="shared" si="28"/>
        <v>240000</v>
      </c>
      <c r="E44" s="69">
        <f t="shared" si="29"/>
        <v>240000</v>
      </c>
      <c r="F44" s="35">
        <f t="shared" si="30"/>
        <v>240000</v>
      </c>
      <c r="G44" s="62">
        <f t="shared" si="31"/>
        <v>240000</v>
      </c>
      <c r="H44" s="152">
        <f t="shared" si="32"/>
        <v>240000</v>
      </c>
      <c r="I44" s="76">
        <f t="shared" si="35"/>
        <v>1200000</v>
      </c>
      <c r="J44" s="155">
        <f t="shared" si="36"/>
        <v>1480000</v>
      </c>
      <c r="K44" s="9"/>
    </row>
    <row r="45" spans="1:11" x14ac:dyDescent="0.3">
      <c r="A45" s="33">
        <v>850</v>
      </c>
      <c r="B45" s="148">
        <f t="shared" si="33"/>
        <v>297500</v>
      </c>
      <c r="C45" s="145">
        <f t="shared" si="34"/>
        <v>297500</v>
      </c>
      <c r="D45" s="122">
        <f t="shared" si="28"/>
        <v>255000</v>
      </c>
      <c r="E45" s="69">
        <f t="shared" si="29"/>
        <v>255000</v>
      </c>
      <c r="F45" s="35">
        <f t="shared" si="30"/>
        <v>255000</v>
      </c>
      <c r="G45" s="62">
        <f t="shared" si="31"/>
        <v>255000</v>
      </c>
      <c r="H45" s="152">
        <f t="shared" si="32"/>
        <v>255000</v>
      </c>
      <c r="I45" s="76">
        <f t="shared" si="35"/>
        <v>1275000</v>
      </c>
      <c r="J45" s="155">
        <f t="shared" si="36"/>
        <v>1572500</v>
      </c>
      <c r="K45" s="9"/>
    </row>
    <row r="46" spans="1:11" x14ac:dyDescent="0.3">
      <c r="A46" s="33">
        <v>900</v>
      </c>
      <c r="B46" s="148">
        <f t="shared" si="33"/>
        <v>315000</v>
      </c>
      <c r="C46" s="145">
        <f t="shared" si="34"/>
        <v>315000</v>
      </c>
      <c r="D46" s="122">
        <f t="shared" si="28"/>
        <v>270000</v>
      </c>
      <c r="E46" s="69">
        <f t="shared" si="29"/>
        <v>270000</v>
      </c>
      <c r="F46" s="35">
        <f t="shared" si="30"/>
        <v>270000</v>
      </c>
      <c r="G46" s="62">
        <f t="shared" si="31"/>
        <v>270000</v>
      </c>
      <c r="H46" s="152">
        <f t="shared" si="32"/>
        <v>270000</v>
      </c>
      <c r="I46" s="76">
        <f t="shared" si="35"/>
        <v>1350000</v>
      </c>
      <c r="J46" s="155">
        <f t="shared" si="36"/>
        <v>1665000</v>
      </c>
      <c r="K46" s="9"/>
    </row>
    <row r="47" spans="1:11" x14ac:dyDescent="0.3">
      <c r="A47" s="33">
        <v>950</v>
      </c>
      <c r="B47" s="148">
        <f t="shared" si="33"/>
        <v>332500</v>
      </c>
      <c r="C47" s="145">
        <f t="shared" si="34"/>
        <v>332500</v>
      </c>
      <c r="D47" s="122">
        <f t="shared" si="28"/>
        <v>285000</v>
      </c>
      <c r="E47" s="69">
        <f t="shared" si="29"/>
        <v>285000</v>
      </c>
      <c r="F47" s="35">
        <f t="shared" si="30"/>
        <v>285000</v>
      </c>
      <c r="G47" s="62">
        <f t="shared" si="31"/>
        <v>285000</v>
      </c>
      <c r="H47" s="152">
        <f t="shared" si="32"/>
        <v>285000</v>
      </c>
      <c r="I47" s="76">
        <f t="shared" si="35"/>
        <v>1425000</v>
      </c>
      <c r="J47" s="155">
        <f t="shared" si="36"/>
        <v>1757500</v>
      </c>
      <c r="K47" s="9"/>
    </row>
    <row r="48" spans="1:11" ht="15" thickBot="1" x14ac:dyDescent="0.35">
      <c r="A48" s="39">
        <v>1000</v>
      </c>
      <c r="B48" s="149">
        <f t="shared" si="33"/>
        <v>350000</v>
      </c>
      <c r="C48" s="146">
        <f t="shared" si="34"/>
        <v>350000</v>
      </c>
      <c r="D48" s="133">
        <f t="shared" si="28"/>
        <v>300000</v>
      </c>
      <c r="E48" s="70">
        <f t="shared" si="29"/>
        <v>300000</v>
      </c>
      <c r="F48" s="40">
        <f t="shared" si="30"/>
        <v>300000</v>
      </c>
      <c r="G48" s="64">
        <f t="shared" si="31"/>
        <v>300000</v>
      </c>
      <c r="H48" s="143">
        <f t="shared" si="32"/>
        <v>300000</v>
      </c>
      <c r="I48" s="77">
        <f t="shared" si="35"/>
        <v>1500000</v>
      </c>
      <c r="J48" s="156">
        <f t="shared" si="36"/>
        <v>1850000</v>
      </c>
      <c r="K48" s="9"/>
    </row>
    <row r="49" spans="1:14" x14ac:dyDescent="0.3">
      <c r="A49" s="3"/>
      <c r="B49" s="3"/>
      <c r="C49" s="3"/>
      <c r="D49" s="3"/>
      <c r="E49" s="3"/>
      <c r="F49" s="3"/>
      <c r="G49" s="3"/>
      <c r="H49" s="3"/>
      <c r="I49" s="3"/>
      <c r="K49" s="3"/>
      <c r="L49" s="3"/>
    </row>
    <row r="50" spans="1:14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4" ht="15" thickBo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4" ht="15" thickBot="1" x14ac:dyDescent="0.35">
      <c r="A52" s="166" t="s">
        <v>13</v>
      </c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8"/>
    </row>
    <row r="53" spans="1:14" ht="15" thickBot="1" x14ac:dyDescent="0.35">
      <c r="A53" s="33"/>
      <c r="B53" s="169" t="s">
        <v>8</v>
      </c>
      <c r="C53" s="170"/>
      <c r="D53" s="171"/>
      <c r="E53" s="17"/>
      <c r="F53" s="172" t="s">
        <v>9</v>
      </c>
      <c r="G53" s="173"/>
      <c r="H53" s="173"/>
      <c r="I53" s="173"/>
      <c r="J53" s="173"/>
      <c r="K53" s="174"/>
      <c r="L53" s="12"/>
      <c r="M53" s="34"/>
    </row>
    <row r="54" spans="1:14" ht="15" thickBot="1" x14ac:dyDescent="0.35">
      <c r="A54" s="13" t="s">
        <v>0</v>
      </c>
      <c r="B54" s="82" t="s">
        <v>19</v>
      </c>
      <c r="C54" s="83" t="s">
        <v>18</v>
      </c>
      <c r="D54" s="83" t="s">
        <v>6</v>
      </c>
      <c r="E54" s="84" t="s">
        <v>3</v>
      </c>
      <c r="F54" s="82" t="s">
        <v>19</v>
      </c>
      <c r="G54" s="83" t="s">
        <v>20</v>
      </c>
      <c r="H54" s="43" t="s">
        <v>14</v>
      </c>
      <c r="I54" s="43" t="s">
        <v>15</v>
      </c>
      <c r="J54" s="43" t="s">
        <v>16</v>
      </c>
      <c r="K54" s="43" t="s">
        <v>17</v>
      </c>
      <c r="L54" s="51" t="s">
        <v>4</v>
      </c>
      <c r="M54" s="85" t="s">
        <v>5</v>
      </c>
    </row>
    <row r="55" spans="1:14" x14ac:dyDescent="0.3">
      <c r="A55" s="20">
        <v>100</v>
      </c>
      <c r="B55" s="62">
        <f>2*25000</f>
        <v>50000</v>
      </c>
      <c r="C55" s="69">
        <v>500000</v>
      </c>
      <c r="D55" s="69">
        <f>2*2*5000</f>
        <v>20000</v>
      </c>
      <c r="E55" s="78">
        <f>SUM(B55:D55)</f>
        <v>570000</v>
      </c>
      <c r="F55" s="69">
        <f>B55</f>
        <v>50000</v>
      </c>
      <c r="G55" s="36">
        <f>0.1*D55</f>
        <v>2000</v>
      </c>
      <c r="H55" s="19">
        <f>SUM(F55:G55)</f>
        <v>52000</v>
      </c>
      <c r="I55" s="19">
        <f>H55</f>
        <v>52000</v>
      </c>
      <c r="J55" s="19">
        <f>H55</f>
        <v>52000</v>
      </c>
      <c r="K55" s="19">
        <f>H55</f>
        <v>52000</v>
      </c>
      <c r="L55" s="52">
        <f>SUM(H55:K55)</f>
        <v>208000</v>
      </c>
      <c r="M55" s="80">
        <f>E55+L55</f>
        <v>778000</v>
      </c>
    </row>
    <row r="56" spans="1:14" x14ac:dyDescent="0.3">
      <c r="A56" s="20">
        <v>150</v>
      </c>
      <c r="B56" s="62">
        <f t="shared" ref="B56:B61" si="37">2*25000</f>
        <v>50000</v>
      </c>
      <c r="C56" s="69">
        <v>500000</v>
      </c>
      <c r="D56" s="69">
        <f t="shared" ref="D56:D61" si="38">2*2*5000</f>
        <v>20000</v>
      </c>
      <c r="E56" s="78">
        <f t="shared" ref="E56:E73" si="39">SUM(B56:D56)</f>
        <v>570000</v>
      </c>
      <c r="F56" s="69">
        <f t="shared" ref="F56:F73" si="40">B56</f>
        <v>50000</v>
      </c>
      <c r="G56" s="36">
        <f t="shared" ref="G56:G73" si="41">0.1*D56</f>
        <v>2000</v>
      </c>
      <c r="H56" s="19">
        <f t="shared" ref="H56:H73" si="42">SUM(F56:G56)</f>
        <v>52000</v>
      </c>
      <c r="I56" s="19">
        <f t="shared" ref="I56:I73" si="43">H56</f>
        <v>52000</v>
      </c>
      <c r="J56" s="19">
        <f t="shared" ref="J56:J73" si="44">H56</f>
        <v>52000</v>
      </c>
      <c r="K56" s="19">
        <f t="shared" ref="K56:K73" si="45">H56</f>
        <v>52000</v>
      </c>
      <c r="L56" s="52">
        <f t="shared" ref="L56:L73" si="46">SUM(H56:K56)</f>
        <v>208000</v>
      </c>
      <c r="M56" s="80">
        <f t="shared" ref="M56:M73" si="47">E56+L56</f>
        <v>778000</v>
      </c>
    </row>
    <row r="57" spans="1:14" x14ac:dyDescent="0.3">
      <c r="A57" s="20">
        <v>200</v>
      </c>
      <c r="B57" s="62">
        <f t="shared" si="37"/>
        <v>50000</v>
      </c>
      <c r="C57" s="69">
        <v>500000</v>
      </c>
      <c r="D57" s="69">
        <f t="shared" si="38"/>
        <v>20000</v>
      </c>
      <c r="E57" s="78">
        <f t="shared" si="39"/>
        <v>570000</v>
      </c>
      <c r="F57" s="69">
        <f t="shared" si="40"/>
        <v>50000</v>
      </c>
      <c r="G57" s="36">
        <f t="shared" si="41"/>
        <v>2000</v>
      </c>
      <c r="H57" s="19">
        <f t="shared" si="42"/>
        <v>52000</v>
      </c>
      <c r="I57" s="19">
        <f t="shared" si="43"/>
        <v>52000</v>
      </c>
      <c r="J57" s="19">
        <f t="shared" si="44"/>
        <v>52000</v>
      </c>
      <c r="K57" s="19">
        <f t="shared" si="45"/>
        <v>52000</v>
      </c>
      <c r="L57" s="52">
        <f t="shared" si="46"/>
        <v>208000</v>
      </c>
      <c r="M57" s="80">
        <f t="shared" si="47"/>
        <v>778000</v>
      </c>
    </row>
    <row r="58" spans="1:14" x14ac:dyDescent="0.3">
      <c r="A58" s="20">
        <v>250</v>
      </c>
      <c r="B58" s="62">
        <f t="shared" si="37"/>
        <v>50000</v>
      </c>
      <c r="C58" s="69">
        <v>500000</v>
      </c>
      <c r="D58" s="69">
        <f t="shared" si="38"/>
        <v>20000</v>
      </c>
      <c r="E58" s="78">
        <f t="shared" si="39"/>
        <v>570000</v>
      </c>
      <c r="F58" s="69">
        <f t="shared" si="40"/>
        <v>50000</v>
      </c>
      <c r="G58" s="36">
        <f t="shared" si="41"/>
        <v>2000</v>
      </c>
      <c r="H58" s="19">
        <f t="shared" si="42"/>
        <v>52000</v>
      </c>
      <c r="I58" s="19">
        <f t="shared" si="43"/>
        <v>52000</v>
      </c>
      <c r="J58" s="19">
        <f t="shared" si="44"/>
        <v>52000</v>
      </c>
      <c r="K58" s="19">
        <f t="shared" si="45"/>
        <v>52000</v>
      </c>
      <c r="L58" s="52">
        <f t="shared" si="46"/>
        <v>208000</v>
      </c>
      <c r="M58" s="80">
        <f t="shared" si="47"/>
        <v>778000</v>
      </c>
    </row>
    <row r="59" spans="1:14" x14ac:dyDescent="0.3">
      <c r="A59" s="20">
        <v>300</v>
      </c>
      <c r="B59" s="62">
        <f t="shared" si="37"/>
        <v>50000</v>
      </c>
      <c r="C59" s="69">
        <v>500000</v>
      </c>
      <c r="D59" s="69">
        <f t="shared" si="38"/>
        <v>20000</v>
      </c>
      <c r="E59" s="78">
        <f t="shared" si="39"/>
        <v>570000</v>
      </c>
      <c r="F59" s="69">
        <f t="shared" si="40"/>
        <v>50000</v>
      </c>
      <c r="G59" s="36">
        <f t="shared" si="41"/>
        <v>2000</v>
      </c>
      <c r="H59" s="19">
        <f t="shared" si="42"/>
        <v>52000</v>
      </c>
      <c r="I59" s="19">
        <f t="shared" si="43"/>
        <v>52000</v>
      </c>
      <c r="J59" s="19">
        <f t="shared" si="44"/>
        <v>52000</v>
      </c>
      <c r="K59" s="19">
        <f t="shared" si="45"/>
        <v>52000</v>
      </c>
      <c r="L59" s="52">
        <f t="shared" si="46"/>
        <v>208000</v>
      </c>
      <c r="M59" s="80">
        <f t="shared" si="47"/>
        <v>778000</v>
      </c>
      <c r="N59" s="6"/>
    </row>
    <row r="60" spans="1:14" x14ac:dyDescent="0.3">
      <c r="A60" s="20">
        <v>350</v>
      </c>
      <c r="B60" s="62">
        <f t="shared" si="37"/>
        <v>50000</v>
      </c>
      <c r="C60" s="69">
        <v>500000</v>
      </c>
      <c r="D60" s="69">
        <f t="shared" si="38"/>
        <v>20000</v>
      </c>
      <c r="E60" s="78">
        <f t="shared" si="39"/>
        <v>570000</v>
      </c>
      <c r="F60" s="69">
        <f t="shared" si="40"/>
        <v>50000</v>
      </c>
      <c r="G60" s="36">
        <f t="shared" si="41"/>
        <v>2000</v>
      </c>
      <c r="H60" s="19">
        <f t="shared" si="42"/>
        <v>52000</v>
      </c>
      <c r="I60" s="19">
        <f t="shared" si="43"/>
        <v>52000</v>
      </c>
      <c r="J60" s="19">
        <f t="shared" si="44"/>
        <v>52000</v>
      </c>
      <c r="K60" s="19">
        <f t="shared" si="45"/>
        <v>52000</v>
      </c>
      <c r="L60" s="52">
        <f t="shared" si="46"/>
        <v>208000</v>
      </c>
      <c r="M60" s="80">
        <f t="shared" si="47"/>
        <v>778000</v>
      </c>
    </row>
    <row r="61" spans="1:14" x14ac:dyDescent="0.3">
      <c r="A61" s="20">
        <v>400</v>
      </c>
      <c r="B61" s="62">
        <f t="shared" si="37"/>
        <v>50000</v>
      </c>
      <c r="C61" s="69">
        <v>500000</v>
      </c>
      <c r="D61" s="69">
        <f t="shared" si="38"/>
        <v>20000</v>
      </c>
      <c r="E61" s="78">
        <f t="shared" si="39"/>
        <v>570000</v>
      </c>
      <c r="F61" s="69">
        <f t="shared" si="40"/>
        <v>50000</v>
      </c>
      <c r="G61" s="36">
        <f t="shared" si="41"/>
        <v>2000</v>
      </c>
      <c r="H61" s="19">
        <f t="shared" si="42"/>
        <v>52000</v>
      </c>
      <c r="I61" s="19">
        <f t="shared" si="43"/>
        <v>52000</v>
      </c>
      <c r="J61" s="19">
        <f t="shared" si="44"/>
        <v>52000</v>
      </c>
      <c r="K61" s="19">
        <f t="shared" si="45"/>
        <v>52000</v>
      </c>
      <c r="L61" s="52">
        <f t="shared" si="46"/>
        <v>208000</v>
      </c>
      <c r="M61" s="80">
        <f t="shared" si="47"/>
        <v>778000</v>
      </c>
    </row>
    <row r="62" spans="1:14" x14ac:dyDescent="0.3">
      <c r="A62" s="20">
        <v>450</v>
      </c>
      <c r="B62" s="62">
        <f>6*25000</f>
        <v>150000</v>
      </c>
      <c r="C62" s="69">
        <v>500000</v>
      </c>
      <c r="D62" s="69">
        <f>2*6*5000</f>
        <v>60000</v>
      </c>
      <c r="E62" s="78">
        <f t="shared" si="39"/>
        <v>710000</v>
      </c>
      <c r="F62" s="69">
        <f t="shared" si="40"/>
        <v>150000</v>
      </c>
      <c r="G62" s="36">
        <f t="shared" si="41"/>
        <v>6000</v>
      </c>
      <c r="H62" s="19">
        <f t="shared" si="42"/>
        <v>156000</v>
      </c>
      <c r="I62" s="19">
        <f t="shared" si="43"/>
        <v>156000</v>
      </c>
      <c r="J62" s="19">
        <f t="shared" si="44"/>
        <v>156000</v>
      </c>
      <c r="K62" s="19">
        <f t="shared" si="45"/>
        <v>156000</v>
      </c>
      <c r="L62" s="52">
        <f t="shared" si="46"/>
        <v>624000</v>
      </c>
      <c r="M62" s="80">
        <f t="shared" si="47"/>
        <v>1334000</v>
      </c>
    </row>
    <row r="63" spans="1:14" x14ac:dyDescent="0.3">
      <c r="A63" s="20">
        <v>500</v>
      </c>
      <c r="B63" s="62">
        <f t="shared" ref="B63:B65" si="48">6*25000</f>
        <v>150000</v>
      </c>
      <c r="C63" s="69">
        <v>500000</v>
      </c>
      <c r="D63" s="69">
        <f t="shared" ref="D63:D65" si="49">2*6*5000</f>
        <v>60000</v>
      </c>
      <c r="E63" s="78">
        <f t="shared" si="39"/>
        <v>710000</v>
      </c>
      <c r="F63" s="69">
        <f t="shared" si="40"/>
        <v>150000</v>
      </c>
      <c r="G63" s="36">
        <f t="shared" si="41"/>
        <v>6000</v>
      </c>
      <c r="H63" s="19">
        <f t="shared" si="42"/>
        <v>156000</v>
      </c>
      <c r="I63" s="19">
        <f t="shared" si="43"/>
        <v>156000</v>
      </c>
      <c r="J63" s="19">
        <f t="shared" si="44"/>
        <v>156000</v>
      </c>
      <c r="K63" s="19">
        <f t="shared" si="45"/>
        <v>156000</v>
      </c>
      <c r="L63" s="52">
        <f t="shared" si="46"/>
        <v>624000</v>
      </c>
      <c r="M63" s="80">
        <f t="shared" si="47"/>
        <v>1334000</v>
      </c>
    </row>
    <row r="64" spans="1:14" x14ac:dyDescent="0.3">
      <c r="A64" s="20">
        <v>550</v>
      </c>
      <c r="B64" s="62">
        <f t="shared" si="48"/>
        <v>150000</v>
      </c>
      <c r="C64" s="69">
        <v>500000</v>
      </c>
      <c r="D64" s="69">
        <f t="shared" si="49"/>
        <v>60000</v>
      </c>
      <c r="E64" s="78">
        <f t="shared" si="39"/>
        <v>710000</v>
      </c>
      <c r="F64" s="69">
        <f t="shared" si="40"/>
        <v>150000</v>
      </c>
      <c r="G64" s="36">
        <f t="shared" si="41"/>
        <v>6000</v>
      </c>
      <c r="H64" s="19">
        <f t="shared" si="42"/>
        <v>156000</v>
      </c>
      <c r="I64" s="19">
        <f t="shared" si="43"/>
        <v>156000</v>
      </c>
      <c r="J64" s="19">
        <f t="shared" si="44"/>
        <v>156000</v>
      </c>
      <c r="K64" s="19">
        <f t="shared" si="45"/>
        <v>156000</v>
      </c>
      <c r="L64" s="52">
        <f t="shared" si="46"/>
        <v>624000</v>
      </c>
      <c r="M64" s="80">
        <f t="shared" si="47"/>
        <v>1334000</v>
      </c>
    </row>
    <row r="65" spans="1:13" x14ac:dyDescent="0.3">
      <c r="A65" s="20">
        <v>600</v>
      </c>
      <c r="B65" s="62">
        <f t="shared" si="48"/>
        <v>150000</v>
      </c>
      <c r="C65" s="69">
        <v>500000</v>
      </c>
      <c r="D65" s="69">
        <f t="shared" si="49"/>
        <v>60000</v>
      </c>
      <c r="E65" s="78">
        <f t="shared" si="39"/>
        <v>710000</v>
      </c>
      <c r="F65" s="69">
        <f t="shared" si="40"/>
        <v>150000</v>
      </c>
      <c r="G65" s="36">
        <f t="shared" si="41"/>
        <v>6000</v>
      </c>
      <c r="H65" s="19">
        <f t="shared" si="42"/>
        <v>156000</v>
      </c>
      <c r="I65" s="19">
        <f t="shared" si="43"/>
        <v>156000</v>
      </c>
      <c r="J65" s="19">
        <f t="shared" si="44"/>
        <v>156000</v>
      </c>
      <c r="K65" s="19">
        <f t="shared" si="45"/>
        <v>156000</v>
      </c>
      <c r="L65" s="52">
        <f t="shared" si="46"/>
        <v>624000</v>
      </c>
      <c r="M65" s="80">
        <f t="shared" si="47"/>
        <v>1334000</v>
      </c>
    </row>
    <row r="66" spans="1:13" x14ac:dyDescent="0.3">
      <c r="A66" s="20">
        <v>650</v>
      </c>
      <c r="B66" s="62">
        <f>8*25000</f>
        <v>200000</v>
      </c>
      <c r="C66" s="69">
        <v>500000</v>
      </c>
      <c r="D66" s="69">
        <f>2*8*5000</f>
        <v>80000</v>
      </c>
      <c r="E66" s="78">
        <f t="shared" si="39"/>
        <v>780000</v>
      </c>
      <c r="F66" s="69">
        <f t="shared" si="40"/>
        <v>200000</v>
      </c>
      <c r="G66" s="36">
        <f t="shared" si="41"/>
        <v>8000</v>
      </c>
      <c r="H66" s="19">
        <f t="shared" si="42"/>
        <v>208000</v>
      </c>
      <c r="I66" s="19">
        <f t="shared" si="43"/>
        <v>208000</v>
      </c>
      <c r="J66" s="19">
        <f t="shared" si="44"/>
        <v>208000</v>
      </c>
      <c r="K66" s="19">
        <f t="shared" si="45"/>
        <v>208000</v>
      </c>
      <c r="L66" s="52">
        <f t="shared" si="46"/>
        <v>832000</v>
      </c>
      <c r="M66" s="80">
        <f t="shared" si="47"/>
        <v>1612000</v>
      </c>
    </row>
    <row r="67" spans="1:13" x14ac:dyDescent="0.3">
      <c r="A67" s="20">
        <v>700</v>
      </c>
      <c r="B67" s="62">
        <f t="shared" ref="B67:B73" si="50">8*25000</f>
        <v>200000</v>
      </c>
      <c r="C67" s="69">
        <v>500000</v>
      </c>
      <c r="D67" s="69">
        <f t="shared" ref="D67:D73" si="51">2*8*5000</f>
        <v>80000</v>
      </c>
      <c r="E67" s="78">
        <f t="shared" si="39"/>
        <v>780000</v>
      </c>
      <c r="F67" s="69">
        <f t="shared" si="40"/>
        <v>200000</v>
      </c>
      <c r="G67" s="36">
        <f t="shared" si="41"/>
        <v>8000</v>
      </c>
      <c r="H67" s="19">
        <f t="shared" si="42"/>
        <v>208000</v>
      </c>
      <c r="I67" s="19">
        <f t="shared" si="43"/>
        <v>208000</v>
      </c>
      <c r="J67" s="19">
        <f t="shared" si="44"/>
        <v>208000</v>
      </c>
      <c r="K67" s="19">
        <f t="shared" si="45"/>
        <v>208000</v>
      </c>
      <c r="L67" s="52">
        <f t="shared" si="46"/>
        <v>832000</v>
      </c>
      <c r="M67" s="80">
        <f t="shared" si="47"/>
        <v>1612000</v>
      </c>
    </row>
    <row r="68" spans="1:13" x14ac:dyDescent="0.3">
      <c r="A68" s="20">
        <v>750</v>
      </c>
      <c r="B68" s="62">
        <f t="shared" si="50"/>
        <v>200000</v>
      </c>
      <c r="C68" s="69">
        <v>500000</v>
      </c>
      <c r="D68" s="69">
        <f t="shared" si="51"/>
        <v>80000</v>
      </c>
      <c r="E68" s="78">
        <f t="shared" si="39"/>
        <v>780000</v>
      </c>
      <c r="F68" s="69">
        <f t="shared" si="40"/>
        <v>200000</v>
      </c>
      <c r="G68" s="36">
        <f t="shared" si="41"/>
        <v>8000</v>
      </c>
      <c r="H68" s="19">
        <f t="shared" si="42"/>
        <v>208000</v>
      </c>
      <c r="I68" s="19">
        <f t="shared" si="43"/>
        <v>208000</v>
      </c>
      <c r="J68" s="19">
        <f t="shared" si="44"/>
        <v>208000</v>
      </c>
      <c r="K68" s="19">
        <f t="shared" si="45"/>
        <v>208000</v>
      </c>
      <c r="L68" s="52">
        <f t="shared" si="46"/>
        <v>832000</v>
      </c>
      <c r="M68" s="80">
        <f t="shared" si="47"/>
        <v>1612000</v>
      </c>
    </row>
    <row r="69" spans="1:13" x14ac:dyDescent="0.3">
      <c r="A69" s="20">
        <v>800</v>
      </c>
      <c r="B69" s="62">
        <f t="shared" si="50"/>
        <v>200000</v>
      </c>
      <c r="C69" s="69">
        <v>500000</v>
      </c>
      <c r="D69" s="69">
        <f t="shared" si="51"/>
        <v>80000</v>
      </c>
      <c r="E69" s="78">
        <f t="shared" si="39"/>
        <v>780000</v>
      </c>
      <c r="F69" s="69">
        <f t="shared" si="40"/>
        <v>200000</v>
      </c>
      <c r="G69" s="36">
        <f t="shared" si="41"/>
        <v>8000</v>
      </c>
      <c r="H69" s="19">
        <f t="shared" si="42"/>
        <v>208000</v>
      </c>
      <c r="I69" s="19">
        <f t="shared" si="43"/>
        <v>208000</v>
      </c>
      <c r="J69" s="19">
        <f t="shared" si="44"/>
        <v>208000</v>
      </c>
      <c r="K69" s="19">
        <f t="shared" si="45"/>
        <v>208000</v>
      </c>
      <c r="L69" s="52">
        <f t="shared" si="46"/>
        <v>832000</v>
      </c>
      <c r="M69" s="80">
        <f t="shared" si="47"/>
        <v>1612000</v>
      </c>
    </row>
    <row r="70" spans="1:13" x14ac:dyDescent="0.3">
      <c r="A70" s="20">
        <v>850</v>
      </c>
      <c r="B70" s="62">
        <f t="shared" si="50"/>
        <v>200000</v>
      </c>
      <c r="C70" s="69">
        <v>500000</v>
      </c>
      <c r="D70" s="69">
        <f t="shared" si="51"/>
        <v>80000</v>
      </c>
      <c r="E70" s="78">
        <f t="shared" si="39"/>
        <v>780000</v>
      </c>
      <c r="F70" s="69">
        <f t="shared" si="40"/>
        <v>200000</v>
      </c>
      <c r="G70" s="36">
        <f t="shared" si="41"/>
        <v>8000</v>
      </c>
      <c r="H70" s="19">
        <f t="shared" si="42"/>
        <v>208000</v>
      </c>
      <c r="I70" s="19">
        <f t="shared" si="43"/>
        <v>208000</v>
      </c>
      <c r="J70" s="19">
        <f t="shared" si="44"/>
        <v>208000</v>
      </c>
      <c r="K70" s="19">
        <f t="shared" si="45"/>
        <v>208000</v>
      </c>
      <c r="L70" s="52">
        <f t="shared" si="46"/>
        <v>832000</v>
      </c>
      <c r="M70" s="80">
        <f t="shared" si="47"/>
        <v>1612000</v>
      </c>
    </row>
    <row r="71" spans="1:13" x14ac:dyDescent="0.3">
      <c r="A71" s="20">
        <v>900</v>
      </c>
      <c r="B71" s="62">
        <f t="shared" si="50"/>
        <v>200000</v>
      </c>
      <c r="C71" s="69">
        <v>500000</v>
      </c>
      <c r="D71" s="69">
        <f t="shared" si="51"/>
        <v>80000</v>
      </c>
      <c r="E71" s="78">
        <f t="shared" si="39"/>
        <v>780000</v>
      </c>
      <c r="F71" s="69">
        <f t="shared" si="40"/>
        <v>200000</v>
      </c>
      <c r="G71" s="36">
        <f t="shared" si="41"/>
        <v>8000</v>
      </c>
      <c r="H71" s="19">
        <f t="shared" si="42"/>
        <v>208000</v>
      </c>
      <c r="I71" s="19">
        <f t="shared" si="43"/>
        <v>208000</v>
      </c>
      <c r="J71" s="19">
        <f t="shared" si="44"/>
        <v>208000</v>
      </c>
      <c r="K71" s="19">
        <f t="shared" si="45"/>
        <v>208000</v>
      </c>
      <c r="L71" s="52">
        <f t="shared" si="46"/>
        <v>832000</v>
      </c>
      <c r="M71" s="80">
        <f t="shared" si="47"/>
        <v>1612000</v>
      </c>
    </row>
    <row r="72" spans="1:13" x14ac:dyDescent="0.3">
      <c r="A72" s="20">
        <v>950</v>
      </c>
      <c r="B72" s="62">
        <f t="shared" si="50"/>
        <v>200000</v>
      </c>
      <c r="C72" s="69">
        <v>500000</v>
      </c>
      <c r="D72" s="69">
        <f t="shared" si="51"/>
        <v>80000</v>
      </c>
      <c r="E72" s="78">
        <f t="shared" si="39"/>
        <v>780000</v>
      </c>
      <c r="F72" s="69">
        <f t="shared" si="40"/>
        <v>200000</v>
      </c>
      <c r="G72" s="36">
        <f t="shared" si="41"/>
        <v>8000</v>
      </c>
      <c r="H72" s="19">
        <f t="shared" si="42"/>
        <v>208000</v>
      </c>
      <c r="I72" s="19">
        <f t="shared" si="43"/>
        <v>208000</v>
      </c>
      <c r="J72" s="19">
        <f t="shared" si="44"/>
        <v>208000</v>
      </c>
      <c r="K72" s="19">
        <f t="shared" si="45"/>
        <v>208000</v>
      </c>
      <c r="L72" s="52">
        <f t="shared" si="46"/>
        <v>832000</v>
      </c>
      <c r="M72" s="80">
        <f t="shared" si="47"/>
        <v>1612000</v>
      </c>
    </row>
    <row r="73" spans="1:13" ht="15" thickBot="1" x14ac:dyDescent="0.35">
      <c r="A73" s="21">
        <v>1000</v>
      </c>
      <c r="B73" s="64">
        <f t="shared" si="50"/>
        <v>200000</v>
      </c>
      <c r="C73" s="70">
        <v>500000</v>
      </c>
      <c r="D73" s="70">
        <f t="shared" si="51"/>
        <v>80000</v>
      </c>
      <c r="E73" s="79">
        <f t="shared" si="39"/>
        <v>780000</v>
      </c>
      <c r="F73" s="70">
        <f t="shared" si="40"/>
        <v>200000</v>
      </c>
      <c r="G73" s="41">
        <f t="shared" si="41"/>
        <v>8000</v>
      </c>
      <c r="H73" s="22">
        <f t="shared" si="42"/>
        <v>208000</v>
      </c>
      <c r="I73" s="22">
        <f t="shared" si="43"/>
        <v>208000</v>
      </c>
      <c r="J73" s="22">
        <f t="shared" si="44"/>
        <v>208000</v>
      </c>
      <c r="K73" s="22">
        <f t="shared" si="45"/>
        <v>208000</v>
      </c>
      <c r="L73" s="53">
        <f t="shared" si="46"/>
        <v>832000</v>
      </c>
      <c r="M73" s="81">
        <f t="shared" si="47"/>
        <v>1612000</v>
      </c>
    </row>
    <row r="74" spans="1:13" x14ac:dyDescent="0.3">
      <c r="C74" s="6"/>
    </row>
    <row r="77" spans="1:13" ht="15" thickBot="1" x14ac:dyDescent="0.35"/>
    <row r="78" spans="1:13" ht="15" thickBot="1" x14ac:dyDescent="0.35">
      <c r="A78" s="12"/>
      <c r="B78" s="157" t="s">
        <v>7</v>
      </c>
      <c r="C78" s="158"/>
      <c r="D78" s="159"/>
      <c r="E78" s="160" t="s">
        <v>12</v>
      </c>
      <c r="F78" s="161"/>
      <c r="G78" s="162"/>
      <c r="H78" s="163" t="s">
        <v>13</v>
      </c>
      <c r="I78" s="164"/>
      <c r="J78" s="165"/>
    </row>
    <row r="79" spans="1:13" ht="15" thickBot="1" x14ac:dyDescent="0.35">
      <c r="A79" s="23" t="s">
        <v>0</v>
      </c>
      <c r="B79" s="90" t="s">
        <v>3</v>
      </c>
      <c r="C79" s="97" t="s">
        <v>4</v>
      </c>
      <c r="D79" s="99" t="s">
        <v>5</v>
      </c>
      <c r="E79" s="46" t="s">
        <v>3</v>
      </c>
      <c r="F79" s="46" t="s">
        <v>4</v>
      </c>
      <c r="G79" s="89" t="s">
        <v>5</v>
      </c>
      <c r="H79" s="97" t="s">
        <v>3</v>
      </c>
      <c r="I79" s="98" t="s">
        <v>4</v>
      </c>
      <c r="J79" s="102" t="s">
        <v>5</v>
      </c>
    </row>
    <row r="80" spans="1:13" x14ac:dyDescent="0.3">
      <c r="A80" s="105">
        <v>100</v>
      </c>
      <c r="B80" s="92">
        <v>306200</v>
      </c>
      <c r="C80" s="94">
        <v>190064</v>
      </c>
      <c r="D80" s="140">
        <v>496264</v>
      </c>
      <c r="E80" s="94">
        <v>35000</v>
      </c>
      <c r="F80" s="94">
        <v>150000</v>
      </c>
      <c r="G80" s="80">
        <v>185000</v>
      </c>
      <c r="H80" s="93">
        <v>570000</v>
      </c>
      <c r="I80" s="93">
        <v>208000</v>
      </c>
      <c r="J80" s="103">
        <v>778000</v>
      </c>
    </row>
    <row r="81" spans="1:10" x14ac:dyDescent="0.3">
      <c r="A81" s="105">
        <v>150</v>
      </c>
      <c r="B81" s="92">
        <v>333700</v>
      </c>
      <c r="C81" s="94">
        <v>209864</v>
      </c>
      <c r="D81" s="140">
        <v>543564</v>
      </c>
      <c r="E81" s="94">
        <v>52500</v>
      </c>
      <c r="F81" s="94">
        <v>225000</v>
      </c>
      <c r="G81" s="80">
        <v>277500</v>
      </c>
      <c r="H81" s="94">
        <v>570000</v>
      </c>
      <c r="I81" s="94">
        <v>208000</v>
      </c>
      <c r="J81" s="103">
        <v>778000</v>
      </c>
    </row>
    <row r="82" spans="1:10" x14ac:dyDescent="0.3">
      <c r="A82" s="105">
        <v>200</v>
      </c>
      <c r="B82" s="92">
        <v>361200</v>
      </c>
      <c r="C82" s="94">
        <v>229664</v>
      </c>
      <c r="D82" s="140">
        <v>590864</v>
      </c>
      <c r="E82" s="94">
        <v>70000</v>
      </c>
      <c r="F82" s="94">
        <v>300000</v>
      </c>
      <c r="G82" s="80">
        <v>370000</v>
      </c>
      <c r="H82" s="94">
        <v>570000</v>
      </c>
      <c r="I82" s="94">
        <v>208000</v>
      </c>
      <c r="J82" s="103">
        <v>778000</v>
      </c>
    </row>
    <row r="83" spans="1:10" x14ac:dyDescent="0.3">
      <c r="A83" s="105">
        <v>250</v>
      </c>
      <c r="B83" s="92">
        <v>388700</v>
      </c>
      <c r="C83" s="94">
        <v>249464</v>
      </c>
      <c r="D83" s="140">
        <v>638164</v>
      </c>
      <c r="E83" s="94">
        <v>87500</v>
      </c>
      <c r="F83" s="94">
        <v>375000</v>
      </c>
      <c r="G83" s="80">
        <v>462500</v>
      </c>
      <c r="H83" s="94">
        <v>570000</v>
      </c>
      <c r="I83" s="94">
        <v>208000</v>
      </c>
      <c r="J83" s="103">
        <v>778000</v>
      </c>
    </row>
    <row r="84" spans="1:10" x14ac:dyDescent="0.3">
      <c r="A84" s="105">
        <v>300</v>
      </c>
      <c r="B84" s="92">
        <v>416200</v>
      </c>
      <c r="C84" s="94">
        <v>269264</v>
      </c>
      <c r="D84" s="140">
        <v>685464</v>
      </c>
      <c r="E84" s="94">
        <v>105000</v>
      </c>
      <c r="F84" s="94">
        <v>450000</v>
      </c>
      <c r="G84" s="80">
        <v>555000</v>
      </c>
      <c r="H84" s="94">
        <v>570000</v>
      </c>
      <c r="I84" s="94">
        <v>208000</v>
      </c>
      <c r="J84" s="103">
        <v>778000</v>
      </c>
    </row>
    <row r="85" spans="1:10" x14ac:dyDescent="0.3">
      <c r="A85" s="105">
        <v>350</v>
      </c>
      <c r="B85" s="92">
        <v>494900</v>
      </c>
      <c r="C85" s="94">
        <v>319528</v>
      </c>
      <c r="D85" s="140">
        <v>814428</v>
      </c>
      <c r="E85" s="94">
        <v>122500</v>
      </c>
      <c r="F85" s="94">
        <v>525000</v>
      </c>
      <c r="G85" s="80">
        <v>647500</v>
      </c>
      <c r="H85" s="94">
        <v>570000</v>
      </c>
      <c r="I85" s="94">
        <v>208000</v>
      </c>
      <c r="J85" s="103">
        <v>778000</v>
      </c>
    </row>
    <row r="86" spans="1:10" x14ac:dyDescent="0.3">
      <c r="A86" s="105">
        <v>400</v>
      </c>
      <c r="B86" s="92">
        <v>522400</v>
      </c>
      <c r="C86" s="94">
        <v>339328</v>
      </c>
      <c r="D86" s="140">
        <v>861728</v>
      </c>
      <c r="E86" s="94">
        <v>140000</v>
      </c>
      <c r="F86" s="94">
        <v>600000</v>
      </c>
      <c r="G86" s="80">
        <v>740000</v>
      </c>
      <c r="H86" s="94">
        <v>570000</v>
      </c>
      <c r="I86" s="94">
        <v>208000</v>
      </c>
      <c r="J86" s="103">
        <v>778000</v>
      </c>
    </row>
    <row r="87" spans="1:10" x14ac:dyDescent="0.3">
      <c r="A87" s="105">
        <v>450</v>
      </c>
      <c r="B87" s="92">
        <v>549900</v>
      </c>
      <c r="C87" s="94">
        <v>359128</v>
      </c>
      <c r="D87" s="140">
        <v>909028</v>
      </c>
      <c r="E87" s="94">
        <v>157500</v>
      </c>
      <c r="F87" s="94">
        <v>675000</v>
      </c>
      <c r="G87" s="80">
        <v>832500</v>
      </c>
      <c r="H87" s="94">
        <v>710000</v>
      </c>
      <c r="I87" s="94">
        <v>624000</v>
      </c>
      <c r="J87" s="103">
        <v>1334000</v>
      </c>
    </row>
    <row r="88" spans="1:10" x14ac:dyDescent="0.3">
      <c r="A88" s="105">
        <v>500</v>
      </c>
      <c r="B88" s="92">
        <v>577400</v>
      </c>
      <c r="C88" s="94">
        <v>378928</v>
      </c>
      <c r="D88" s="140">
        <v>956328</v>
      </c>
      <c r="E88" s="94">
        <v>175000</v>
      </c>
      <c r="F88" s="94">
        <v>750000</v>
      </c>
      <c r="G88" s="80">
        <v>925000</v>
      </c>
      <c r="H88" s="94">
        <v>710000</v>
      </c>
      <c r="I88" s="94">
        <v>624000</v>
      </c>
      <c r="J88" s="103">
        <v>1334000</v>
      </c>
    </row>
    <row r="89" spans="1:10" x14ac:dyDescent="0.3">
      <c r="A89" s="105">
        <v>550</v>
      </c>
      <c r="B89" s="92">
        <v>604900</v>
      </c>
      <c r="C89" s="94">
        <v>398728</v>
      </c>
      <c r="D89" s="140">
        <v>1003628</v>
      </c>
      <c r="E89" s="94">
        <v>192500</v>
      </c>
      <c r="F89" s="94">
        <v>825000</v>
      </c>
      <c r="G89" s="80">
        <v>1017500</v>
      </c>
      <c r="H89" s="94">
        <v>710000</v>
      </c>
      <c r="I89" s="94">
        <v>624000</v>
      </c>
      <c r="J89" s="103">
        <v>1334000</v>
      </c>
    </row>
    <row r="90" spans="1:10" x14ac:dyDescent="0.3">
      <c r="A90" s="105">
        <v>600</v>
      </c>
      <c r="B90" s="92">
        <v>632400</v>
      </c>
      <c r="C90" s="94">
        <v>418528</v>
      </c>
      <c r="D90" s="140">
        <v>1050928</v>
      </c>
      <c r="E90" s="94">
        <v>210000</v>
      </c>
      <c r="F90" s="94">
        <v>900000</v>
      </c>
      <c r="G90" s="80">
        <v>1110000</v>
      </c>
      <c r="H90" s="94">
        <v>710000</v>
      </c>
      <c r="I90" s="94">
        <v>624000</v>
      </c>
      <c r="J90" s="103">
        <v>1334000</v>
      </c>
    </row>
    <row r="91" spans="1:10" x14ac:dyDescent="0.3">
      <c r="A91" s="105">
        <v>650</v>
      </c>
      <c r="B91" s="92">
        <v>762300</v>
      </c>
      <c r="C91" s="94">
        <v>499256</v>
      </c>
      <c r="D91" s="140">
        <v>1261556</v>
      </c>
      <c r="E91" s="94">
        <v>227500</v>
      </c>
      <c r="F91" s="94">
        <v>975000</v>
      </c>
      <c r="G91" s="80">
        <v>1202500</v>
      </c>
      <c r="H91" s="94">
        <v>780000</v>
      </c>
      <c r="I91" s="94">
        <v>832000</v>
      </c>
      <c r="J91" s="103">
        <v>1612000</v>
      </c>
    </row>
    <row r="92" spans="1:10" x14ac:dyDescent="0.3">
      <c r="A92" s="105">
        <v>700</v>
      </c>
      <c r="B92" s="92">
        <v>789800</v>
      </c>
      <c r="C92" s="94">
        <v>519056</v>
      </c>
      <c r="D92" s="140">
        <v>1308856</v>
      </c>
      <c r="E92" s="94">
        <v>245000</v>
      </c>
      <c r="F92" s="94">
        <v>1050000</v>
      </c>
      <c r="G92" s="80">
        <v>1295000</v>
      </c>
      <c r="H92" s="94">
        <v>780000</v>
      </c>
      <c r="I92" s="94">
        <v>832000</v>
      </c>
      <c r="J92" s="103">
        <v>1612000</v>
      </c>
    </row>
    <row r="93" spans="1:10" x14ac:dyDescent="0.3">
      <c r="A93" s="105">
        <v>750</v>
      </c>
      <c r="B93" s="92">
        <v>817300</v>
      </c>
      <c r="C93" s="94">
        <v>538856</v>
      </c>
      <c r="D93" s="140">
        <v>1356156</v>
      </c>
      <c r="E93" s="94">
        <v>262500</v>
      </c>
      <c r="F93" s="94">
        <v>1125000</v>
      </c>
      <c r="G93" s="80">
        <v>1387500</v>
      </c>
      <c r="H93" s="94">
        <v>780000</v>
      </c>
      <c r="I93" s="94">
        <v>832000</v>
      </c>
      <c r="J93" s="103">
        <v>1612000</v>
      </c>
    </row>
    <row r="94" spans="1:10" x14ac:dyDescent="0.3">
      <c r="A94" s="105">
        <v>800</v>
      </c>
      <c r="B94" s="92">
        <v>844800</v>
      </c>
      <c r="C94" s="94">
        <v>558656</v>
      </c>
      <c r="D94" s="140">
        <v>1403456</v>
      </c>
      <c r="E94" s="94">
        <v>280000</v>
      </c>
      <c r="F94" s="94">
        <v>1200000</v>
      </c>
      <c r="G94" s="80">
        <v>1480000</v>
      </c>
      <c r="H94" s="94">
        <v>780000</v>
      </c>
      <c r="I94" s="94">
        <v>832000</v>
      </c>
      <c r="J94" s="103">
        <v>1612000</v>
      </c>
    </row>
    <row r="95" spans="1:10" x14ac:dyDescent="0.3">
      <c r="A95" s="105">
        <v>850</v>
      </c>
      <c r="B95" s="92">
        <v>872300</v>
      </c>
      <c r="C95" s="94">
        <v>578456</v>
      </c>
      <c r="D95" s="140">
        <v>1450756</v>
      </c>
      <c r="E95" s="94">
        <v>297500</v>
      </c>
      <c r="F95" s="94">
        <v>1275000</v>
      </c>
      <c r="G95" s="80">
        <v>1572500</v>
      </c>
      <c r="H95" s="94">
        <v>780000</v>
      </c>
      <c r="I95" s="94">
        <v>832000</v>
      </c>
      <c r="J95" s="103">
        <v>1612000</v>
      </c>
    </row>
    <row r="96" spans="1:10" x14ac:dyDescent="0.3">
      <c r="A96" s="105">
        <v>900</v>
      </c>
      <c r="B96" s="92">
        <v>899800</v>
      </c>
      <c r="C96" s="94">
        <v>598256</v>
      </c>
      <c r="D96" s="140">
        <v>1498056</v>
      </c>
      <c r="E96" s="94">
        <v>315000</v>
      </c>
      <c r="F96" s="94">
        <v>1350000</v>
      </c>
      <c r="G96" s="80">
        <v>1665000</v>
      </c>
      <c r="H96" s="94">
        <v>780000</v>
      </c>
      <c r="I96" s="94">
        <v>832000</v>
      </c>
      <c r="J96" s="103">
        <v>1612000</v>
      </c>
    </row>
    <row r="97" spans="1:10" x14ac:dyDescent="0.3">
      <c r="A97" s="105">
        <v>950</v>
      </c>
      <c r="B97" s="92">
        <v>927300</v>
      </c>
      <c r="C97" s="94">
        <v>618056</v>
      </c>
      <c r="D97" s="140">
        <v>1545356</v>
      </c>
      <c r="E97" s="94">
        <v>332500</v>
      </c>
      <c r="F97" s="94">
        <v>1425000</v>
      </c>
      <c r="G97" s="80">
        <v>1757500</v>
      </c>
      <c r="H97" s="94">
        <v>780000</v>
      </c>
      <c r="I97" s="94">
        <v>832000</v>
      </c>
      <c r="J97" s="103">
        <v>1612000</v>
      </c>
    </row>
    <row r="98" spans="1:10" ht="15" thickBot="1" x14ac:dyDescent="0.35">
      <c r="A98" s="106">
        <v>1000</v>
      </c>
      <c r="B98" s="95">
        <v>954800</v>
      </c>
      <c r="C98" s="96">
        <v>637856</v>
      </c>
      <c r="D98" s="141">
        <v>1592656</v>
      </c>
      <c r="E98" s="96">
        <v>350000</v>
      </c>
      <c r="F98" s="96">
        <v>1500000</v>
      </c>
      <c r="G98" s="81">
        <v>1850000</v>
      </c>
      <c r="H98" s="96">
        <v>780000</v>
      </c>
      <c r="I98" s="96">
        <v>832000</v>
      </c>
      <c r="J98" s="104">
        <v>1612000</v>
      </c>
    </row>
    <row r="100" spans="1:10" ht="15" thickBot="1" x14ac:dyDescent="0.35"/>
    <row r="101" spans="1:10" ht="15" thickBot="1" x14ac:dyDescent="0.35">
      <c r="A101" s="142" t="s">
        <v>42</v>
      </c>
    </row>
    <row r="102" spans="1:10" ht="15" thickBot="1" x14ac:dyDescent="0.35">
      <c r="A102" s="11"/>
      <c r="B102" s="47" t="s">
        <v>32</v>
      </c>
      <c r="C102" s="46" t="s">
        <v>33</v>
      </c>
      <c r="D102" s="45" t="s">
        <v>34</v>
      </c>
    </row>
    <row r="103" spans="1:10" x14ac:dyDescent="0.3">
      <c r="A103" s="109" t="s">
        <v>7</v>
      </c>
      <c r="B103" s="112">
        <f>B84</f>
        <v>416200</v>
      </c>
      <c r="C103" s="28">
        <f>C84</f>
        <v>269264</v>
      </c>
      <c r="D103" s="38">
        <f>SUM(B103:C103)</f>
        <v>685464</v>
      </c>
    </row>
    <row r="104" spans="1:10" x14ac:dyDescent="0.3">
      <c r="A104" s="110" t="s">
        <v>12</v>
      </c>
      <c r="B104" s="113">
        <f>E84</f>
        <v>105000</v>
      </c>
      <c r="C104" s="28">
        <f>F84</f>
        <v>450000</v>
      </c>
      <c r="D104" s="38">
        <f>SUM(B104:C104)</f>
        <v>555000</v>
      </c>
    </row>
    <row r="105" spans="1:10" ht="15" thickBot="1" x14ac:dyDescent="0.35">
      <c r="A105" s="111" t="s">
        <v>13</v>
      </c>
      <c r="B105" s="114">
        <f>H84</f>
        <v>570000</v>
      </c>
      <c r="C105" s="29">
        <f>I84</f>
        <v>208000</v>
      </c>
      <c r="D105" s="108">
        <f>SUM(B105:C105)</f>
        <v>778000</v>
      </c>
    </row>
  </sheetData>
  <mergeCells count="11">
    <mergeCell ref="B78:D78"/>
    <mergeCell ref="E78:G78"/>
    <mergeCell ref="H78:J78"/>
    <mergeCell ref="A27:J27"/>
    <mergeCell ref="A1:U1"/>
    <mergeCell ref="B2:K2"/>
    <mergeCell ref="M2:S2"/>
    <mergeCell ref="D28:H28"/>
    <mergeCell ref="B53:D53"/>
    <mergeCell ref="A52:M52"/>
    <mergeCell ref="F53:K53"/>
  </mergeCells>
  <phoneticPr fontId="2" type="noConversion"/>
  <pageMargins left="0.7" right="0.7" top="0.75" bottom="0.75" header="0.3" footer="0.3"/>
  <pageSetup paperSize="9" orientation="portrait" r:id="rId1"/>
  <ignoredErrors>
    <ignoredError sqref="D30:D4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359E3-3C88-4995-8E95-5EE8DDB978C7}">
  <dimension ref="A1:Z105"/>
  <sheetViews>
    <sheetView zoomScale="74" workbookViewId="0">
      <selection sqref="A1:Z1"/>
    </sheetView>
  </sheetViews>
  <sheetFormatPr defaultRowHeight="14.4" x14ac:dyDescent="0.3"/>
  <cols>
    <col min="1" max="1" width="14.88671875" bestFit="1" customWidth="1"/>
    <col min="2" max="2" width="20.33203125" bestFit="1" customWidth="1"/>
    <col min="3" max="3" width="18.33203125" bestFit="1" customWidth="1"/>
    <col min="4" max="4" width="17.33203125" customWidth="1"/>
    <col min="5" max="6" width="15.33203125" bestFit="1" customWidth="1"/>
    <col min="7" max="7" width="26.5546875" bestFit="1" customWidth="1"/>
    <col min="8" max="8" width="22.33203125" bestFit="1" customWidth="1"/>
    <col min="9" max="9" width="22.88671875" bestFit="1" customWidth="1"/>
    <col min="10" max="11" width="17.77734375" customWidth="1"/>
    <col min="12" max="12" width="19.88671875" bestFit="1" customWidth="1"/>
    <col min="13" max="14" width="29.6640625" bestFit="1" customWidth="1"/>
    <col min="15" max="15" width="24.109375" bestFit="1" customWidth="1"/>
    <col min="16" max="16" width="18.33203125" bestFit="1" customWidth="1"/>
    <col min="17" max="17" width="21.21875" bestFit="1" customWidth="1"/>
    <col min="18" max="18" width="19.44140625" bestFit="1" customWidth="1"/>
    <col min="19" max="20" width="15.6640625" bestFit="1" customWidth="1"/>
    <col min="21" max="21" width="17.88671875" bestFit="1" customWidth="1"/>
    <col min="22" max="24" width="12.88671875" customWidth="1"/>
    <col min="25" max="25" width="13.88671875" bestFit="1" customWidth="1"/>
    <col min="26" max="26" width="11.5546875" bestFit="1" customWidth="1"/>
  </cols>
  <sheetData>
    <row r="1" spans="1:26" ht="15" thickBot="1" x14ac:dyDescent="0.35">
      <c r="A1" s="166" t="s">
        <v>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8"/>
    </row>
    <row r="2" spans="1:26" ht="15" thickBot="1" x14ac:dyDescent="0.35">
      <c r="A2" s="30"/>
      <c r="B2" s="175" t="s">
        <v>8</v>
      </c>
      <c r="C2" s="176"/>
      <c r="D2" s="176"/>
      <c r="E2" s="176"/>
      <c r="F2" s="176"/>
      <c r="G2" s="176"/>
      <c r="H2" s="176"/>
      <c r="I2" s="176"/>
      <c r="J2" s="176"/>
      <c r="K2" s="177"/>
      <c r="L2" s="31"/>
      <c r="M2" s="180" t="s">
        <v>9</v>
      </c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2"/>
      <c r="Y2" s="2"/>
    </row>
    <row r="3" spans="1:26" ht="15" thickBot="1" x14ac:dyDescent="0.35">
      <c r="A3" s="13" t="s">
        <v>0</v>
      </c>
      <c r="B3" s="65" t="s">
        <v>21</v>
      </c>
      <c r="C3" s="43" t="s">
        <v>22</v>
      </c>
      <c r="D3" s="43" t="s">
        <v>23</v>
      </c>
      <c r="E3" s="43" t="s">
        <v>24</v>
      </c>
      <c r="F3" s="43" t="s">
        <v>25</v>
      </c>
      <c r="G3" s="43" t="s">
        <v>26</v>
      </c>
      <c r="H3" s="44" t="s">
        <v>27</v>
      </c>
      <c r="I3" s="44" t="s">
        <v>28</v>
      </c>
      <c r="J3" s="44" t="s">
        <v>29</v>
      </c>
      <c r="K3" s="135" t="s">
        <v>2</v>
      </c>
      <c r="L3" s="48" t="s">
        <v>3</v>
      </c>
      <c r="M3" s="107" t="s">
        <v>30</v>
      </c>
      <c r="N3" s="136" t="s">
        <v>31</v>
      </c>
      <c r="O3" s="137" t="s">
        <v>35</v>
      </c>
      <c r="P3" s="136" t="s">
        <v>14</v>
      </c>
      <c r="Q3" s="136" t="s">
        <v>15</v>
      </c>
      <c r="R3" s="136" t="s">
        <v>16</v>
      </c>
      <c r="S3" s="138" t="s">
        <v>17</v>
      </c>
      <c r="T3" s="47" t="s">
        <v>36</v>
      </c>
      <c r="U3" s="44" t="s">
        <v>37</v>
      </c>
      <c r="V3" s="44" t="s">
        <v>38</v>
      </c>
      <c r="W3" s="44" t="s">
        <v>39</v>
      </c>
      <c r="X3" s="45" t="s">
        <v>40</v>
      </c>
      <c r="Y3" s="51" t="s">
        <v>4</v>
      </c>
      <c r="Z3" s="54" t="s">
        <v>5</v>
      </c>
    </row>
    <row r="4" spans="1:26" x14ac:dyDescent="0.3">
      <c r="A4" s="16">
        <v>100</v>
      </c>
      <c r="B4" s="130">
        <f>A4*100</f>
        <v>10000</v>
      </c>
      <c r="C4" s="131">
        <f>A4*150</f>
        <v>15000</v>
      </c>
      <c r="D4" s="131">
        <f>A4*300</f>
        <v>30000</v>
      </c>
      <c r="E4" s="131">
        <f>2*5000</f>
        <v>10000</v>
      </c>
      <c r="F4" s="131">
        <f>2*4000</f>
        <v>8000</v>
      </c>
      <c r="G4" s="131">
        <f>2*3000</f>
        <v>6000</v>
      </c>
      <c r="H4" s="131">
        <f>SUM(B4:G4)</f>
        <v>79000</v>
      </c>
      <c r="I4" s="132">
        <f>0.3*SUM(E4:G4)</f>
        <v>7200</v>
      </c>
      <c r="J4" s="37">
        <f>200000</f>
        <v>200000</v>
      </c>
      <c r="K4" s="119">
        <f>2*2*5000</f>
        <v>20000</v>
      </c>
      <c r="L4" s="49">
        <f>SUM(H4:K4)</f>
        <v>306200</v>
      </c>
      <c r="M4" s="124">
        <f t="shared" ref="M4:M22" si="0">0.18*(H4+I4)</f>
        <v>15516</v>
      </c>
      <c r="N4" s="125">
        <f t="shared" ref="N4:N22" si="1">0.15*J4</f>
        <v>30000</v>
      </c>
      <c r="O4" s="126">
        <f>0.1*K4</f>
        <v>2000</v>
      </c>
      <c r="P4" s="125">
        <f>SUM(M4:O4)</f>
        <v>47516</v>
      </c>
      <c r="Q4" s="125">
        <f t="shared" ref="Q4:Q22" si="2">P4</f>
        <v>47516</v>
      </c>
      <c r="R4" s="125">
        <f t="shared" ref="R4:R22" si="3">P4</f>
        <v>47516</v>
      </c>
      <c r="S4" s="127">
        <f t="shared" ref="S4:S22" si="4">P4</f>
        <v>47516</v>
      </c>
      <c r="T4" s="128">
        <f>P4</f>
        <v>47516</v>
      </c>
      <c r="U4" s="19">
        <f t="shared" ref="U4:X4" si="5">Q4</f>
        <v>47516</v>
      </c>
      <c r="V4" s="19">
        <f t="shared" si="5"/>
        <v>47516</v>
      </c>
      <c r="W4" s="19">
        <f t="shared" si="5"/>
        <v>47516</v>
      </c>
      <c r="X4" s="129">
        <f t="shared" si="5"/>
        <v>47516</v>
      </c>
      <c r="Y4" s="117">
        <f>SUM(P4:X4)</f>
        <v>427644</v>
      </c>
      <c r="Z4" s="55">
        <f t="shared" ref="Z4:Z22" si="6">L4+Y4</f>
        <v>733844</v>
      </c>
    </row>
    <row r="5" spans="1:26" x14ac:dyDescent="0.3">
      <c r="A5" s="20">
        <v>150</v>
      </c>
      <c r="B5" s="122">
        <f t="shared" ref="B5:B22" si="7">A5*100</f>
        <v>15000</v>
      </c>
      <c r="C5" s="35">
        <f t="shared" ref="C5:C22" si="8">A5*150</f>
        <v>22500</v>
      </c>
      <c r="D5" s="35">
        <f t="shared" ref="D5:D22" si="9">A5*300</f>
        <v>45000</v>
      </c>
      <c r="E5" s="35">
        <f t="shared" ref="E5:E8" si="10">2*5000</f>
        <v>10000</v>
      </c>
      <c r="F5" s="35">
        <f t="shared" ref="F5:F8" si="11">2*4000</f>
        <v>8000</v>
      </c>
      <c r="G5" s="35">
        <f t="shared" ref="G5:G8" si="12">2*3000</f>
        <v>6000</v>
      </c>
      <c r="H5" s="35">
        <f t="shared" ref="H5:H22" si="13">SUM(B5:G5)</f>
        <v>106500</v>
      </c>
      <c r="I5" s="121">
        <f t="shared" ref="I5:I22" si="14">0.3*SUM(E5:G5)</f>
        <v>7200</v>
      </c>
      <c r="J5" s="37">
        <f t="shared" ref="J5:J22" si="15">200000</f>
        <v>200000</v>
      </c>
      <c r="K5" s="37">
        <f t="shared" ref="K5:K8" si="16">2*2*5000</f>
        <v>20000</v>
      </c>
      <c r="L5" s="49">
        <f t="shared" ref="L5:L22" si="17">SUM(H5:K5)</f>
        <v>333700</v>
      </c>
      <c r="M5" s="128">
        <f t="shared" si="0"/>
        <v>20466</v>
      </c>
      <c r="N5" s="19">
        <f t="shared" si="1"/>
        <v>30000</v>
      </c>
      <c r="O5" s="18">
        <f t="shared" ref="O5:O22" si="18">0.1*K5</f>
        <v>2000</v>
      </c>
      <c r="P5" s="19">
        <f t="shared" ref="P5:P22" si="19">SUM(M5:O5)</f>
        <v>52466</v>
      </c>
      <c r="Q5" s="19">
        <f t="shared" si="2"/>
        <v>52466</v>
      </c>
      <c r="R5" s="19">
        <f t="shared" si="3"/>
        <v>52466</v>
      </c>
      <c r="S5" s="129">
        <f t="shared" si="4"/>
        <v>52466</v>
      </c>
      <c r="T5" s="128">
        <f t="shared" ref="T5:T22" si="20">P5</f>
        <v>52466</v>
      </c>
      <c r="U5" s="19">
        <f t="shared" ref="U5:U22" si="21">Q5</f>
        <v>52466</v>
      </c>
      <c r="V5" s="19">
        <f t="shared" ref="V5:V22" si="22">R5</f>
        <v>52466</v>
      </c>
      <c r="W5" s="19">
        <f t="shared" ref="W5:W22" si="23">S5</f>
        <v>52466</v>
      </c>
      <c r="X5" s="129">
        <f t="shared" ref="X5:X22" si="24">T5</f>
        <v>52466</v>
      </c>
      <c r="Y5" s="52">
        <f t="shared" ref="Y5:Y22" si="25">SUM(P5:X5)</f>
        <v>472194</v>
      </c>
      <c r="Z5" s="55">
        <f t="shared" si="6"/>
        <v>805894</v>
      </c>
    </row>
    <row r="6" spans="1:26" x14ac:dyDescent="0.3">
      <c r="A6" s="20">
        <v>200</v>
      </c>
      <c r="B6" s="122">
        <f t="shared" si="7"/>
        <v>20000</v>
      </c>
      <c r="C6" s="35">
        <f t="shared" si="8"/>
        <v>30000</v>
      </c>
      <c r="D6" s="35">
        <f t="shared" si="9"/>
        <v>60000</v>
      </c>
      <c r="E6" s="35">
        <f t="shared" si="10"/>
        <v>10000</v>
      </c>
      <c r="F6" s="35">
        <f t="shared" si="11"/>
        <v>8000</v>
      </c>
      <c r="G6" s="35">
        <f t="shared" si="12"/>
        <v>6000</v>
      </c>
      <c r="H6" s="35">
        <f t="shared" si="13"/>
        <v>134000</v>
      </c>
      <c r="I6" s="121">
        <f t="shared" si="14"/>
        <v>7200</v>
      </c>
      <c r="J6" s="37">
        <f t="shared" si="15"/>
        <v>200000</v>
      </c>
      <c r="K6" s="37">
        <f t="shared" si="16"/>
        <v>20000</v>
      </c>
      <c r="L6" s="49">
        <f t="shared" si="17"/>
        <v>361200</v>
      </c>
      <c r="M6" s="128">
        <f t="shared" si="0"/>
        <v>25416</v>
      </c>
      <c r="N6" s="19">
        <f t="shared" si="1"/>
        <v>30000</v>
      </c>
      <c r="O6" s="18">
        <f t="shared" si="18"/>
        <v>2000</v>
      </c>
      <c r="P6" s="19">
        <f t="shared" si="19"/>
        <v>57416</v>
      </c>
      <c r="Q6" s="19">
        <f t="shared" si="2"/>
        <v>57416</v>
      </c>
      <c r="R6" s="19">
        <f t="shared" si="3"/>
        <v>57416</v>
      </c>
      <c r="S6" s="129">
        <f t="shared" si="4"/>
        <v>57416</v>
      </c>
      <c r="T6" s="128">
        <f t="shared" si="20"/>
        <v>57416</v>
      </c>
      <c r="U6" s="19">
        <f t="shared" si="21"/>
        <v>57416</v>
      </c>
      <c r="V6" s="19">
        <f t="shared" si="22"/>
        <v>57416</v>
      </c>
      <c r="W6" s="19">
        <f t="shared" si="23"/>
        <v>57416</v>
      </c>
      <c r="X6" s="129">
        <f t="shared" si="24"/>
        <v>57416</v>
      </c>
      <c r="Y6" s="52">
        <f t="shared" si="25"/>
        <v>516744</v>
      </c>
      <c r="Z6" s="55">
        <f t="shared" si="6"/>
        <v>877944</v>
      </c>
    </row>
    <row r="7" spans="1:26" x14ac:dyDescent="0.3">
      <c r="A7" s="20">
        <v>250</v>
      </c>
      <c r="B7" s="122">
        <f t="shared" si="7"/>
        <v>25000</v>
      </c>
      <c r="C7" s="35">
        <f t="shared" si="8"/>
        <v>37500</v>
      </c>
      <c r="D7" s="35">
        <f t="shared" si="9"/>
        <v>75000</v>
      </c>
      <c r="E7" s="35">
        <f t="shared" si="10"/>
        <v>10000</v>
      </c>
      <c r="F7" s="35">
        <f t="shared" si="11"/>
        <v>8000</v>
      </c>
      <c r="G7" s="35">
        <f t="shared" si="12"/>
        <v>6000</v>
      </c>
      <c r="H7" s="35">
        <f t="shared" si="13"/>
        <v>161500</v>
      </c>
      <c r="I7" s="121">
        <f t="shared" si="14"/>
        <v>7200</v>
      </c>
      <c r="J7" s="37">
        <f t="shared" si="15"/>
        <v>200000</v>
      </c>
      <c r="K7" s="37">
        <f t="shared" si="16"/>
        <v>20000</v>
      </c>
      <c r="L7" s="49">
        <f t="shared" si="17"/>
        <v>388700</v>
      </c>
      <c r="M7" s="128">
        <f t="shared" si="0"/>
        <v>30366</v>
      </c>
      <c r="N7" s="19">
        <f t="shared" si="1"/>
        <v>30000</v>
      </c>
      <c r="O7" s="18">
        <f t="shared" si="18"/>
        <v>2000</v>
      </c>
      <c r="P7" s="19">
        <f t="shared" si="19"/>
        <v>62366</v>
      </c>
      <c r="Q7" s="19">
        <f t="shared" si="2"/>
        <v>62366</v>
      </c>
      <c r="R7" s="19">
        <f t="shared" si="3"/>
        <v>62366</v>
      </c>
      <c r="S7" s="129">
        <f t="shared" si="4"/>
        <v>62366</v>
      </c>
      <c r="T7" s="128">
        <f t="shared" si="20"/>
        <v>62366</v>
      </c>
      <c r="U7" s="19">
        <f t="shared" si="21"/>
        <v>62366</v>
      </c>
      <c r="V7" s="19">
        <f t="shared" si="22"/>
        <v>62366</v>
      </c>
      <c r="W7" s="19">
        <f t="shared" si="23"/>
        <v>62366</v>
      </c>
      <c r="X7" s="129">
        <f t="shared" si="24"/>
        <v>62366</v>
      </c>
      <c r="Y7" s="52">
        <f t="shared" si="25"/>
        <v>561294</v>
      </c>
      <c r="Z7" s="55">
        <f t="shared" si="6"/>
        <v>949994</v>
      </c>
    </row>
    <row r="8" spans="1:26" x14ac:dyDescent="0.3">
      <c r="A8" s="20">
        <v>300</v>
      </c>
      <c r="B8" s="122">
        <f t="shared" si="7"/>
        <v>30000</v>
      </c>
      <c r="C8" s="35">
        <f t="shared" si="8"/>
        <v>45000</v>
      </c>
      <c r="D8" s="35">
        <f t="shared" si="9"/>
        <v>90000</v>
      </c>
      <c r="E8" s="35">
        <f t="shared" si="10"/>
        <v>10000</v>
      </c>
      <c r="F8" s="35">
        <f t="shared" si="11"/>
        <v>8000</v>
      </c>
      <c r="G8" s="35">
        <f t="shared" si="12"/>
        <v>6000</v>
      </c>
      <c r="H8" s="35">
        <f t="shared" si="13"/>
        <v>189000</v>
      </c>
      <c r="I8" s="121">
        <f t="shared" si="14"/>
        <v>7200</v>
      </c>
      <c r="J8" s="37">
        <f t="shared" si="15"/>
        <v>200000</v>
      </c>
      <c r="K8" s="37">
        <f t="shared" si="16"/>
        <v>20000</v>
      </c>
      <c r="L8" s="49">
        <f t="shared" si="17"/>
        <v>416200</v>
      </c>
      <c r="M8" s="128">
        <f t="shared" si="0"/>
        <v>35316</v>
      </c>
      <c r="N8" s="19">
        <f t="shared" si="1"/>
        <v>30000</v>
      </c>
      <c r="O8" s="18">
        <f t="shared" si="18"/>
        <v>2000</v>
      </c>
      <c r="P8" s="19">
        <f t="shared" si="19"/>
        <v>67316</v>
      </c>
      <c r="Q8" s="19">
        <f t="shared" si="2"/>
        <v>67316</v>
      </c>
      <c r="R8" s="19">
        <f t="shared" si="3"/>
        <v>67316</v>
      </c>
      <c r="S8" s="129">
        <f t="shared" si="4"/>
        <v>67316</v>
      </c>
      <c r="T8" s="128">
        <f t="shared" si="20"/>
        <v>67316</v>
      </c>
      <c r="U8" s="19">
        <f t="shared" si="21"/>
        <v>67316</v>
      </c>
      <c r="V8" s="19">
        <f t="shared" si="22"/>
        <v>67316</v>
      </c>
      <c r="W8" s="19">
        <f t="shared" si="23"/>
        <v>67316</v>
      </c>
      <c r="X8" s="129">
        <f t="shared" si="24"/>
        <v>67316</v>
      </c>
      <c r="Y8" s="52">
        <f t="shared" si="25"/>
        <v>605844</v>
      </c>
      <c r="Z8" s="55">
        <f t="shared" si="6"/>
        <v>1022044</v>
      </c>
    </row>
    <row r="9" spans="1:26" x14ac:dyDescent="0.3">
      <c r="A9" s="20">
        <v>350</v>
      </c>
      <c r="B9" s="122">
        <f t="shared" si="7"/>
        <v>35000</v>
      </c>
      <c r="C9" s="35">
        <f t="shared" si="8"/>
        <v>52500</v>
      </c>
      <c r="D9" s="35">
        <f t="shared" si="9"/>
        <v>105000</v>
      </c>
      <c r="E9" s="35">
        <f>4*5000</f>
        <v>20000</v>
      </c>
      <c r="F9" s="35">
        <f>4*4000</f>
        <v>16000</v>
      </c>
      <c r="G9" s="35">
        <f>4*3000</f>
        <v>12000</v>
      </c>
      <c r="H9" s="35">
        <f t="shared" si="13"/>
        <v>240500</v>
      </c>
      <c r="I9" s="121">
        <f t="shared" si="14"/>
        <v>14400</v>
      </c>
      <c r="J9" s="37">
        <f t="shared" si="15"/>
        <v>200000</v>
      </c>
      <c r="K9" s="37">
        <f>2*4*5000</f>
        <v>40000</v>
      </c>
      <c r="L9" s="49">
        <f t="shared" si="17"/>
        <v>494900</v>
      </c>
      <c r="M9" s="128">
        <f t="shared" si="0"/>
        <v>45882</v>
      </c>
      <c r="N9" s="19">
        <f t="shared" si="1"/>
        <v>30000</v>
      </c>
      <c r="O9" s="18">
        <f t="shared" si="18"/>
        <v>4000</v>
      </c>
      <c r="P9" s="19">
        <f t="shared" si="19"/>
        <v>79882</v>
      </c>
      <c r="Q9" s="19">
        <f t="shared" si="2"/>
        <v>79882</v>
      </c>
      <c r="R9" s="19">
        <f t="shared" si="3"/>
        <v>79882</v>
      </c>
      <c r="S9" s="129">
        <f t="shared" si="4"/>
        <v>79882</v>
      </c>
      <c r="T9" s="128">
        <f t="shared" si="20"/>
        <v>79882</v>
      </c>
      <c r="U9" s="19">
        <f t="shared" si="21"/>
        <v>79882</v>
      </c>
      <c r="V9" s="19">
        <f t="shared" si="22"/>
        <v>79882</v>
      </c>
      <c r="W9" s="19">
        <f t="shared" si="23"/>
        <v>79882</v>
      </c>
      <c r="X9" s="129">
        <f t="shared" si="24"/>
        <v>79882</v>
      </c>
      <c r="Y9" s="52">
        <f t="shared" si="25"/>
        <v>718938</v>
      </c>
      <c r="Z9" s="55">
        <f t="shared" si="6"/>
        <v>1213838</v>
      </c>
    </row>
    <row r="10" spans="1:26" x14ac:dyDescent="0.3">
      <c r="A10" s="20">
        <v>400</v>
      </c>
      <c r="B10" s="122">
        <f t="shared" si="7"/>
        <v>40000</v>
      </c>
      <c r="C10" s="35">
        <f t="shared" si="8"/>
        <v>60000</v>
      </c>
      <c r="D10" s="35">
        <f t="shared" si="9"/>
        <v>120000</v>
      </c>
      <c r="E10" s="35">
        <f t="shared" ref="E10:E14" si="26">4*5000</f>
        <v>20000</v>
      </c>
      <c r="F10" s="35">
        <f t="shared" ref="F10:F14" si="27">4*4000</f>
        <v>16000</v>
      </c>
      <c r="G10" s="35">
        <f t="shared" ref="G10:G14" si="28">4*3000</f>
        <v>12000</v>
      </c>
      <c r="H10" s="35">
        <f t="shared" si="13"/>
        <v>268000</v>
      </c>
      <c r="I10" s="121">
        <f t="shared" si="14"/>
        <v>14400</v>
      </c>
      <c r="J10" s="37">
        <f t="shared" si="15"/>
        <v>200000</v>
      </c>
      <c r="K10" s="37">
        <f t="shared" ref="K10:K14" si="29">2*4*5000</f>
        <v>40000</v>
      </c>
      <c r="L10" s="49">
        <f t="shared" si="17"/>
        <v>522400</v>
      </c>
      <c r="M10" s="128">
        <f t="shared" si="0"/>
        <v>50832</v>
      </c>
      <c r="N10" s="19">
        <f t="shared" si="1"/>
        <v>30000</v>
      </c>
      <c r="O10" s="18">
        <f t="shared" si="18"/>
        <v>4000</v>
      </c>
      <c r="P10" s="19">
        <f t="shared" si="19"/>
        <v>84832</v>
      </c>
      <c r="Q10" s="19">
        <f t="shared" si="2"/>
        <v>84832</v>
      </c>
      <c r="R10" s="19">
        <f t="shared" si="3"/>
        <v>84832</v>
      </c>
      <c r="S10" s="129">
        <f t="shared" si="4"/>
        <v>84832</v>
      </c>
      <c r="T10" s="128">
        <f t="shared" si="20"/>
        <v>84832</v>
      </c>
      <c r="U10" s="19">
        <f t="shared" si="21"/>
        <v>84832</v>
      </c>
      <c r="V10" s="19">
        <f t="shared" si="22"/>
        <v>84832</v>
      </c>
      <c r="W10" s="19">
        <f t="shared" si="23"/>
        <v>84832</v>
      </c>
      <c r="X10" s="129">
        <f t="shared" si="24"/>
        <v>84832</v>
      </c>
      <c r="Y10" s="52">
        <f t="shared" si="25"/>
        <v>763488</v>
      </c>
      <c r="Z10" s="55">
        <f t="shared" si="6"/>
        <v>1285888</v>
      </c>
    </row>
    <row r="11" spans="1:26" x14ac:dyDescent="0.3">
      <c r="A11" s="20">
        <v>450</v>
      </c>
      <c r="B11" s="122">
        <f t="shared" si="7"/>
        <v>45000</v>
      </c>
      <c r="C11" s="35">
        <f t="shared" si="8"/>
        <v>67500</v>
      </c>
      <c r="D11" s="35">
        <f t="shared" si="9"/>
        <v>135000</v>
      </c>
      <c r="E11" s="35">
        <f t="shared" si="26"/>
        <v>20000</v>
      </c>
      <c r="F11" s="35">
        <f t="shared" si="27"/>
        <v>16000</v>
      </c>
      <c r="G11" s="35">
        <f t="shared" si="28"/>
        <v>12000</v>
      </c>
      <c r="H11" s="35">
        <f t="shared" si="13"/>
        <v>295500</v>
      </c>
      <c r="I11" s="121">
        <f t="shared" si="14"/>
        <v>14400</v>
      </c>
      <c r="J11" s="37">
        <f t="shared" si="15"/>
        <v>200000</v>
      </c>
      <c r="K11" s="37">
        <f t="shared" si="29"/>
        <v>40000</v>
      </c>
      <c r="L11" s="49">
        <f t="shared" si="17"/>
        <v>549900</v>
      </c>
      <c r="M11" s="128">
        <f t="shared" si="0"/>
        <v>55782</v>
      </c>
      <c r="N11" s="19">
        <f t="shared" si="1"/>
        <v>30000</v>
      </c>
      <c r="O11" s="18">
        <f t="shared" si="18"/>
        <v>4000</v>
      </c>
      <c r="P11" s="19">
        <f t="shared" si="19"/>
        <v>89782</v>
      </c>
      <c r="Q11" s="19">
        <f t="shared" si="2"/>
        <v>89782</v>
      </c>
      <c r="R11" s="19">
        <f t="shared" si="3"/>
        <v>89782</v>
      </c>
      <c r="S11" s="129">
        <f t="shared" si="4"/>
        <v>89782</v>
      </c>
      <c r="T11" s="128">
        <f t="shared" si="20"/>
        <v>89782</v>
      </c>
      <c r="U11" s="19">
        <f t="shared" si="21"/>
        <v>89782</v>
      </c>
      <c r="V11" s="19">
        <f t="shared" si="22"/>
        <v>89782</v>
      </c>
      <c r="W11" s="19">
        <f t="shared" si="23"/>
        <v>89782</v>
      </c>
      <c r="X11" s="129">
        <f t="shared" si="24"/>
        <v>89782</v>
      </c>
      <c r="Y11" s="52">
        <f t="shared" si="25"/>
        <v>808038</v>
      </c>
      <c r="Z11" s="55">
        <f t="shared" si="6"/>
        <v>1357938</v>
      </c>
    </row>
    <row r="12" spans="1:26" x14ac:dyDescent="0.3">
      <c r="A12" s="20">
        <v>500</v>
      </c>
      <c r="B12" s="122">
        <f t="shared" si="7"/>
        <v>50000</v>
      </c>
      <c r="C12" s="35">
        <f t="shared" si="8"/>
        <v>75000</v>
      </c>
      <c r="D12" s="35">
        <f t="shared" si="9"/>
        <v>150000</v>
      </c>
      <c r="E12" s="35">
        <f t="shared" si="26"/>
        <v>20000</v>
      </c>
      <c r="F12" s="35">
        <f t="shared" si="27"/>
        <v>16000</v>
      </c>
      <c r="G12" s="35">
        <f t="shared" si="28"/>
        <v>12000</v>
      </c>
      <c r="H12" s="35">
        <f t="shared" si="13"/>
        <v>323000</v>
      </c>
      <c r="I12" s="121">
        <f t="shared" si="14"/>
        <v>14400</v>
      </c>
      <c r="J12" s="37">
        <f t="shared" si="15"/>
        <v>200000</v>
      </c>
      <c r="K12" s="37">
        <f t="shared" si="29"/>
        <v>40000</v>
      </c>
      <c r="L12" s="49">
        <f t="shared" si="17"/>
        <v>577400</v>
      </c>
      <c r="M12" s="128">
        <f t="shared" si="0"/>
        <v>60732</v>
      </c>
      <c r="N12" s="19">
        <f t="shared" si="1"/>
        <v>30000</v>
      </c>
      <c r="O12" s="18">
        <f t="shared" si="18"/>
        <v>4000</v>
      </c>
      <c r="P12" s="19">
        <f t="shared" si="19"/>
        <v>94732</v>
      </c>
      <c r="Q12" s="19">
        <f t="shared" si="2"/>
        <v>94732</v>
      </c>
      <c r="R12" s="19">
        <f t="shared" si="3"/>
        <v>94732</v>
      </c>
      <c r="S12" s="129">
        <f t="shared" si="4"/>
        <v>94732</v>
      </c>
      <c r="T12" s="128">
        <f t="shared" si="20"/>
        <v>94732</v>
      </c>
      <c r="U12" s="19">
        <f t="shared" si="21"/>
        <v>94732</v>
      </c>
      <c r="V12" s="19">
        <f t="shared" si="22"/>
        <v>94732</v>
      </c>
      <c r="W12" s="19">
        <f t="shared" si="23"/>
        <v>94732</v>
      </c>
      <c r="X12" s="129">
        <f t="shared" si="24"/>
        <v>94732</v>
      </c>
      <c r="Y12" s="52">
        <f t="shared" si="25"/>
        <v>852588</v>
      </c>
      <c r="Z12" s="55">
        <f t="shared" si="6"/>
        <v>1429988</v>
      </c>
    </row>
    <row r="13" spans="1:26" x14ac:dyDescent="0.3">
      <c r="A13" s="20">
        <v>550</v>
      </c>
      <c r="B13" s="122">
        <f t="shared" si="7"/>
        <v>55000</v>
      </c>
      <c r="C13" s="35">
        <f t="shared" si="8"/>
        <v>82500</v>
      </c>
      <c r="D13" s="35">
        <f t="shared" si="9"/>
        <v>165000</v>
      </c>
      <c r="E13" s="35">
        <f t="shared" si="26"/>
        <v>20000</v>
      </c>
      <c r="F13" s="35">
        <f t="shared" si="27"/>
        <v>16000</v>
      </c>
      <c r="G13" s="35">
        <f t="shared" si="28"/>
        <v>12000</v>
      </c>
      <c r="H13" s="35">
        <f t="shared" si="13"/>
        <v>350500</v>
      </c>
      <c r="I13" s="121">
        <f t="shared" si="14"/>
        <v>14400</v>
      </c>
      <c r="J13" s="37">
        <f t="shared" si="15"/>
        <v>200000</v>
      </c>
      <c r="K13" s="37">
        <f t="shared" si="29"/>
        <v>40000</v>
      </c>
      <c r="L13" s="49">
        <f t="shared" si="17"/>
        <v>604900</v>
      </c>
      <c r="M13" s="128">
        <f t="shared" si="0"/>
        <v>65682</v>
      </c>
      <c r="N13" s="19">
        <f t="shared" si="1"/>
        <v>30000</v>
      </c>
      <c r="O13" s="18">
        <f t="shared" si="18"/>
        <v>4000</v>
      </c>
      <c r="P13" s="19">
        <f t="shared" si="19"/>
        <v>99682</v>
      </c>
      <c r="Q13" s="19">
        <f t="shared" si="2"/>
        <v>99682</v>
      </c>
      <c r="R13" s="19">
        <f t="shared" si="3"/>
        <v>99682</v>
      </c>
      <c r="S13" s="129">
        <f t="shared" si="4"/>
        <v>99682</v>
      </c>
      <c r="T13" s="128">
        <f t="shared" si="20"/>
        <v>99682</v>
      </c>
      <c r="U13" s="19">
        <f t="shared" si="21"/>
        <v>99682</v>
      </c>
      <c r="V13" s="19">
        <f t="shared" si="22"/>
        <v>99682</v>
      </c>
      <c r="W13" s="19">
        <f t="shared" si="23"/>
        <v>99682</v>
      </c>
      <c r="X13" s="129">
        <f t="shared" si="24"/>
        <v>99682</v>
      </c>
      <c r="Y13" s="52">
        <f t="shared" si="25"/>
        <v>897138</v>
      </c>
      <c r="Z13" s="55">
        <f t="shared" si="6"/>
        <v>1502038</v>
      </c>
    </row>
    <row r="14" spans="1:26" x14ac:dyDescent="0.3">
      <c r="A14" s="20">
        <v>600</v>
      </c>
      <c r="B14" s="122">
        <f t="shared" si="7"/>
        <v>60000</v>
      </c>
      <c r="C14" s="35">
        <f t="shared" si="8"/>
        <v>90000</v>
      </c>
      <c r="D14" s="35">
        <f t="shared" si="9"/>
        <v>180000</v>
      </c>
      <c r="E14" s="35">
        <f t="shared" si="26"/>
        <v>20000</v>
      </c>
      <c r="F14" s="35">
        <f t="shared" si="27"/>
        <v>16000</v>
      </c>
      <c r="G14" s="35">
        <f t="shared" si="28"/>
        <v>12000</v>
      </c>
      <c r="H14" s="35">
        <f t="shared" si="13"/>
        <v>378000</v>
      </c>
      <c r="I14" s="121">
        <f t="shared" si="14"/>
        <v>14400</v>
      </c>
      <c r="J14" s="37">
        <f t="shared" si="15"/>
        <v>200000</v>
      </c>
      <c r="K14" s="37">
        <f t="shared" si="29"/>
        <v>40000</v>
      </c>
      <c r="L14" s="49">
        <f t="shared" si="17"/>
        <v>632400</v>
      </c>
      <c r="M14" s="128">
        <f t="shared" si="0"/>
        <v>70632</v>
      </c>
      <c r="N14" s="19">
        <f t="shared" si="1"/>
        <v>30000</v>
      </c>
      <c r="O14" s="18">
        <f t="shared" si="18"/>
        <v>4000</v>
      </c>
      <c r="P14" s="19">
        <f t="shared" si="19"/>
        <v>104632</v>
      </c>
      <c r="Q14" s="19">
        <f t="shared" si="2"/>
        <v>104632</v>
      </c>
      <c r="R14" s="19">
        <f t="shared" si="3"/>
        <v>104632</v>
      </c>
      <c r="S14" s="129">
        <f t="shared" si="4"/>
        <v>104632</v>
      </c>
      <c r="T14" s="128">
        <f t="shared" si="20"/>
        <v>104632</v>
      </c>
      <c r="U14" s="19">
        <f t="shared" si="21"/>
        <v>104632</v>
      </c>
      <c r="V14" s="19">
        <f t="shared" si="22"/>
        <v>104632</v>
      </c>
      <c r="W14" s="19">
        <f t="shared" si="23"/>
        <v>104632</v>
      </c>
      <c r="X14" s="129">
        <f t="shared" si="24"/>
        <v>104632</v>
      </c>
      <c r="Y14" s="52">
        <f t="shared" si="25"/>
        <v>941688</v>
      </c>
      <c r="Z14" s="55">
        <f t="shared" si="6"/>
        <v>1574088</v>
      </c>
    </row>
    <row r="15" spans="1:26" x14ac:dyDescent="0.3">
      <c r="A15" s="20">
        <v>650</v>
      </c>
      <c r="B15" s="122">
        <f t="shared" si="7"/>
        <v>65000</v>
      </c>
      <c r="C15" s="35">
        <f t="shared" si="8"/>
        <v>97500</v>
      </c>
      <c r="D15" s="35">
        <f t="shared" si="9"/>
        <v>195000</v>
      </c>
      <c r="E15" s="35">
        <f>8*5000</f>
        <v>40000</v>
      </c>
      <c r="F15" s="35">
        <f>8*4000</f>
        <v>32000</v>
      </c>
      <c r="G15" s="35">
        <f>8*3000</f>
        <v>24000</v>
      </c>
      <c r="H15" s="35">
        <f t="shared" si="13"/>
        <v>453500</v>
      </c>
      <c r="I15" s="121">
        <f t="shared" si="14"/>
        <v>28800</v>
      </c>
      <c r="J15" s="37">
        <f t="shared" si="15"/>
        <v>200000</v>
      </c>
      <c r="K15" s="37">
        <f>2*8*5000</f>
        <v>80000</v>
      </c>
      <c r="L15" s="49">
        <f t="shared" si="17"/>
        <v>762300</v>
      </c>
      <c r="M15" s="128">
        <f t="shared" si="0"/>
        <v>86814</v>
      </c>
      <c r="N15" s="19">
        <f t="shared" si="1"/>
        <v>30000</v>
      </c>
      <c r="O15" s="18">
        <f t="shared" si="18"/>
        <v>8000</v>
      </c>
      <c r="P15" s="19">
        <f t="shared" si="19"/>
        <v>124814</v>
      </c>
      <c r="Q15" s="19">
        <f t="shared" si="2"/>
        <v>124814</v>
      </c>
      <c r="R15" s="19">
        <f t="shared" si="3"/>
        <v>124814</v>
      </c>
      <c r="S15" s="129">
        <f t="shared" si="4"/>
        <v>124814</v>
      </c>
      <c r="T15" s="128">
        <f t="shared" si="20"/>
        <v>124814</v>
      </c>
      <c r="U15" s="19">
        <f t="shared" si="21"/>
        <v>124814</v>
      </c>
      <c r="V15" s="19">
        <f t="shared" si="22"/>
        <v>124814</v>
      </c>
      <c r="W15" s="19">
        <f t="shared" si="23"/>
        <v>124814</v>
      </c>
      <c r="X15" s="129">
        <f t="shared" si="24"/>
        <v>124814</v>
      </c>
      <c r="Y15" s="52">
        <f t="shared" si="25"/>
        <v>1123326</v>
      </c>
      <c r="Z15" s="55">
        <f t="shared" si="6"/>
        <v>1885626</v>
      </c>
    </row>
    <row r="16" spans="1:26" x14ac:dyDescent="0.3">
      <c r="A16" s="20">
        <v>700</v>
      </c>
      <c r="B16" s="122">
        <f t="shared" si="7"/>
        <v>70000</v>
      </c>
      <c r="C16" s="35">
        <f t="shared" si="8"/>
        <v>105000</v>
      </c>
      <c r="D16" s="35">
        <f t="shared" si="9"/>
        <v>210000</v>
      </c>
      <c r="E16" s="35">
        <f t="shared" ref="E16:E22" si="30">8*5000</f>
        <v>40000</v>
      </c>
      <c r="F16" s="35">
        <f t="shared" ref="F16:F22" si="31">8*4000</f>
        <v>32000</v>
      </c>
      <c r="G16" s="35">
        <f t="shared" ref="G16:G22" si="32">8*3000</f>
        <v>24000</v>
      </c>
      <c r="H16" s="35">
        <f t="shared" si="13"/>
        <v>481000</v>
      </c>
      <c r="I16" s="121">
        <f t="shared" si="14"/>
        <v>28800</v>
      </c>
      <c r="J16" s="37">
        <f t="shared" si="15"/>
        <v>200000</v>
      </c>
      <c r="K16" s="37">
        <f t="shared" ref="K16:K22" si="33">2*8*5000</f>
        <v>80000</v>
      </c>
      <c r="L16" s="49">
        <f t="shared" si="17"/>
        <v>789800</v>
      </c>
      <c r="M16" s="128">
        <f t="shared" si="0"/>
        <v>91764</v>
      </c>
      <c r="N16" s="19">
        <f t="shared" si="1"/>
        <v>30000</v>
      </c>
      <c r="O16" s="18">
        <f t="shared" si="18"/>
        <v>8000</v>
      </c>
      <c r="P16" s="19">
        <f t="shared" si="19"/>
        <v>129764</v>
      </c>
      <c r="Q16" s="19">
        <f t="shared" si="2"/>
        <v>129764</v>
      </c>
      <c r="R16" s="19">
        <f t="shared" si="3"/>
        <v>129764</v>
      </c>
      <c r="S16" s="129">
        <f t="shared" si="4"/>
        <v>129764</v>
      </c>
      <c r="T16" s="128">
        <f t="shared" si="20"/>
        <v>129764</v>
      </c>
      <c r="U16" s="19">
        <f t="shared" si="21"/>
        <v>129764</v>
      </c>
      <c r="V16" s="19">
        <f t="shared" si="22"/>
        <v>129764</v>
      </c>
      <c r="W16" s="19">
        <f t="shared" si="23"/>
        <v>129764</v>
      </c>
      <c r="X16" s="129">
        <f t="shared" si="24"/>
        <v>129764</v>
      </c>
      <c r="Y16" s="52">
        <f t="shared" si="25"/>
        <v>1167876</v>
      </c>
      <c r="Z16" s="55">
        <f t="shared" si="6"/>
        <v>1957676</v>
      </c>
    </row>
    <row r="17" spans="1:26" x14ac:dyDescent="0.3">
      <c r="A17" s="20">
        <v>750</v>
      </c>
      <c r="B17" s="122">
        <f t="shared" si="7"/>
        <v>75000</v>
      </c>
      <c r="C17" s="35">
        <f t="shared" si="8"/>
        <v>112500</v>
      </c>
      <c r="D17" s="35">
        <f t="shared" si="9"/>
        <v>225000</v>
      </c>
      <c r="E17" s="35">
        <f t="shared" si="30"/>
        <v>40000</v>
      </c>
      <c r="F17" s="35">
        <f t="shared" si="31"/>
        <v>32000</v>
      </c>
      <c r="G17" s="35">
        <f t="shared" si="32"/>
        <v>24000</v>
      </c>
      <c r="H17" s="35">
        <f t="shared" si="13"/>
        <v>508500</v>
      </c>
      <c r="I17" s="121">
        <f t="shared" si="14"/>
        <v>28800</v>
      </c>
      <c r="J17" s="37">
        <f t="shared" si="15"/>
        <v>200000</v>
      </c>
      <c r="K17" s="37">
        <f t="shared" si="33"/>
        <v>80000</v>
      </c>
      <c r="L17" s="49">
        <f t="shared" si="17"/>
        <v>817300</v>
      </c>
      <c r="M17" s="128">
        <f t="shared" si="0"/>
        <v>96714</v>
      </c>
      <c r="N17" s="19">
        <f t="shared" si="1"/>
        <v>30000</v>
      </c>
      <c r="O17" s="18">
        <f t="shared" si="18"/>
        <v>8000</v>
      </c>
      <c r="P17" s="19">
        <f t="shared" si="19"/>
        <v>134714</v>
      </c>
      <c r="Q17" s="19">
        <f t="shared" si="2"/>
        <v>134714</v>
      </c>
      <c r="R17" s="19">
        <f t="shared" si="3"/>
        <v>134714</v>
      </c>
      <c r="S17" s="129">
        <f t="shared" si="4"/>
        <v>134714</v>
      </c>
      <c r="T17" s="128">
        <f t="shared" si="20"/>
        <v>134714</v>
      </c>
      <c r="U17" s="19">
        <f t="shared" si="21"/>
        <v>134714</v>
      </c>
      <c r="V17" s="19">
        <f t="shared" si="22"/>
        <v>134714</v>
      </c>
      <c r="W17" s="19">
        <f t="shared" si="23"/>
        <v>134714</v>
      </c>
      <c r="X17" s="129">
        <f t="shared" si="24"/>
        <v>134714</v>
      </c>
      <c r="Y17" s="52">
        <f t="shared" si="25"/>
        <v>1212426</v>
      </c>
      <c r="Z17" s="55">
        <f t="shared" si="6"/>
        <v>2029726</v>
      </c>
    </row>
    <row r="18" spans="1:26" x14ac:dyDescent="0.3">
      <c r="A18" s="20">
        <v>800</v>
      </c>
      <c r="B18" s="122">
        <f t="shared" si="7"/>
        <v>80000</v>
      </c>
      <c r="C18" s="35">
        <f t="shared" si="8"/>
        <v>120000</v>
      </c>
      <c r="D18" s="35">
        <f t="shared" si="9"/>
        <v>240000</v>
      </c>
      <c r="E18" s="35">
        <f t="shared" si="30"/>
        <v>40000</v>
      </c>
      <c r="F18" s="35">
        <f t="shared" si="31"/>
        <v>32000</v>
      </c>
      <c r="G18" s="35">
        <f t="shared" si="32"/>
        <v>24000</v>
      </c>
      <c r="H18" s="35">
        <f t="shared" si="13"/>
        <v>536000</v>
      </c>
      <c r="I18" s="121">
        <f t="shared" si="14"/>
        <v>28800</v>
      </c>
      <c r="J18" s="37">
        <f t="shared" si="15"/>
        <v>200000</v>
      </c>
      <c r="K18" s="37">
        <f t="shared" si="33"/>
        <v>80000</v>
      </c>
      <c r="L18" s="49">
        <f t="shared" si="17"/>
        <v>844800</v>
      </c>
      <c r="M18" s="128">
        <f t="shared" si="0"/>
        <v>101664</v>
      </c>
      <c r="N18" s="19">
        <f t="shared" si="1"/>
        <v>30000</v>
      </c>
      <c r="O18" s="18">
        <f t="shared" si="18"/>
        <v>8000</v>
      </c>
      <c r="P18" s="19">
        <f t="shared" si="19"/>
        <v>139664</v>
      </c>
      <c r="Q18" s="19">
        <f t="shared" si="2"/>
        <v>139664</v>
      </c>
      <c r="R18" s="19">
        <f t="shared" si="3"/>
        <v>139664</v>
      </c>
      <c r="S18" s="129">
        <f t="shared" si="4"/>
        <v>139664</v>
      </c>
      <c r="T18" s="128">
        <f t="shared" si="20"/>
        <v>139664</v>
      </c>
      <c r="U18" s="19">
        <f t="shared" si="21"/>
        <v>139664</v>
      </c>
      <c r="V18" s="19">
        <f t="shared" si="22"/>
        <v>139664</v>
      </c>
      <c r="W18" s="19">
        <f t="shared" si="23"/>
        <v>139664</v>
      </c>
      <c r="X18" s="129">
        <f t="shared" si="24"/>
        <v>139664</v>
      </c>
      <c r="Y18" s="52">
        <f t="shared" si="25"/>
        <v>1256976</v>
      </c>
      <c r="Z18" s="55">
        <f t="shared" si="6"/>
        <v>2101776</v>
      </c>
    </row>
    <row r="19" spans="1:26" x14ac:dyDescent="0.3">
      <c r="A19" s="20">
        <v>850</v>
      </c>
      <c r="B19" s="122">
        <f t="shared" si="7"/>
        <v>85000</v>
      </c>
      <c r="C19" s="35">
        <f t="shared" si="8"/>
        <v>127500</v>
      </c>
      <c r="D19" s="35">
        <f t="shared" si="9"/>
        <v>255000</v>
      </c>
      <c r="E19" s="35">
        <f t="shared" si="30"/>
        <v>40000</v>
      </c>
      <c r="F19" s="35">
        <f t="shared" si="31"/>
        <v>32000</v>
      </c>
      <c r="G19" s="35">
        <f t="shared" si="32"/>
        <v>24000</v>
      </c>
      <c r="H19" s="35">
        <f t="shared" si="13"/>
        <v>563500</v>
      </c>
      <c r="I19" s="121">
        <f t="shared" si="14"/>
        <v>28800</v>
      </c>
      <c r="J19" s="37">
        <f t="shared" si="15"/>
        <v>200000</v>
      </c>
      <c r="K19" s="37">
        <f t="shared" si="33"/>
        <v>80000</v>
      </c>
      <c r="L19" s="49">
        <f t="shared" si="17"/>
        <v>872300</v>
      </c>
      <c r="M19" s="128">
        <f t="shared" si="0"/>
        <v>106614</v>
      </c>
      <c r="N19" s="19">
        <f t="shared" si="1"/>
        <v>30000</v>
      </c>
      <c r="O19" s="18">
        <f t="shared" si="18"/>
        <v>8000</v>
      </c>
      <c r="P19" s="19">
        <f t="shared" si="19"/>
        <v>144614</v>
      </c>
      <c r="Q19" s="19">
        <f t="shared" si="2"/>
        <v>144614</v>
      </c>
      <c r="R19" s="19">
        <f t="shared" si="3"/>
        <v>144614</v>
      </c>
      <c r="S19" s="129">
        <f t="shared" si="4"/>
        <v>144614</v>
      </c>
      <c r="T19" s="128">
        <f t="shared" si="20"/>
        <v>144614</v>
      </c>
      <c r="U19" s="19">
        <f t="shared" si="21"/>
        <v>144614</v>
      </c>
      <c r="V19" s="19">
        <f t="shared" si="22"/>
        <v>144614</v>
      </c>
      <c r="W19" s="19">
        <f t="shared" si="23"/>
        <v>144614</v>
      </c>
      <c r="X19" s="129">
        <f t="shared" si="24"/>
        <v>144614</v>
      </c>
      <c r="Y19" s="52">
        <f t="shared" si="25"/>
        <v>1301526</v>
      </c>
      <c r="Z19" s="55">
        <f t="shared" si="6"/>
        <v>2173826</v>
      </c>
    </row>
    <row r="20" spans="1:26" x14ac:dyDescent="0.3">
      <c r="A20" s="20">
        <v>900</v>
      </c>
      <c r="B20" s="122">
        <f t="shared" si="7"/>
        <v>90000</v>
      </c>
      <c r="C20" s="35">
        <f t="shared" si="8"/>
        <v>135000</v>
      </c>
      <c r="D20" s="35">
        <f t="shared" si="9"/>
        <v>270000</v>
      </c>
      <c r="E20" s="35">
        <f t="shared" si="30"/>
        <v>40000</v>
      </c>
      <c r="F20" s="35">
        <f t="shared" si="31"/>
        <v>32000</v>
      </c>
      <c r="G20" s="35">
        <f t="shared" si="32"/>
        <v>24000</v>
      </c>
      <c r="H20" s="35">
        <f t="shared" si="13"/>
        <v>591000</v>
      </c>
      <c r="I20" s="121">
        <f t="shared" si="14"/>
        <v>28800</v>
      </c>
      <c r="J20" s="37">
        <f t="shared" si="15"/>
        <v>200000</v>
      </c>
      <c r="K20" s="37">
        <f t="shared" si="33"/>
        <v>80000</v>
      </c>
      <c r="L20" s="49">
        <f t="shared" si="17"/>
        <v>899800</v>
      </c>
      <c r="M20" s="128">
        <f t="shared" si="0"/>
        <v>111564</v>
      </c>
      <c r="N20" s="19">
        <f t="shared" si="1"/>
        <v>30000</v>
      </c>
      <c r="O20" s="18">
        <f t="shared" si="18"/>
        <v>8000</v>
      </c>
      <c r="P20" s="19">
        <f t="shared" si="19"/>
        <v>149564</v>
      </c>
      <c r="Q20" s="19">
        <f t="shared" si="2"/>
        <v>149564</v>
      </c>
      <c r="R20" s="19">
        <f t="shared" si="3"/>
        <v>149564</v>
      </c>
      <c r="S20" s="129">
        <f t="shared" si="4"/>
        <v>149564</v>
      </c>
      <c r="T20" s="128">
        <f t="shared" si="20"/>
        <v>149564</v>
      </c>
      <c r="U20" s="19">
        <f t="shared" si="21"/>
        <v>149564</v>
      </c>
      <c r="V20" s="19">
        <f t="shared" si="22"/>
        <v>149564</v>
      </c>
      <c r="W20" s="19">
        <f t="shared" si="23"/>
        <v>149564</v>
      </c>
      <c r="X20" s="129">
        <f t="shared" si="24"/>
        <v>149564</v>
      </c>
      <c r="Y20" s="52">
        <f t="shared" si="25"/>
        <v>1346076</v>
      </c>
      <c r="Z20" s="55">
        <f t="shared" si="6"/>
        <v>2245876</v>
      </c>
    </row>
    <row r="21" spans="1:26" x14ac:dyDescent="0.3">
      <c r="A21" s="20">
        <v>950</v>
      </c>
      <c r="B21" s="122">
        <f t="shared" si="7"/>
        <v>95000</v>
      </c>
      <c r="C21" s="35">
        <f t="shared" si="8"/>
        <v>142500</v>
      </c>
      <c r="D21" s="35">
        <f t="shared" si="9"/>
        <v>285000</v>
      </c>
      <c r="E21" s="35">
        <f t="shared" si="30"/>
        <v>40000</v>
      </c>
      <c r="F21" s="35">
        <f t="shared" si="31"/>
        <v>32000</v>
      </c>
      <c r="G21" s="35">
        <f t="shared" si="32"/>
        <v>24000</v>
      </c>
      <c r="H21" s="35">
        <f t="shared" si="13"/>
        <v>618500</v>
      </c>
      <c r="I21" s="121">
        <f t="shared" si="14"/>
        <v>28800</v>
      </c>
      <c r="J21" s="37">
        <f t="shared" si="15"/>
        <v>200000</v>
      </c>
      <c r="K21" s="37">
        <f t="shared" si="33"/>
        <v>80000</v>
      </c>
      <c r="L21" s="49">
        <f t="shared" si="17"/>
        <v>927300</v>
      </c>
      <c r="M21" s="128">
        <f t="shared" si="0"/>
        <v>116514</v>
      </c>
      <c r="N21" s="19">
        <f t="shared" si="1"/>
        <v>30000</v>
      </c>
      <c r="O21" s="18">
        <f t="shared" si="18"/>
        <v>8000</v>
      </c>
      <c r="P21" s="19">
        <f t="shared" si="19"/>
        <v>154514</v>
      </c>
      <c r="Q21" s="19">
        <f t="shared" si="2"/>
        <v>154514</v>
      </c>
      <c r="R21" s="19">
        <f t="shared" si="3"/>
        <v>154514</v>
      </c>
      <c r="S21" s="129">
        <f t="shared" si="4"/>
        <v>154514</v>
      </c>
      <c r="T21" s="128">
        <f t="shared" si="20"/>
        <v>154514</v>
      </c>
      <c r="U21" s="19">
        <f t="shared" si="21"/>
        <v>154514</v>
      </c>
      <c r="V21" s="19">
        <f t="shared" si="22"/>
        <v>154514</v>
      </c>
      <c r="W21" s="19">
        <f t="shared" si="23"/>
        <v>154514</v>
      </c>
      <c r="X21" s="129">
        <f t="shared" si="24"/>
        <v>154514</v>
      </c>
      <c r="Y21" s="52">
        <f t="shared" si="25"/>
        <v>1390626</v>
      </c>
      <c r="Z21" s="55">
        <f t="shared" si="6"/>
        <v>2317926</v>
      </c>
    </row>
    <row r="22" spans="1:26" ht="15" thickBot="1" x14ac:dyDescent="0.35">
      <c r="A22" s="21">
        <v>1000</v>
      </c>
      <c r="B22" s="133">
        <f t="shared" si="7"/>
        <v>100000</v>
      </c>
      <c r="C22" s="40">
        <f t="shared" si="8"/>
        <v>150000</v>
      </c>
      <c r="D22" s="40">
        <f t="shared" si="9"/>
        <v>300000</v>
      </c>
      <c r="E22" s="40">
        <f t="shared" si="30"/>
        <v>40000</v>
      </c>
      <c r="F22" s="40">
        <f t="shared" si="31"/>
        <v>32000</v>
      </c>
      <c r="G22" s="40">
        <f t="shared" si="32"/>
        <v>24000</v>
      </c>
      <c r="H22" s="40">
        <f t="shared" si="13"/>
        <v>646000</v>
      </c>
      <c r="I22" s="134">
        <f t="shared" si="14"/>
        <v>28800</v>
      </c>
      <c r="J22" s="42">
        <f t="shared" si="15"/>
        <v>200000</v>
      </c>
      <c r="K22" s="42">
        <f t="shared" si="33"/>
        <v>80000</v>
      </c>
      <c r="L22" s="50">
        <f t="shared" si="17"/>
        <v>954800</v>
      </c>
      <c r="M22" s="114">
        <f t="shared" si="0"/>
        <v>121464</v>
      </c>
      <c r="N22" s="22">
        <f t="shared" si="1"/>
        <v>30000</v>
      </c>
      <c r="O22" s="123">
        <f t="shared" si="18"/>
        <v>8000</v>
      </c>
      <c r="P22" s="22">
        <f t="shared" si="19"/>
        <v>159464</v>
      </c>
      <c r="Q22" s="22">
        <f t="shared" si="2"/>
        <v>159464</v>
      </c>
      <c r="R22" s="22">
        <f t="shared" si="3"/>
        <v>159464</v>
      </c>
      <c r="S22" s="108">
        <f t="shared" si="4"/>
        <v>159464</v>
      </c>
      <c r="T22" s="114">
        <f t="shared" si="20"/>
        <v>159464</v>
      </c>
      <c r="U22" s="22">
        <f t="shared" si="21"/>
        <v>159464</v>
      </c>
      <c r="V22" s="22">
        <f t="shared" si="22"/>
        <v>159464</v>
      </c>
      <c r="W22" s="22">
        <f t="shared" si="23"/>
        <v>159464</v>
      </c>
      <c r="X22" s="108">
        <f t="shared" si="24"/>
        <v>159464</v>
      </c>
      <c r="Y22" s="53">
        <f t="shared" si="25"/>
        <v>1435176</v>
      </c>
      <c r="Z22" s="56">
        <f t="shared" si="6"/>
        <v>2389976</v>
      </c>
    </row>
    <row r="23" spans="1:26" x14ac:dyDescent="0.3">
      <c r="A23" s="3"/>
      <c r="B23" s="5"/>
      <c r="C23" s="5"/>
      <c r="D23" s="5"/>
      <c r="E23" s="5"/>
      <c r="F23" s="5"/>
      <c r="G23" s="5"/>
      <c r="H23" s="4"/>
      <c r="J23" s="10"/>
      <c r="M23" s="6"/>
      <c r="V23" s="6"/>
      <c r="W23" s="6"/>
      <c r="X23" s="6"/>
      <c r="Y23" s="7"/>
    </row>
    <row r="26" spans="1:26" ht="15" thickBot="1" x14ac:dyDescent="0.35"/>
    <row r="27" spans="1:26" ht="15" thickBot="1" x14ac:dyDescent="0.35">
      <c r="A27" s="166" t="s">
        <v>12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8"/>
    </row>
    <row r="28" spans="1:26" ht="15" thickBot="1" x14ac:dyDescent="0.35">
      <c r="A28" s="33"/>
      <c r="B28" s="178" t="s">
        <v>8</v>
      </c>
      <c r="C28" s="179"/>
      <c r="D28" s="67"/>
      <c r="E28" s="172" t="s">
        <v>9</v>
      </c>
      <c r="F28" s="173"/>
      <c r="G28" s="173"/>
      <c r="H28" s="173"/>
      <c r="I28" s="173"/>
      <c r="J28" s="173"/>
      <c r="K28" s="173"/>
      <c r="L28" s="173"/>
      <c r="M28" s="174"/>
    </row>
    <row r="29" spans="1:26" ht="15" thickBot="1" x14ac:dyDescent="0.35">
      <c r="A29" s="65" t="s">
        <v>0</v>
      </c>
      <c r="B29" s="65" t="s">
        <v>11</v>
      </c>
      <c r="C29" s="66" t="s">
        <v>10</v>
      </c>
      <c r="D29" s="71" t="s">
        <v>3</v>
      </c>
      <c r="E29" s="65" t="s">
        <v>14</v>
      </c>
      <c r="F29" s="43" t="s">
        <v>15</v>
      </c>
      <c r="G29" s="43" t="s">
        <v>16</v>
      </c>
      <c r="H29" s="66" t="s">
        <v>17</v>
      </c>
      <c r="I29" s="65" t="s">
        <v>36</v>
      </c>
      <c r="J29" s="43" t="s">
        <v>41</v>
      </c>
      <c r="K29" s="43" t="s">
        <v>38</v>
      </c>
      <c r="L29" s="43" t="s">
        <v>39</v>
      </c>
      <c r="M29" s="66" t="s">
        <v>40</v>
      </c>
      <c r="N29" s="51" t="s">
        <v>4</v>
      </c>
      <c r="O29" s="54" t="s">
        <v>5</v>
      </c>
    </row>
    <row r="30" spans="1:26" x14ac:dyDescent="0.3">
      <c r="A30" s="33">
        <v>100</v>
      </c>
      <c r="B30" s="57">
        <f>350*A30</f>
        <v>35000</v>
      </c>
      <c r="C30" s="58">
        <f>300*A30</f>
        <v>30000</v>
      </c>
      <c r="D30" s="72">
        <f>SUM(B30:C30)</f>
        <v>65000</v>
      </c>
      <c r="E30" s="61">
        <f>C30</f>
        <v>30000</v>
      </c>
      <c r="F30" s="37">
        <f>C30</f>
        <v>30000</v>
      </c>
      <c r="G30" s="62">
        <f>C30</f>
        <v>30000</v>
      </c>
      <c r="H30" s="62">
        <f>C30</f>
        <v>30000</v>
      </c>
      <c r="I30" s="124">
        <f>E30</f>
        <v>30000</v>
      </c>
      <c r="J30" s="125">
        <f t="shared" ref="J30:M30" si="34">F30</f>
        <v>30000</v>
      </c>
      <c r="K30" s="125">
        <f t="shared" si="34"/>
        <v>30000</v>
      </c>
      <c r="L30" s="125">
        <f t="shared" si="34"/>
        <v>30000</v>
      </c>
      <c r="M30" s="127">
        <f t="shared" si="34"/>
        <v>30000</v>
      </c>
      <c r="N30" s="117">
        <f>SUM(E30:M30)</f>
        <v>270000</v>
      </c>
      <c r="O30" s="74">
        <f t="shared" ref="O30:O48" si="35">D30+N30</f>
        <v>335000</v>
      </c>
    </row>
    <row r="31" spans="1:26" x14ac:dyDescent="0.3">
      <c r="A31" s="33">
        <v>150</v>
      </c>
      <c r="B31" s="57">
        <f t="shared" ref="B31:B48" si="36">350*A31</f>
        <v>52500</v>
      </c>
      <c r="C31" s="58">
        <f t="shared" ref="C31:C48" si="37">300*A31</f>
        <v>45000</v>
      </c>
      <c r="D31" s="72">
        <f t="shared" ref="D31:D48" si="38">SUM(B31:C31)</f>
        <v>97500</v>
      </c>
      <c r="E31" s="61">
        <f t="shared" ref="E31:E48" si="39">C31</f>
        <v>45000</v>
      </c>
      <c r="F31" s="37">
        <f t="shared" ref="F31:F48" si="40">C31</f>
        <v>45000</v>
      </c>
      <c r="G31" s="62">
        <f t="shared" ref="G31:G48" si="41">C31</f>
        <v>45000</v>
      </c>
      <c r="H31" s="58">
        <f t="shared" ref="H31:H48" si="42">C31</f>
        <v>45000</v>
      </c>
      <c r="I31" s="128">
        <f t="shared" ref="I31:I48" si="43">E31</f>
        <v>45000</v>
      </c>
      <c r="J31" s="19">
        <f t="shared" ref="J31:J48" si="44">F31</f>
        <v>45000</v>
      </c>
      <c r="K31" s="19">
        <f t="shared" ref="K31:K48" si="45">G31</f>
        <v>45000</v>
      </c>
      <c r="L31" s="19">
        <f t="shared" ref="L31:L48" si="46">H31</f>
        <v>45000</v>
      </c>
      <c r="M31" s="129">
        <f t="shared" ref="M31:M48" si="47">I31</f>
        <v>45000</v>
      </c>
      <c r="N31" s="52">
        <f t="shared" ref="N31:N48" si="48">SUM(E31:M31)</f>
        <v>405000</v>
      </c>
      <c r="O31" s="74">
        <f t="shared" si="35"/>
        <v>502500</v>
      </c>
    </row>
    <row r="32" spans="1:26" x14ac:dyDescent="0.3">
      <c r="A32" s="33">
        <v>200</v>
      </c>
      <c r="B32" s="57">
        <f t="shared" si="36"/>
        <v>70000</v>
      </c>
      <c r="C32" s="58">
        <f t="shared" si="37"/>
        <v>60000</v>
      </c>
      <c r="D32" s="72">
        <f t="shared" si="38"/>
        <v>130000</v>
      </c>
      <c r="E32" s="61">
        <f t="shared" si="39"/>
        <v>60000</v>
      </c>
      <c r="F32" s="37">
        <f t="shared" si="40"/>
        <v>60000</v>
      </c>
      <c r="G32" s="62">
        <f t="shared" si="41"/>
        <v>60000</v>
      </c>
      <c r="H32" s="58">
        <f t="shared" si="42"/>
        <v>60000</v>
      </c>
      <c r="I32" s="128">
        <f t="shared" si="43"/>
        <v>60000</v>
      </c>
      <c r="J32" s="19">
        <f t="shared" si="44"/>
        <v>60000</v>
      </c>
      <c r="K32" s="19">
        <f t="shared" si="45"/>
        <v>60000</v>
      </c>
      <c r="L32" s="19">
        <f t="shared" si="46"/>
        <v>60000</v>
      </c>
      <c r="M32" s="129">
        <f t="shared" si="47"/>
        <v>60000</v>
      </c>
      <c r="N32" s="52">
        <f t="shared" si="48"/>
        <v>540000</v>
      </c>
      <c r="O32" s="74">
        <f t="shared" si="35"/>
        <v>670000</v>
      </c>
    </row>
    <row r="33" spans="1:15" x14ac:dyDescent="0.3">
      <c r="A33" s="33">
        <v>250</v>
      </c>
      <c r="B33" s="57">
        <f t="shared" si="36"/>
        <v>87500</v>
      </c>
      <c r="C33" s="58">
        <f t="shared" si="37"/>
        <v>75000</v>
      </c>
      <c r="D33" s="72">
        <f t="shared" si="38"/>
        <v>162500</v>
      </c>
      <c r="E33" s="61">
        <f t="shared" si="39"/>
        <v>75000</v>
      </c>
      <c r="F33" s="37">
        <f t="shared" si="40"/>
        <v>75000</v>
      </c>
      <c r="G33" s="62">
        <f t="shared" si="41"/>
        <v>75000</v>
      </c>
      <c r="H33" s="58">
        <f t="shared" si="42"/>
        <v>75000</v>
      </c>
      <c r="I33" s="128">
        <f t="shared" si="43"/>
        <v>75000</v>
      </c>
      <c r="J33" s="19">
        <f t="shared" si="44"/>
        <v>75000</v>
      </c>
      <c r="K33" s="19">
        <f t="shared" si="45"/>
        <v>75000</v>
      </c>
      <c r="L33" s="19">
        <f t="shared" si="46"/>
        <v>75000</v>
      </c>
      <c r="M33" s="129">
        <f t="shared" si="47"/>
        <v>75000</v>
      </c>
      <c r="N33" s="52">
        <f t="shared" si="48"/>
        <v>675000</v>
      </c>
      <c r="O33" s="74">
        <f t="shared" si="35"/>
        <v>837500</v>
      </c>
    </row>
    <row r="34" spans="1:15" x14ac:dyDescent="0.3">
      <c r="A34" s="33">
        <v>300</v>
      </c>
      <c r="B34" s="57">
        <f t="shared" si="36"/>
        <v>105000</v>
      </c>
      <c r="C34" s="58">
        <f t="shared" si="37"/>
        <v>90000</v>
      </c>
      <c r="D34" s="72">
        <f t="shared" si="38"/>
        <v>195000</v>
      </c>
      <c r="E34" s="61">
        <f t="shared" si="39"/>
        <v>90000</v>
      </c>
      <c r="F34" s="37">
        <f t="shared" si="40"/>
        <v>90000</v>
      </c>
      <c r="G34" s="62">
        <f t="shared" si="41"/>
        <v>90000</v>
      </c>
      <c r="H34" s="58">
        <f t="shared" si="42"/>
        <v>90000</v>
      </c>
      <c r="I34" s="128">
        <f t="shared" si="43"/>
        <v>90000</v>
      </c>
      <c r="J34" s="19">
        <f t="shared" si="44"/>
        <v>90000</v>
      </c>
      <c r="K34" s="19">
        <f t="shared" si="45"/>
        <v>90000</v>
      </c>
      <c r="L34" s="19">
        <f t="shared" si="46"/>
        <v>90000</v>
      </c>
      <c r="M34" s="129">
        <f t="shared" si="47"/>
        <v>90000</v>
      </c>
      <c r="N34" s="52">
        <f t="shared" si="48"/>
        <v>810000</v>
      </c>
      <c r="O34" s="74">
        <f t="shared" si="35"/>
        <v>1005000</v>
      </c>
    </row>
    <row r="35" spans="1:15" x14ac:dyDescent="0.3">
      <c r="A35" s="33">
        <v>350</v>
      </c>
      <c r="B35" s="57">
        <f t="shared" si="36"/>
        <v>122500</v>
      </c>
      <c r="C35" s="58">
        <f t="shared" si="37"/>
        <v>105000</v>
      </c>
      <c r="D35" s="72">
        <f t="shared" si="38"/>
        <v>227500</v>
      </c>
      <c r="E35" s="61">
        <f t="shared" si="39"/>
        <v>105000</v>
      </c>
      <c r="F35" s="37">
        <f t="shared" si="40"/>
        <v>105000</v>
      </c>
      <c r="G35" s="62">
        <f t="shared" si="41"/>
        <v>105000</v>
      </c>
      <c r="H35" s="58">
        <f t="shared" si="42"/>
        <v>105000</v>
      </c>
      <c r="I35" s="128">
        <f t="shared" si="43"/>
        <v>105000</v>
      </c>
      <c r="J35" s="19">
        <f t="shared" si="44"/>
        <v>105000</v>
      </c>
      <c r="K35" s="19">
        <f t="shared" si="45"/>
        <v>105000</v>
      </c>
      <c r="L35" s="19">
        <f t="shared" si="46"/>
        <v>105000</v>
      </c>
      <c r="M35" s="129">
        <f t="shared" si="47"/>
        <v>105000</v>
      </c>
      <c r="N35" s="52">
        <f t="shared" si="48"/>
        <v>945000</v>
      </c>
      <c r="O35" s="74">
        <f t="shared" si="35"/>
        <v>1172500</v>
      </c>
    </row>
    <row r="36" spans="1:15" x14ac:dyDescent="0.3">
      <c r="A36" s="33">
        <v>400</v>
      </c>
      <c r="B36" s="57">
        <f t="shared" si="36"/>
        <v>140000</v>
      </c>
      <c r="C36" s="58">
        <f t="shared" si="37"/>
        <v>120000</v>
      </c>
      <c r="D36" s="72">
        <f t="shared" si="38"/>
        <v>260000</v>
      </c>
      <c r="E36" s="61">
        <f t="shared" si="39"/>
        <v>120000</v>
      </c>
      <c r="F36" s="37">
        <f t="shared" si="40"/>
        <v>120000</v>
      </c>
      <c r="G36" s="62">
        <f t="shared" si="41"/>
        <v>120000</v>
      </c>
      <c r="H36" s="58">
        <f t="shared" si="42"/>
        <v>120000</v>
      </c>
      <c r="I36" s="128">
        <f t="shared" si="43"/>
        <v>120000</v>
      </c>
      <c r="J36" s="19">
        <f t="shared" si="44"/>
        <v>120000</v>
      </c>
      <c r="K36" s="19">
        <f t="shared" si="45"/>
        <v>120000</v>
      </c>
      <c r="L36" s="19">
        <f t="shared" si="46"/>
        <v>120000</v>
      </c>
      <c r="M36" s="129">
        <f t="shared" si="47"/>
        <v>120000</v>
      </c>
      <c r="N36" s="52">
        <f t="shared" si="48"/>
        <v>1080000</v>
      </c>
      <c r="O36" s="74">
        <f t="shared" si="35"/>
        <v>1340000</v>
      </c>
    </row>
    <row r="37" spans="1:15" x14ac:dyDescent="0.3">
      <c r="A37" s="33">
        <v>450</v>
      </c>
      <c r="B37" s="57">
        <f t="shared" si="36"/>
        <v>157500</v>
      </c>
      <c r="C37" s="58">
        <f t="shared" si="37"/>
        <v>135000</v>
      </c>
      <c r="D37" s="72">
        <f t="shared" si="38"/>
        <v>292500</v>
      </c>
      <c r="E37" s="61">
        <f t="shared" si="39"/>
        <v>135000</v>
      </c>
      <c r="F37" s="37">
        <f t="shared" si="40"/>
        <v>135000</v>
      </c>
      <c r="G37" s="62">
        <f t="shared" si="41"/>
        <v>135000</v>
      </c>
      <c r="H37" s="58">
        <f t="shared" si="42"/>
        <v>135000</v>
      </c>
      <c r="I37" s="128">
        <f t="shared" si="43"/>
        <v>135000</v>
      </c>
      <c r="J37" s="19">
        <f t="shared" si="44"/>
        <v>135000</v>
      </c>
      <c r="K37" s="19">
        <f t="shared" si="45"/>
        <v>135000</v>
      </c>
      <c r="L37" s="19">
        <f t="shared" si="46"/>
        <v>135000</v>
      </c>
      <c r="M37" s="129">
        <f t="shared" si="47"/>
        <v>135000</v>
      </c>
      <c r="N37" s="52">
        <f t="shared" si="48"/>
        <v>1215000</v>
      </c>
      <c r="O37" s="74">
        <f t="shared" si="35"/>
        <v>1507500</v>
      </c>
    </row>
    <row r="38" spans="1:15" x14ac:dyDescent="0.3">
      <c r="A38" s="33">
        <v>500</v>
      </c>
      <c r="B38" s="57">
        <f t="shared" si="36"/>
        <v>175000</v>
      </c>
      <c r="C38" s="58">
        <f t="shared" si="37"/>
        <v>150000</v>
      </c>
      <c r="D38" s="72">
        <f t="shared" si="38"/>
        <v>325000</v>
      </c>
      <c r="E38" s="61">
        <f t="shared" si="39"/>
        <v>150000</v>
      </c>
      <c r="F38" s="37">
        <f t="shared" si="40"/>
        <v>150000</v>
      </c>
      <c r="G38" s="62">
        <f t="shared" si="41"/>
        <v>150000</v>
      </c>
      <c r="H38" s="58">
        <f t="shared" si="42"/>
        <v>150000</v>
      </c>
      <c r="I38" s="128">
        <f t="shared" si="43"/>
        <v>150000</v>
      </c>
      <c r="J38" s="19">
        <f t="shared" si="44"/>
        <v>150000</v>
      </c>
      <c r="K38" s="19">
        <f t="shared" si="45"/>
        <v>150000</v>
      </c>
      <c r="L38" s="19">
        <f t="shared" si="46"/>
        <v>150000</v>
      </c>
      <c r="M38" s="129">
        <f t="shared" si="47"/>
        <v>150000</v>
      </c>
      <c r="N38" s="52">
        <f t="shared" si="48"/>
        <v>1350000</v>
      </c>
      <c r="O38" s="74">
        <f t="shared" si="35"/>
        <v>1675000</v>
      </c>
    </row>
    <row r="39" spans="1:15" x14ac:dyDescent="0.3">
      <c r="A39" s="33">
        <v>550</v>
      </c>
      <c r="B39" s="57">
        <f t="shared" si="36"/>
        <v>192500</v>
      </c>
      <c r="C39" s="58">
        <f t="shared" si="37"/>
        <v>165000</v>
      </c>
      <c r="D39" s="72">
        <f t="shared" si="38"/>
        <v>357500</v>
      </c>
      <c r="E39" s="61">
        <f t="shared" si="39"/>
        <v>165000</v>
      </c>
      <c r="F39" s="37">
        <f t="shared" si="40"/>
        <v>165000</v>
      </c>
      <c r="G39" s="62">
        <f t="shared" si="41"/>
        <v>165000</v>
      </c>
      <c r="H39" s="58">
        <f t="shared" si="42"/>
        <v>165000</v>
      </c>
      <c r="I39" s="128">
        <f t="shared" si="43"/>
        <v>165000</v>
      </c>
      <c r="J39" s="19">
        <f t="shared" si="44"/>
        <v>165000</v>
      </c>
      <c r="K39" s="19">
        <f t="shared" si="45"/>
        <v>165000</v>
      </c>
      <c r="L39" s="19">
        <f t="shared" si="46"/>
        <v>165000</v>
      </c>
      <c r="M39" s="129">
        <f t="shared" si="47"/>
        <v>165000</v>
      </c>
      <c r="N39" s="52">
        <f t="shared" si="48"/>
        <v>1485000</v>
      </c>
      <c r="O39" s="74">
        <f t="shared" si="35"/>
        <v>1842500</v>
      </c>
    </row>
    <row r="40" spans="1:15" x14ac:dyDescent="0.3">
      <c r="A40" s="33">
        <v>600</v>
      </c>
      <c r="B40" s="57">
        <f t="shared" si="36"/>
        <v>210000</v>
      </c>
      <c r="C40" s="58">
        <f t="shared" si="37"/>
        <v>180000</v>
      </c>
      <c r="D40" s="72">
        <f t="shared" si="38"/>
        <v>390000</v>
      </c>
      <c r="E40" s="61">
        <f t="shared" si="39"/>
        <v>180000</v>
      </c>
      <c r="F40" s="37">
        <f t="shared" si="40"/>
        <v>180000</v>
      </c>
      <c r="G40" s="62">
        <f t="shared" si="41"/>
        <v>180000</v>
      </c>
      <c r="H40" s="58">
        <f t="shared" si="42"/>
        <v>180000</v>
      </c>
      <c r="I40" s="128">
        <f t="shared" si="43"/>
        <v>180000</v>
      </c>
      <c r="J40" s="19">
        <f t="shared" si="44"/>
        <v>180000</v>
      </c>
      <c r="K40" s="19">
        <f t="shared" si="45"/>
        <v>180000</v>
      </c>
      <c r="L40" s="19">
        <f t="shared" si="46"/>
        <v>180000</v>
      </c>
      <c r="M40" s="129">
        <f t="shared" si="47"/>
        <v>180000</v>
      </c>
      <c r="N40" s="52">
        <f t="shared" si="48"/>
        <v>1620000</v>
      </c>
      <c r="O40" s="74">
        <f t="shared" si="35"/>
        <v>2010000</v>
      </c>
    </row>
    <row r="41" spans="1:15" x14ac:dyDescent="0.3">
      <c r="A41" s="33">
        <v>650</v>
      </c>
      <c r="B41" s="57">
        <f t="shared" si="36"/>
        <v>227500</v>
      </c>
      <c r="C41" s="58">
        <f t="shared" si="37"/>
        <v>195000</v>
      </c>
      <c r="D41" s="72">
        <f t="shared" si="38"/>
        <v>422500</v>
      </c>
      <c r="E41" s="61">
        <f t="shared" si="39"/>
        <v>195000</v>
      </c>
      <c r="F41" s="37">
        <f t="shared" si="40"/>
        <v>195000</v>
      </c>
      <c r="G41" s="62">
        <f t="shared" si="41"/>
        <v>195000</v>
      </c>
      <c r="H41" s="58">
        <f t="shared" si="42"/>
        <v>195000</v>
      </c>
      <c r="I41" s="128">
        <f t="shared" si="43"/>
        <v>195000</v>
      </c>
      <c r="J41" s="19">
        <f t="shared" si="44"/>
        <v>195000</v>
      </c>
      <c r="K41" s="19">
        <f t="shared" si="45"/>
        <v>195000</v>
      </c>
      <c r="L41" s="19">
        <f t="shared" si="46"/>
        <v>195000</v>
      </c>
      <c r="M41" s="129">
        <f t="shared" si="47"/>
        <v>195000</v>
      </c>
      <c r="N41" s="52">
        <f t="shared" si="48"/>
        <v>1755000</v>
      </c>
      <c r="O41" s="74">
        <f t="shared" si="35"/>
        <v>2177500</v>
      </c>
    </row>
    <row r="42" spans="1:15" x14ac:dyDescent="0.3">
      <c r="A42" s="33">
        <v>700</v>
      </c>
      <c r="B42" s="57">
        <f t="shared" si="36"/>
        <v>245000</v>
      </c>
      <c r="C42" s="58">
        <f t="shared" si="37"/>
        <v>210000</v>
      </c>
      <c r="D42" s="72">
        <f t="shared" si="38"/>
        <v>455000</v>
      </c>
      <c r="E42" s="61">
        <f t="shared" si="39"/>
        <v>210000</v>
      </c>
      <c r="F42" s="37">
        <f t="shared" si="40"/>
        <v>210000</v>
      </c>
      <c r="G42" s="62">
        <f t="shared" si="41"/>
        <v>210000</v>
      </c>
      <c r="H42" s="58">
        <f t="shared" si="42"/>
        <v>210000</v>
      </c>
      <c r="I42" s="128">
        <f t="shared" si="43"/>
        <v>210000</v>
      </c>
      <c r="J42" s="19">
        <f t="shared" si="44"/>
        <v>210000</v>
      </c>
      <c r="K42" s="19">
        <f t="shared" si="45"/>
        <v>210000</v>
      </c>
      <c r="L42" s="19">
        <f t="shared" si="46"/>
        <v>210000</v>
      </c>
      <c r="M42" s="129">
        <f t="shared" si="47"/>
        <v>210000</v>
      </c>
      <c r="N42" s="52">
        <f t="shared" si="48"/>
        <v>1890000</v>
      </c>
      <c r="O42" s="74">
        <f t="shared" si="35"/>
        <v>2345000</v>
      </c>
    </row>
    <row r="43" spans="1:15" x14ac:dyDescent="0.3">
      <c r="A43" s="33">
        <v>750</v>
      </c>
      <c r="B43" s="57">
        <f t="shared" si="36"/>
        <v>262500</v>
      </c>
      <c r="C43" s="58">
        <f t="shared" si="37"/>
        <v>225000</v>
      </c>
      <c r="D43" s="72">
        <f t="shared" si="38"/>
        <v>487500</v>
      </c>
      <c r="E43" s="61">
        <f t="shared" si="39"/>
        <v>225000</v>
      </c>
      <c r="F43" s="37">
        <f t="shared" si="40"/>
        <v>225000</v>
      </c>
      <c r="G43" s="62">
        <f t="shared" si="41"/>
        <v>225000</v>
      </c>
      <c r="H43" s="58">
        <f t="shared" si="42"/>
        <v>225000</v>
      </c>
      <c r="I43" s="128">
        <f t="shared" si="43"/>
        <v>225000</v>
      </c>
      <c r="J43" s="19">
        <f t="shared" si="44"/>
        <v>225000</v>
      </c>
      <c r="K43" s="19">
        <f t="shared" si="45"/>
        <v>225000</v>
      </c>
      <c r="L43" s="19">
        <f t="shared" si="46"/>
        <v>225000</v>
      </c>
      <c r="M43" s="129">
        <f t="shared" si="47"/>
        <v>225000</v>
      </c>
      <c r="N43" s="52">
        <f t="shared" si="48"/>
        <v>2025000</v>
      </c>
      <c r="O43" s="74">
        <f t="shared" si="35"/>
        <v>2512500</v>
      </c>
    </row>
    <row r="44" spans="1:15" x14ac:dyDescent="0.3">
      <c r="A44" s="33">
        <v>800</v>
      </c>
      <c r="B44" s="57">
        <f t="shared" si="36"/>
        <v>280000</v>
      </c>
      <c r="C44" s="58">
        <f t="shared" si="37"/>
        <v>240000</v>
      </c>
      <c r="D44" s="72">
        <f t="shared" si="38"/>
        <v>520000</v>
      </c>
      <c r="E44" s="61">
        <f t="shared" si="39"/>
        <v>240000</v>
      </c>
      <c r="F44" s="37">
        <f t="shared" si="40"/>
        <v>240000</v>
      </c>
      <c r="G44" s="62">
        <f t="shared" si="41"/>
        <v>240000</v>
      </c>
      <c r="H44" s="58">
        <f t="shared" si="42"/>
        <v>240000</v>
      </c>
      <c r="I44" s="128">
        <f t="shared" si="43"/>
        <v>240000</v>
      </c>
      <c r="J44" s="19">
        <f t="shared" si="44"/>
        <v>240000</v>
      </c>
      <c r="K44" s="19">
        <f t="shared" si="45"/>
        <v>240000</v>
      </c>
      <c r="L44" s="19">
        <f t="shared" si="46"/>
        <v>240000</v>
      </c>
      <c r="M44" s="129">
        <f t="shared" si="47"/>
        <v>240000</v>
      </c>
      <c r="N44" s="52">
        <f t="shared" si="48"/>
        <v>2160000</v>
      </c>
      <c r="O44" s="74">
        <f t="shared" si="35"/>
        <v>2680000</v>
      </c>
    </row>
    <row r="45" spans="1:15" x14ac:dyDescent="0.3">
      <c r="A45" s="33">
        <v>850</v>
      </c>
      <c r="B45" s="57">
        <f t="shared" si="36"/>
        <v>297500</v>
      </c>
      <c r="C45" s="58">
        <f t="shared" si="37"/>
        <v>255000</v>
      </c>
      <c r="D45" s="72">
        <f t="shared" si="38"/>
        <v>552500</v>
      </c>
      <c r="E45" s="61">
        <f t="shared" si="39"/>
        <v>255000</v>
      </c>
      <c r="F45" s="37">
        <f t="shared" si="40"/>
        <v>255000</v>
      </c>
      <c r="G45" s="62">
        <f t="shared" si="41"/>
        <v>255000</v>
      </c>
      <c r="H45" s="58">
        <f t="shared" si="42"/>
        <v>255000</v>
      </c>
      <c r="I45" s="128">
        <f t="shared" si="43"/>
        <v>255000</v>
      </c>
      <c r="J45" s="19">
        <f t="shared" si="44"/>
        <v>255000</v>
      </c>
      <c r="K45" s="19">
        <f t="shared" si="45"/>
        <v>255000</v>
      </c>
      <c r="L45" s="19">
        <f t="shared" si="46"/>
        <v>255000</v>
      </c>
      <c r="M45" s="129">
        <f t="shared" si="47"/>
        <v>255000</v>
      </c>
      <c r="N45" s="52">
        <f t="shared" si="48"/>
        <v>2295000</v>
      </c>
      <c r="O45" s="74">
        <f t="shared" si="35"/>
        <v>2847500</v>
      </c>
    </row>
    <row r="46" spans="1:15" x14ac:dyDescent="0.3">
      <c r="A46" s="33">
        <v>900</v>
      </c>
      <c r="B46" s="57">
        <f t="shared" si="36"/>
        <v>315000</v>
      </c>
      <c r="C46" s="58">
        <f t="shared" si="37"/>
        <v>270000</v>
      </c>
      <c r="D46" s="72">
        <f t="shared" si="38"/>
        <v>585000</v>
      </c>
      <c r="E46" s="61">
        <f t="shared" si="39"/>
        <v>270000</v>
      </c>
      <c r="F46" s="37">
        <f t="shared" si="40"/>
        <v>270000</v>
      </c>
      <c r="G46" s="62">
        <f t="shared" si="41"/>
        <v>270000</v>
      </c>
      <c r="H46" s="58">
        <f t="shared" si="42"/>
        <v>270000</v>
      </c>
      <c r="I46" s="128">
        <f t="shared" si="43"/>
        <v>270000</v>
      </c>
      <c r="J46" s="19">
        <f t="shared" si="44"/>
        <v>270000</v>
      </c>
      <c r="K46" s="19">
        <f t="shared" si="45"/>
        <v>270000</v>
      </c>
      <c r="L46" s="19">
        <f t="shared" si="46"/>
        <v>270000</v>
      </c>
      <c r="M46" s="129">
        <f t="shared" si="47"/>
        <v>270000</v>
      </c>
      <c r="N46" s="52">
        <f t="shared" si="48"/>
        <v>2430000</v>
      </c>
      <c r="O46" s="74">
        <f t="shared" si="35"/>
        <v>3015000</v>
      </c>
    </row>
    <row r="47" spans="1:15" x14ac:dyDescent="0.3">
      <c r="A47" s="33">
        <v>950</v>
      </c>
      <c r="B47" s="57">
        <f t="shared" si="36"/>
        <v>332500</v>
      </c>
      <c r="C47" s="58">
        <f t="shared" si="37"/>
        <v>285000</v>
      </c>
      <c r="D47" s="72">
        <f t="shared" si="38"/>
        <v>617500</v>
      </c>
      <c r="E47" s="61">
        <f t="shared" si="39"/>
        <v>285000</v>
      </c>
      <c r="F47" s="37">
        <f t="shared" si="40"/>
        <v>285000</v>
      </c>
      <c r="G47" s="62">
        <f t="shared" si="41"/>
        <v>285000</v>
      </c>
      <c r="H47" s="58">
        <f t="shared" si="42"/>
        <v>285000</v>
      </c>
      <c r="I47" s="128">
        <f t="shared" si="43"/>
        <v>285000</v>
      </c>
      <c r="J47" s="19">
        <f t="shared" si="44"/>
        <v>285000</v>
      </c>
      <c r="K47" s="19">
        <f t="shared" si="45"/>
        <v>285000</v>
      </c>
      <c r="L47" s="19">
        <f t="shared" si="46"/>
        <v>285000</v>
      </c>
      <c r="M47" s="129">
        <f t="shared" si="47"/>
        <v>285000</v>
      </c>
      <c r="N47" s="52">
        <f t="shared" si="48"/>
        <v>2565000</v>
      </c>
      <c r="O47" s="74">
        <f t="shared" si="35"/>
        <v>3182500</v>
      </c>
    </row>
    <row r="48" spans="1:15" ht="15" thickBot="1" x14ac:dyDescent="0.35">
      <c r="A48" s="39">
        <v>1000</v>
      </c>
      <c r="B48" s="59">
        <f t="shared" si="36"/>
        <v>350000</v>
      </c>
      <c r="C48" s="60">
        <f t="shared" si="37"/>
        <v>300000</v>
      </c>
      <c r="D48" s="73">
        <f t="shared" si="38"/>
        <v>650000</v>
      </c>
      <c r="E48" s="63">
        <f t="shared" si="39"/>
        <v>300000</v>
      </c>
      <c r="F48" s="42">
        <f t="shared" si="40"/>
        <v>300000</v>
      </c>
      <c r="G48" s="64">
        <f t="shared" si="41"/>
        <v>300000</v>
      </c>
      <c r="H48" s="60">
        <f t="shared" si="42"/>
        <v>300000</v>
      </c>
      <c r="I48" s="114">
        <f t="shared" si="43"/>
        <v>300000</v>
      </c>
      <c r="J48" s="22">
        <f t="shared" si="44"/>
        <v>300000</v>
      </c>
      <c r="K48" s="22">
        <f t="shared" si="45"/>
        <v>300000</v>
      </c>
      <c r="L48" s="22">
        <f t="shared" si="46"/>
        <v>300000</v>
      </c>
      <c r="M48" s="108">
        <f t="shared" si="47"/>
        <v>300000</v>
      </c>
      <c r="N48" s="53">
        <f t="shared" si="48"/>
        <v>2700000</v>
      </c>
      <c r="O48" s="75">
        <f t="shared" si="35"/>
        <v>3350000</v>
      </c>
    </row>
    <row r="49" spans="1:18" x14ac:dyDescent="0.3">
      <c r="A49" s="3"/>
      <c r="B49" s="3"/>
      <c r="C49" s="3"/>
      <c r="D49" s="3"/>
      <c r="E49" s="3"/>
      <c r="F49" s="3"/>
      <c r="G49" s="3"/>
      <c r="H49" s="3"/>
      <c r="I49" s="3"/>
      <c r="K49" s="3"/>
      <c r="L49" s="3"/>
    </row>
    <row r="50" spans="1:18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8" ht="15" thickBo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8" ht="15" thickBot="1" x14ac:dyDescent="0.35">
      <c r="A52" s="166" t="s">
        <v>13</v>
      </c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8"/>
    </row>
    <row r="53" spans="1:18" ht="15" thickBot="1" x14ac:dyDescent="0.35">
      <c r="A53" s="33"/>
      <c r="B53" s="175" t="s">
        <v>8</v>
      </c>
      <c r="C53" s="176"/>
      <c r="D53" s="177"/>
      <c r="E53" s="17"/>
      <c r="F53" s="180" t="s">
        <v>9</v>
      </c>
      <c r="G53" s="181"/>
      <c r="H53" s="181"/>
      <c r="I53" s="181"/>
      <c r="J53" s="181"/>
      <c r="K53" s="181"/>
      <c r="L53" s="181"/>
      <c r="M53" s="181"/>
      <c r="N53" s="181"/>
      <c r="O53" s="181"/>
      <c r="P53" s="182"/>
    </row>
    <row r="54" spans="1:18" ht="15" thickBot="1" x14ac:dyDescent="0.35">
      <c r="A54" s="13" t="s">
        <v>0</v>
      </c>
      <c r="B54" s="82" t="s">
        <v>19</v>
      </c>
      <c r="C54" s="83" t="s">
        <v>18</v>
      </c>
      <c r="D54" s="83" t="s">
        <v>6</v>
      </c>
      <c r="E54" s="84" t="s">
        <v>3</v>
      </c>
      <c r="F54" s="82" t="s">
        <v>19</v>
      </c>
      <c r="G54" s="83" t="s">
        <v>20</v>
      </c>
      <c r="H54" s="43" t="s">
        <v>14</v>
      </c>
      <c r="I54" s="43" t="s">
        <v>15</v>
      </c>
      <c r="J54" s="43" t="s">
        <v>16</v>
      </c>
      <c r="K54" s="43" t="s">
        <v>17</v>
      </c>
      <c r="L54" s="65" t="s">
        <v>36</v>
      </c>
      <c r="M54" s="43" t="s">
        <v>41</v>
      </c>
      <c r="N54" s="43" t="s">
        <v>38</v>
      </c>
      <c r="O54" s="43" t="s">
        <v>39</v>
      </c>
      <c r="P54" s="66" t="s">
        <v>40</v>
      </c>
      <c r="Q54" s="51" t="s">
        <v>4</v>
      </c>
      <c r="R54" s="85" t="s">
        <v>5</v>
      </c>
    </row>
    <row r="55" spans="1:18" x14ac:dyDescent="0.3">
      <c r="A55" s="20">
        <v>100</v>
      </c>
      <c r="B55" s="62">
        <f>2*25000</f>
        <v>50000</v>
      </c>
      <c r="C55" s="69">
        <v>500000</v>
      </c>
      <c r="D55" s="69">
        <f>2*2*5000</f>
        <v>20000</v>
      </c>
      <c r="E55" s="78">
        <f>SUM(B55:D55)</f>
        <v>570000</v>
      </c>
      <c r="F55" s="69">
        <f>B55</f>
        <v>50000</v>
      </c>
      <c r="G55" s="36">
        <f>0.1*D55</f>
        <v>2000</v>
      </c>
      <c r="H55" s="19">
        <f>SUM(F55:G55)</f>
        <v>52000</v>
      </c>
      <c r="I55" s="19">
        <f>H55</f>
        <v>52000</v>
      </c>
      <c r="J55" s="19">
        <f>H55</f>
        <v>52000</v>
      </c>
      <c r="K55" s="19">
        <f>H55</f>
        <v>52000</v>
      </c>
      <c r="L55" s="124">
        <f>H55</f>
        <v>52000</v>
      </c>
      <c r="M55" s="125">
        <f t="shared" ref="M55:P55" si="49">I55</f>
        <v>52000</v>
      </c>
      <c r="N55" s="125">
        <f t="shared" si="49"/>
        <v>52000</v>
      </c>
      <c r="O55" s="125">
        <f t="shared" si="49"/>
        <v>52000</v>
      </c>
      <c r="P55" s="127">
        <f t="shared" si="49"/>
        <v>52000</v>
      </c>
      <c r="Q55" s="117">
        <f>SUM(H55:P55)</f>
        <v>468000</v>
      </c>
      <c r="R55" s="80">
        <f t="shared" ref="R55:R73" si="50">E55+Q55</f>
        <v>1038000</v>
      </c>
    </row>
    <row r="56" spans="1:18" x14ac:dyDescent="0.3">
      <c r="A56" s="20">
        <v>150</v>
      </c>
      <c r="B56" s="62">
        <f t="shared" ref="B56:B61" si="51">2*25000</f>
        <v>50000</v>
      </c>
      <c r="C56" s="69">
        <v>500000</v>
      </c>
      <c r="D56" s="69">
        <f t="shared" ref="D56:D61" si="52">2*2*5000</f>
        <v>20000</v>
      </c>
      <c r="E56" s="78">
        <f t="shared" ref="E56:E73" si="53">SUM(B56:D56)</f>
        <v>570000</v>
      </c>
      <c r="F56" s="69">
        <f t="shared" ref="F56:F73" si="54">B56</f>
        <v>50000</v>
      </c>
      <c r="G56" s="36">
        <f t="shared" ref="G56:G73" si="55">0.1*D56</f>
        <v>2000</v>
      </c>
      <c r="H56" s="19">
        <f t="shared" ref="H56:H73" si="56">SUM(F56:G56)</f>
        <v>52000</v>
      </c>
      <c r="I56" s="19">
        <f t="shared" ref="I56:I73" si="57">H56</f>
        <v>52000</v>
      </c>
      <c r="J56" s="19">
        <f t="shared" ref="J56:J73" si="58">H56</f>
        <v>52000</v>
      </c>
      <c r="K56" s="19">
        <f t="shared" ref="K56:K73" si="59">H56</f>
        <v>52000</v>
      </c>
      <c r="L56" s="128">
        <f t="shared" ref="L56:L73" si="60">H56</f>
        <v>52000</v>
      </c>
      <c r="M56" s="19">
        <f t="shared" ref="M56:M73" si="61">I56</f>
        <v>52000</v>
      </c>
      <c r="N56" s="19">
        <f t="shared" ref="N56:N73" si="62">J56</f>
        <v>52000</v>
      </c>
      <c r="O56" s="19">
        <f t="shared" ref="O56:O73" si="63">K56</f>
        <v>52000</v>
      </c>
      <c r="P56" s="129">
        <f t="shared" ref="P56:P73" si="64">L56</f>
        <v>52000</v>
      </c>
      <c r="Q56" s="52">
        <f t="shared" ref="Q56:Q73" si="65">SUM(H56:P56)</f>
        <v>468000</v>
      </c>
      <c r="R56" s="80">
        <f t="shared" si="50"/>
        <v>1038000</v>
      </c>
    </row>
    <row r="57" spans="1:18" x14ac:dyDescent="0.3">
      <c r="A57" s="20">
        <v>200</v>
      </c>
      <c r="B57" s="62">
        <f t="shared" si="51"/>
        <v>50000</v>
      </c>
      <c r="C57" s="69">
        <v>500000</v>
      </c>
      <c r="D57" s="69">
        <f t="shared" si="52"/>
        <v>20000</v>
      </c>
      <c r="E57" s="78">
        <f t="shared" si="53"/>
        <v>570000</v>
      </c>
      <c r="F57" s="69">
        <f t="shared" si="54"/>
        <v>50000</v>
      </c>
      <c r="G57" s="36">
        <f t="shared" si="55"/>
        <v>2000</v>
      </c>
      <c r="H57" s="19">
        <f t="shared" si="56"/>
        <v>52000</v>
      </c>
      <c r="I57" s="19">
        <f t="shared" si="57"/>
        <v>52000</v>
      </c>
      <c r="J57" s="19">
        <f t="shared" si="58"/>
        <v>52000</v>
      </c>
      <c r="K57" s="19">
        <f t="shared" si="59"/>
        <v>52000</v>
      </c>
      <c r="L57" s="128">
        <f t="shared" si="60"/>
        <v>52000</v>
      </c>
      <c r="M57" s="19">
        <f t="shared" si="61"/>
        <v>52000</v>
      </c>
      <c r="N57" s="19">
        <f t="shared" si="62"/>
        <v>52000</v>
      </c>
      <c r="O57" s="19">
        <f t="shared" si="63"/>
        <v>52000</v>
      </c>
      <c r="P57" s="129">
        <f t="shared" si="64"/>
        <v>52000</v>
      </c>
      <c r="Q57" s="52">
        <f t="shared" si="65"/>
        <v>468000</v>
      </c>
      <c r="R57" s="80">
        <f t="shared" si="50"/>
        <v>1038000</v>
      </c>
    </row>
    <row r="58" spans="1:18" x14ac:dyDescent="0.3">
      <c r="A58" s="20">
        <v>250</v>
      </c>
      <c r="B58" s="62">
        <f t="shared" si="51"/>
        <v>50000</v>
      </c>
      <c r="C58" s="69">
        <v>500000</v>
      </c>
      <c r="D58" s="69">
        <f t="shared" si="52"/>
        <v>20000</v>
      </c>
      <c r="E58" s="78">
        <f t="shared" si="53"/>
        <v>570000</v>
      </c>
      <c r="F58" s="69">
        <f t="shared" si="54"/>
        <v>50000</v>
      </c>
      <c r="G58" s="36">
        <f t="shared" si="55"/>
        <v>2000</v>
      </c>
      <c r="H58" s="19">
        <f t="shared" si="56"/>
        <v>52000</v>
      </c>
      <c r="I58" s="19">
        <f t="shared" si="57"/>
        <v>52000</v>
      </c>
      <c r="J58" s="19">
        <f t="shared" si="58"/>
        <v>52000</v>
      </c>
      <c r="K58" s="19">
        <f t="shared" si="59"/>
        <v>52000</v>
      </c>
      <c r="L58" s="128">
        <f t="shared" si="60"/>
        <v>52000</v>
      </c>
      <c r="M58" s="19">
        <f t="shared" si="61"/>
        <v>52000</v>
      </c>
      <c r="N58" s="19">
        <f t="shared" si="62"/>
        <v>52000</v>
      </c>
      <c r="O58" s="19">
        <f t="shared" si="63"/>
        <v>52000</v>
      </c>
      <c r="P58" s="129">
        <f t="shared" si="64"/>
        <v>52000</v>
      </c>
      <c r="Q58" s="52">
        <f t="shared" si="65"/>
        <v>468000</v>
      </c>
      <c r="R58" s="80">
        <f t="shared" si="50"/>
        <v>1038000</v>
      </c>
    </row>
    <row r="59" spans="1:18" x14ac:dyDescent="0.3">
      <c r="A59" s="20">
        <v>300</v>
      </c>
      <c r="B59" s="62">
        <f t="shared" si="51"/>
        <v>50000</v>
      </c>
      <c r="C59" s="69">
        <v>500000</v>
      </c>
      <c r="D59" s="69">
        <f t="shared" si="52"/>
        <v>20000</v>
      </c>
      <c r="E59" s="78">
        <f t="shared" si="53"/>
        <v>570000</v>
      </c>
      <c r="F59" s="69">
        <f t="shared" si="54"/>
        <v>50000</v>
      </c>
      <c r="G59" s="36">
        <f t="shared" si="55"/>
        <v>2000</v>
      </c>
      <c r="H59" s="19">
        <f t="shared" si="56"/>
        <v>52000</v>
      </c>
      <c r="I59" s="19">
        <f t="shared" si="57"/>
        <v>52000</v>
      </c>
      <c r="J59" s="19">
        <f t="shared" si="58"/>
        <v>52000</v>
      </c>
      <c r="K59" s="19">
        <f t="shared" si="59"/>
        <v>52000</v>
      </c>
      <c r="L59" s="128">
        <f t="shared" si="60"/>
        <v>52000</v>
      </c>
      <c r="M59" s="19">
        <f t="shared" si="61"/>
        <v>52000</v>
      </c>
      <c r="N59" s="19">
        <f t="shared" si="62"/>
        <v>52000</v>
      </c>
      <c r="O59" s="19">
        <f t="shared" si="63"/>
        <v>52000</v>
      </c>
      <c r="P59" s="129">
        <f t="shared" si="64"/>
        <v>52000</v>
      </c>
      <c r="Q59" s="52">
        <f t="shared" si="65"/>
        <v>468000</v>
      </c>
      <c r="R59" s="80">
        <f t="shared" si="50"/>
        <v>1038000</v>
      </c>
    </row>
    <row r="60" spans="1:18" x14ac:dyDescent="0.3">
      <c r="A60" s="20">
        <v>350</v>
      </c>
      <c r="B60" s="62">
        <f t="shared" si="51"/>
        <v>50000</v>
      </c>
      <c r="C60" s="69">
        <v>500000</v>
      </c>
      <c r="D60" s="69">
        <f t="shared" si="52"/>
        <v>20000</v>
      </c>
      <c r="E60" s="78">
        <f t="shared" si="53"/>
        <v>570000</v>
      </c>
      <c r="F60" s="69">
        <f t="shared" si="54"/>
        <v>50000</v>
      </c>
      <c r="G60" s="36">
        <f t="shared" si="55"/>
        <v>2000</v>
      </c>
      <c r="H60" s="19">
        <f t="shared" si="56"/>
        <v>52000</v>
      </c>
      <c r="I60" s="19">
        <f t="shared" si="57"/>
        <v>52000</v>
      </c>
      <c r="J60" s="19">
        <f t="shared" si="58"/>
        <v>52000</v>
      </c>
      <c r="K60" s="19">
        <f t="shared" si="59"/>
        <v>52000</v>
      </c>
      <c r="L60" s="128">
        <f t="shared" si="60"/>
        <v>52000</v>
      </c>
      <c r="M60" s="19">
        <f t="shared" si="61"/>
        <v>52000</v>
      </c>
      <c r="N60" s="19">
        <f t="shared" si="62"/>
        <v>52000</v>
      </c>
      <c r="O60" s="19">
        <f t="shared" si="63"/>
        <v>52000</v>
      </c>
      <c r="P60" s="129">
        <f t="shared" si="64"/>
        <v>52000</v>
      </c>
      <c r="Q60" s="52">
        <f t="shared" si="65"/>
        <v>468000</v>
      </c>
      <c r="R60" s="80">
        <f t="shared" si="50"/>
        <v>1038000</v>
      </c>
    </row>
    <row r="61" spans="1:18" x14ac:dyDescent="0.3">
      <c r="A61" s="20">
        <v>400</v>
      </c>
      <c r="B61" s="62">
        <f t="shared" si="51"/>
        <v>50000</v>
      </c>
      <c r="C61" s="69">
        <v>500000</v>
      </c>
      <c r="D61" s="69">
        <f t="shared" si="52"/>
        <v>20000</v>
      </c>
      <c r="E61" s="78">
        <f t="shared" si="53"/>
        <v>570000</v>
      </c>
      <c r="F61" s="69">
        <f t="shared" si="54"/>
        <v>50000</v>
      </c>
      <c r="G61" s="36">
        <f t="shared" si="55"/>
        <v>2000</v>
      </c>
      <c r="H61" s="19">
        <f t="shared" si="56"/>
        <v>52000</v>
      </c>
      <c r="I61" s="19">
        <f t="shared" si="57"/>
        <v>52000</v>
      </c>
      <c r="J61" s="19">
        <f t="shared" si="58"/>
        <v>52000</v>
      </c>
      <c r="K61" s="19">
        <f t="shared" si="59"/>
        <v>52000</v>
      </c>
      <c r="L61" s="128">
        <f t="shared" si="60"/>
        <v>52000</v>
      </c>
      <c r="M61" s="19">
        <f t="shared" si="61"/>
        <v>52000</v>
      </c>
      <c r="N61" s="19">
        <f t="shared" si="62"/>
        <v>52000</v>
      </c>
      <c r="O61" s="19">
        <f t="shared" si="63"/>
        <v>52000</v>
      </c>
      <c r="P61" s="129">
        <f t="shared" si="64"/>
        <v>52000</v>
      </c>
      <c r="Q61" s="52">
        <f t="shared" si="65"/>
        <v>468000</v>
      </c>
      <c r="R61" s="80">
        <f t="shared" si="50"/>
        <v>1038000</v>
      </c>
    </row>
    <row r="62" spans="1:18" x14ac:dyDescent="0.3">
      <c r="A62" s="20">
        <v>450</v>
      </c>
      <c r="B62" s="62">
        <f>6*25000</f>
        <v>150000</v>
      </c>
      <c r="C62" s="69">
        <v>500000</v>
      </c>
      <c r="D62" s="69">
        <f>2*6*5000</f>
        <v>60000</v>
      </c>
      <c r="E62" s="78">
        <f t="shared" si="53"/>
        <v>710000</v>
      </c>
      <c r="F62" s="69">
        <f t="shared" si="54"/>
        <v>150000</v>
      </c>
      <c r="G62" s="36">
        <f t="shared" si="55"/>
        <v>6000</v>
      </c>
      <c r="H62" s="19">
        <f t="shared" si="56"/>
        <v>156000</v>
      </c>
      <c r="I62" s="19">
        <f t="shared" si="57"/>
        <v>156000</v>
      </c>
      <c r="J62" s="19">
        <f t="shared" si="58"/>
        <v>156000</v>
      </c>
      <c r="K62" s="19">
        <f t="shared" si="59"/>
        <v>156000</v>
      </c>
      <c r="L62" s="128">
        <f t="shared" si="60"/>
        <v>156000</v>
      </c>
      <c r="M62" s="19">
        <f t="shared" si="61"/>
        <v>156000</v>
      </c>
      <c r="N62" s="19">
        <f t="shared" si="62"/>
        <v>156000</v>
      </c>
      <c r="O62" s="19">
        <f t="shared" si="63"/>
        <v>156000</v>
      </c>
      <c r="P62" s="129">
        <f t="shared" si="64"/>
        <v>156000</v>
      </c>
      <c r="Q62" s="52">
        <f t="shared" si="65"/>
        <v>1404000</v>
      </c>
      <c r="R62" s="80">
        <f t="shared" si="50"/>
        <v>2114000</v>
      </c>
    </row>
    <row r="63" spans="1:18" x14ac:dyDescent="0.3">
      <c r="A63" s="20">
        <v>500</v>
      </c>
      <c r="B63" s="62">
        <f t="shared" ref="B63:B65" si="66">6*25000</f>
        <v>150000</v>
      </c>
      <c r="C63" s="69">
        <v>500000</v>
      </c>
      <c r="D63" s="69">
        <f t="shared" ref="D63:D65" si="67">2*6*5000</f>
        <v>60000</v>
      </c>
      <c r="E63" s="78">
        <f t="shared" si="53"/>
        <v>710000</v>
      </c>
      <c r="F63" s="69">
        <f t="shared" si="54"/>
        <v>150000</v>
      </c>
      <c r="G63" s="36">
        <f t="shared" si="55"/>
        <v>6000</v>
      </c>
      <c r="H63" s="19">
        <f t="shared" si="56"/>
        <v>156000</v>
      </c>
      <c r="I63" s="19">
        <f t="shared" si="57"/>
        <v>156000</v>
      </c>
      <c r="J63" s="19">
        <f t="shared" si="58"/>
        <v>156000</v>
      </c>
      <c r="K63" s="19">
        <f t="shared" si="59"/>
        <v>156000</v>
      </c>
      <c r="L63" s="128">
        <f t="shared" si="60"/>
        <v>156000</v>
      </c>
      <c r="M63" s="19">
        <f t="shared" si="61"/>
        <v>156000</v>
      </c>
      <c r="N63" s="19">
        <f t="shared" si="62"/>
        <v>156000</v>
      </c>
      <c r="O63" s="19">
        <f t="shared" si="63"/>
        <v>156000</v>
      </c>
      <c r="P63" s="129">
        <f t="shared" si="64"/>
        <v>156000</v>
      </c>
      <c r="Q63" s="52">
        <f t="shared" si="65"/>
        <v>1404000</v>
      </c>
      <c r="R63" s="80">
        <f t="shared" si="50"/>
        <v>2114000</v>
      </c>
    </row>
    <row r="64" spans="1:18" x14ac:dyDescent="0.3">
      <c r="A64" s="20">
        <v>550</v>
      </c>
      <c r="B64" s="62">
        <f t="shared" si="66"/>
        <v>150000</v>
      </c>
      <c r="C64" s="69">
        <v>500000</v>
      </c>
      <c r="D64" s="69">
        <f t="shared" si="67"/>
        <v>60000</v>
      </c>
      <c r="E64" s="78">
        <f t="shared" si="53"/>
        <v>710000</v>
      </c>
      <c r="F64" s="69">
        <f t="shared" si="54"/>
        <v>150000</v>
      </c>
      <c r="G64" s="36">
        <f t="shared" si="55"/>
        <v>6000</v>
      </c>
      <c r="H64" s="19">
        <f t="shared" si="56"/>
        <v>156000</v>
      </c>
      <c r="I64" s="19">
        <f t="shared" si="57"/>
        <v>156000</v>
      </c>
      <c r="J64" s="19">
        <f t="shared" si="58"/>
        <v>156000</v>
      </c>
      <c r="K64" s="19">
        <f t="shared" si="59"/>
        <v>156000</v>
      </c>
      <c r="L64" s="128">
        <f t="shared" si="60"/>
        <v>156000</v>
      </c>
      <c r="M64" s="19">
        <f t="shared" si="61"/>
        <v>156000</v>
      </c>
      <c r="N64" s="19">
        <f t="shared" si="62"/>
        <v>156000</v>
      </c>
      <c r="O64" s="19">
        <f t="shared" si="63"/>
        <v>156000</v>
      </c>
      <c r="P64" s="129">
        <f t="shared" si="64"/>
        <v>156000</v>
      </c>
      <c r="Q64" s="52">
        <f t="shared" si="65"/>
        <v>1404000</v>
      </c>
      <c r="R64" s="80">
        <f t="shared" si="50"/>
        <v>2114000</v>
      </c>
    </row>
    <row r="65" spans="1:18" x14ac:dyDescent="0.3">
      <c r="A65" s="20">
        <v>600</v>
      </c>
      <c r="B65" s="62">
        <f t="shared" si="66"/>
        <v>150000</v>
      </c>
      <c r="C65" s="69">
        <v>500000</v>
      </c>
      <c r="D65" s="69">
        <f t="shared" si="67"/>
        <v>60000</v>
      </c>
      <c r="E65" s="78">
        <f t="shared" si="53"/>
        <v>710000</v>
      </c>
      <c r="F65" s="69">
        <f t="shared" si="54"/>
        <v>150000</v>
      </c>
      <c r="G65" s="36">
        <f t="shared" si="55"/>
        <v>6000</v>
      </c>
      <c r="H65" s="19">
        <f t="shared" si="56"/>
        <v>156000</v>
      </c>
      <c r="I65" s="19">
        <f t="shared" si="57"/>
        <v>156000</v>
      </c>
      <c r="J65" s="19">
        <f t="shared" si="58"/>
        <v>156000</v>
      </c>
      <c r="K65" s="19">
        <f t="shared" si="59"/>
        <v>156000</v>
      </c>
      <c r="L65" s="128">
        <f t="shared" si="60"/>
        <v>156000</v>
      </c>
      <c r="M65" s="19">
        <f t="shared" si="61"/>
        <v>156000</v>
      </c>
      <c r="N65" s="19">
        <f t="shared" si="62"/>
        <v>156000</v>
      </c>
      <c r="O65" s="19">
        <f t="shared" si="63"/>
        <v>156000</v>
      </c>
      <c r="P65" s="129">
        <f t="shared" si="64"/>
        <v>156000</v>
      </c>
      <c r="Q65" s="52">
        <f t="shared" si="65"/>
        <v>1404000</v>
      </c>
      <c r="R65" s="80">
        <f t="shared" si="50"/>
        <v>2114000</v>
      </c>
    </row>
    <row r="66" spans="1:18" x14ac:dyDescent="0.3">
      <c r="A66" s="20">
        <v>650</v>
      </c>
      <c r="B66" s="62">
        <f>8*25000</f>
        <v>200000</v>
      </c>
      <c r="C66" s="69">
        <v>500000</v>
      </c>
      <c r="D66" s="69">
        <f>2*8*5000</f>
        <v>80000</v>
      </c>
      <c r="E66" s="78">
        <f t="shared" si="53"/>
        <v>780000</v>
      </c>
      <c r="F66" s="69">
        <f t="shared" si="54"/>
        <v>200000</v>
      </c>
      <c r="G66" s="36">
        <f t="shared" si="55"/>
        <v>8000</v>
      </c>
      <c r="H66" s="19">
        <f t="shared" si="56"/>
        <v>208000</v>
      </c>
      <c r="I66" s="19">
        <f t="shared" si="57"/>
        <v>208000</v>
      </c>
      <c r="J66" s="19">
        <f t="shared" si="58"/>
        <v>208000</v>
      </c>
      <c r="K66" s="19">
        <f t="shared" si="59"/>
        <v>208000</v>
      </c>
      <c r="L66" s="128">
        <f t="shared" si="60"/>
        <v>208000</v>
      </c>
      <c r="M66" s="19">
        <f t="shared" si="61"/>
        <v>208000</v>
      </c>
      <c r="N66" s="19">
        <f t="shared" si="62"/>
        <v>208000</v>
      </c>
      <c r="O66" s="19">
        <f t="shared" si="63"/>
        <v>208000</v>
      </c>
      <c r="P66" s="129">
        <f t="shared" si="64"/>
        <v>208000</v>
      </c>
      <c r="Q66" s="52">
        <f t="shared" si="65"/>
        <v>1872000</v>
      </c>
      <c r="R66" s="80">
        <f t="shared" si="50"/>
        <v>2652000</v>
      </c>
    </row>
    <row r="67" spans="1:18" x14ac:dyDescent="0.3">
      <c r="A67" s="20">
        <v>700</v>
      </c>
      <c r="B67" s="62">
        <f t="shared" ref="B67:B73" si="68">8*25000</f>
        <v>200000</v>
      </c>
      <c r="C67" s="69">
        <v>500000</v>
      </c>
      <c r="D67" s="69">
        <f t="shared" ref="D67:D73" si="69">2*8*5000</f>
        <v>80000</v>
      </c>
      <c r="E67" s="78">
        <f t="shared" si="53"/>
        <v>780000</v>
      </c>
      <c r="F67" s="69">
        <f t="shared" si="54"/>
        <v>200000</v>
      </c>
      <c r="G67" s="36">
        <f t="shared" si="55"/>
        <v>8000</v>
      </c>
      <c r="H67" s="19">
        <f t="shared" si="56"/>
        <v>208000</v>
      </c>
      <c r="I67" s="19">
        <f t="shared" si="57"/>
        <v>208000</v>
      </c>
      <c r="J67" s="19">
        <f t="shared" si="58"/>
        <v>208000</v>
      </c>
      <c r="K67" s="19">
        <f t="shared" si="59"/>
        <v>208000</v>
      </c>
      <c r="L67" s="128">
        <f t="shared" si="60"/>
        <v>208000</v>
      </c>
      <c r="M67" s="19">
        <f t="shared" si="61"/>
        <v>208000</v>
      </c>
      <c r="N67" s="19">
        <f t="shared" si="62"/>
        <v>208000</v>
      </c>
      <c r="O67" s="19">
        <f t="shared" si="63"/>
        <v>208000</v>
      </c>
      <c r="P67" s="129">
        <f t="shared" si="64"/>
        <v>208000</v>
      </c>
      <c r="Q67" s="52">
        <f t="shared" si="65"/>
        <v>1872000</v>
      </c>
      <c r="R67" s="80">
        <f t="shared" si="50"/>
        <v>2652000</v>
      </c>
    </row>
    <row r="68" spans="1:18" x14ac:dyDescent="0.3">
      <c r="A68" s="20">
        <v>750</v>
      </c>
      <c r="B68" s="62">
        <f t="shared" si="68"/>
        <v>200000</v>
      </c>
      <c r="C68" s="69">
        <v>500000</v>
      </c>
      <c r="D68" s="69">
        <f t="shared" si="69"/>
        <v>80000</v>
      </c>
      <c r="E68" s="78">
        <f t="shared" si="53"/>
        <v>780000</v>
      </c>
      <c r="F68" s="69">
        <f t="shared" si="54"/>
        <v>200000</v>
      </c>
      <c r="G68" s="36">
        <f t="shared" si="55"/>
        <v>8000</v>
      </c>
      <c r="H68" s="19">
        <f t="shared" si="56"/>
        <v>208000</v>
      </c>
      <c r="I68" s="19">
        <f t="shared" si="57"/>
        <v>208000</v>
      </c>
      <c r="J68" s="19">
        <f t="shared" si="58"/>
        <v>208000</v>
      </c>
      <c r="K68" s="19">
        <f t="shared" si="59"/>
        <v>208000</v>
      </c>
      <c r="L68" s="128">
        <f t="shared" si="60"/>
        <v>208000</v>
      </c>
      <c r="M68" s="19">
        <f t="shared" si="61"/>
        <v>208000</v>
      </c>
      <c r="N68" s="19">
        <f t="shared" si="62"/>
        <v>208000</v>
      </c>
      <c r="O68" s="19">
        <f t="shared" si="63"/>
        <v>208000</v>
      </c>
      <c r="P68" s="129">
        <f t="shared" si="64"/>
        <v>208000</v>
      </c>
      <c r="Q68" s="52">
        <f t="shared" si="65"/>
        <v>1872000</v>
      </c>
      <c r="R68" s="80">
        <f t="shared" si="50"/>
        <v>2652000</v>
      </c>
    </row>
    <row r="69" spans="1:18" x14ac:dyDescent="0.3">
      <c r="A69" s="20">
        <v>800</v>
      </c>
      <c r="B69" s="62">
        <f t="shared" si="68"/>
        <v>200000</v>
      </c>
      <c r="C69" s="69">
        <v>500000</v>
      </c>
      <c r="D69" s="69">
        <f t="shared" si="69"/>
        <v>80000</v>
      </c>
      <c r="E69" s="78">
        <f t="shared" si="53"/>
        <v>780000</v>
      </c>
      <c r="F69" s="69">
        <f t="shared" si="54"/>
        <v>200000</v>
      </c>
      <c r="G69" s="36">
        <f t="shared" si="55"/>
        <v>8000</v>
      </c>
      <c r="H69" s="19">
        <f t="shared" si="56"/>
        <v>208000</v>
      </c>
      <c r="I69" s="19">
        <f t="shared" si="57"/>
        <v>208000</v>
      </c>
      <c r="J69" s="19">
        <f t="shared" si="58"/>
        <v>208000</v>
      </c>
      <c r="K69" s="19">
        <f t="shared" si="59"/>
        <v>208000</v>
      </c>
      <c r="L69" s="128">
        <f t="shared" si="60"/>
        <v>208000</v>
      </c>
      <c r="M69" s="19">
        <f t="shared" si="61"/>
        <v>208000</v>
      </c>
      <c r="N69" s="19">
        <f t="shared" si="62"/>
        <v>208000</v>
      </c>
      <c r="O69" s="19">
        <f t="shared" si="63"/>
        <v>208000</v>
      </c>
      <c r="P69" s="129">
        <f t="shared" si="64"/>
        <v>208000</v>
      </c>
      <c r="Q69" s="52">
        <f t="shared" si="65"/>
        <v>1872000</v>
      </c>
      <c r="R69" s="80">
        <f t="shared" si="50"/>
        <v>2652000</v>
      </c>
    </row>
    <row r="70" spans="1:18" x14ac:dyDescent="0.3">
      <c r="A70" s="20">
        <v>850</v>
      </c>
      <c r="B70" s="62">
        <f t="shared" si="68"/>
        <v>200000</v>
      </c>
      <c r="C70" s="69">
        <v>500000</v>
      </c>
      <c r="D70" s="69">
        <f t="shared" si="69"/>
        <v>80000</v>
      </c>
      <c r="E70" s="78">
        <f t="shared" si="53"/>
        <v>780000</v>
      </c>
      <c r="F70" s="69">
        <f t="shared" si="54"/>
        <v>200000</v>
      </c>
      <c r="G70" s="36">
        <f t="shared" si="55"/>
        <v>8000</v>
      </c>
      <c r="H70" s="19">
        <f t="shared" si="56"/>
        <v>208000</v>
      </c>
      <c r="I70" s="19">
        <f t="shared" si="57"/>
        <v>208000</v>
      </c>
      <c r="J70" s="19">
        <f t="shared" si="58"/>
        <v>208000</v>
      </c>
      <c r="K70" s="19">
        <f t="shared" si="59"/>
        <v>208000</v>
      </c>
      <c r="L70" s="128">
        <f t="shared" si="60"/>
        <v>208000</v>
      </c>
      <c r="M70" s="19">
        <f t="shared" si="61"/>
        <v>208000</v>
      </c>
      <c r="N70" s="19">
        <f t="shared" si="62"/>
        <v>208000</v>
      </c>
      <c r="O70" s="19">
        <f t="shared" si="63"/>
        <v>208000</v>
      </c>
      <c r="P70" s="129">
        <f t="shared" si="64"/>
        <v>208000</v>
      </c>
      <c r="Q70" s="52">
        <f t="shared" si="65"/>
        <v>1872000</v>
      </c>
      <c r="R70" s="80">
        <f t="shared" si="50"/>
        <v>2652000</v>
      </c>
    </row>
    <row r="71" spans="1:18" x14ac:dyDescent="0.3">
      <c r="A71" s="20">
        <v>900</v>
      </c>
      <c r="B71" s="62">
        <f t="shared" si="68"/>
        <v>200000</v>
      </c>
      <c r="C71" s="69">
        <v>500000</v>
      </c>
      <c r="D71" s="69">
        <f t="shared" si="69"/>
        <v>80000</v>
      </c>
      <c r="E71" s="78">
        <f t="shared" si="53"/>
        <v>780000</v>
      </c>
      <c r="F71" s="69">
        <f t="shared" si="54"/>
        <v>200000</v>
      </c>
      <c r="G71" s="36">
        <f t="shared" si="55"/>
        <v>8000</v>
      </c>
      <c r="H71" s="19">
        <f t="shared" si="56"/>
        <v>208000</v>
      </c>
      <c r="I71" s="19">
        <f t="shared" si="57"/>
        <v>208000</v>
      </c>
      <c r="J71" s="19">
        <f t="shared" si="58"/>
        <v>208000</v>
      </c>
      <c r="K71" s="19">
        <f t="shared" si="59"/>
        <v>208000</v>
      </c>
      <c r="L71" s="128">
        <f t="shared" si="60"/>
        <v>208000</v>
      </c>
      <c r="M71" s="19">
        <f t="shared" si="61"/>
        <v>208000</v>
      </c>
      <c r="N71" s="19">
        <f t="shared" si="62"/>
        <v>208000</v>
      </c>
      <c r="O71" s="19">
        <f t="shared" si="63"/>
        <v>208000</v>
      </c>
      <c r="P71" s="129">
        <f t="shared" si="64"/>
        <v>208000</v>
      </c>
      <c r="Q71" s="52">
        <f t="shared" si="65"/>
        <v>1872000</v>
      </c>
      <c r="R71" s="80">
        <f t="shared" si="50"/>
        <v>2652000</v>
      </c>
    </row>
    <row r="72" spans="1:18" x14ac:dyDescent="0.3">
      <c r="A72" s="20">
        <v>950</v>
      </c>
      <c r="B72" s="62">
        <f t="shared" si="68"/>
        <v>200000</v>
      </c>
      <c r="C72" s="69">
        <v>500000</v>
      </c>
      <c r="D72" s="69">
        <f t="shared" si="69"/>
        <v>80000</v>
      </c>
      <c r="E72" s="78">
        <f t="shared" si="53"/>
        <v>780000</v>
      </c>
      <c r="F72" s="69">
        <f t="shared" si="54"/>
        <v>200000</v>
      </c>
      <c r="G72" s="36">
        <f t="shared" si="55"/>
        <v>8000</v>
      </c>
      <c r="H72" s="19">
        <f t="shared" si="56"/>
        <v>208000</v>
      </c>
      <c r="I72" s="19">
        <f t="shared" si="57"/>
        <v>208000</v>
      </c>
      <c r="J72" s="19">
        <f t="shared" si="58"/>
        <v>208000</v>
      </c>
      <c r="K72" s="19">
        <f t="shared" si="59"/>
        <v>208000</v>
      </c>
      <c r="L72" s="128">
        <f t="shared" si="60"/>
        <v>208000</v>
      </c>
      <c r="M72" s="19">
        <f t="shared" si="61"/>
        <v>208000</v>
      </c>
      <c r="N72" s="19">
        <f t="shared" si="62"/>
        <v>208000</v>
      </c>
      <c r="O72" s="19">
        <f t="shared" si="63"/>
        <v>208000</v>
      </c>
      <c r="P72" s="129">
        <f t="shared" si="64"/>
        <v>208000</v>
      </c>
      <c r="Q72" s="52">
        <f t="shared" si="65"/>
        <v>1872000</v>
      </c>
      <c r="R72" s="80">
        <f t="shared" si="50"/>
        <v>2652000</v>
      </c>
    </row>
    <row r="73" spans="1:18" ht="15" thickBot="1" x14ac:dyDescent="0.35">
      <c r="A73" s="21">
        <v>1000</v>
      </c>
      <c r="B73" s="64">
        <f t="shared" si="68"/>
        <v>200000</v>
      </c>
      <c r="C73" s="70">
        <v>500000</v>
      </c>
      <c r="D73" s="70">
        <f t="shared" si="69"/>
        <v>80000</v>
      </c>
      <c r="E73" s="79">
        <f t="shared" si="53"/>
        <v>780000</v>
      </c>
      <c r="F73" s="70">
        <f t="shared" si="54"/>
        <v>200000</v>
      </c>
      <c r="G73" s="41">
        <f t="shared" si="55"/>
        <v>8000</v>
      </c>
      <c r="H73" s="22">
        <f t="shared" si="56"/>
        <v>208000</v>
      </c>
      <c r="I73" s="22">
        <f t="shared" si="57"/>
        <v>208000</v>
      </c>
      <c r="J73" s="22">
        <f t="shared" si="58"/>
        <v>208000</v>
      </c>
      <c r="K73" s="22">
        <f t="shared" si="59"/>
        <v>208000</v>
      </c>
      <c r="L73" s="114">
        <f t="shared" si="60"/>
        <v>208000</v>
      </c>
      <c r="M73" s="22">
        <f t="shared" si="61"/>
        <v>208000</v>
      </c>
      <c r="N73" s="22">
        <f t="shared" si="62"/>
        <v>208000</v>
      </c>
      <c r="O73" s="22">
        <f t="shared" si="63"/>
        <v>208000</v>
      </c>
      <c r="P73" s="108">
        <f t="shared" si="64"/>
        <v>208000</v>
      </c>
      <c r="Q73" s="53">
        <f t="shared" si="65"/>
        <v>1872000</v>
      </c>
      <c r="R73" s="81">
        <f t="shared" si="50"/>
        <v>2652000</v>
      </c>
    </row>
    <row r="74" spans="1:18" x14ac:dyDescent="0.3">
      <c r="C74" s="6"/>
    </row>
    <row r="77" spans="1:18" ht="15" thickBot="1" x14ac:dyDescent="0.35"/>
    <row r="78" spans="1:18" ht="15" thickBot="1" x14ac:dyDescent="0.35">
      <c r="A78" s="12"/>
      <c r="B78" s="157" t="s">
        <v>7</v>
      </c>
      <c r="C78" s="158"/>
      <c r="D78" s="159"/>
      <c r="E78" s="160" t="s">
        <v>12</v>
      </c>
      <c r="F78" s="161"/>
      <c r="G78" s="162"/>
      <c r="H78" s="163" t="s">
        <v>13</v>
      </c>
      <c r="I78" s="164"/>
      <c r="J78" s="165"/>
    </row>
    <row r="79" spans="1:18" ht="15" thickBot="1" x14ac:dyDescent="0.35">
      <c r="A79" s="23" t="s">
        <v>0</v>
      </c>
      <c r="B79" s="90" t="s">
        <v>3</v>
      </c>
      <c r="C79" s="91" t="s">
        <v>4</v>
      </c>
      <c r="D79" s="99" t="s">
        <v>5</v>
      </c>
      <c r="E79" s="14" t="s">
        <v>3</v>
      </c>
      <c r="F79" s="15" t="s">
        <v>4</v>
      </c>
      <c r="G79" s="86" t="s">
        <v>5</v>
      </c>
      <c r="H79" s="97" t="s">
        <v>3</v>
      </c>
      <c r="I79" s="98" t="s">
        <v>4</v>
      </c>
      <c r="J79" s="102" t="s">
        <v>5</v>
      </c>
    </row>
    <row r="80" spans="1:18" x14ac:dyDescent="0.3">
      <c r="A80" s="105">
        <v>100</v>
      </c>
      <c r="B80" s="92">
        <f t="shared" ref="B80:B98" si="70">L4</f>
        <v>306200</v>
      </c>
      <c r="C80" s="93">
        <f t="shared" ref="C80:C98" si="71">Y4</f>
        <v>427644</v>
      </c>
      <c r="D80" s="100">
        <f t="shared" ref="D80:D98" si="72">Z4</f>
        <v>733844</v>
      </c>
      <c r="E80" s="24">
        <f>D30</f>
        <v>65000</v>
      </c>
      <c r="F80" s="27">
        <f t="shared" ref="F80:F98" si="73">N30</f>
        <v>270000</v>
      </c>
      <c r="G80" s="87">
        <f t="shared" ref="G80:G98" si="74">O30</f>
        <v>335000</v>
      </c>
      <c r="H80" s="93">
        <f>E55</f>
        <v>570000</v>
      </c>
      <c r="I80" s="93">
        <f t="shared" ref="I80:I98" si="75">Q55</f>
        <v>468000</v>
      </c>
      <c r="J80" s="103">
        <f t="shared" ref="J80:J98" si="76">R55</f>
        <v>1038000</v>
      </c>
    </row>
    <row r="81" spans="1:10" x14ac:dyDescent="0.3">
      <c r="A81" s="105">
        <v>150</v>
      </c>
      <c r="B81" s="92">
        <f t="shared" si="70"/>
        <v>333700</v>
      </c>
      <c r="C81" s="94">
        <f t="shared" si="71"/>
        <v>472194</v>
      </c>
      <c r="D81" s="100">
        <f t="shared" si="72"/>
        <v>805894</v>
      </c>
      <c r="E81" s="25">
        <f t="shared" ref="E81:E98" si="77">D31</f>
        <v>97500</v>
      </c>
      <c r="F81" s="28">
        <f t="shared" si="73"/>
        <v>405000</v>
      </c>
      <c r="G81" s="87">
        <f t="shared" si="74"/>
        <v>502500</v>
      </c>
      <c r="H81" s="94">
        <f t="shared" ref="H81:H98" si="78">E56</f>
        <v>570000</v>
      </c>
      <c r="I81" s="94">
        <f t="shared" si="75"/>
        <v>468000</v>
      </c>
      <c r="J81" s="103">
        <f t="shared" si="76"/>
        <v>1038000</v>
      </c>
    </row>
    <row r="82" spans="1:10" x14ac:dyDescent="0.3">
      <c r="A82" s="105">
        <v>200</v>
      </c>
      <c r="B82" s="92">
        <f t="shared" si="70"/>
        <v>361200</v>
      </c>
      <c r="C82" s="94">
        <f t="shared" si="71"/>
        <v>516744</v>
      </c>
      <c r="D82" s="100">
        <f t="shared" si="72"/>
        <v>877944</v>
      </c>
      <c r="E82" s="25">
        <f t="shared" si="77"/>
        <v>130000</v>
      </c>
      <c r="F82" s="28">
        <f t="shared" si="73"/>
        <v>540000</v>
      </c>
      <c r="G82" s="87">
        <f t="shared" si="74"/>
        <v>670000</v>
      </c>
      <c r="H82" s="94">
        <f t="shared" si="78"/>
        <v>570000</v>
      </c>
      <c r="I82" s="94">
        <f t="shared" si="75"/>
        <v>468000</v>
      </c>
      <c r="J82" s="103">
        <f t="shared" si="76"/>
        <v>1038000</v>
      </c>
    </row>
    <row r="83" spans="1:10" x14ac:dyDescent="0.3">
      <c r="A83" s="105">
        <v>250</v>
      </c>
      <c r="B83" s="92">
        <f t="shared" si="70"/>
        <v>388700</v>
      </c>
      <c r="C83" s="94">
        <f t="shared" si="71"/>
        <v>561294</v>
      </c>
      <c r="D83" s="100">
        <f t="shared" si="72"/>
        <v>949994</v>
      </c>
      <c r="E83" s="25">
        <f t="shared" si="77"/>
        <v>162500</v>
      </c>
      <c r="F83" s="28">
        <f t="shared" si="73"/>
        <v>675000</v>
      </c>
      <c r="G83" s="87">
        <f t="shared" si="74"/>
        <v>837500</v>
      </c>
      <c r="H83" s="94">
        <f t="shared" si="78"/>
        <v>570000</v>
      </c>
      <c r="I83" s="94">
        <f t="shared" si="75"/>
        <v>468000</v>
      </c>
      <c r="J83" s="103">
        <f t="shared" si="76"/>
        <v>1038000</v>
      </c>
    </row>
    <row r="84" spans="1:10" x14ac:dyDescent="0.3">
      <c r="A84" s="105">
        <v>300</v>
      </c>
      <c r="B84" s="92">
        <f t="shared" si="70"/>
        <v>416200</v>
      </c>
      <c r="C84" s="94">
        <f t="shared" si="71"/>
        <v>605844</v>
      </c>
      <c r="D84" s="100">
        <f t="shared" si="72"/>
        <v>1022044</v>
      </c>
      <c r="E84" s="25">
        <f t="shared" si="77"/>
        <v>195000</v>
      </c>
      <c r="F84" s="28">
        <f t="shared" si="73"/>
        <v>810000</v>
      </c>
      <c r="G84" s="87">
        <f t="shared" si="74"/>
        <v>1005000</v>
      </c>
      <c r="H84" s="94">
        <f t="shared" si="78"/>
        <v>570000</v>
      </c>
      <c r="I84" s="94">
        <f t="shared" si="75"/>
        <v>468000</v>
      </c>
      <c r="J84" s="103">
        <f t="shared" si="76"/>
        <v>1038000</v>
      </c>
    </row>
    <row r="85" spans="1:10" x14ac:dyDescent="0.3">
      <c r="A85" s="105">
        <v>350</v>
      </c>
      <c r="B85" s="92">
        <f t="shared" si="70"/>
        <v>494900</v>
      </c>
      <c r="C85" s="94">
        <f t="shared" si="71"/>
        <v>718938</v>
      </c>
      <c r="D85" s="100">
        <f t="shared" si="72"/>
        <v>1213838</v>
      </c>
      <c r="E85" s="25">
        <f t="shared" si="77"/>
        <v>227500</v>
      </c>
      <c r="F85" s="28">
        <f t="shared" si="73"/>
        <v>945000</v>
      </c>
      <c r="G85" s="87">
        <f t="shared" si="74"/>
        <v>1172500</v>
      </c>
      <c r="H85" s="94">
        <f t="shared" si="78"/>
        <v>570000</v>
      </c>
      <c r="I85" s="94">
        <f t="shared" si="75"/>
        <v>468000</v>
      </c>
      <c r="J85" s="103">
        <f t="shared" si="76"/>
        <v>1038000</v>
      </c>
    </row>
    <row r="86" spans="1:10" x14ac:dyDescent="0.3">
      <c r="A86" s="105">
        <v>400</v>
      </c>
      <c r="B86" s="92">
        <f t="shared" si="70"/>
        <v>522400</v>
      </c>
      <c r="C86" s="94">
        <f t="shared" si="71"/>
        <v>763488</v>
      </c>
      <c r="D86" s="100">
        <f t="shared" si="72"/>
        <v>1285888</v>
      </c>
      <c r="E86" s="25">
        <f t="shared" si="77"/>
        <v>260000</v>
      </c>
      <c r="F86" s="28">
        <f t="shared" si="73"/>
        <v>1080000</v>
      </c>
      <c r="G86" s="87">
        <f t="shared" si="74"/>
        <v>1340000</v>
      </c>
      <c r="H86" s="94">
        <f t="shared" si="78"/>
        <v>570000</v>
      </c>
      <c r="I86" s="94">
        <f t="shared" si="75"/>
        <v>468000</v>
      </c>
      <c r="J86" s="103">
        <f t="shared" si="76"/>
        <v>1038000</v>
      </c>
    </row>
    <row r="87" spans="1:10" x14ac:dyDescent="0.3">
      <c r="A87" s="105">
        <v>450</v>
      </c>
      <c r="B87" s="92">
        <f t="shared" si="70"/>
        <v>549900</v>
      </c>
      <c r="C87" s="94">
        <f t="shared" si="71"/>
        <v>808038</v>
      </c>
      <c r="D87" s="100">
        <f t="shared" si="72"/>
        <v>1357938</v>
      </c>
      <c r="E87" s="25">
        <f t="shared" si="77"/>
        <v>292500</v>
      </c>
      <c r="F87" s="28">
        <f t="shared" si="73"/>
        <v>1215000</v>
      </c>
      <c r="G87" s="87">
        <f t="shared" si="74"/>
        <v>1507500</v>
      </c>
      <c r="H87" s="94">
        <f t="shared" si="78"/>
        <v>710000</v>
      </c>
      <c r="I87" s="94">
        <f t="shared" si="75"/>
        <v>1404000</v>
      </c>
      <c r="J87" s="103">
        <f t="shared" si="76"/>
        <v>2114000</v>
      </c>
    </row>
    <row r="88" spans="1:10" x14ac:dyDescent="0.3">
      <c r="A88" s="105">
        <v>500</v>
      </c>
      <c r="B88" s="92">
        <f t="shared" si="70"/>
        <v>577400</v>
      </c>
      <c r="C88" s="94">
        <f t="shared" si="71"/>
        <v>852588</v>
      </c>
      <c r="D88" s="100">
        <f t="shared" si="72"/>
        <v>1429988</v>
      </c>
      <c r="E88" s="25">
        <f t="shared" si="77"/>
        <v>325000</v>
      </c>
      <c r="F88" s="28">
        <f t="shared" si="73"/>
        <v>1350000</v>
      </c>
      <c r="G88" s="87">
        <f t="shared" si="74"/>
        <v>1675000</v>
      </c>
      <c r="H88" s="94">
        <f t="shared" si="78"/>
        <v>710000</v>
      </c>
      <c r="I88" s="94">
        <f t="shared" si="75"/>
        <v>1404000</v>
      </c>
      <c r="J88" s="103">
        <f t="shared" si="76"/>
        <v>2114000</v>
      </c>
    </row>
    <row r="89" spans="1:10" x14ac:dyDescent="0.3">
      <c r="A89" s="105">
        <v>550</v>
      </c>
      <c r="B89" s="92">
        <f t="shared" si="70"/>
        <v>604900</v>
      </c>
      <c r="C89" s="94">
        <f t="shared" si="71"/>
        <v>897138</v>
      </c>
      <c r="D89" s="100">
        <f t="shared" si="72"/>
        <v>1502038</v>
      </c>
      <c r="E89" s="25">
        <f t="shared" si="77"/>
        <v>357500</v>
      </c>
      <c r="F89" s="28">
        <f t="shared" si="73"/>
        <v>1485000</v>
      </c>
      <c r="G89" s="87">
        <f t="shared" si="74"/>
        <v>1842500</v>
      </c>
      <c r="H89" s="94">
        <f t="shared" si="78"/>
        <v>710000</v>
      </c>
      <c r="I89" s="94">
        <f t="shared" si="75"/>
        <v>1404000</v>
      </c>
      <c r="J89" s="103">
        <f t="shared" si="76"/>
        <v>2114000</v>
      </c>
    </row>
    <row r="90" spans="1:10" x14ac:dyDescent="0.3">
      <c r="A90" s="105">
        <v>600</v>
      </c>
      <c r="B90" s="92">
        <f t="shared" si="70"/>
        <v>632400</v>
      </c>
      <c r="C90" s="94">
        <f t="shared" si="71"/>
        <v>941688</v>
      </c>
      <c r="D90" s="100">
        <f t="shared" si="72"/>
        <v>1574088</v>
      </c>
      <c r="E90" s="25">
        <f t="shared" si="77"/>
        <v>390000</v>
      </c>
      <c r="F90" s="28">
        <f t="shared" si="73"/>
        <v>1620000</v>
      </c>
      <c r="G90" s="87">
        <f t="shared" si="74"/>
        <v>2010000</v>
      </c>
      <c r="H90" s="94">
        <f t="shared" si="78"/>
        <v>710000</v>
      </c>
      <c r="I90" s="94">
        <f t="shared" si="75"/>
        <v>1404000</v>
      </c>
      <c r="J90" s="103">
        <f t="shared" si="76"/>
        <v>2114000</v>
      </c>
    </row>
    <row r="91" spans="1:10" x14ac:dyDescent="0.3">
      <c r="A91" s="105">
        <v>650</v>
      </c>
      <c r="B91" s="92">
        <f t="shared" si="70"/>
        <v>762300</v>
      </c>
      <c r="C91" s="94">
        <f t="shared" si="71"/>
        <v>1123326</v>
      </c>
      <c r="D91" s="100">
        <f t="shared" si="72"/>
        <v>1885626</v>
      </c>
      <c r="E91" s="25">
        <f t="shared" si="77"/>
        <v>422500</v>
      </c>
      <c r="F91" s="28">
        <f t="shared" si="73"/>
        <v>1755000</v>
      </c>
      <c r="G91" s="87">
        <f t="shared" si="74"/>
        <v>2177500</v>
      </c>
      <c r="H91" s="94">
        <f t="shared" si="78"/>
        <v>780000</v>
      </c>
      <c r="I91" s="94">
        <f t="shared" si="75"/>
        <v>1872000</v>
      </c>
      <c r="J91" s="103">
        <f t="shared" si="76"/>
        <v>2652000</v>
      </c>
    </row>
    <row r="92" spans="1:10" x14ac:dyDescent="0.3">
      <c r="A92" s="105">
        <v>700</v>
      </c>
      <c r="B92" s="92">
        <f t="shared" si="70"/>
        <v>789800</v>
      </c>
      <c r="C92" s="94">
        <f t="shared" si="71"/>
        <v>1167876</v>
      </c>
      <c r="D92" s="100">
        <f t="shared" si="72"/>
        <v>1957676</v>
      </c>
      <c r="E92" s="25">
        <f t="shared" si="77"/>
        <v>455000</v>
      </c>
      <c r="F92" s="28">
        <f t="shared" si="73"/>
        <v>1890000</v>
      </c>
      <c r="G92" s="87">
        <f t="shared" si="74"/>
        <v>2345000</v>
      </c>
      <c r="H92" s="94">
        <f t="shared" si="78"/>
        <v>780000</v>
      </c>
      <c r="I92" s="94">
        <f t="shared" si="75"/>
        <v>1872000</v>
      </c>
      <c r="J92" s="103">
        <f t="shared" si="76"/>
        <v>2652000</v>
      </c>
    </row>
    <row r="93" spans="1:10" x14ac:dyDescent="0.3">
      <c r="A93" s="105">
        <v>750</v>
      </c>
      <c r="B93" s="92">
        <f t="shared" si="70"/>
        <v>817300</v>
      </c>
      <c r="C93" s="94">
        <f t="shared" si="71"/>
        <v>1212426</v>
      </c>
      <c r="D93" s="100">
        <f t="shared" si="72"/>
        <v>2029726</v>
      </c>
      <c r="E93" s="25">
        <f t="shared" si="77"/>
        <v>487500</v>
      </c>
      <c r="F93" s="28">
        <f t="shared" si="73"/>
        <v>2025000</v>
      </c>
      <c r="G93" s="87">
        <f t="shared" si="74"/>
        <v>2512500</v>
      </c>
      <c r="H93" s="94">
        <f t="shared" si="78"/>
        <v>780000</v>
      </c>
      <c r="I93" s="94">
        <f t="shared" si="75"/>
        <v>1872000</v>
      </c>
      <c r="J93" s="103">
        <f t="shared" si="76"/>
        <v>2652000</v>
      </c>
    </row>
    <row r="94" spans="1:10" x14ac:dyDescent="0.3">
      <c r="A94" s="105">
        <v>800</v>
      </c>
      <c r="B94" s="92">
        <f t="shared" si="70"/>
        <v>844800</v>
      </c>
      <c r="C94" s="94">
        <f t="shared" si="71"/>
        <v>1256976</v>
      </c>
      <c r="D94" s="100">
        <f t="shared" si="72"/>
        <v>2101776</v>
      </c>
      <c r="E94" s="25">
        <f t="shared" si="77"/>
        <v>520000</v>
      </c>
      <c r="F94" s="28">
        <f t="shared" si="73"/>
        <v>2160000</v>
      </c>
      <c r="G94" s="87">
        <f t="shared" si="74"/>
        <v>2680000</v>
      </c>
      <c r="H94" s="94">
        <f t="shared" si="78"/>
        <v>780000</v>
      </c>
      <c r="I94" s="94">
        <f t="shared" si="75"/>
        <v>1872000</v>
      </c>
      <c r="J94" s="103">
        <f t="shared" si="76"/>
        <v>2652000</v>
      </c>
    </row>
    <row r="95" spans="1:10" x14ac:dyDescent="0.3">
      <c r="A95" s="105">
        <v>850</v>
      </c>
      <c r="B95" s="92">
        <f t="shared" si="70"/>
        <v>872300</v>
      </c>
      <c r="C95" s="94">
        <f t="shared" si="71"/>
        <v>1301526</v>
      </c>
      <c r="D95" s="100">
        <f t="shared" si="72"/>
        <v>2173826</v>
      </c>
      <c r="E95" s="25">
        <f t="shared" si="77"/>
        <v>552500</v>
      </c>
      <c r="F95" s="28">
        <f t="shared" si="73"/>
        <v>2295000</v>
      </c>
      <c r="G95" s="87">
        <f t="shared" si="74"/>
        <v>2847500</v>
      </c>
      <c r="H95" s="94">
        <f t="shared" si="78"/>
        <v>780000</v>
      </c>
      <c r="I95" s="94">
        <f t="shared" si="75"/>
        <v>1872000</v>
      </c>
      <c r="J95" s="103">
        <f t="shared" si="76"/>
        <v>2652000</v>
      </c>
    </row>
    <row r="96" spans="1:10" x14ac:dyDescent="0.3">
      <c r="A96" s="105">
        <v>900</v>
      </c>
      <c r="B96" s="92">
        <f t="shared" si="70"/>
        <v>899800</v>
      </c>
      <c r="C96" s="94">
        <f t="shared" si="71"/>
        <v>1346076</v>
      </c>
      <c r="D96" s="100">
        <f t="shared" si="72"/>
        <v>2245876</v>
      </c>
      <c r="E96" s="25">
        <f t="shared" si="77"/>
        <v>585000</v>
      </c>
      <c r="F96" s="28">
        <f t="shared" si="73"/>
        <v>2430000</v>
      </c>
      <c r="G96" s="87">
        <f t="shared" si="74"/>
        <v>3015000</v>
      </c>
      <c r="H96" s="94">
        <f t="shared" si="78"/>
        <v>780000</v>
      </c>
      <c r="I96" s="94">
        <f t="shared" si="75"/>
        <v>1872000</v>
      </c>
      <c r="J96" s="103">
        <f t="shared" si="76"/>
        <v>2652000</v>
      </c>
    </row>
    <row r="97" spans="1:10" x14ac:dyDescent="0.3">
      <c r="A97" s="105">
        <v>950</v>
      </c>
      <c r="B97" s="92">
        <f t="shared" si="70"/>
        <v>927300</v>
      </c>
      <c r="C97" s="94">
        <f t="shared" si="71"/>
        <v>1390626</v>
      </c>
      <c r="D97" s="100">
        <f t="shared" si="72"/>
        <v>2317926</v>
      </c>
      <c r="E97" s="25">
        <f t="shared" si="77"/>
        <v>617500</v>
      </c>
      <c r="F97" s="28">
        <f t="shared" si="73"/>
        <v>2565000</v>
      </c>
      <c r="G97" s="87">
        <f t="shared" si="74"/>
        <v>3182500</v>
      </c>
      <c r="H97" s="94">
        <f t="shared" si="78"/>
        <v>780000</v>
      </c>
      <c r="I97" s="94">
        <f t="shared" si="75"/>
        <v>1872000</v>
      </c>
      <c r="J97" s="103">
        <f t="shared" si="76"/>
        <v>2652000</v>
      </c>
    </row>
    <row r="98" spans="1:10" ht="15" thickBot="1" x14ac:dyDescent="0.35">
      <c r="A98" s="106">
        <v>1000</v>
      </c>
      <c r="B98" s="95">
        <f t="shared" si="70"/>
        <v>954800</v>
      </c>
      <c r="C98" s="96">
        <f t="shared" si="71"/>
        <v>1435176</v>
      </c>
      <c r="D98" s="101">
        <f t="shared" si="72"/>
        <v>2389976</v>
      </c>
      <c r="E98" s="26">
        <f t="shared" si="77"/>
        <v>650000</v>
      </c>
      <c r="F98" s="29">
        <f t="shared" si="73"/>
        <v>2700000</v>
      </c>
      <c r="G98" s="88">
        <f t="shared" si="74"/>
        <v>3350000</v>
      </c>
      <c r="H98" s="96">
        <f t="shared" si="78"/>
        <v>780000</v>
      </c>
      <c r="I98" s="96">
        <f t="shared" si="75"/>
        <v>1872000</v>
      </c>
      <c r="J98" s="104">
        <f t="shared" si="76"/>
        <v>2652000</v>
      </c>
    </row>
    <row r="100" spans="1:10" ht="15" thickBot="1" x14ac:dyDescent="0.35"/>
    <row r="101" spans="1:10" ht="15" thickBot="1" x14ac:dyDescent="0.35">
      <c r="A101" s="142" t="s">
        <v>42</v>
      </c>
    </row>
    <row r="102" spans="1:10" ht="15" thickBot="1" x14ac:dyDescent="0.35">
      <c r="A102" s="11"/>
      <c r="B102" s="47" t="s">
        <v>32</v>
      </c>
      <c r="C102" s="46" t="s">
        <v>33</v>
      </c>
      <c r="D102" s="45" t="s">
        <v>34</v>
      </c>
    </row>
    <row r="103" spans="1:10" x14ac:dyDescent="0.3">
      <c r="A103" s="109" t="s">
        <v>7</v>
      </c>
      <c r="B103" s="112">
        <f>B84</f>
        <v>416200</v>
      </c>
      <c r="C103" s="28">
        <f>C84</f>
        <v>605844</v>
      </c>
      <c r="D103" s="38">
        <f>SUM(B103:C103)</f>
        <v>1022044</v>
      </c>
    </row>
    <row r="104" spans="1:10" x14ac:dyDescent="0.3">
      <c r="A104" s="110" t="s">
        <v>12</v>
      </c>
      <c r="B104" s="113">
        <f>E84</f>
        <v>195000</v>
      </c>
      <c r="C104" s="28">
        <f>F84</f>
        <v>810000</v>
      </c>
      <c r="D104" s="38">
        <f>SUM(B104:C104)</f>
        <v>1005000</v>
      </c>
    </row>
    <row r="105" spans="1:10" ht="15" thickBot="1" x14ac:dyDescent="0.35">
      <c r="A105" s="111" t="s">
        <v>13</v>
      </c>
      <c r="B105" s="114">
        <f>H84</f>
        <v>570000</v>
      </c>
      <c r="C105" s="29">
        <f>I84</f>
        <v>468000</v>
      </c>
      <c r="D105" s="108">
        <f>SUM(B105:C105)</f>
        <v>1038000</v>
      </c>
    </row>
  </sheetData>
  <mergeCells count="12">
    <mergeCell ref="B53:D53"/>
    <mergeCell ref="B78:D78"/>
    <mergeCell ref="E78:G78"/>
    <mergeCell ref="H78:J78"/>
    <mergeCell ref="F53:P53"/>
    <mergeCell ref="A52:R52"/>
    <mergeCell ref="B2:K2"/>
    <mergeCell ref="B28:C28"/>
    <mergeCell ref="M2:X2"/>
    <mergeCell ref="A1:Z1"/>
    <mergeCell ref="A27:O27"/>
    <mergeCell ref="E28:M28"/>
  </mergeCells>
  <pageMargins left="0.7" right="0.7" top="0.75" bottom="0.75" header="0.3" footer="0.3"/>
  <pageSetup paperSize="9" orientation="portrait" r:id="rId1"/>
  <ignoredErrors>
    <ignoredError sqref="H30:H4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 year TCO Analysis</vt:lpstr>
      <vt:lpstr>5 year TCO</vt:lpstr>
      <vt:lpstr>10 year TCO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Rincy</dc:creator>
  <cp:lastModifiedBy>Rincy</cp:lastModifiedBy>
  <dcterms:created xsi:type="dcterms:W3CDTF">2021-02-28T18:54:16Z</dcterms:created>
  <dcterms:modified xsi:type="dcterms:W3CDTF">2021-03-03T17:53:21Z</dcterms:modified>
</cp:coreProperties>
</file>