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81D3AD83-9EB1-4CDC-9713-5396C3457F4B}" xr6:coauthVersionLast="45" xr6:coauthVersionMax="45" xr10:uidLastSave="{00000000-0000-0000-0000-000000000000}"/>
  <bookViews>
    <workbookView xWindow="5085" yWindow="1500" windowWidth="22620" windowHeight="12750" xr2:uid="{DAA99BB4-0E67-4DE3-8472-037F5678A0D1}"/>
  </bookViews>
  <sheets>
    <sheet name="SUMPRODUCT1" sheetId="1" r:id="rId1"/>
    <sheet name="练习1" sheetId="2" r:id="rId2"/>
    <sheet name="SUMPRODUCT2" sheetId="5" r:id="rId3"/>
    <sheet name="练习2" sheetId="6" r:id="rId4"/>
    <sheet name="SUMPRODUCT3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7" l="1"/>
  <c r="I14" i="7" s="1"/>
  <c r="J12" i="7"/>
  <c r="I10" i="7"/>
  <c r="I8" i="7"/>
  <c r="I6" i="5" a="1"/>
  <c r="I6" i="5" s="1"/>
  <c r="I7" i="5" a="1"/>
  <c r="I7" i="5" s="1"/>
  <c r="I8" i="5" a="1"/>
  <c r="I8" i="5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5" i="5" a="1"/>
  <c r="I5" i="5" s="1"/>
  <c r="H6" i="5"/>
  <c r="H7" i="5"/>
  <c r="H8" i="5"/>
  <c r="H9" i="5"/>
  <c r="H10" i="5"/>
  <c r="H11" i="5"/>
  <c r="H12" i="5"/>
  <c r="H13" i="5"/>
  <c r="H5" i="5"/>
  <c r="G17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5" i="5"/>
  <c r="B67" i="1" l="1"/>
  <c r="B66" i="1"/>
  <c r="E54" i="1"/>
  <c r="E55" i="1"/>
  <c r="E56" i="1"/>
  <c r="E57" i="1"/>
  <c r="E58" i="1"/>
  <c r="G54" i="1" s="1"/>
  <c r="E59" i="1"/>
  <c r="E60" i="1"/>
  <c r="E53" i="1"/>
  <c r="B50" i="1"/>
  <c r="B49" i="1"/>
  <c r="E44" i="1"/>
  <c r="C42" i="1"/>
  <c r="E42" i="1"/>
  <c r="F32" i="1"/>
  <c r="F33" i="1"/>
  <c r="F34" i="1"/>
  <c r="F35" i="1"/>
  <c r="F36" i="1"/>
  <c r="F31" i="1"/>
  <c r="E32" i="1"/>
  <c r="G32" i="1" s="1"/>
  <c r="I32" i="1" s="1"/>
  <c r="E33" i="1"/>
  <c r="G33" i="1" s="1"/>
  <c r="I33" i="1" s="1"/>
  <c r="E34" i="1"/>
  <c r="G34" i="1" s="1"/>
  <c r="I34" i="1" s="1"/>
  <c r="E35" i="1"/>
  <c r="G35" i="1" s="1"/>
  <c r="I35" i="1" s="1"/>
  <c r="E36" i="1"/>
  <c r="G36" i="1" s="1"/>
  <c r="I36" i="1" s="1"/>
  <c r="E31" i="1"/>
  <c r="G31" i="1" s="1"/>
  <c r="A42" i="1"/>
  <c r="A40" i="1"/>
  <c r="F26" i="1"/>
  <c r="G26" i="1"/>
  <c r="G25" i="1"/>
  <c r="F25" i="1"/>
  <c r="H12" i="1"/>
  <c r="J7" i="1"/>
  <c r="J11" i="1" s="1"/>
  <c r="J8" i="1"/>
  <c r="J9" i="1"/>
  <c r="J10" i="1"/>
  <c r="J6" i="1"/>
  <c r="C8" i="1"/>
  <c r="C4" i="1"/>
  <c r="C5" i="1"/>
  <c r="C6" i="1"/>
  <c r="C3" i="1"/>
  <c r="A11" i="1"/>
  <c r="I31" i="1" l="1"/>
  <c r="I37" i="1" s="1"/>
  <c r="G44" i="1"/>
  <c r="C7" i="1"/>
  <c r="F12" i="7"/>
  <c r="F11" i="7"/>
  <c r="F10" i="7"/>
  <c r="F9" i="7"/>
  <c r="F8" i="7"/>
  <c r="F7" i="7"/>
  <c r="F6" i="7"/>
  <c r="F5" i="7"/>
  <c r="F4" i="7"/>
  <c r="B49" i="2" l="1"/>
  <c r="H43" i="2"/>
  <c r="F43" i="2"/>
  <c r="E43" i="2"/>
  <c r="G43" i="2" s="1"/>
  <c r="I43" i="2" s="1"/>
  <c r="H42" i="2"/>
  <c r="F42" i="2"/>
  <c r="E42" i="2"/>
  <c r="G42" i="2" s="1"/>
  <c r="I42" i="2" s="1"/>
  <c r="A42" i="2"/>
  <c r="H41" i="2"/>
  <c r="F41" i="2"/>
  <c r="E41" i="2"/>
  <c r="G41" i="2" s="1"/>
  <c r="I41" i="2" s="1"/>
  <c r="H40" i="2"/>
  <c r="I40" i="2" s="1"/>
  <c r="G40" i="2"/>
  <c r="F40" i="2"/>
  <c r="E40" i="2"/>
  <c r="H39" i="2"/>
  <c r="I39" i="2" s="1"/>
  <c r="G39" i="2"/>
  <c r="F39" i="2"/>
  <c r="E39" i="2"/>
  <c r="H38" i="2"/>
  <c r="I38" i="2" s="1"/>
  <c r="I44" i="2" s="1"/>
  <c r="F38" i="2"/>
  <c r="G38" i="2" s="1"/>
  <c r="E38" i="2"/>
  <c r="E36" i="2"/>
  <c r="E34" i="2"/>
  <c r="D27" i="2"/>
  <c r="G26" i="2"/>
  <c r="F26" i="2"/>
  <c r="B26" i="2"/>
  <c r="G25" i="2"/>
  <c r="F25" i="2"/>
  <c r="G24" i="2"/>
  <c r="F24" i="2"/>
  <c r="H27" i="2" s="1"/>
  <c r="C19" i="2"/>
  <c r="B17" i="2"/>
  <c r="C18" i="2" s="1"/>
  <c r="A11" i="2"/>
  <c r="C8" i="2"/>
  <c r="C7" i="2"/>
  <c r="C6" i="2"/>
  <c r="C5" i="2"/>
  <c r="C4" i="2"/>
  <c r="C3" i="2"/>
  <c r="B26" i="1" l="1"/>
  <c r="B17" i="1"/>
  <c r="F27" i="1" l="1"/>
  <c r="G27" i="1"/>
  <c r="D27" i="1"/>
  <c r="C19" i="1"/>
  <c r="C18" i="1"/>
  <c r="H28" i="1" l="1"/>
</calcChain>
</file>

<file path=xl/sharedStrings.xml><?xml version="1.0" encoding="utf-8"?>
<sst xmlns="http://schemas.openxmlformats.org/spreadsheetml/2006/main" count="598" uniqueCount="83">
  <si>
    <t>例子1:使用SUMPRODUCT函数节省控件</t>
    <phoneticPr fontId="2" type="noConversion"/>
  </si>
  <si>
    <t>数量</t>
    <phoneticPr fontId="2" type="noConversion"/>
  </si>
  <si>
    <t>单价</t>
    <phoneticPr fontId="2" type="noConversion"/>
  </si>
  <si>
    <t>销售额</t>
    <phoneticPr fontId="2" type="noConversion"/>
  </si>
  <si>
    <t>总计</t>
    <phoneticPr fontId="2" type="noConversion"/>
  </si>
  <si>
    <t>注解:</t>
    <phoneticPr fontId="2" type="noConversion"/>
  </si>
  <si>
    <t>SUMPRODUCT</t>
    <phoneticPr fontId="2" type="noConversion"/>
  </si>
  <si>
    <t>萧条</t>
    <phoneticPr fontId="2" type="noConversion"/>
  </si>
  <si>
    <t>一般</t>
    <phoneticPr fontId="2" type="noConversion"/>
  </si>
  <si>
    <t>繁荣</t>
    <phoneticPr fontId="2" type="noConversion"/>
  </si>
  <si>
    <t>经济状态</t>
    <phoneticPr fontId="2" type="noConversion"/>
  </si>
  <si>
    <t>出现概率</t>
    <phoneticPr fontId="2" type="noConversion"/>
  </si>
  <si>
    <t>期待回报率</t>
    <phoneticPr fontId="2" type="noConversion"/>
  </si>
  <si>
    <t>投资回报率</t>
    <phoneticPr fontId="2" type="noConversion"/>
  </si>
  <si>
    <t>例子2: SUMPRODUCT 计算可能的投资回报率</t>
    <phoneticPr fontId="2" type="noConversion"/>
  </si>
  <si>
    <t>例子3:SUMPRODUCT中数组的符号必须相同，如果不相同，可以使用*符号</t>
    <phoneticPr fontId="2" type="noConversion"/>
  </si>
  <si>
    <t>大概出现的概率</t>
    <phoneticPr fontId="2" type="noConversion"/>
  </si>
  <si>
    <t>综合期待回报率</t>
    <phoneticPr fontId="2" type="noConversion"/>
  </si>
  <si>
    <t>例子4: 你可以使用SUMPRODUCT在满足多个多条的情况下进行计数或者求和,但是SUMPRODUCT不能明白 TRUE 或者 FALSE 所以你需要把这些 TRUE 或者 FALSE 更换成数字显示也是就是之前讲过的布林逻辑 1 和 0的显示.  最快做到转换的方法,就是在数组之前加上-- 在第30章我们略有所提:
--(A29:A34=E29) ==&gt;
--({TRUE;FALSE;TRUE;FALSE;TRUE;FALSE}) ==&gt;
{1;0;1;0;1;0}
使用 F9 去看看数组中间的内容  看完之后使用CTRL+Z 返回公式显示</t>
    <phoneticPr fontId="2" type="noConversion"/>
  </si>
  <si>
    <t>负责人</t>
    <phoneticPr fontId="2" type="noConversion"/>
  </si>
  <si>
    <t>产品</t>
    <phoneticPr fontId="2" type="noConversion"/>
  </si>
  <si>
    <t>产品2</t>
  </si>
  <si>
    <t>产品1</t>
  </si>
  <si>
    <t>员工1</t>
  </si>
  <si>
    <t>员工2</t>
  </si>
  <si>
    <r>
      <t>Boolean 布林逻辑: {1;0;</t>
    </r>
    <r>
      <rPr>
        <b/>
        <sz val="11"/>
        <color theme="1"/>
        <rFont val="等线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;0;</t>
    </r>
    <r>
      <rPr>
        <b/>
        <sz val="11"/>
        <color theme="1"/>
        <rFont val="等线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;0},{0;0;</t>
    </r>
    <r>
      <rPr>
        <b/>
        <sz val="11"/>
        <color theme="1"/>
        <rFont val="等线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;0;</t>
    </r>
    <r>
      <rPr>
        <b/>
        <sz val="11"/>
        <color theme="1"/>
        <rFont val="等线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;0},{16;10;</t>
    </r>
    <r>
      <rPr>
        <b/>
        <sz val="11"/>
        <color theme="1"/>
        <rFont val="等线"/>
        <family val="2"/>
        <scheme val="minor"/>
      </rPr>
      <t>12</t>
    </r>
    <r>
      <rPr>
        <sz val="11"/>
        <color theme="1"/>
        <rFont val="微软雅黑"/>
        <family val="2"/>
        <charset val="134"/>
      </rPr>
      <t>;19;</t>
    </r>
    <r>
      <rPr>
        <b/>
        <sz val="11"/>
        <color theme="1"/>
        <rFont val="等线"/>
        <family val="2"/>
        <scheme val="minor"/>
      </rPr>
      <t>11</t>
    </r>
    <r>
      <rPr>
        <sz val="11"/>
        <color theme="1"/>
        <rFont val="微软雅黑"/>
        <family val="2"/>
        <charset val="134"/>
      </rPr>
      <t>;13}</t>
    </r>
    <phoneticPr fontId="2" type="noConversion"/>
  </si>
  <si>
    <t>员工1</t>
    <phoneticPr fontId="2" type="noConversion"/>
  </si>
  <si>
    <t>产品1</t>
    <phoneticPr fontId="2" type="noConversion"/>
  </si>
  <si>
    <t>计数</t>
    <phoneticPr fontId="2" type="noConversion"/>
  </si>
  <si>
    <t>求和</t>
    <phoneticPr fontId="2" type="noConversion"/>
  </si>
  <si>
    <t>汇总</t>
    <phoneticPr fontId="2" type="noConversion"/>
  </si>
  <si>
    <t>对比 布林逻辑和SUMIFS函数</t>
    <phoneticPr fontId="2" type="noConversion"/>
  </si>
  <si>
    <t>例子5:使用SUMPRODUCTS，因为SUMIFS和COUNTIFS不能处理数组</t>
    <phoneticPr fontId="2" type="noConversion"/>
  </si>
  <si>
    <t>年份</t>
    <phoneticPr fontId="2" type="noConversion"/>
  </si>
  <si>
    <t>日期</t>
    <phoneticPr fontId="2" type="noConversion"/>
  </si>
  <si>
    <t>使用辅助列的方法</t>
    <phoneticPr fontId="2" type="noConversion"/>
  </si>
  <si>
    <t>月份</t>
    <phoneticPr fontId="2" type="noConversion"/>
  </si>
  <si>
    <t>周笔畅</t>
  </si>
  <si>
    <t>韩雪</t>
  </si>
  <si>
    <t>投诉电话</t>
    <phoneticPr fontId="2" type="noConversion"/>
  </si>
  <si>
    <t>公司</t>
    <phoneticPr fontId="2" type="noConversion"/>
  </si>
  <si>
    <t>收入</t>
    <phoneticPr fontId="2" type="noConversion"/>
  </si>
  <si>
    <t>公司A</t>
    <phoneticPr fontId="2" type="noConversion"/>
  </si>
  <si>
    <t>公司B</t>
    <phoneticPr fontId="2" type="noConversion"/>
  </si>
  <si>
    <t>公司C</t>
    <phoneticPr fontId="2" type="noConversion"/>
  </si>
  <si>
    <t>公司D</t>
    <phoneticPr fontId="2" type="noConversion"/>
  </si>
  <si>
    <t>条件</t>
    <phoneticPr fontId="2" type="noConversion"/>
  </si>
  <si>
    <t>2月</t>
    <phoneticPr fontId="2" type="noConversion"/>
  </si>
  <si>
    <t>和</t>
    <phoneticPr fontId="2" type="noConversion"/>
  </si>
  <si>
    <t>1月</t>
    <phoneticPr fontId="2" type="noConversion"/>
  </si>
  <si>
    <t>时间</t>
    <phoneticPr fontId="2" type="noConversion"/>
  </si>
  <si>
    <t>满足条件的数量</t>
    <phoneticPr fontId="2" type="noConversion"/>
  </si>
  <si>
    <t>数量求和</t>
    <phoneticPr fontId="2" type="noConversion"/>
  </si>
  <si>
    <t>收入求和</t>
    <phoneticPr fontId="2" type="noConversion"/>
  </si>
  <si>
    <t>平均价格</t>
    <phoneticPr fontId="2" type="noConversion"/>
  </si>
  <si>
    <t>日期</t>
    <phoneticPr fontId="2" type="noConversion"/>
  </si>
  <si>
    <t>产品</t>
    <phoneticPr fontId="2" type="noConversion"/>
  </si>
  <si>
    <t>采购数量</t>
    <phoneticPr fontId="2" type="noConversion"/>
  </si>
  <si>
    <t>产品9</t>
  </si>
  <si>
    <t>产品8</t>
  </si>
  <si>
    <t>产品7</t>
  </si>
  <si>
    <t>产品4</t>
  </si>
  <si>
    <t>产品6</t>
  </si>
  <si>
    <t>产品5</t>
  </si>
  <si>
    <t>产品3</t>
  </si>
  <si>
    <t>SUM系列 Ctrl + Shift + Enter</t>
    <phoneticPr fontId="2" type="noConversion"/>
  </si>
  <si>
    <t>例子7:SUMPRODUCT函数多条件多嵌套</t>
    <phoneticPr fontId="2" type="noConversion"/>
  </si>
  <si>
    <t>例子1:使用SUMPRODUCT函数节省空间</t>
    <phoneticPr fontId="2" type="noConversion"/>
  </si>
  <si>
    <t>产品1</t>
    <phoneticPr fontId="2" type="noConversion"/>
  </si>
  <si>
    <t>产品2</t>
    <phoneticPr fontId="2" type="noConversion"/>
  </si>
  <si>
    <t>产品3</t>
    <phoneticPr fontId="2" type="noConversion"/>
  </si>
  <si>
    <t>产品4</t>
    <phoneticPr fontId="2" type="noConversion"/>
  </si>
  <si>
    <t>名称</t>
    <phoneticPr fontId="2" type="noConversion"/>
  </si>
  <si>
    <t>数量</t>
    <phoneticPr fontId="2" type="noConversion"/>
  </si>
  <si>
    <t>例子3:SUMPRODUCT中数组中可以使用*符号来进行运算</t>
    <phoneticPr fontId="2" type="noConversion"/>
  </si>
  <si>
    <t>单条件</t>
    <phoneticPr fontId="2" type="noConversion"/>
  </si>
  <si>
    <t>Q</t>
    <phoneticPr fontId="2" type="noConversion"/>
  </si>
  <si>
    <t>平均采购价格单价</t>
    <phoneticPr fontId="2" type="noConversion"/>
  </si>
  <si>
    <t>例子6:让我们算一下,各个产品的平均采购单价</t>
    <phoneticPr fontId="2" type="noConversion"/>
  </si>
  <si>
    <t>辅助列</t>
    <phoneticPr fontId="2" type="noConversion"/>
  </si>
  <si>
    <t>采购总价</t>
    <phoneticPr fontId="2" type="noConversion"/>
  </si>
  <si>
    <t>Q</t>
    <phoneticPr fontId="2" type="noConversion"/>
  </si>
  <si>
    <t>PMT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</si>
</sst>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0"/>
  </numFmts>
  <fonts count="10" x14ac:knownFonts="1">
    <font>
      <sz val="11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333333"/>
      <name val="Arial"/>
      <family val="3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14" fontId="0" fillId="0" borderId="1" xfId="0" applyNumberFormat="1" applyBorder="1" applyAlignment="1"/>
    <xf numFmtId="0" fontId="0" fillId="6" borderId="1" xfId="0" applyFill="1" applyBorder="1" applyAlignment="1">
      <alignment horizontal="centerContinuous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1" fillId="0" borderId="1" xfId="0" applyFont="1" applyBorder="1" applyAlignment="1"/>
    <xf numFmtId="0" fontId="0" fillId="3" borderId="4" xfId="0" applyFill="1" applyBorder="1" applyAlignment="1"/>
    <xf numFmtId="0" fontId="0" fillId="0" borderId="1" xfId="0" applyNumberFormat="1" applyBorder="1" applyAlignment="1"/>
    <xf numFmtId="0" fontId="0" fillId="0" borderId="3" xfId="0" applyNumberFormat="1" applyBorder="1" applyAlignment="1"/>
    <xf numFmtId="0" fontId="0" fillId="3" borderId="1" xfId="0" applyNumberFormat="1" applyFill="1" applyBorder="1" applyAlignment="1"/>
    <xf numFmtId="0" fontId="1" fillId="0" borderId="1" xfId="0" applyNumberFormat="1" applyFont="1" applyBorder="1" applyAlignment="1">
      <alignment horizontal="centerContinuous" wrapText="1"/>
    </xf>
    <xf numFmtId="0" fontId="0" fillId="0" borderId="0" xfId="0" applyNumberFormat="1" applyAlignment="1"/>
    <xf numFmtId="0" fontId="3" fillId="2" borderId="1" xfId="0" applyNumberFormat="1" applyFont="1" applyFill="1" applyBorder="1" applyAlignment="1"/>
    <xf numFmtId="0" fontId="1" fillId="0" borderId="0" xfId="0" applyNumberFormat="1" applyFont="1" applyAlignment="1"/>
    <xf numFmtId="0" fontId="4" fillId="4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4" fillId="4" borderId="1" xfId="0" applyNumberFormat="1" applyFont="1" applyFill="1" applyBorder="1" applyAlignment="1"/>
    <xf numFmtId="0" fontId="6" fillId="0" borderId="0" xfId="0" applyNumberFormat="1" applyFont="1">
      <alignment vertical="center"/>
    </xf>
    <xf numFmtId="0" fontId="4" fillId="4" borderId="2" xfId="0" applyNumberFormat="1" applyFont="1" applyFill="1" applyBorder="1" applyAlignment="1"/>
    <xf numFmtId="0" fontId="4" fillId="5" borderId="1" xfId="0" applyNumberFormat="1" applyFont="1" applyFill="1" applyBorder="1" applyAlignment="1">
      <alignment wrapText="1"/>
    </xf>
    <xf numFmtId="0" fontId="4" fillId="5" borderId="1" xfId="0" applyNumberFormat="1" applyFont="1" applyFill="1" applyBorder="1" applyAlignment="1"/>
    <xf numFmtId="0" fontId="0" fillId="0" borderId="1" xfId="0" applyNumberFormat="1" applyBorder="1" applyAlignment="1">
      <alignment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Fill="1" applyBorder="1" applyAlignment="1"/>
    <xf numFmtId="0" fontId="8" fillId="6" borderId="1" xfId="0" applyFont="1" applyFill="1" applyBorder="1" applyAlignment="1">
      <alignment horizontal="centerContinuous" wrapText="1"/>
    </xf>
    <xf numFmtId="0" fontId="8" fillId="8" borderId="3" xfId="0" applyFont="1" applyFill="1" applyBorder="1" applyAlignment="1">
      <alignment horizontal="centerContinuous" vertical="center"/>
    </xf>
    <xf numFmtId="0" fontId="0" fillId="8" borderId="7" xfId="0" applyFill="1" applyBorder="1" applyAlignment="1">
      <alignment horizontal="centerContinuous" vertical="center"/>
    </xf>
    <xf numFmtId="0" fontId="0" fillId="8" borderId="5" xfId="0" applyFill="1" applyBorder="1" applyAlignment="1">
      <alignment horizontal="centerContinuous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" borderId="6" xfId="0" applyFont="1" applyFill="1" applyBorder="1" applyAlignment="1">
      <alignment horizontal="centerContinuous" vertical="center"/>
    </xf>
    <xf numFmtId="0" fontId="7" fillId="2" borderId="6" xfId="0" applyFont="1" applyFill="1" applyBorder="1" applyAlignment="1">
      <alignment horizontal="centerContinuous" vertical="center"/>
    </xf>
    <xf numFmtId="0" fontId="0" fillId="7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Continuous" vertical="center"/>
    </xf>
    <xf numFmtId="0" fontId="0" fillId="9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58" fontId="3" fillId="2" borderId="1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Continuous"/>
    </xf>
    <xf numFmtId="0" fontId="1" fillId="0" borderId="7" xfId="0" applyNumberFormat="1" applyFont="1" applyBorder="1" applyAlignment="1">
      <alignment horizontal="centerContinuous" wrapText="1"/>
    </xf>
    <xf numFmtId="176" fontId="0" fillId="0" borderId="0" xfId="0" applyNumberFormat="1" applyAlignment="1"/>
    <xf numFmtId="177" fontId="0" fillId="0" borderId="0" xfId="0" applyNumberFormat="1" applyAlignment="1"/>
    <xf numFmtId="0" fontId="8" fillId="8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F55-08B1-4E43-9832-21601AF9C80C}">
  <dimension ref="A1:M77"/>
  <sheetViews>
    <sheetView tabSelected="1" workbookViewId="0">
      <selection activeCell="G15" sqref="G15"/>
    </sheetView>
  </sheetViews>
  <sheetFormatPr defaultRowHeight="16.5" x14ac:dyDescent="0.3"/>
  <cols>
    <col min="1" max="1" width="13.21875" style="14" customWidth="1"/>
    <col min="2" max="2" width="15.109375" style="14" customWidth="1"/>
    <col min="3" max="3" width="11.21875" style="14" customWidth="1"/>
    <col min="4" max="4" width="12" style="14" customWidth="1"/>
    <col min="5" max="5" width="8.88671875" style="14"/>
    <col min="6" max="6" width="9.77734375" style="14" customWidth="1"/>
    <col min="7" max="7" width="8.88671875" style="14"/>
    <col min="8" max="8" width="9.33203125" style="14" customWidth="1"/>
    <col min="9" max="16384" width="8.88671875" style="14"/>
  </cols>
  <sheetData>
    <row r="1" spans="1:10" x14ac:dyDescent="0.3">
      <c r="A1" s="13" t="s">
        <v>67</v>
      </c>
      <c r="B1" s="13"/>
      <c r="C1" s="13"/>
    </row>
    <row r="2" spans="1:10" x14ac:dyDescent="0.3">
      <c r="A2" s="15" t="s">
        <v>1</v>
      </c>
      <c r="B2" s="15" t="s">
        <v>2</v>
      </c>
      <c r="C2" s="15" t="s">
        <v>3</v>
      </c>
      <c r="E2" s="42" t="s">
        <v>72</v>
      </c>
      <c r="F2" s="43" t="s">
        <v>68</v>
      </c>
      <c r="G2" s="43" t="s">
        <v>69</v>
      </c>
      <c r="H2" s="43" t="s">
        <v>70</v>
      </c>
      <c r="I2" s="43" t="s">
        <v>71</v>
      </c>
    </row>
    <row r="3" spans="1:10" x14ac:dyDescent="0.3">
      <c r="A3" s="10">
        <v>5</v>
      </c>
      <c r="B3" s="10">
        <v>22</v>
      </c>
      <c r="C3" s="12">
        <f>A3*B3</f>
        <v>110</v>
      </c>
      <c r="E3" s="42" t="s">
        <v>2</v>
      </c>
      <c r="F3" s="43">
        <v>22</v>
      </c>
      <c r="G3" s="43">
        <v>23</v>
      </c>
      <c r="H3" s="43">
        <v>25</v>
      </c>
      <c r="I3" s="43">
        <v>24.5</v>
      </c>
    </row>
    <row r="4" spans="1:10" x14ac:dyDescent="0.3">
      <c r="A4" s="10">
        <v>2</v>
      </c>
      <c r="B4" s="10">
        <v>23</v>
      </c>
      <c r="C4" s="12">
        <f t="shared" ref="C4:C6" si="0">A4*B4</f>
        <v>46</v>
      </c>
      <c r="E4" s="45"/>
      <c r="F4" s="46"/>
      <c r="G4" s="46"/>
      <c r="H4" s="46"/>
      <c r="I4" s="46"/>
    </row>
    <row r="5" spans="1:10" x14ac:dyDescent="0.3">
      <c r="A5" s="10">
        <v>4</v>
      </c>
      <c r="B5" s="10">
        <v>25</v>
      </c>
      <c r="C5" s="12">
        <f t="shared" si="0"/>
        <v>100</v>
      </c>
      <c r="E5" s="47" t="s">
        <v>73</v>
      </c>
      <c r="F5" s="47"/>
      <c r="G5" s="47"/>
      <c r="H5" s="47"/>
      <c r="I5" s="47"/>
    </row>
    <row r="6" spans="1:10" x14ac:dyDescent="0.3">
      <c r="A6" s="10">
        <v>6</v>
      </c>
      <c r="B6" s="10">
        <v>24.5</v>
      </c>
      <c r="C6" s="12">
        <f t="shared" si="0"/>
        <v>147</v>
      </c>
      <c r="E6" s="44">
        <v>43831</v>
      </c>
      <c r="F6" s="10">
        <v>5</v>
      </c>
      <c r="G6" s="10">
        <v>2</v>
      </c>
      <c r="H6" s="10">
        <v>4</v>
      </c>
      <c r="I6" s="10">
        <v>6</v>
      </c>
      <c r="J6" s="14">
        <f>SUMPRODUCT($F$3:$I$3,F6:I6)</f>
        <v>403</v>
      </c>
    </row>
    <row r="7" spans="1:10" x14ac:dyDescent="0.3">
      <c r="B7" s="10" t="s">
        <v>4</v>
      </c>
      <c r="C7" s="12">
        <f>SUM(C3:C6)</f>
        <v>403</v>
      </c>
      <c r="E7" s="44">
        <v>43832</v>
      </c>
      <c r="F7" s="10">
        <v>6</v>
      </c>
      <c r="G7" s="10">
        <v>9</v>
      </c>
      <c r="H7" s="10">
        <v>3</v>
      </c>
      <c r="I7" s="10">
        <v>8</v>
      </c>
      <c r="J7" s="14">
        <f t="shared" ref="J7:J10" si="1">SUMPRODUCT($F$3:$I$3,F7:I7)</f>
        <v>610</v>
      </c>
    </row>
    <row r="8" spans="1:10" x14ac:dyDescent="0.3">
      <c r="A8" s="14" t="s">
        <v>6</v>
      </c>
      <c r="B8" s="10" t="s">
        <v>4</v>
      </c>
      <c r="C8" s="12">
        <f>SUMPRODUCT(A3:A6,B3:B6)</f>
        <v>403</v>
      </c>
      <c r="E8" s="44">
        <v>43833</v>
      </c>
      <c r="F8" s="10">
        <v>7</v>
      </c>
      <c r="G8" s="10">
        <v>3</v>
      </c>
      <c r="H8" s="10">
        <v>10</v>
      </c>
      <c r="I8" s="10">
        <v>6</v>
      </c>
      <c r="J8" s="14">
        <f t="shared" si="1"/>
        <v>620</v>
      </c>
    </row>
    <row r="9" spans="1:10" x14ac:dyDescent="0.3">
      <c r="E9" s="44">
        <v>43834</v>
      </c>
      <c r="F9" s="10">
        <v>6</v>
      </c>
      <c r="G9" s="10">
        <v>8</v>
      </c>
      <c r="H9" s="10">
        <v>5</v>
      </c>
      <c r="I9" s="10">
        <v>10</v>
      </c>
      <c r="J9" s="14">
        <f t="shared" si="1"/>
        <v>686</v>
      </c>
    </row>
    <row r="10" spans="1:10" x14ac:dyDescent="0.3">
      <c r="A10" s="14" t="s">
        <v>5</v>
      </c>
      <c r="E10" s="44">
        <v>43835</v>
      </c>
      <c r="F10" s="10">
        <v>9</v>
      </c>
      <c r="G10" s="10">
        <v>9</v>
      </c>
      <c r="H10" s="10">
        <v>7</v>
      </c>
      <c r="I10" s="10">
        <v>10</v>
      </c>
      <c r="J10" s="14">
        <f t="shared" si="1"/>
        <v>825</v>
      </c>
    </row>
    <row r="11" spans="1:10" x14ac:dyDescent="0.3">
      <c r="A11" s="14" t="str">
        <f>A3&amp;"*"&amp;B3&amp;"+"&amp;A4&amp;"*"&amp;B4&amp;"+"&amp;A5&amp;"*"&amp;B5&amp;"+"&amp;A6&amp;"*"&amp;B6&amp;" = "&amp;A3*B3&amp;"+"&amp;A4*B4&amp;"+"&amp;A5*B5&amp;"+"&amp;A6*B6&amp;" = "&amp;SUMPRODUCT(A3:A6,B3:B6)</f>
        <v>5*22+2*23+4*25+6*24.5 = 110+46+100+147 = 403</v>
      </c>
      <c r="J11" s="14">
        <f>SUM(J6:J10)</f>
        <v>3144</v>
      </c>
    </row>
    <row r="12" spans="1:10" x14ac:dyDescent="0.3">
      <c r="H12" s="14">
        <f>SUMPRODUCT(F3:I3*F6:I10)</f>
        <v>3144</v>
      </c>
    </row>
    <row r="13" spans="1:10" x14ac:dyDescent="0.3">
      <c r="A13" s="13" t="s">
        <v>14</v>
      </c>
      <c r="B13" s="13"/>
      <c r="C13" s="13"/>
      <c r="D13" s="16"/>
    </row>
    <row r="14" spans="1:10" x14ac:dyDescent="0.3">
      <c r="A14" s="17" t="s">
        <v>10</v>
      </c>
      <c r="B14" s="17" t="s">
        <v>11</v>
      </c>
      <c r="C14" s="18" t="s">
        <v>13</v>
      </c>
      <c r="E14" s="16"/>
      <c r="F14" s="16"/>
      <c r="G14" s="14" t="s">
        <v>82</v>
      </c>
    </row>
    <row r="15" spans="1:10" x14ac:dyDescent="0.3">
      <c r="A15" s="19" t="s">
        <v>7</v>
      </c>
      <c r="B15" s="19">
        <v>0.55000000000000004</v>
      </c>
      <c r="C15" s="10">
        <v>-0.02</v>
      </c>
    </row>
    <row r="16" spans="1:10" x14ac:dyDescent="0.3">
      <c r="A16" s="19" t="s">
        <v>8</v>
      </c>
      <c r="B16" s="19">
        <v>0.3</v>
      </c>
      <c r="C16" s="10">
        <v>5.8999999999999997E-2</v>
      </c>
    </row>
    <row r="17" spans="1:13" x14ac:dyDescent="0.3">
      <c r="A17" s="19" t="s">
        <v>9</v>
      </c>
      <c r="B17" s="19">
        <f>1-SUM(B15:B16)</f>
        <v>0.14999999999999991</v>
      </c>
      <c r="C17" s="10">
        <v>0.12</v>
      </c>
    </row>
    <row r="18" spans="1:13" x14ac:dyDescent="0.3">
      <c r="B18" s="10" t="s">
        <v>12</v>
      </c>
      <c r="C18" s="12">
        <f>B15*C15+B16*C16+B17*C17</f>
        <v>2.4699999999999986E-2</v>
      </c>
      <c r="F18" s="20"/>
    </row>
    <row r="19" spans="1:13" x14ac:dyDescent="0.3">
      <c r="A19" s="21" t="s">
        <v>6</v>
      </c>
      <c r="B19" s="10" t="s">
        <v>12</v>
      </c>
      <c r="C19" s="12">
        <f>SUMPRODUCT(B15:B17,C15:C17)</f>
        <v>2.4699999999999986E-2</v>
      </c>
    </row>
    <row r="21" spans="1:13" x14ac:dyDescent="0.3">
      <c r="A21" s="13" t="s">
        <v>74</v>
      </c>
      <c r="B21" s="13"/>
      <c r="C21" s="13"/>
      <c r="D21" s="13"/>
    </row>
    <row r="22" spans="1:13" x14ac:dyDescent="0.3">
      <c r="B22" s="22" t="s">
        <v>16</v>
      </c>
      <c r="C22" s="23">
        <v>0.25</v>
      </c>
      <c r="D22" s="23">
        <v>0.75</v>
      </c>
    </row>
    <row r="23" spans="1:13" x14ac:dyDescent="0.3">
      <c r="A23" s="17" t="s">
        <v>10</v>
      </c>
      <c r="B23" s="17" t="s">
        <v>11</v>
      </c>
      <c r="C23" s="18" t="s">
        <v>13</v>
      </c>
      <c r="D23" s="18" t="s">
        <v>13</v>
      </c>
    </row>
    <row r="24" spans="1:13" x14ac:dyDescent="0.3">
      <c r="A24" s="19" t="s">
        <v>7</v>
      </c>
      <c r="B24" s="19">
        <v>0.55000000000000004</v>
      </c>
      <c r="C24" s="10">
        <v>-0.02</v>
      </c>
      <c r="D24" s="10">
        <v>0.05</v>
      </c>
    </row>
    <row r="25" spans="1:13" x14ac:dyDescent="0.3">
      <c r="A25" s="19" t="s">
        <v>8</v>
      </c>
      <c r="B25" s="19">
        <v>0.3</v>
      </c>
      <c r="C25" s="10">
        <v>5.8999999999999997E-2</v>
      </c>
      <c r="D25" s="10">
        <v>6.5000000000000002E-2</v>
      </c>
      <c r="F25" s="12">
        <f>$B24*C24*C$22</f>
        <v>-2.7500000000000003E-3</v>
      </c>
      <c r="G25" s="12">
        <f>$B24*D24*D$22</f>
        <v>2.0625000000000004E-2</v>
      </c>
    </row>
    <row r="26" spans="1:13" x14ac:dyDescent="0.3">
      <c r="A26" s="19" t="s">
        <v>9</v>
      </c>
      <c r="B26" s="19">
        <f>1-SUM(B24:B25)</f>
        <v>0.14999999999999991</v>
      </c>
      <c r="C26" s="10">
        <v>0.12</v>
      </c>
      <c r="D26" s="10">
        <v>8.5000000000000006E-2</v>
      </c>
      <c r="F26" s="12">
        <f t="shared" ref="F26:F27" si="2">$B25*C25*C$22</f>
        <v>4.4249999999999992E-3</v>
      </c>
      <c r="G26" s="12">
        <f t="shared" ref="G26:G27" si="3">$B25*D25*D$22</f>
        <v>1.4624999999999999E-2</v>
      </c>
    </row>
    <row r="27" spans="1:13" ht="33" x14ac:dyDescent="0.3">
      <c r="C27" s="24" t="s">
        <v>17</v>
      </c>
      <c r="D27" s="12">
        <f>SUMPRODUCT(C22:D22*B24:B26*C24:D26)</f>
        <v>5.0987499999999991E-2</v>
      </c>
      <c r="F27" s="12">
        <f t="shared" si="2"/>
        <v>4.4999999999999971E-3</v>
      </c>
      <c r="G27" s="12">
        <f t="shared" si="3"/>
        <v>9.5624999999999946E-3</v>
      </c>
    </row>
    <row r="28" spans="1:13" ht="33" x14ac:dyDescent="0.3">
      <c r="G28" s="24" t="s">
        <v>17</v>
      </c>
      <c r="H28" s="12">
        <f>SUM(F25:G27)</f>
        <v>5.0987499999999991E-2</v>
      </c>
    </row>
    <row r="29" spans="1:13" ht="87" x14ac:dyDescent="0.3">
      <c r="A29" s="13" t="s">
        <v>18</v>
      </c>
      <c r="B29" s="13"/>
      <c r="C29" s="13"/>
      <c r="D29" s="13"/>
      <c r="E29" s="47"/>
      <c r="F29" s="47"/>
      <c r="G29" s="47"/>
      <c r="H29" s="47"/>
      <c r="I29" s="47"/>
      <c r="J29" s="47"/>
      <c r="K29" s="47"/>
      <c r="L29" s="47"/>
      <c r="M29" s="47"/>
    </row>
    <row r="30" spans="1:13" x14ac:dyDescent="0.3">
      <c r="A30" s="15" t="s">
        <v>19</v>
      </c>
      <c r="B30" s="15" t="s">
        <v>20</v>
      </c>
      <c r="C30" s="15" t="s">
        <v>3</v>
      </c>
      <c r="E30" s="48"/>
      <c r="F30" s="48"/>
    </row>
    <row r="31" spans="1:13" x14ac:dyDescent="0.3">
      <c r="A31" s="10" t="s">
        <v>23</v>
      </c>
      <c r="B31" s="10" t="s">
        <v>21</v>
      </c>
      <c r="C31" s="10">
        <v>16</v>
      </c>
      <c r="E31" s="12" t="b">
        <f>A31=$E$39</f>
        <v>1</v>
      </c>
      <c r="F31" s="12" t="b">
        <f>B31=$F$39</f>
        <v>0</v>
      </c>
      <c r="G31" s="11">
        <f>E31*F31</f>
        <v>0</v>
      </c>
      <c r="H31" s="10">
        <v>16</v>
      </c>
      <c r="I31" s="12">
        <f>G31*H31</f>
        <v>0</v>
      </c>
    </row>
    <row r="32" spans="1:13" x14ac:dyDescent="0.3">
      <c r="A32" s="10" t="s">
        <v>24</v>
      </c>
      <c r="B32" s="10" t="s">
        <v>21</v>
      </c>
      <c r="C32" s="10">
        <v>10</v>
      </c>
      <c r="E32" s="12" t="b">
        <f t="shared" ref="E32:E36" si="4">A32=$E$39</f>
        <v>0</v>
      </c>
      <c r="F32" s="12" t="b">
        <f t="shared" ref="F32:F36" si="5">B32=$F$39</f>
        <v>0</v>
      </c>
      <c r="G32" s="11">
        <f t="shared" ref="G32:G36" si="6">E32*F32</f>
        <v>0</v>
      </c>
      <c r="H32" s="10">
        <v>10</v>
      </c>
      <c r="I32" s="12">
        <f t="shared" ref="I32:I36" si="7">G32*H32</f>
        <v>0</v>
      </c>
    </row>
    <row r="33" spans="1:9" x14ac:dyDescent="0.3">
      <c r="A33" s="10" t="s">
        <v>23</v>
      </c>
      <c r="B33" s="10" t="s">
        <v>22</v>
      </c>
      <c r="C33" s="10">
        <v>12</v>
      </c>
      <c r="E33" s="12" t="b">
        <f t="shared" si="4"/>
        <v>1</v>
      </c>
      <c r="F33" s="12" t="b">
        <f t="shared" si="5"/>
        <v>1</v>
      </c>
      <c r="G33" s="11">
        <f t="shared" si="6"/>
        <v>1</v>
      </c>
      <c r="H33" s="10">
        <v>12</v>
      </c>
      <c r="I33" s="12">
        <f t="shared" si="7"/>
        <v>12</v>
      </c>
    </row>
    <row r="34" spans="1:9" x14ac:dyDescent="0.3">
      <c r="A34" s="10" t="s">
        <v>24</v>
      </c>
      <c r="B34" s="10" t="s">
        <v>21</v>
      </c>
      <c r="C34" s="10">
        <v>19</v>
      </c>
      <c r="E34" s="12" t="b">
        <f t="shared" si="4"/>
        <v>0</v>
      </c>
      <c r="F34" s="12" t="b">
        <f t="shared" si="5"/>
        <v>0</v>
      </c>
      <c r="G34" s="11">
        <f t="shared" si="6"/>
        <v>0</v>
      </c>
      <c r="H34" s="10">
        <v>19</v>
      </c>
      <c r="I34" s="12">
        <f t="shared" si="7"/>
        <v>0</v>
      </c>
    </row>
    <row r="35" spans="1:9" x14ac:dyDescent="0.3">
      <c r="A35" s="10" t="s">
        <v>23</v>
      </c>
      <c r="B35" s="10" t="s">
        <v>22</v>
      </c>
      <c r="C35" s="10">
        <v>11</v>
      </c>
      <c r="E35" s="12" t="b">
        <f t="shared" si="4"/>
        <v>1</v>
      </c>
      <c r="F35" s="12" t="b">
        <f t="shared" si="5"/>
        <v>1</v>
      </c>
      <c r="G35" s="11">
        <f t="shared" si="6"/>
        <v>1</v>
      </c>
      <c r="H35" s="10">
        <v>11</v>
      </c>
      <c r="I35" s="12">
        <f t="shared" si="7"/>
        <v>11</v>
      </c>
    </row>
    <row r="36" spans="1:9" x14ac:dyDescent="0.3">
      <c r="A36" s="10" t="s">
        <v>24</v>
      </c>
      <c r="B36" s="10" t="s">
        <v>21</v>
      </c>
      <c r="C36" s="10">
        <v>13</v>
      </c>
      <c r="E36" s="12" t="b">
        <f t="shared" si="4"/>
        <v>0</v>
      </c>
      <c r="F36" s="12" t="b">
        <f t="shared" si="5"/>
        <v>0</v>
      </c>
      <c r="G36" s="11">
        <f t="shared" si="6"/>
        <v>0</v>
      </c>
      <c r="H36" s="10">
        <v>13</v>
      </c>
      <c r="I36" s="12">
        <f t="shared" si="7"/>
        <v>0</v>
      </c>
    </row>
    <row r="37" spans="1:9" x14ac:dyDescent="0.3">
      <c r="H37" s="14" t="s">
        <v>30</v>
      </c>
      <c r="I37" s="12">
        <f>SUM(I31:I36)</f>
        <v>23</v>
      </c>
    </row>
    <row r="38" spans="1:9" x14ac:dyDescent="0.3">
      <c r="A38" s="14" t="s">
        <v>25</v>
      </c>
      <c r="E38" s="15" t="s">
        <v>19</v>
      </c>
      <c r="F38" s="15" t="s">
        <v>20</v>
      </c>
    </row>
    <row r="39" spans="1:9" x14ac:dyDescent="0.3">
      <c r="E39" s="10" t="s">
        <v>26</v>
      </c>
      <c r="F39" s="10" t="s">
        <v>27</v>
      </c>
    </row>
    <row r="40" spans="1:9" x14ac:dyDescent="0.3">
      <c r="A40" s="14">
        <f>COUNTIFS(A31:A36,E39,B31:B36,F39)</f>
        <v>2</v>
      </c>
    </row>
    <row r="41" spans="1:9" x14ac:dyDescent="0.3">
      <c r="A41" s="16" t="s">
        <v>31</v>
      </c>
      <c r="C41" s="15" t="s">
        <v>75</v>
      </c>
      <c r="E41" s="15" t="s">
        <v>28</v>
      </c>
    </row>
    <row r="42" spans="1:9" x14ac:dyDescent="0.3">
      <c r="A42" s="12">
        <f>SUMIFS(C31:C36,A31:A36,E39,B31:B36,F39)</f>
        <v>23</v>
      </c>
      <c r="C42" s="12">
        <f>SUMPRODUCT(--(A31:A36=E39),C31:C36)</f>
        <v>39</v>
      </c>
      <c r="E42" s="12">
        <f>SUMPRODUCT((A31:A36=E39)*(B31:B36=F39))</f>
        <v>2</v>
      </c>
    </row>
    <row r="43" spans="1:9" x14ac:dyDescent="0.3">
      <c r="E43" s="15" t="s">
        <v>29</v>
      </c>
    </row>
    <row r="44" spans="1:9" x14ac:dyDescent="0.3">
      <c r="E44" s="12">
        <f>SUMPRODUCT((A31:A36=E39)*(B31:B36=F39),C31:C36)</f>
        <v>23</v>
      </c>
      <c r="G44" s="14">
        <f>SUMPRODUCT(G31:G36,H31:H36)</f>
        <v>23</v>
      </c>
    </row>
    <row r="45" spans="1:9" ht="93.75" customHeight="1" x14ac:dyDescent="0.3"/>
    <row r="46" spans="1:9" x14ac:dyDescent="0.3">
      <c r="A46" s="13" t="s">
        <v>32</v>
      </c>
      <c r="B46" s="13"/>
      <c r="C46" s="13"/>
      <c r="D46" s="13"/>
    </row>
    <row r="47" spans="1:9" x14ac:dyDescent="0.3">
      <c r="A47" s="10" t="s">
        <v>33</v>
      </c>
      <c r="B47" s="10">
        <v>2009</v>
      </c>
    </row>
    <row r="48" spans="1:9" x14ac:dyDescent="0.3">
      <c r="A48" s="10" t="s">
        <v>19</v>
      </c>
      <c r="B48" s="10" t="s">
        <v>38</v>
      </c>
    </row>
    <row r="49" spans="1:7" x14ac:dyDescent="0.3">
      <c r="A49" s="10" t="s">
        <v>28</v>
      </c>
      <c r="B49" s="12">
        <f>SUMPRODUCT((YEAR(A53:A60)=B47)*(B53:B60=B48))</f>
        <v>3</v>
      </c>
    </row>
    <row r="50" spans="1:7" x14ac:dyDescent="0.3">
      <c r="A50" s="10" t="s">
        <v>29</v>
      </c>
      <c r="B50" s="12">
        <f>SUMPRODUCT((YEAR(A53:A60)=B47)*(B53:B60=B48),C53:C60)</f>
        <v>7</v>
      </c>
    </row>
    <row r="51" spans="1:7" x14ac:dyDescent="0.3">
      <c r="E51" s="16" t="s">
        <v>35</v>
      </c>
    </row>
    <row r="52" spans="1:7" x14ac:dyDescent="0.3">
      <c r="A52" s="15" t="s">
        <v>34</v>
      </c>
      <c r="B52" s="15" t="s">
        <v>19</v>
      </c>
      <c r="C52" s="15" t="s">
        <v>39</v>
      </c>
    </row>
    <row r="53" spans="1:7" x14ac:dyDescent="0.3">
      <c r="A53" s="4">
        <v>39815</v>
      </c>
      <c r="B53" s="10" t="s">
        <v>37</v>
      </c>
      <c r="C53" s="10">
        <v>5</v>
      </c>
      <c r="E53" s="12">
        <f>YEAR(A53)</f>
        <v>2009</v>
      </c>
      <c r="G53" s="10" t="s">
        <v>28</v>
      </c>
    </row>
    <row r="54" spans="1:7" x14ac:dyDescent="0.3">
      <c r="A54" s="4">
        <v>39845</v>
      </c>
      <c r="B54" s="10" t="s">
        <v>38</v>
      </c>
      <c r="C54" s="10">
        <v>2</v>
      </c>
      <c r="E54" s="12">
        <f t="shared" ref="E54:E60" si="8">YEAR(A54)</f>
        <v>2009</v>
      </c>
      <c r="G54" s="12">
        <f>COUNTIFS(E53:E60,B47,B53:B60,B48)</f>
        <v>3</v>
      </c>
    </row>
    <row r="55" spans="1:7" x14ac:dyDescent="0.3">
      <c r="A55" s="4">
        <v>39828</v>
      </c>
      <c r="B55" s="10" t="s">
        <v>37</v>
      </c>
      <c r="C55" s="10">
        <v>5</v>
      </c>
      <c r="E55" s="12">
        <f t="shared" si="8"/>
        <v>2009</v>
      </c>
    </row>
    <row r="56" spans="1:7" x14ac:dyDescent="0.3">
      <c r="A56" s="4">
        <v>39845</v>
      </c>
      <c r="B56" s="10" t="s">
        <v>37</v>
      </c>
      <c r="C56" s="10">
        <v>3</v>
      </c>
      <c r="E56" s="12">
        <f t="shared" si="8"/>
        <v>2009</v>
      </c>
    </row>
    <row r="57" spans="1:7" x14ac:dyDescent="0.3">
      <c r="A57" s="4">
        <v>39859</v>
      </c>
      <c r="B57" s="10" t="s">
        <v>38</v>
      </c>
      <c r="C57" s="10">
        <v>2</v>
      </c>
      <c r="E57" s="12">
        <f t="shared" si="8"/>
        <v>2009</v>
      </c>
    </row>
    <row r="58" spans="1:7" x14ac:dyDescent="0.3">
      <c r="A58" s="4">
        <v>39812</v>
      </c>
      <c r="B58" s="10" t="s">
        <v>38</v>
      </c>
      <c r="C58" s="10">
        <v>2</v>
      </c>
      <c r="E58" s="12">
        <f t="shared" si="8"/>
        <v>2008</v>
      </c>
    </row>
    <row r="59" spans="1:7" x14ac:dyDescent="0.3">
      <c r="A59" s="4">
        <v>39859</v>
      </c>
      <c r="B59" s="10" t="s">
        <v>37</v>
      </c>
      <c r="C59" s="10">
        <v>3</v>
      </c>
      <c r="E59" s="12">
        <f t="shared" si="8"/>
        <v>2009</v>
      </c>
    </row>
    <row r="60" spans="1:7" x14ac:dyDescent="0.3">
      <c r="A60" s="4">
        <v>39841</v>
      </c>
      <c r="B60" s="10" t="s">
        <v>38</v>
      </c>
      <c r="C60" s="10">
        <v>3</v>
      </c>
      <c r="E60" s="12">
        <f t="shared" si="8"/>
        <v>2009</v>
      </c>
    </row>
    <row r="62" spans="1:7" x14ac:dyDescent="0.3">
      <c r="A62" s="13" t="s">
        <v>32</v>
      </c>
      <c r="B62" s="13"/>
      <c r="C62" s="13"/>
      <c r="D62" s="13"/>
    </row>
    <row r="63" spans="1:7" x14ac:dyDescent="0.3">
      <c r="A63" s="10" t="s">
        <v>36</v>
      </c>
      <c r="B63" s="10">
        <v>2</v>
      </c>
    </row>
    <row r="64" spans="1:7" x14ac:dyDescent="0.3">
      <c r="A64" s="10" t="s">
        <v>33</v>
      </c>
      <c r="B64" s="10">
        <v>2009</v>
      </c>
      <c r="F64" s="14">
        <v>45711795</v>
      </c>
    </row>
    <row r="65" spans="1:6" x14ac:dyDescent="0.3">
      <c r="A65" s="10" t="s">
        <v>19</v>
      </c>
      <c r="B65" s="10" t="s">
        <v>38</v>
      </c>
      <c r="F65" s="14" t="s">
        <v>76</v>
      </c>
    </row>
    <row r="66" spans="1:6" x14ac:dyDescent="0.3">
      <c r="A66" s="10" t="s">
        <v>28</v>
      </c>
      <c r="B66" s="12">
        <f>SUMPRODUCT((MONTH(A70:A77)=B63)*(YEAR(A70:A77)=B64)*(B70:B77=B65))</f>
        <v>2</v>
      </c>
    </row>
    <row r="67" spans="1:6" x14ac:dyDescent="0.3">
      <c r="A67" s="10" t="s">
        <v>29</v>
      </c>
      <c r="B67" s="12">
        <f>SUMPRODUCT((MONTH(A70:A77)=B63)*(YEAR(A70:A77)=B64)*(B70:B77=B65),C70:C77)</f>
        <v>4</v>
      </c>
    </row>
    <row r="69" spans="1:6" x14ac:dyDescent="0.3">
      <c r="A69" s="15" t="s">
        <v>34</v>
      </c>
      <c r="B69" s="15" t="s">
        <v>19</v>
      </c>
      <c r="C69" s="15" t="s">
        <v>39</v>
      </c>
    </row>
    <row r="70" spans="1:6" x14ac:dyDescent="0.3">
      <c r="A70" s="4">
        <v>39815</v>
      </c>
      <c r="B70" s="10" t="s">
        <v>37</v>
      </c>
      <c r="C70" s="10">
        <v>5</v>
      </c>
    </row>
    <row r="71" spans="1:6" x14ac:dyDescent="0.3">
      <c r="A71" s="4">
        <v>39845</v>
      </c>
      <c r="B71" s="10" t="s">
        <v>38</v>
      </c>
      <c r="C71" s="10">
        <v>2</v>
      </c>
    </row>
    <row r="72" spans="1:6" x14ac:dyDescent="0.3">
      <c r="A72" s="4">
        <v>39828</v>
      </c>
      <c r="B72" s="10" t="s">
        <v>37</v>
      </c>
      <c r="C72" s="10">
        <v>5</v>
      </c>
    </row>
    <row r="73" spans="1:6" x14ac:dyDescent="0.3">
      <c r="A73" s="4">
        <v>39845</v>
      </c>
      <c r="B73" s="10" t="s">
        <v>37</v>
      </c>
      <c r="C73" s="10">
        <v>3</v>
      </c>
    </row>
    <row r="74" spans="1:6" x14ac:dyDescent="0.3">
      <c r="A74" s="4">
        <v>39859</v>
      </c>
      <c r="B74" s="10" t="s">
        <v>38</v>
      </c>
      <c r="C74" s="10">
        <v>2</v>
      </c>
    </row>
    <row r="75" spans="1:6" x14ac:dyDescent="0.3">
      <c r="A75" s="4">
        <v>39812</v>
      </c>
      <c r="B75" s="10" t="s">
        <v>38</v>
      </c>
      <c r="C75" s="10">
        <v>2</v>
      </c>
    </row>
    <row r="76" spans="1:6" x14ac:dyDescent="0.3">
      <c r="A76" s="4">
        <v>39859</v>
      </c>
      <c r="B76" s="10" t="s">
        <v>37</v>
      </c>
      <c r="C76" s="10">
        <v>3</v>
      </c>
    </row>
    <row r="77" spans="1:6" x14ac:dyDescent="0.3">
      <c r="A77" s="4">
        <v>39841</v>
      </c>
      <c r="B77" s="10" t="s">
        <v>38</v>
      </c>
      <c r="C77" s="10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EA8F-6DE4-4DA3-83CF-662F2787759C}">
  <dimension ref="A1:I77"/>
  <sheetViews>
    <sheetView workbookViewId="0">
      <selection activeCell="P32" sqref="P32"/>
    </sheetView>
  </sheetViews>
  <sheetFormatPr defaultRowHeight="16.5" x14ac:dyDescent="0.3"/>
  <cols>
    <col min="1" max="1" width="13.21875" style="14" customWidth="1"/>
    <col min="2" max="2" width="15.109375" style="14" customWidth="1"/>
    <col min="3" max="3" width="11.21875" style="14" customWidth="1"/>
    <col min="4" max="4" width="12" style="14" customWidth="1"/>
    <col min="5" max="5" width="8.88671875" style="14"/>
    <col min="6" max="6" width="6.6640625" style="14" customWidth="1"/>
    <col min="7" max="7" width="8.88671875" style="14"/>
    <col min="8" max="8" width="9.33203125" style="14" customWidth="1"/>
    <col min="9" max="16384" width="8.88671875" style="14"/>
  </cols>
  <sheetData>
    <row r="1" spans="1:6" x14ac:dyDescent="0.3">
      <c r="A1" s="13" t="s">
        <v>0</v>
      </c>
      <c r="B1" s="13"/>
      <c r="C1" s="13"/>
    </row>
    <row r="2" spans="1:6" x14ac:dyDescent="0.3">
      <c r="A2" s="15" t="s">
        <v>1</v>
      </c>
      <c r="B2" s="15" t="s">
        <v>2</v>
      </c>
      <c r="C2" s="15" t="s">
        <v>3</v>
      </c>
    </row>
    <row r="3" spans="1:6" x14ac:dyDescent="0.3">
      <c r="A3" s="10">
        <v>5</v>
      </c>
      <c r="B3" s="10">
        <v>22</v>
      </c>
      <c r="C3" s="12">
        <f>A3*B3</f>
        <v>110</v>
      </c>
    </row>
    <row r="4" spans="1:6" x14ac:dyDescent="0.3">
      <c r="A4" s="10">
        <v>2</v>
      </c>
      <c r="B4" s="10">
        <v>23</v>
      </c>
      <c r="C4" s="12">
        <f>A4*B4</f>
        <v>46</v>
      </c>
    </row>
    <row r="5" spans="1:6" x14ac:dyDescent="0.3">
      <c r="A5" s="10">
        <v>4</v>
      </c>
      <c r="B5" s="10">
        <v>25</v>
      </c>
      <c r="C5" s="12">
        <f t="shared" ref="C5:C6" si="0">A5*B5</f>
        <v>100</v>
      </c>
    </row>
    <row r="6" spans="1:6" x14ac:dyDescent="0.3">
      <c r="A6" s="10">
        <v>6</v>
      </c>
      <c r="B6" s="10">
        <v>24.5</v>
      </c>
      <c r="C6" s="12">
        <f t="shared" si="0"/>
        <v>147</v>
      </c>
    </row>
    <row r="7" spans="1:6" x14ac:dyDescent="0.3">
      <c r="B7" s="10" t="s">
        <v>4</v>
      </c>
      <c r="C7" s="12">
        <f>SUM(C3:C6)</f>
        <v>403</v>
      </c>
    </row>
    <row r="8" spans="1:6" x14ac:dyDescent="0.3">
      <c r="A8" s="14" t="s">
        <v>6</v>
      </c>
      <c r="B8" s="10" t="s">
        <v>4</v>
      </c>
      <c r="C8" s="12">
        <f>SUMPRODUCT(A3:A6,B3:B6)</f>
        <v>403</v>
      </c>
    </row>
    <row r="10" spans="1:6" x14ac:dyDescent="0.3">
      <c r="A10" s="14" t="s">
        <v>5</v>
      </c>
    </row>
    <row r="11" spans="1:6" x14ac:dyDescent="0.3">
      <c r="A11" s="14" t="str">
        <f>A3&amp;"*"&amp;B3&amp;"+"&amp;A4&amp;"*"&amp;B4&amp;"+"&amp;A5&amp;"*"&amp;B5&amp;"+"&amp;A6&amp;"*"&amp;B6&amp;" = "&amp;A3*B3&amp;"+"&amp;A4*B4&amp;"+"&amp;A5*B5&amp;"+"&amp;A6*B6&amp;" = "&amp;SUMPRODUCT(A3:A6,B3:B6)</f>
        <v>5*22+2*23+4*25+6*24.5 = 110+46+100+147 = 403</v>
      </c>
    </row>
    <row r="13" spans="1:6" x14ac:dyDescent="0.3">
      <c r="A13" s="13" t="s">
        <v>14</v>
      </c>
      <c r="B13" s="13"/>
      <c r="C13" s="13"/>
      <c r="D13" s="16"/>
      <c r="E13" s="16"/>
      <c r="F13" s="16"/>
    </row>
    <row r="14" spans="1:6" x14ac:dyDescent="0.3">
      <c r="A14" s="17" t="s">
        <v>10</v>
      </c>
      <c r="B14" s="17" t="s">
        <v>11</v>
      </c>
      <c r="C14" s="18" t="s">
        <v>13</v>
      </c>
    </row>
    <row r="15" spans="1:6" x14ac:dyDescent="0.3">
      <c r="A15" s="19" t="s">
        <v>7</v>
      </c>
      <c r="B15" s="19">
        <v>0.55000000000000004</v>
      </c>
      <c r="C15" s="10">
        <v>-0.02</v>
      </c>
    </row>
    <row r="16" spans="1:6" x14ac:dyDescent="0.3">
      <c r="A16" s="19" t="s">
        <v>8</v>
      </c>
      <c r="B16" s="19">
        <v>0.3</v>
      </c>
      <c r="C16" s="10">
        <v>5.8999999999999997E-2</v>
      </c>
    </row>
    <row r="17" spans="1:8" x14ac:dyDescent="0.3">
      <c r="A17" s="19" t="s">
        <v>9</v>
      </c>
      <c r="B17" s="19">
        <f>1-SUM(B15:B16)</f>
        <v>0.14999999999999991</v>
      </c>
      <c r="C17" s="10">
        <v>0.12</v>
      </c>
      <c r="F17" s="20"/>
    </row>
    <row r="18" spans="1:8" x14ac:dyDescent="0.3">
      <c r="B18" s="10" t="s">
        <v>12</v>
      </c>
      <c r="C18" s="12">
        <f>B15*C15+B16*C16+B17*C17</f>
        <v>2.4699999999999986E-2</v>
      </c>
    </row>
    <row r="19" spans="1:8" x14ac:dyDescent="0.3">
      <c r="A19" s="21" t="s">
        <v>6</v>
      </c>
      <c r="B19" s="10" t="s">
        <v>12</v>
      </c>
      <c r="C19" s="12">
        <f>SUMPRODUCT(B15:B17,C15:C17)</f>
        <v>2.4699999999999986E-2</v>
      </c>
    </row>
    <row r="21" spans="1:8" ht="30" x14ac:dyDescent="0.3">
      <c r="A21" s="13" t="s">
        <v>15</v>
      </c>
      <c r="B21" s="13"/>
      <c r="C21" s="13"/>
      <c r="D21" s="13"/>
    </row>
    <row r="22" spans="1:8" x14ac:dyDescent="0.3">
      <c r="B22" s="22" t="s">
        <v>16</v>
      </c>
      <c r="C22" s="23">
        <v>0.25</v>
      </c>
      <c r="D22" s="23">
        <v>0.75</v>
      </c>
    </row>
    <row r="23" spans="1:8" x14ac:dyDescent="0.3">
      <c r="A23" s="17" t="s">
        <v>10</v>
      </c>
      <c r="B23" s="17" t="s">
        <v>11</v>
      </c>
      <c r="C23" s="18" t="s">
        <v>13</v>
      </c>
      <c r="D23" s="18" t="s">
        <v>13</v>
      </c>
    </row>
    <row r="24" spans="1:8" x14ac:dyDescent="0.3">
      <c r="A24" s="19" t="s">
        <v>7</v>
      </c>
      <c r="B24" s="19">
        <v>0.55000000000000004</v>
      </c>
      <c r="C24" s="10">
        <v>-0.02</v>
      </c>
      <c r="D24" s="10">
        <v>0.05</v>
      </c>
      <c r="F24" s="12">
        <f>$B24*C24*C$22</f>
        <v>-2.7500000000000003E-3</v>
      </c>
      <c r="G24" s="12">
        <f>$B24*D24*D$22</f>
        <v>2.0625000000000004E-2</v>
      </c>
    </row>
    <row r="25" spans="1:8" x14ac:dyDescent="0.3">
      <c r="A25" s="19" t="s">
        <v>8</v>
      </c>
      <c r="B25" s="19">
        <v>0.3</v>
      </c>
      <c r="C25" s="10">
        <v>5.8999999999999997E-2</v>
      </c>
      <c r="D25" s="10">
        <v>6.5000000000000002E-2</v>
      </c>
      <c r="F25" s="12">
        <f t="shared" ref="F25:G26" si="1">$B25*C25*C$22</f>
        <v>4.4249999999999992E-3</v>
      </c>
      <c r="G25" s="12">
        <f t="shared" si="1"/>
        <v>1.4624999999999999E-2</v>
      </c>
    </row>
    <row r="26" spans="1:8" x14ac:dyDescent="0.3">
      <c r="A26" s="19" t="s">
        <v>9</v>
      </c>
      <c r="B26" s="19">
        <f>1-SUM(B24:B25)</f>
        <v>0.14999999999999991</v>
      </c>
      <c r="C26" s="10">
        <v>0.12</v>
      </c>
      <c r="D26" s="10">
        <v>8.5000000000000006E-2</v>
      </c>
      <c r="F26" s="12">
        <f t="shared" si="1"/>
        <v>4.4999999999999971E-3</v>
      </c>
      <c r="G26" s="12">
        <f t="shared" si="1"/>
        <v>9.5624999999999946E-3</v>
      </c>
    </row>
    <row r="27" spans="1:8" ht="33" x14ac:dyDescent="0.3">
      <c r="C27" s="24" t="s">
        <v>17</v>
      </c>
      <c r="D27" s="12">
        <f>SUMPRODUCT(C24:D26*C22:D22*B24:B26)</f>
        <v>5.0987499999999991E-2</v>
      </c>
      <c r="G27" s="24" t="s">
        <v>17</v>
      </c>
      <c r="H27" s="12">
        <f>SUM(F24:G26)</f>
        <v>5.0987499999999991E-2</v>
      </c>
    </row>
    <row r="29" spans="1:8" ht="115.5" x14ac:dyDescent="0.3">
      <c r="A29" s="13" t="s">
        <v>18</v>
      </c>
      <c r="B29" s="13"/>
      <c r="C29" s="13"/>
      <c r="D29" s="13"/>
      <c r="E29" s="13"/>
      <c r="F29" s="13"/>
    </row>
    <row r="30" spans="1:8" x14ac:dyDescent="0.3">
      <c r="A30" s="15" t="s">
        <v>19</v>
      </c>
      <c r="B30" s="15" t="s">
        <v>20</v>
      </c>
      <c r="C30" s="15" t="s">
        <v>3</v>
      </c>
      <c r="E30" s="15" t="s">
        <v>19</v>
      </c>
      <c r="F30" s="15" t="s">
        <v>20</v>
      </c>
    </row>
    <row r="31" spans="1:8" x14ac:dyDescent="0.3">
      <c r="A31" s="10" t="s">
        <v>23</v>
      </c>
      <c r="B31" s="10" t="s">
        <v>21</v>
      </c>
      <c r="C31" s="10">
        <v>16</v>
      </c>
      <c r="E31" s="10" t="s">
        <v>26</v>
      </c>
      <c r="F31" s="10" t="s">
        <v>27</v>
      </c>
    </row>
    <row r="32" spans="1:8" x14ac:dyDescent="0.3">
      <c r="A32" s="10" t="s">
        <v>24</v>
      </c>
      <c r="B32" s="10" t="s">
        <v>21</v>
      </c>
      <c r="C32" s="10">
        <v>10</v>
      </c>
    </row>
    <row r="33" spans="1:9" x14ac:dyDescent="0.3">
      <c r="A33" s="10" t="s">
        <v>23</v>
      </c>
      <c r="B33" s="10" t="s">
        <v>22</v>
      </c>
      <c r="C33" s="10">
        <v>12</v>
      </c>
      <c r="E33" s="15" t="s">
        <v>28</v>
      </c>
    </row>
    <row r="34" spans="1:9" x14ac:dyDescent="0.3">
      <c r="A34" s="10" t="s">
        <v>24</v>
      </c>
      <c r="B34" s="10" t="s">
        <v>21</v>
      </c>
      <c r="C34" s="10">
        <v>19</v>
      </c>
      <c r="E34" s="12">
        <f>SUMPRODUCT((A31:A36=E31)*(B31:B36=F31))</f>
        <v>2</v>
      </c>
    </row>
    <row r="35" spans="1:9" x14ac:dyDescent="0.3">
      <c r="A35" s="10" t="s">
        <v>23</v>
      </c>
      <c r="B35" s="10" t="s">
        <v>22</v>
      </c>
      <c r="C35" s="10">
        <v>11</v>
      </c>
      <c r="E35" s="15" t="s">
        <v>29</v>
      </c>
    </row>
    <row r="36" spans="1:9" x14ac:dyDescent="0.3">
      <c r="A36" s="10" t="s">
        <v>24</v>
      </c>
      <c r="B36" s="10" t="s">
        <v>21</v>
      </c>
      <c r="C36" s="10">
        <v>13</v>
      </c>
      <c r="E36" s="12">
        <f>SUMPRODUCT((A31:A36=E31)*(B31:B36=F31),C31:C36)</f>
        <v>23</v>
      </c>
    </row>
    <row r="38" spans="1:9" x14ac:dyDescent="0.3">
      <c r="A38" s="14" t="s">
        <v>25</v>
      </c>
      <c r="E38" s="12" t="b">
        <f>A31=$E$31</f>
        <v>1</v>
      </c>
      <c r="F38" s="12" t="b">
        <f>B31=$F$31</f>
        <v>0</v>
      </c>
      <c r="G38" s="11">
        <f>E38*F38</f>
        <v>0</v>
      </c>
      <c r="H38" s="11">
        <f t="shared" ref="H38:H43" si="2">C31</f>
        <v>16</v>
      </c>
      <c r="I38" s="12">
        <f>H38*G38</f>
        <v>0</v>
      </c>
    </row>
    <row r="39" spans="1:9" x14ac:dyDescent="0.3">
      <c r="E39" s="12" t="b">
        <f t="shared" ref="E39:E43" si="3">A32=$E$31</f>
        <v>0</v>
      </c>
      <c r="F39" s="12" t="b">
        <f t="shared" ref="F39:F43" si="4">B32=$F$31</f>
        <v>0</v>
      </c>
      <c r="G39" s="11">
        <f t="shared" ref="G39:G43" si="5">E39*F39</f>
        <v>0</v>
      </c>
      <c r="H39" s="11">
        <f t="shared" si="2"/>
        <v>10</v>
      </c>
      <c r="I39" s="12">
        <f t="shared" ref="I39:I43" si="6">H39*G39</f>
        <v>0</v>
      </c>
    </row>
    <row r="40" spans="1:9" x14ac:dyDescent="0.3">
      <c r="E40" s="12" t="b">
        <f t="shared" si="3"/>
        <v>1</v>
      </c>
      <c r="F40" s="12" t="b">
        <f t="shared" si="4"/>
        <v>1</v>
      </c>
      <c r="G40" s="11">
        <f t="shared" si="5"/>
        <v>1</v>
      </c>
      <c r="H40" s="11">
        <f t="shared" si="2"/>
        <v>12</v>
      </c>
      <c r="I40" s="12">
        <f t="shared" si="6"/>
        <v>12</v>
      </c>
    </row>
    <row r="41" spans="1:9" x14ac:dyDescent="0.3">
      <c r="A41" s="16" t="s">
        <v>31</v>
      </c>
      <c r="E41" s="12" t="b">
        <f t="shared" si="3"/>
        <v>0</v>
      </c>
      <c r="F41" s="12" t="b">
        <f t="shared" si="4"/>
        <v>0</v>
      </c>
      <c r="G41" s="11">
        <f t="shared" si="5"/>
        <v>0</v>
      </c>
      <c r="H41" s="11">
        <f t="shared" si="2"/>
        <v>19</v>
      </c>
      <c r="I41" s="12">
        <f t="shared" si="6"/>
        <v>0</v>
      </c>
    </row>
    <row r="42" spans="1:9" x14ac:dyDescent="0.3">
      <c r="A42" s="12">
        <f>SUMIFS(C31:C36,A31:A36,E31,B31:B36,F31)</f>
        <v>23</v>
      </c>
      <c r="E42" s="12" t="b">
        <f t="shared" si="3"/>
        <v>1</v>
      </c>
      <c r="F42" s="12" t="b">
        <f t="shared" si="4"/>
        <v>1</v>
      </c>
      <c r="G42" s="11">
        <f t="shared" si="5"/>
        <v>1</v>
      </c>
      <c r="H42" s="11">
        <f t="shared" si="2"/>
        <v>11</v>
      </c>
      <c r="I42" s="12">
        <f t="shared" si="6"/>
        <v>11</v>
      </c>
    </row>
    <row r="43" spans="1:9" x14ac:dyDescent="0.3">
      <c r="E43" s="12" t="b">
        <f t="shared" si="3"/>
        <v>0</v>
      </c>
      <c r="F43" s="12" t="b">
        <f t="shared" si="4"/>
        <v>0</v>
      </c>
      <c r="G43" s="11">
        <f t="shared" si="5"/>
        <v>0</v>
      </c>
      <c r="H43" s="11">
        <f t="shared" si="2"/>
        <v>13</v>
      </c>
      <c r="I43" s="12">
        <f t="shared" si="6"/>
        <v>0</v>
      </c>
    </row>
    <row r="44" spans="1:9" x14ac:dyDescent="0.3">
      <c r="H44" s="14" t="s">
        <v>30</v>
      </c>
      <c r="I44" s="12">
        <f>SUM(I38:I43)</f>
        <v>23</v>
      </c>
    </row>
    <row r="46" spans="1:9" x14ac:dyDescent="0.3">
      <c r="A46" s="13" t="s">
        <v>32</v>
      </c>
      <c r="B46" s="13"/>
      <c r="C46" s="13"/>
      <c r="D46" s="13"/>
    </row>
    <row r="47" spans="1:9" x14ac:dyDescent="0.3">
      <c r="A47" s="10" t="s">
        <v>33</v>
      </c>
      <c r="B47" s="10">
        <v>2009</v>
      </c>
    </row>
    <row r="48" spans="1:9" x14ac:dyDescent="0.3">
      <c r="A48" s="10" t="s">
        <v>19</v>
      </c>
      <c r="B48" s="10" t="s">
        <v>38</v>
      </c>
    </row>
    <row r="49" spans="1:8" x14ac:dyDescent="0.3">
      <c r="A49" s="10" t="s">
        <v>28</v>
      </c>
      <c r="B49" s="12">
        <f>SUMPRODUCT((YEAR(A53:A60)=B47)*(B53:B60=B48))</f>
        <v>3</v>
      </c>
    </row>
    <row r="50" spans="1:8" x14ac:dyDescent="0.3">
      <c r="A50" s="10" t="s">
        <v>29</v>
      </c>
      <c r="B50" s="12"/>
    </row>
    <row r="51" spans="1:8" x14ac:dyDescent="0.3">
      <c r="E51" s="16" t="s">
        <v>35</v>
      </c>
    </row>
    <row r="52" spans="1:8" x14ac:dyDescent="0.3">
      <c r="A52" s="15" t="s">
        <v>34</v>
      </c>
      <c r="B52" s="15" t="s">
        <v>19</v>
      </c>
      <c r="C52" s="15" t="s">
        <v>39</v>
      </c>
      <c r="H52" s="10" t="s">
        <v>28</v>
      </c>
    </row>
    <row r="53" spans="1:8" x14ac:dyDescent="0.3">
      <c r="A53" s="4">
        <v>39815</v>
      </c>
      <c r="B53" s="10" t="s">
        <v>37</v>
      </c>
      <c r="C53" s="10">
        <v>5</v>
      </c>
      <c r="E53" s="12"/>
      <c r="H53" s="12"/>
    </row>
    <row r="54" spans="1:8" x14ac:dyDescent="0.3">
      <c r="A54" s="4">
        <v>39845</v>
      </c>
      <c r="B54" s="10" t="s">
        <v>38</v>
      </c>
      <c r="C54" s="10">
        <v>2</v>
      </c>
      <c r="E54" s="12"/>
    </row>
    <row r="55" spans="1:8" x14ac:dyDescent="0.3">
      <c r="A55" s="4">
        <v>39828</v>
      </c>
      <c r="B55" s="10" t="s">
        <v>37</v>
      </c>
      <c r="C55" s="10">
        <v>5</v>
      </c>
      <c r="E55" s="12"/>
    </row>
    <row r="56" spans="1:8" x14ac:dyDescent="0.3">
      <c r="A56" s="4">
        <v>39845</v>
      </c>
      <c r="B56" s="10" t="s">
        <v>37</v>
      </c>
      <c r="C56" s="10">
        <v>3</v>
      </c>
      <c r="E56" s="12"/>
    </row>
    <row r="57" spans="1:8" x14ac:dyDescent="0.3">
      <c r="A57" s="4">
        <v>39859</v>
      </c>
      <c r="B57" s="10" t="s">
        <v>38</v>
      </c>
      <c r="C57" s="10">
        <v>2</v>
      </c>
      <c r="E57" s="12"/>
    </row>
    <row r="58" spans="1:8" x14ac:dyDescent="0.3">
      <c r="A58" s="4">
        <v>39812</v>
      </c>
      <c r="B58" s="10" t="s">
        <v>38</v>
      </c>
      <c r="C58" s="10">
        <v>2</v>
      </c>
      <c r="E58" s="12"/>
    </row>
    <row r="59" spans="1:8" x14ac:dyDescent="0.3">
      <c r="A59" s="4">
        <v>39859</v>
      </c>
      <c r="B59" s="10" t="s">
        <v>37</v>
      </c>
      <c r="C59" s="10">
        <v>3</v>
      </c>
      <c r="E59" s="12"/>
    </row>
    <row r="60" spans="1:8" x14ac:dyDescent="0.3">
      <c r="A60" s="4">
        <v>39841</v>
      </c>
      <c r="B60" s="10" t="s">
        <v>38</v>
      </c>
      <c r="C60" s="10">
        <v>3</v>
      </c>
      <c r="E60" s="12"/>
    </row>
    <row r="62" spans="1:8" x14ac:dyDescent="0.3">
      <c r="A62" s="13" t="s">
        <v>32</v>
      </c>
      <c r="B62" s="13"/>
      <c r="C62" s="13"/>
      <c r="D62" s="13"/>
    </row>
    <row r="63" spans="1:8" x14ac:dyDescent="0.3">
      <c r="A63" s="10" t="s">
        <v>36</v>
      </c>
      <c r="B63" s="10">
        <v>2</v>
      </c>
    </row>
    <row r="64" spans="1:8" x14ac:dyDescent="0.3">
      <c r="A64" s="10" t="s">
        <v>33</v>
      </c>
      <c r="B64" s="10">
        <v>2009</v>
      </c>
    </row>
    <row r="65" spans="1:9" x14ac:dyDescent="0.3">
      <c r="A65" s="10" t="s">
        <v>19</v>
      </c>
      <c r="B65" s="10" t="s">
        <v>38</v>
      </c>
    </row>
    <row r="66" spans="1:9" x14ac:dyDescent="0.3">
      <c r="A66" s="10" t="s">
        <v>28</v>
      </c>
      <c r="B66" s="12"/>
    </row>
    <row r="67" spans="1:9" x14ac:dyDescent="0.3">
      <c r="A67" s="10" t="s">
        <v>29</v>
      </c>
      <c r="B67" s="12"/>
    </row>
    <row r="68" spans="1:9" x14ac:dyDescent="0.3">
      <c r="E68" s="16" t="s">
        <v>35</v>
      </c>
    </row>
    <row r="69" spans="1:9" x14ac:dyDescent="0.3">
      <c r="A69" s="15" t="s">
        <v>34</v>
      </c>
      <c r="B69" s="15" t="s">
        <v>19</v>
      </c>
      <c r="C69" s="15" t="s">
        <v>39</v>
      </c>
      <c r="I69" s="10" t="s">
        <v>28</v>
      </c>
    </row>
    <row r="70" spans="1:9" x14ac:dyDescent="0.3">
      <c r="A70" s="4">
        <v>39815</v>
      </c>
      <c r="B70" s="10" t="s">
        <v>37</v>
      </c>
      <c r="C70" s="10">
        <v>5</v>
      </c>
      <c r="E70" s="12"/>
      <c r="I70" s="12"/>
    </row>
    <row r="71" spans="1:9" x14ac:dyDescent="0.3">
      <c r="A71" s="4">
        <v>39845</v>
      </c>
      <c r="B71" s="10" t="s">
        <v>38</v>
      </c>
      <c r="C71" s="10">
        <v>2</v>
      </c>
      <c r="E71" s="12"/>
    </row>
    <row r="72" spans="1:9" x14ac:dyDescent="0.3">
      <c r="A72" s="4">
        <v>39828</v>
      </c>
      <c r="B72" s="10" t="s">
        <v>37</v>
      </c>
      <c r="C72" s="10">
        <v>5</v>
      </c>
      <c r="E72" s="12"/>
    </row>
    <row r="73" spans="1:9" x14ac:dyDescent="0.3">
      <c r="A73" s="4">
        <v>39845</v>
      </c>
      <c r="B73" s="10" t="s">
        <v>37</v>
      </c>
      <c r="C73" s="10">
        <v>3</v>
      </c>
      <c r="E73" s="12"/>
    </row>
    <row r="74" spans="1:9" x14ac:dyDescent="0.3">
      <c r="A74" s="4">
        <v>39859</v>
      </c>
      <c r="B74" s="10" t="s">
        <v>38</v>
      </c>
      <c r="C74" s="10">
        <v>2</v>
      </c>
      <c r="E74" s="12"/>
    </row>
    <row r="75" spans="1:9" x14ac:dyDescent="0.3">
      <c r="A75" s="4">
        <v>39812</v>
      </c>
      <c r="B75" s="10" t="s">
        <v>38</v>
      </c>
      <c r="C75" s="10">
        <v>2</v>
      </c>
      <c r="E75" s="12"/>
    </row>
    <row r="76" spans="1:9" x14ac:dyDescent="0.3">
      <c r="A76" s="4">
        <v>39859</v>
      </c>
      <c r="B76" s="10" t="s">
        <v>37</v>
      </c>
      <c r="C76" s="10">
        <v>3</v>
      </c>
      <c r="E76" s="12"/>
    </row>
    <row r="77" spans="1:9" x14ac:dyDescent="0.3">
      <c r="A77" s="4">
        <v>39841</v>
      </c>
      <c r="B77" s="10" t="s">
        <v>38</v>
      </c>
      <c r="C77" s="10">
        <v>3</v>
      </c>
      <c r="E77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EE6B-1827-49AA-A073-1D348A0E8BA8}">
  <dimension ref="A2:I169"/>
  <sheetViews>
    <sheetView workbookViewId="0">
      <selection activeCell="H10" sqref="H10"/>
    </sheetView>
  </sheetViews>
  <sheetFormatPr defaultRowHeight="16.5" x14ac:dyDescent="0.3"/>
  <cols>
    <col min="1" max="1" width="9.88671875" style="1" bestFit="1" customWidth="1"/>
    <col min="2" max="2" width="6.6640625" style="1" customWidth="1"/>
    <col min="3" max="3" width="7.33203125" style="1" customWidth="1"/>
    <col min="4" max="4" width="6" style="1" customWidth="1"/>
    <col min="5" max="5" width="0.21875" style="1" customWidth="1"/>
    <col min="6" max="6" width="1.77734375" style="1" customWidth="1"/>
    <col min="7" max="7" width="7.33203125" style="1" customWidth="1"/>
    <col min="8" max="8" width="12" style="1" customWidth="1"/>
    <col min="9" max="9" width="13.109375" style="1" bestFit="1" customWidth="1"/>
    <col min="10" max="10" width="3.5546875" style="1" bestFit="1" customWidth="1"/>
    <col min="11" max="250" width="8.88671875" style="1"/>
    <col min="251" max="251" width="9" style="1" bestFit="1" customWidth="1"/>
    <col min="252" max="252" width="7.88671875" style="1" bestFit="1" customWidth="1"/>
    <col min="253" max="253" width="8.44140625" style="1" customWidth="1"/>
    <col min="254" max="254" width="5.77734375" style="1" customWidth="1"/>
    <col min="255" max="255" width="5" style="1" customWidth="1"/>
    <col min="256" max="256" width="8.88671875" style="1"/>
    <col min="257" max="257" width="9.44140625" style="1" customWidth="1"/>
    <col min="258" max="258" width="8.88671875" style="1"/>
    <col min="259" max="259" width="13.21875" style="1" customWidth="1"/>
    <col min="260" max="506" width="8.88671875" style="1"/>
    <col min="507" max="507" width="9" style="1" bestFit="1" customWidth="1"/>
    <col min="508" max="508" width="7.88671875" style="1" bestFit="1" customWidth="1"/>
    <col min="509" max="509" width="8.44140625" style="1" customWidth="1"/>
    <col min="510" max="510" width="5.77734375" style="1" customWidth="1"/>
    <col min="511" max="511" width="5" style="1" customWidth="1"/>
    <col min="512" max="512" width="8.88671875" style="1"/>
    <col min="513" max="513" width="9.44140625" style="1" customWidth="1"/>
    <col min="514" max="514" width="8.88671875" style="1"/>
    <col min="515" max="515" width="13.21875" style="1" customWidth="1"/>
    <col min="516" max="762" width="8.88671875" style="1"/>
    <col min="763" max="763" width="9" style="1" bestFit="1" customWidth="1"/>
    <col min="764" max="764" width="7.88671875" style="1" bestFit="1" customWidth="1"/>
    <col min="765" max="765" width="8.44140625" style="1" customWidth="1"/>
    <col min="766" max="766" width="5.77734375" style="1" customWidth="1"/>
    <col min="767" max="767" width="5" style="1" customWidth="1"/>
    <col min="768" max="768" width="8.88671875" style="1"/>
    <col min="769" max="769" width="9.44140625" style="1" customWidth="1"/>
    <col min="770" max="770" width="8.88671875" style="1"/>
    <col min="771" max="771" width="13.21875" style="1" customWidth="1"/>
    <col min="772" max="1018" width="8.88671875" style="1"/>
    <col min="1019" max="1019" width="9" style="1" bestFit="1" customWidth="1"/>
    <col min="1020" max="1020" width="7.88671875" style="1" bestFit="1" customWidth="1"/>
    <col min="1021" max="1021" width="8.44140625" style="1" customWidth="1"/>
    <col min="1022" max="1022" width="5.77734375" style="1" customWidth="1"/>
    <col min="1023" max="1023" width="5" style="1" customWidth="1"/>
    <col min="1024" max="1024" width="8.88671875" style="1"/>
    <col min="1025" max="1025" width="9.44140625" style="1" customWidth="1"/>
    <col min="1026" max="1026" width="8.88671875" style="1"/>
    <col min="1027" max="1027" width="13.21875" style="1" customWidth="1"/>
    <col min="1028" max="1274" width="8.88671875" style="1"/>
    <col min="1275" max="1275" width="9" style="1" bestFit="1" customWidth="1"/>
    <col min="1276" max="1276" width="7.88671875" style="1" bestFit="1" customWidth="1"/>
    <col min="1277" max="1277" width="8.44140625" style="1" customWidth="1"/>
    <col min="1278" max="1278" width="5.77734375" style="1" customWidth="1"/>
    <col min="1279" max="1279" width="5" style="1" customWidth="1"/>
    <col min="1280" max="1280" width="8.88671875" style="1"/>
    <col min="1281" max="1281" width="9.44140625" style="1" customWidth="1"/>
    <col min="1282" max="1282" width="8.88671875" style="1"/>
    <col min="1283" max="1283" width="13.21875" style="1" customWidth="1"/>
    <col min="1284" max="1530" width="8.88671875" style="1"/>
    <col min="1531" max="1531" width="9" style="1" bestFit="1" customWidth="1"/>
    <col min="1532" max="1532" width="7.88671875" style="1" bestFit="1" customWidth="1"/>
    <col min="1533" max="1533" width="8.44140625" style="1" customWidth="1"/>
    <col min="1534" max="1534" width="5.77734375" style="1" customWidth="1"/>
    <col min="1535" max="1535" width="5" style="1" customWidth="1"/>
    <col min="1536" max="1536" width="8.88671875" style="1"/>
    <col min="1537" max="1537" width="9.44140625" style="1" customWidth="1"/>
    <col min="1538" max="1538" width="8.88671875" style="1"/>
    <col min="1539" max="1539" width="13.21875" style="1" customWidth="1"/>
    <col min="1540" max="1786" width="8.88671875" style="1"/>
    <col min="1787" max="1787" width="9" style="1" bestFit="1" customWidth="1"/>
    <col min="1788" max="1788" width="7.88671875" style="1" bestFit="1" customWidth="1"/>
    <col min="1789" max="1789" width="8.44140625" style="1" customWidth="1"/>
    <col min="1790" max="1790" width="5.77734375" style="1" customWidth="1"/>
    <col min="1791" max="1791" width="5" style="1" customWidth="1"/>
    <col min="1792" max="1792" width="8.88671875" style="1"/>
    <col min="1793" max="1793" width="9.44140625" style="1" customWidth="1"/>
    <col min="1794" max="1794" width="8.88671875" style="1"/>
    <col min="1795" max="1795" width="13.21875" style="1" customWidth="1"/>
    <col min="1796" max="2042" width="8.88671875" style="1"/>
    <col min="2043" max="2043" width="9" style="1" bestFit="1" customWidth="1"/>
    <col min="2044" max="2044" width="7.88671875" style="1" bestFit="1" customWidth="1"/>
    <col min="2045" max="2045" width="8.44140625" style="1" customWidth="1"/>
    <col min="2046" max="2046" width="5.77734375" style="1" customWidth="1"/>
    <col min="2047" max="2047" width="5" style="1" customWidth="1"/>
    <col min="2048" max="2048" width="8.88671875" style="1"/>
    <col min="2049" max="2049" width="9.44140625" style="1" customWidth="1"/>
    <col min="2050" max="2050" width="8.88671875" style="1"/>
    <col min="2051" max="2051" width="13.21875" style="1" customWidth="1"/>
    <col min="2052" max="2298" width="8.88671875" style="1"/>
    <col min="2299" max="2299" width="9" style="1" bestFit="1" customWidth="1"/>
    <col min="2300" max="2300" width="7.88671875" style="1" bestFit="1" customWidth="1"/>
    <col min="2301" max="2301" width="8.44140625" style="1" customWidth="1"/>
    <col min="2302" max="2302" width="5.77734375" style="1" customWidth="1"/>
    <col min="2303" max="2303" width="5" style="1" customWidth="1"/>
    <col min="2304" max="2304" width="8.88671875" style="1"/>
    <col min="2305" max="2305" width="9.44140625" style="1" customWidth="1"/>
    <col min="2306" max="2306" width="8.88671875" style="1"/>
    <col min="2307" max="2307" width="13.21875" style="1" customWidth="1"/>
    <col min="2308" max="2554" width="8.88671875" style="1"/>
    <col min="2555" max="2555" width="9" style="1" bestFit="1" customWidth="1"/>
    <col min="2556" max="2556" width="7.88671875" style="1" bestFit="1" customWidth="1"/>
    <col min="2557" max="2557" width="8.44140625" style="1" customWidth="1"/>
    <col min="2558" max="2558" width="5.77734375" style="1" customWidth="1"/>
    <col min="2559" max="2559" width="5" style="1" customWidth="1"/>
    <col min="2560" max="2560" width="8.88671875" style="1"/>
    <col min="2561" max="2561" width="9.44140625" style="1" customWidth="1"/>
    <col min="2562" max="2562" width="8.88671875" style="1"/>
    <col min="2563" max="2563" width="13.21875" style="1" customWidth="1"/>
    <col min="2564" max="2810" width="8.88671875" style="1"/>
    <col min="2811" max="2811" width="9" style="1" bestFit="1" customWidth="1"/>
    <col min="2812" max="2812" width="7.88671875" style="1" bestFit="1" customWidth="1"/>
    <col min="2813" max="2813" width="8.44140625" style="1" customWidth="1"/>
    <col min="2814" max="2814" width="5.77734375" style="1" customWidth="1"/>
    <col min="2815" max="2815" width="5" style="1" customWidth="1"/>
    <col min="2816" max="2816" width="8.88671875" style="1"/>
    <col min="2817" max="2817" width="9.44140625" style="1" customWidth="1"/>
    <col min="2818" max="2818" width="8.88671875" style="1"/>
    <col min="2819" max="2819" width="13.21875" style="1" customWidth="1"/>
    <col min="2820" max="3066" width="8.88671875" style="1"/>
    <col min="3067" max="3067" width="9" style="1" bestFit="1" customWidth="1"/>
    <col min="3068" max="3068" width="7.88671875" style="1" bestFit="1" customWidth="1"/>
    <col min="3069" max="3069" width="8.44140625" style="1" customWidth="1"/>
    <col min="3070" max="3070" width="5.77734375" style="1" customWidth="1"/>
    <col min="3071" max="3071" width="5" style="1" customWidth="1"/>
    <col min="3072" max="3072" width="8.88671875" style="1"/>
    <col min="3073" max="3073" width="9.44140625" style="1" customWidth="1"/>
    <col min="3074" max="3074" width="8.88671875" style="1"/>
    <col min="3075" max="3075" width="13.21875" style="1" customWidth="1"/>
    <col min="3076" max="3322" width="8.88671875" style="1"/>
    <col min="3323" max="3323" width="9" style="1" bestFit="1" customWidth="1"/>
    <col min="3324" max="3324" width="7.88671875" style="1" bestFit="1" customWidth="1"/>
    <col min="3325" max="3325" width="8.44140625" style="1" customWidth="1"/>
    <col min="3326" max="3326" width="5.77734375" style="1" customWidth="1"/>
    <col min="3327" max="3327" width="5" style="1" customWidth="1"/>
    <col min="3328" max="3328" width="8.88671875" style="1"/>
    <col min="3329" max="3329" width="9.44140625" style="1" customWidth="1"/>
    <col min="3330" max="3330" width="8.88671875" style="1"/>
    <col min="3331" max="3331" width="13.21875" style="1" customWidth="1"/>
    <col min="3332" max="3578" width="8.88671875" style="1"/>
    <col min="3579" max="3579" width="9" style="1" bestFit="1" customWidth="1"/>
    <col min="3580" max="3580" width="7.88671875" style="1" bestFit="1" customWidth="1"/>
    <col min="3581" max="3581" width="8.44140625" style="1" customWidth="1"/>
    <col min="3582" max="3582" width="5.77734375" style="1" customWidth="1"/>
    <col min="3583" max="3583" width="5" style="1" customWidth="1"/>
    <col min="3584" max="3584" width="8.88671875" style="1"/>
    <col min="3585" max="3585" width="9.44140625" style="1" customWidth="1"/>
    <col min="3586" max="3586" width="8.88671875" style="1"/>
    <col min="3587" max="3587" width="13.21875" style="1" customWidth="1"/>
    <col min="3588" max="3834" width="8.88671875" style="1"/>
    <col min="3835" max="3835" width="9" style="1" bestFit="1" customWidth="1"/>
    <col min="3836" max="3836" width="7.88671875" style="1" bestFit="1" customWidth="1"/>
    <col min="3837" max="3837" width="8.44140625" style="1" customWidth="1"/>
    <col min="3838" max="3838" width="5.77734375" style="1" customWidth="1"/>
    <col min="3839" max="3839" width="5" style="1" customWidth="1"/>
    <col min="3840" max="3840" width="8.88671875" style="1"/>
    <col min="3841" max="3841" width="9.44140625" style="1" customWidth="1"/>
    <col min="3842" max="3842" width="8.88671875" style="1"/>
    <col min="3843" max="3843" width="13.21875" style="1" customWidth="1"/>
    <col min="3844" max="4090" width="8.88671875" style="1"/>
    <col min="4091" max="4091" width="9" style="1" bestFit="1" customWidth="1"/>
    <col min="4092" max="4092" width="7.88671875" style="1" bestFit="1" customWidth="1"/>
    <col min="4093" max="4093" width="8.44140625" style="1" customWidth="1"/>
    <col min="4094" max="4094" width="5.77734375" style="1" customWidth="1"/>
    <col min="4095" max="4095" width="5" style="1" customWidth="1"/>
    <col min="4096" max="4096" width="8.88671875" style="1"/>
    <col min="4097" max="4097" width="9.44140625" style="1" customWidth="1"/>
    <col min="4098" max="4098" width="8.88671875" style="1"/>
    <col min="4099" max="4099" width="13.21875" style="1" customWidth="1"/>
    <col min="4100" max="4346" width="8.88671875" style="1"/>
    <col min="4347" max="4347" width="9" style="1" bestFit="1" customWidth="1"/>
    <col min="4348" max="4348" width="7.88671875" style="1" bestFit="1" customWidth="1"/>
    <col min="4349" max="4349" width="8.44140625" style="1" customWidth="1"/>
    <col min="4350" max="4350" width="5.77734375" style="1" customWidth="1"/>
    <col min="4351" max="4351" width="5" style="1" customWidth="1"/>
    <col min="4352" max="4352" width="8.88671875" style="1"/>
    <col min="4353" max="4353" width="9.44140625" style="1" customWidth="1"/>
    <col min="4354" max="4354" width="8.88671875" style="1"/>
    <col min="4355" max="4355" width="13.21875" style="1" customWidth="1"/>
    <col min="4356" max="4602" width="8.88671875" style="1"/>
    <col min="4603" max="4603" width="9" style="1" bestFit="1" customWidth="1"/>
    <col min="4604" max="4604" width="7.88671875" style="1" bestFit="1" customWidth="1"/>
    <col min="4605" max="4605" width="8.44140625" style="1" customWidth="1"/>
    <col min="4606" max="4606" width="5.77734375" style="1" customWidth="1"/>
    <col min="4607" max="4607" width="5" style="1" customWidth="1"/>
    <col min="4608" max="4608" width="8.88671875" style="1"/>
    <col min="4609" max="4609" width="9.44140625" style="1" customWidth="1"/>
    <col min="4610" max="4610" width="8.88671875" style="1"/>
    <col min="4611" max="4611" width="13.21875" style="1" customWidth="1"/>
    <col min="4612" max="4858" width="8.88671875" style="1"/>
    <col min="4859" max="4859" width="9" style="1" bestFit="1" customWidth="1"/>
    <col min="4860" max="4860" width="7.88671875" style="1" bestFit="1" customWidth="1"/>
    <col min="4861" max="4861" width="8.44140625" style="1" customWidth="1"/>
    <col min="4862" max="4862" width="5.77734375" style="1" customWidth="1"/>
    <col min="4863" max="4863" width="5" style="1" customWidth="1"/>
    <col min="4864" max="4864" width="8.88671875" style="1"/>
    <col min="4865" max="4865" width="9.44140625" style="1" customWidth="1"/>
    <col min="4866" max="4866" width="8.88671875" style="1"/>
    <col min="4867" max="4867" width="13.21875" style="1" customWidth="1"/>
    <col min="4868" max="5114" width="8.88671875" style="1"/>
    <col min="5115" max="5115" width="9" style="1" bestFit="1" customWidth="1"/>
    <col min="5116" max="5116" width="7.88671875" style="1" bestFit="1" customWidth="1"/>
    <col min="5117" max="5117" width="8.44140625" style="1" customWidth="1"/>
    <col min="5118" max="5118" width="5.77734375" style="1" customWidth="1"/>
    <col min="5119" max="5119" width="5" style="1" customWidth="1"/>
    <col min="5120" max="5120" width="8.88671875" style="1"/>
    <col min="5121" max="5121" width="9.44140625" style="1" customWidth="1"/>
    <col min="5122" max="5122" width="8.88671875" style="1"/>
    <col min="5123" max="5123" width="13.21875" style="1" customWidth="1"/>
    <col min="5124" max="5370" width="8.88671875" style="1"/>
    <col min="5371" max="5371" width="9" style="1" bestFit="1" customWidth="1"/>
    <col min="5372" max="5372" width="7.88671875" style="1" bestFit="1" customWidth="1"/>
    <col min="5373" max="5373" width="8.44140625" style="1" customWidth="1"/>
    <col min="5374" max="5374" width="5.77734375" style="1" customWidth="1"/>
    <col min="5375" max="5375" width="5" style="1" customWidth="1"/>
    <col min="5376" max="5376" width="8.88671875" style="1"/>
    <col min="5377" max="5377" width="9.44140625" style="1" customWidth="1"/>
    <col min="5378" max="5378" width="8.88671875" style="1"/>
    <col min="5379" max="5379" width="13.21875" style="1" customWidth="1"/>
    <col min="5380" max="5626" width="8.88671875" style="1"/>
    <col min="5627" max="5627" width="9" style="1" bestFit="1" customWidth="1"/>
    <col min="5628" max="5628" width="7.88671875" style="1" bestFit="1" customWidth="1"/>
    <col min="5629" max="5629" width="8.44140625" style="1" customWidth="1"/>
    <col min="5630" max="5630" width="5.77734375" style="1" customWidth="1"/>
    <col min="5631" max="5631" width="5" style="1" customWidth="1"/>
    <col min="5632" max="5632" width="8.88671875" style="1"/>
    <col min="5633" max="5633" width="9.44140625" style="1" customWidth="1"/>
    <col min="5634" max="5634" width="8.88671875" style="1"/>
    <col min="5635" max="5635" width="13.21875" style="1" customWidth="1"/>
    <col min="5636" max="5882" width="8.88671875" style="1"/>
    <col min="5883" max="5883" width="9" style="1" bestFit="1" customWidth="1"/>
    <col min="5884" max="5884" width="7.88671875" style="1" bestFit="1" customWidth="1"/>
    <col min="5885" max="5885" width="8.44140625" style="1" customWidth="1"/>
    <col min="5886" max="5886" width="5.77734375" style="1" customWidth="1"/>
    <col min="5887" max="5887" width="5" style="1" customWidth="1"/>
    <col min="5888" max="5888" width="8.88671875" style="1"/>
    <col min="5889" max="5889" width="9.44140625" style="1" customWidth="1"/>
    <col min="5890" max="5890" width="8.88671875" style="1"/>
    <col min="5891" max="5891" width="13.21875" style="1" customWidth="1"/>
    <col min="5892" max="6138" width="8.88671875" style="1"/>
    <col min="6139" max="6139" width="9" style="1" bestFit="1" customWidth="1"/>
    <col min="6140" max="6140" width="7.88671875" style="1" bestFit="1" customWidth="1"/>
    <col min="6141" max="6141" width="8.44140625" style="1" customWidth="1"/>
    <col min="6142" max="6142" width="5.77734375" style="1" customWidth="1"/>
    <col min="6143" max="6143" width="5" style="1" customWidth="1"/>
    <col min="6144" max="6144" width="8.88671875" style="1"/>
    <col min="6145" max="6145" width="9.44140625" style="1" customWidth="1"/>
    <col min="6146" max="6146" width="8.88671875" style="1"/>
    <col min="6147" max="6147" width="13.21875" style="1" customWidth="1"/>
    <col min="6148" max="6394" width="8.88671875" style="1"/>
    <col min="6395" max="6395" width="9" style="1" bestFit="1" customWidth="1"/>
    <col min="6396" max="6396" width="7.88671875" style="1" bestFit="1" customWidth="1"/>
    <col min="6397" max="6397" width="8.44140625" style="1" customWidth="1"/>
    <col min="6398" max="6398" width="5.77734375" style="1" customWidth="1"/>
    <col min="6399" max="6399" width="5" style="1" customWidth="1"/>
    <col min="6400" max="6400" width="8.88671875" style="1"/>
    <col min="6401" max="6401" width="9.44140625" style="1" customWidth="1"/>
    <col min="6402" max="6402" width="8.88671875" style="1"/>
    <col min="6403" max="6403" width="13.21875" style="1" customWidth="1"/>
    <col min="6404" max="6650" width="8.88671875" style="1"/>
    <col min="6651" max="6651" width="9" style="1" bestFit="1" customWidth="1"/>
    <col min="6652" max="6652" width="7.88671875" style="1" bestFit="1" customWidth="1"/>
    <col min="6653" max="6653" width="8.44140625" style="1" customWidth="1"/>
    <col min="6654" max="6654" width="5.77734375" style="1" customWidth="1"/>
    <col min="6655" max="6655" width="5" style="1" customWidth="1"/>
    <col min="6656" max="6656" width="8.88671875" style="1"/>
    <col min="6657" max="6657" width="9.44140625" style="1" customWidth="1"/>
    <col min="6658" max="6658" width="8.88671875" style="1"/>
    <col min="6659" max="6659" width="13.21875" style="1" customWidth="1"/>
    <col min="6660" max="6906" width="8.88671875" style="1"/>
    <col min="6907" max="6907" width="9" style="1" bestFit="1" customWidth="1"/>
    <col min="6908" max="6908" width="7.88671875" style="1" bestFit="1" customWidth="1"/>
    <col min="6909" max="6909" width="8.44140625" style="1" customWidth="1"/>
    <col min="6910" max="6910" width="5.77734375" style="1" customWidth="1"/>
    <col min="6911" max="6911" width="5" style="1" customWidth="1"/>
    <col min="6912" max="6912" width="8.88671875" style="1"/>
    <col min="6913" max="6913" width="9.44140625" style="1" customWidth="1"/>
    <col min="6914" max="6914" width="8.88671875" style="1"/>
    <col min="6915" max="6915" width="13.21875" style="1" customWidth="1"/>
    <col min="6916" max="7162" width="8.88671875" style="1"/>
    <col min="7163" max="7163" width="9" style="1" bestFit="1" customWidth="1"/>
    <col min="7164" max="7164" width="7.88671875" style="1" bestFit="1" customWidth="1"/>
    <col min="7165" max="7165" width="8.44140625" style="1" customWidth="1"/>
    <col min="7166" max="7166" width="5.77734375" style="1" customWidth="1"/>
    <col min="7167" max="7167" width="5" style="1" customWidth="1"/>
    <col min="7168" max="7168" width="8.88671875" style="1"/>
    <col min="7169" max="7169" width="9.44140625" style="1" customWidth="1"/>
    <col min="7170" max="7170" width="8.88671875" style="1"/>
    <col min="7171" max="7171" width="13.21875" style="1" customWidth="1"/>
    <col min="7172" max="7418" width="8.88671875" style="1"/>
    <col min="7419" max="7419" width="9" style="1" bestFit="1" customWidth="1"/>
    <col min="7420" max="7420" width="7.88671875" style="1" bestFit="1" customWidth="1"/>
    <col min="7421" max="7421" width="8.44140625" style="1" customWidth="1"/>
    <col min="7422" max="7422" width="5.77734375" style="1" customWidth="1"/>
    <col min="7423" max="7423" width="5" style="1" customWidth="1"/>
    <col min="7424" max="7424" width="8.88671875" style="1"/>
    <col min="7425" max="7425" width="9.44140625" style="1" customWidth="1"/>
    <col min="7426" max="7426" width="8.88671875" style="1"/>
    <col min="7427" max="7427" width="13.21875" style="1" customWidth="1"/>
    <col min="7428" max="7674" width="8.88671875" style="1"/>
    <col min="7675" max="7675" width="9" style="1" bestFit="1" customWidth="1"/>
    <col min="7676" max="7676" width="7.88671875" style="1" bestFit="1" customWidth="1"/>
    <col min="7677" max="7677" width="8.44140625" style="1" customWidth="1"/>
    <col min="7678" max="7678" width="5.77734375" style="1" customWidth="1"/>
    <col min="7679" max="7679" width="5" style="1" customWidth="1"/>
    <col min="7680" max="7680" width="8.88671875" style="1"/>
    <col min="7681" max="7681" width="9.44140625" style="1" customWidth="1"/>
    <col min="7682" max="7682" width="8.88671875" style="1"/>
    <col min="7683" max="7683" width="13.21875" style="1" customWidth="1"/>
    <col min="7684" max="7930" width="8.88671875" style="1"/>
    <col min="7931" max="7931" width="9" style="1" bestFit="1" customWidth="1"/>
    <col min="7932" max="7932" width="7.88671875" style="1" bestFit="1" customWidth="1"/>
    <col min="7933" max="7933" width="8.44140625" style="1" customWidth="1"/>
    <col min="7934" max="7934" width="5.77734375" style="1" customWidth="1"/>
    <col min="7935" max="7935" width="5" style="1" customWidth="1"/>
    <col min="7936" max="7936" width="8.88671875" style="1"/>
    <col min="7937" max="7937" width="9.44140625" style="1" customWidth="1"/>
    <col min="7938" max="7938" width="8.88671875" style="1"/>
    <col min="7939" max="7939" width="13.21875" style="1" customWidth="1"/>
    <col min="7940" max="8186" width="8.88671875" style="1"/>
    <col min="8187" max="8187" width="9" style="1" bestFit="1" customWidth="1"/>
    <col min="8188" max="8188" width="7.88671875" style="1" bestFit="1" customWidth="1"/>
    <col min="8189" max="8189" width="8.44140625" style="1" customWidth="1"/>
    <col min="8190" max="8190" width="5.77734375" style="1" customWidth="1"/>
    <col min="8191" max="8191" width="5" style="1" customWidth="1"/>
    <col min="8192" max="8192" width="8.88671875" style="1"/>
    <col min="8193" max="8193" width="9.44140625" style="1" customWidth="1"/>
    <col min="8194" max="8194" width="8.88671875" style="1"/>
    <col min="8195" max="8195" width="13.21875" style="1" customWidth="1"/>
    <col min="8196" max="8442" width="8.88671875" style="1"/>
    <col min="8443" max="8443" width="9" style="1" bestFit="1" customWidth="1"/>
    <col min="8444" max="8444" width="7.88671875" style="1" bestFit="1" customWidth="1"/>
    <col min="8445" max="8445" width="8.44140625" style="1" customWidth="1"/>
    <col min="8446" max="8446" width="5.77734375" style="1" customWidth="1"/>
    <col min="8447" max="8447" width="5" style="1" customWidth="1"/>
    <col min="8448" max="8448" width="8.88671875" style="1"/>
    <col min="8449" max="8449" width="9.44140625" style="1" customWidth="1"/>
    <col min="8450" max="8450" width="8.88671875" style="1"/>
    <col min="8451" max="8451" width="13.21875" style="1" customWidth="1"/>
    <col min="8452" max="8698" width="8.88671875" style="1"/>
    <col min="8699" max="8699" width="9" style="1" bestFit="1" customWidth="1"/>
    <col min="8700" max="8700" width="7.88671875" style="1" bestFit="1" customWidth="1"/>
    <col min="8701" max="8701" width="8.44140625" style="1" customWidth="1"/>
    <col min="8702" max="8702" width="5.77734375" style="1" customWidth="1"/>
    <col min="8703" max="8703" width="5" style="1" customWidth="1"/>
    <col min="8704" max="8704" width="8.88671875" style="1"/>
    <col min="8705" max="8705" width="9.44140625" style="1" customWidth="1"/>
    <col min="8706" max="8706" width="8.88671875" style="1"/>
    <col min="8707" max="8707" width="13.21875" style="1" customWidth="1"/>
    <col min="8708" max="8954" width="8.88671875" style="1"/>
    <col min="8955" max="8955" width="9" style="1" bestFit="1" customWidth="1"/>
    <col min="8956" max="8956" width="7.88671875" style="1" bestFit="1" customWidth="1"/>
    <col min="8957" max="8957" width="8.44140625" style="1" customWidth="1"/>
    <col min="8958" max="8958" width="5.77734375" style="1" customWidth="1"/>
    <col min="8959" max="8959" width="5" style="1" customWidth="1"/>
    <col min="8960" max="8960" width="8.88671875" style="1"/>
    <col min="8961" max="8961" width="9.44140625" style="1" customWidth="1"/>
    <col min="8962" max="8962" width="8.88671875" style="1"/>
    <col min="8963" max="8963" width="13.21875" style="1" customWidth="1"/>
    <col min="8964" max="9210" width="8.88671875" style="1"/>
    <col min="9211" max="9211" width="9" style="1" bestFit="1" customWidth="1"/>
    <col min="9212" max="9212" width="7.88671875" style="1" bestFit="1" customWidth="1"/>
    <col min="9213" max="9213" width="8.44140625" style="1" customWidth="1"/>
    <col min="9214" max="9214" width="5.77734375" style="1" customWidth="1"/>
    <col min="9215" max="9215" width="5" style="1" customWidth="1"/>
    <col min="9216" max="9216" width="8.88671875" style="1"/>
    <col min="9217" max="9217" width="9.44140625" style="1" customWidth="1"/>
    <col min="9218" max="9218" width="8.88671875" style="1"/>
    <col min="9219" max="9219" width="13.21875" style="1" customWidth="1"/>
    <col min="9220" max="9466" width="8.88671875" style="1"/>
    <col min="9467" max="9467" width="9" style="1" bestFit="1" customWidth="1"/>
    <col min="9468" max="9468" width="7.88671875" style="1" bestFit="1" customWidth="1"/>
    <col min="9469" max="9469" width="8.44140625" style="1" customWidth="1"/>
    <col min="9470" max="9470" width="5.77734375" style="1" customWidth="1"/>
    <col min="9471" max="9471" width="5" style="1" customWidth="1"/>
    <col min="9472" max="9472" width="8.88671875" style="1"/>
    <col min="9473" max="9473" width="9.44140625" style="1" customWidth="1"/>
    <col min="9474" max="9474" width="8.88671875" style="1"/>
    <col min="9475" max="9475" width="13.21875" style="1" customWidth="1"/>
    <col min="9476" max="9722" width="8.88671875" style="1"/>
    <col min="9723" max="9723" width="9" style="1" bestFit="1" customWidth="1"/>
    <col min="9724" max="9724" width="7.88671875" style="1" bestFit="1" customWidth="1"/>
    <col min="9725" max="9725" width="8.44140625" style="1" customWidth="1"/>
    <col min="9726" max="9726" width="5.77734375" style="1" customWidth="1"/>
    <col min="9727" max="9727" width="5" style="1" customWidth="1"/>
    <col min="9728" max="9728" width="8.88671875" style="1"/>
    <col min="9729" max="9729" width="9.44140625" style="1" customWidth="1"/>
    <col min="9730" max="9730" width="8.88671875" style="1"/>
    <col min="9731" max="9731" width="13.21875" style="1" customWidth="1"/>
    <col min="9732" max="9978" width="8.88671875" style="1"/>
    <col min="9979" max="9979" width="9" style="1" bestFit="1" customWidth="1"/>
    <col min="9980" max="9980" width="7.88671875" style="1" bestFit="1" customWidth="1"/>
    <col min="9981" max="9981" width="8.44140625" style="1" customWidth="1"/>
    <col min="9982" max="9982" width="5.77734375" style="1" customWidth="1"/>
    <col min="9983" max="9983" width="5" style="1" customWidth="1"/>
    <col min="9984" max="9984" width="8.88671875" style="1"/>
    <col min="9985" max="9985" width="9.44140625" style="1" customWidth="1"/>
    <col min="9986" max="9986" width="8.88671875" style="1"/>
    <col min="9987" max="9987" width="13.21875" style="1" customWidth="1"/>
    <col min="9988" max="10234" width="8.88671875" style="1"/>
    <col min="10235" max="10235" width="9" style="1" bestFit="1" customWidth="1"/>
    <col min="10236" max="10236" width="7.88671875" style="1" bestFit="1" customWidth="1"/>
    <col min="10237" max="10237" width="8.44140625" style="1" customWidth="1"/>
    <col min="10238" max="10238" width="5.77734375" style="1" customWidth="1"/>
    <col min="10239" max="10239" width="5" style="1" customWidth="1"/>
    <col min="10240" max="10240" width="8.88671875" style="1"/>
    <col min="10241" max="10241" width="9.44140625" style="1" customWidth="1"/>
    <col min="10242" max="10242" width="8.88671875" style="1"/>
    <col min="10243" max="10243" width="13.21875" style="1" customWidth="1"/>
    <col min="10244" max="10490" width="8.88671875" style="1"/>
    <col min="10491" max="10491" width="9" style="1" bestFit="1" customWidth="1"/>
    <col min="10492" max="10492" width="7.88671875" style="1" bestFit="1" customWidth="1"/>
    <col min="10493" max="10493" width="8.44140625" style="1" customWidth="1"/>
    <col min="10494" max="10494" width="5.77734375" style="1" customWidth="1"/>
    <col min="10495" max="10495" width="5" style="1" customWidth="1"/>
    <col min="10496" max="10496" width="8.88671875" style="1"/>
    <col min="10497" max="10497" width="9.44140625" style="1" customWidth="1"/>
    <col min="10498" max="10498" width="8.88671875" style="1"/>
    <col min="10499" max="10499" width="13.21875" style="1" customWidth="1"/>
    <col min="10500" max="10746" width="8.88671875" style="1"/>
    <col min="10747" max="10747" width="9" style="1" bestFit="1" customWidth="1"/>
    <col min="10748" max="10748" width="7.88671875" style="1" bestFit="1" customWidth="1"/>
    <col min="10749" max="10749" width="8.44140625" style="1" customWidth="1"/>
    <col min="10750" max="10750" width="5.77734375" style="1" customWidth="1"/>
    <col min="10751" max="10751" width="5" style="1" customWidth="1"/>
    <col min="10752" max="10752" width="8.88671875" style="1"/>
    <col min="10753" max="10753" width="9.44140625" style="1" customWidth="1"/>
    <col min="10754" max="10754" width="8.88671875" style="1"/>
    <col min="10755" max="10755" width="13.21875" style="1" customWidth="1"/>
    <col min="10756" max="11002" width="8.88671875" style="1"/>
    <col min="11003" max="11003" width="9" style="1" bestFit="1" customWidth="1"/>
    <col min="11004" max="11004" width="7.88671875" style="1" bestFit="1" customWidth="1"/>
    <col min="11005" max="11005" width="8.44140625" style="1" customWidth="1"/>
    <col min="11006" max="11006" width="5.77734375" style="1" customWidth="1"/>
    <col min="11007" max="11007" width="5" style="1" customWidth="1"/>
    <col min="11008" max="11008" width="8.88671875" style="1"/>
    <col min="11009" max="11009" width="9.44140625" style="1" customWidth="1"/>
    <col min="11010" max="11010" width="8.88671875" style="1"/>
    <col min="11011" max="11011" width="13.21875" style="1" customWidth="1"/>
    <col min="11012" max="11258" width="8.88671875" style="1"/>
    <col min="11259" max="11259" width="9" style="1" bestFit="1" customWidth="1"/>
    <col min="11260" max="11260" width="7.88671875" style="1" bestFit="1" customWidth="1"/>
    <col min="11261" max="11261" width="8.44140625" style="1" customWidth="1"/>
    <col min="11262" max="11262" width="5.77734375" style="1" customWidth="1"/>
    <col min="11263" max="11263" width="5" style="1" customWidth="1"/>
    <col min="11264" max="11264" width="8.88671875" style="1"/>
    <col min="11265" max="11265" width="9.44140625" style="1" customWidth="1"/>
    <col min="11266" max="11266" width="8.88671875" style="1"/>
    <col min="11267" max="11267" width="13.21875" style="1" customWidth="1"/>
    <col min="11268" max="11514" width="8.88671875" style="1"/>
    <col min="11515" max="11515" width="9" style="1" bestFit="1" customWidth="1"/>
    <col min="11516" max="11516" width="7.88671875" style="1" bestFit="1" customWidth="1"/>
    <col min="11517" max="11517" width="8.44140625" style="1" customWidth="1"/>
    <col min="11518" max="11518" width="5.77734375" style="1" customWidth="1"/>
    <col min="11519" max="11519" width="5" style="1" customWidth="1"/>
    <col min="11520" max="11520" width="8.88671875" style="1"/>
    <col min="11521" max="11521" width="9.44140625" style="1" customWidth="1"/>
    <col min="11522" max="11522" width="8.88671875" style="1"/>
    <col min="11523" max="11523" width="13.21875" style="1" customWidth="1"/>
    <col min="11524" max="11770" width="8.88671875" style="1"/>
    <col min="11771" max="11771" width="9" style="1" bestFit="1" customWidth="1"/>
    <col min="11772" max="11772" width="7.88671875" style="1" bestFit="1" customWidth="1"/>
    <col min="11773" max="11773" width="8.44140625" style="1" customWidth="1"/>
    <col min="11774" max="11774" width="5.77734375" style="1" customWidth="1"/>
    <col min="11775" max="11775" width="5" style="1" customWidth="1"/>
    <col min="11776" max="11776" width="8.88671875" style="1"/>
    <col min="11777" max="11777" width="9.44140625" style="1" customWidth="1"/>
    <col min="11778" max="11778" width="8.88671875" style="1"/>
    <col min="11779" max="11779" width="13.21875" style="1" customWidth="1"/>
    <col min="11780" max="12026" width="8.88671875" style="1"/>
    <col min="12027" max="12027" width="9" style="1" bestFit="1" customWidth="1"/>
    <col min="12028" max="12028" width="7.88671875" style="1" bestFit="1" customWidth="1"/>
    <col min="12029" max="12029" width="8.44140625" style="1" customWidth="1"/>
    <col min="12030" max="12030" width="5.77734375" style="1" customWidth="1"/>
    <col min="12031" max="12031" width="5" style="1" customWidth="1"/>
    <col min="12032" max="12032" width="8.88671875" style="1"/>
    <col min="12033" max="12033" width="9.44140625" style="1" customWidth="1"/>
    <col min="12034" max="12034" width="8.88671875" style="1"/>
    <col min="12035" max="12035" width="13.21875" style="1" customWidth="1"/>
    <col min="12036" max="12282" width="8.88671875" style="1"/>
    <col min="12283" max="12283" width="9" style="1" bestFit="1" customWidth="1"/>
    <col min="12284" max="12284" width="7.88671875" style="1" bestFit="1" customWidth="1"/>
    <col min="12285" max="12285" width="8.44140625" style="1" customWidth="1"/>
    <col min="12286" max="12286" width="5.77734375" style="1" customWidth="1"/>
    <col min="12287" max="12287" width="5" style="1" customWidth="1"/>
    <col min="12288" max="12288" width="8.88671875" style="1"/>
    <col min="12289" max="12289" width="9.44140625" style="1" customWidth="1"/>
    <col min="12290" max="12290" width="8.88671875" style="1"/>
    <col min="12291" max="12291" width="13.21875" style="1" customWidth="1"/>
    <col min="12292" max="12538" width="8.88671875" style="1"/>
    <col min="12539" max="12539" width="9" style="1" bestFit="1" customWidth="1"/>
    <col min="12540" max="12540" width="7.88671875" style="1" bestFit="1" customWidth="1"/>
    <col min="12541" max="12541" width="8.44140625" style="1" customWidth="1"/>
    <col min="12542" max="12542" width="5.77734375" style="1" customWidth="1"/>
    <col min="12543" max="12543" width="5" style="1" customWidth="1"/>
    <col min="12544" max="12544" width="8.88671875" style="1"/>
    <col min="12545" max="12545" width="9.44140625" style="1" customWidth="1"/>
    <col min="12546" max="12546" width="8.88671875" style="1"/>
    <col min="12547" max="12547" width="13.21875" style="1" customWidth="1"/>
    <col min="12548" max="12794" width="8.88671875" style="1"/>
    <col min="12795" max="12795" width="9" style="1" bestFit="1" customWidth="1"/>
    <col min="12796" max="12796" width="7.88671875" style="1" bestFit="1" customWidth="1"/>
    <col min="12797" max="12797" width="8.44140625" style="1" customWidth="1"/>
    <col min="12798" max="12798" width="5.77734375" style="1" customWidth="1"/>
    <col min="12799" max="12799" width="5" style="1" customWidth="1"/>
    <col min="12800" max="12800" width="8.88671875" style="1"/>
    <col min="12801" max="12801" width="9.44140625" style="1" customWidth="1"/>
    <col min="12802" max="12802" width="8.88671875" style="1"/>
    <col min="12803" max="12803" width="13.21875" style="1" customWidth="1"/>
    <col min="12804" max="13050" width="8.88671875" style="1"/>
    <col min="13051" max="13051" width="9" style="1" bestFit="1" customWidth="1"/>
    <col min="13052" max="13052" width="7.88671875" style="1" bestFit="1" customWidth="1"/>
    <col min="13053" max="13053" width="8.44140625" style="1" customWidth="1"/>
    <col min="13054" max="13054" width="5.77734375" style="1" customWidth="1"/>
    <col min="13055" max="13055" width="5" style="1" customWidth="1"/>
    <col min="13056" max="13056" width="8.88671875" style="1"/>
    <col min="13057" max="13057" width="9.44140625" style="1" customWidth="1"/>
    <col min="13058" max="13058" width="8.88671875" style="1"/>
    <col min="13059" max="13059" width="13.21875" style="1" customWidth="1"/>
    <col min="13060" max="13306" width="8.88671875" style="1"/>
    <col min="13307" max="13307" width="9" style="1" bestFit="1" customWidth="1"/>
    <col min="13308" max="13308" width="7.88671875" style="1" bestFit="1" customWidth="1"/>
    <col min="13309" max="13309" width="8.44140625" style="1" customWidth="1"/>
    <col min="13310" max="13310" width="5.77734375" style="1" customWidth="1"/>
    <col min="13311" max="13311" width="5" style="1" customWidth="1"/>
    <col min="13312" max="13312" width="8.88671875" style="1"/>
    <col min="13313" max="13313" width="9.44140625" style="1" customWidth="1"/>
    <col min="13314" max="13314" width="8.88671875" style="1"/>
    <col min="13315" max="13315" width="13.21875" style="1" customWidth="1"/>
    <col min="13316" max="13562" width="8.88671875" style="1"/>
    <col min="13563" max="13563" width="9" style="1" bestFit="1" customWidth="1"/>
    <col min="13564" max="13564" width="7.88671875" style="1" bestFit="1" customWidth="1"/>
    <col min="13565" max="13565" width="8.44140625" style="1" customWidth="1"/>
    <col min="13566" max="13566" width="5.77734375" style="1" customWidth="1"/>
    <col min="13567" max="13567" width="5" style="1" customWidth="1"/>
    <col min="13568" max="13568" width="8.88671875" style="1"/>
    <col min="13569" max="13569" width="9.44140625" style="1" customWidth="1"/>
    <col min="13570" max="13570" width="8.88671875" style="1"/>
    <col min="13571" max="13571" width="13.21875" style="1" customWidth="1"/>
    <col min="13572" max="13818" width="8.88671875" style="1"/>
    <col min="13819" max="13819" width="9" style="1" bestFit="1" customWidth="1"/>
    <col min="13820" max="13820" width="7.88671875" style="1" bestFit="1" customWidth="1"/>
    <col min="13821" max="13821" width="8.44140625" style="1" customWidth="1"/>
    <col min="13822" max="13822" width="5.77734375" style="1" customWidth="1"/>
    <col min="13823" max="13823" width="5" style="1" customWidth="1"/>
    <col min="13824" max="13824" width="8.88671875" style="1"/>
    <col min="13825" max="13825" width="9.44140625" style="1" customWidth="1"/>
    <col min="13826" max="13826" width="8.88671875" style="1"/>
    <col min="13827" max="13827" width="13.21875" style="1" customWidth="1"/>
    <col min="13828" max="14074" width="8.88671875" style="1"/>
    <col min="14075" max="14075" width="9" style="1" bestFit="1" customWidth="1"/>
    <col min="14076" max="14076" width="7.88671875" style="1" bestFit="1" customWidth="1"/>
    <col min="14077" max="14077" width="8.44140625" style="1" customWidth="1"/>
    <col min="14078" max="14078" width="5.77734375" style="1" customWidth="1"/>
    <col min="14079" max="14079" width="5" style="1" customWidth="1"/>
    <col min="14080" max="14080" width="8.88671875" style="1"/>
    <col min="14081" max="14081" width="9.44140625" style="1" customWidth="1"/>
    <col min="14082" max="14082" width="8.88671875" style="1"/>
    <col min="14083" max="14083" width="13.21875" style="1" customWidth="1"/>
    <col min="14084" max="14330" width="8.88671875" style="1"/>
    <col min="14331" max="14331" width="9" style="1" bestFit="1" customWidth="1"/>
    <col min="14332" max="14332" width="7.88671875" style="1" bestFit="1" customWidth="1"/>
    <col min="14333" max="14333" width="8.44140625" style="1" customWidth="1"/>
    <col min="14334" max="14334" width="5.77734375" style="1" customWidth="1"/>
    <col min="14335" max="14335" width="5" style="1" customWidth="1"/>
    <col min="14336" max="14336" width="8.88671875" style="1"/>
    <col min="14337" max="14337" width="9.44140625" style="1" customWidth="1"/>
    <col min="14338" max="14338" width="8.88671875" style="1"/>
    <col min="14339" max="14339" width="13.21875" style="1" customWidth="1"/>
    <col min="14340" max="14586" width="8.88671875" style="1"/>
    <col min="14587" max="14587" width="9" style="1" bestFit="1" customWidth="1"/>
    <col min="14588" max="14588" width="7.88671875" style="1" bestFit="1" customWidth="1"/>
    <col min="14589" max="14589" width="8.44140625" style="1" customWidth="1"/>
    <col min="14590" max="14590" width="5.77734375" style="1" customWidth="1"/>
    <col min="14591" max="14591" width="5" style="1" customWidth="1"/>
    <col min="14592" max="14592" width="8.88671875" style="1"/>
    <col min="14593" max="14593" width="9.44140625" style="1" customWidth="1"/>
    <col min="14594" max="14594" width="8.88671875" style="1"/>
    <col min="14595" max="14595" width="13.21875" style="1" customWidth="1"/>
    <col min="14596" max="14842" width="8.88671875" style="1"/>
    <col min="14843" max="14843" width="9" style="1" bestFit="1" customWidth="1"/>
    <col min="14844" max="14844" width="7.88671875" style="1" bestFit="1" customWidth="1"/>
    <col min="14845" max="14845" width="8.44140625" style="1" customWidth="1"/>
    <col min="14846" max="14846" width="5.77734375" style="1" customWidth="1"/>
    <col min="14847" max="14847" width="5" style="1" customWidth="1"/>
    <col min="14848" max="14848" width="8.88671875" style="1"/>
    <col min="14849" max="14849" width="9.44140625" style="1" customWidth="1"/>
    <col min="14850" max="14850" width="8.88671875" style="1"/>
    <col min="14851" max="14851" width="13.21875" style="1" customWidth="1"/>
    <col min="14852" max="15098" width="8.88671875" style="1"/>
    <col min="15099" max="15099" width="9" style="1" bestFit="1" customWidth="1"/>
    <col min="15100" max="15100" width="7.88671875" style="1" bestFit="1" customWidth="1"/>
    <col min="15101" max="15101" width="8.44140625" style="1" customWidth="1"/>
    <col min="15102" max="15102" width="5.77734375" style="1" customWidth="1"/>
    <col min="15103" max="15103" width="5" style="1" customWidth="1"/>
    <col min="15104" max="15104" width="8.88671875" style="1"/>
    <col min="15105" max="15105" width="9.44140625" style="1" customWidth="1"/>
    <col min="15106" max="15106" width="8.88671875" style="1"/>
    <col min="15107" max="15107" width="13.21875" style="1" customWidth="1"/>
    <col min="15108" max="15354" width="8.88671875" style="1"/>
    <col min="15355" max="15355" width="9" style="1" bestFit="1" customWidth="1"/>
    <col min="15356" max="15356" width="7.88671875" style="1" bestFit="1" customWidth="1"/>
    <col min="15357" max="15357" width="8.44140625" style="1" customWidth="1"/>
    <col min="15358" max="15358" width="5.77734375" style="1" customWidth="1"/>
    <col min="15359" max="15359" width="5" style="1" customWidth="1"/>
    <col min="15360" max="15360" width="8.88671875" style="1"/>
    <col min="15361" max="15361" width="9.44140625" style="1" customWidth="1"/>
    <col min="15362" max="15362" width="8.88671875" style="1"/>
    <col min="15363" max="15363" width="13.21875" style="1" customWidth="1"/>
    <col min="15364" max="15610" width="8.88671875" style="1"/>
    <col min="15611" max="15611" width="9" style="1" bestFit="1" customWidth="1"/>
    <col min="15612" max="15612" width="7.88671875" style="1" bestFit="1" customWidth="1"/>
    <col min="15613" max="15613" width="8.44140625" style="1" customWidth="1"/>
    <col min="15614" max="15614" width="5.77734375" style="1" customWidth="1"/>
    <col min="15615" max="15615" width="5" style="1" customWidth="1"/>
    <col min="15616" max="15616" width="8.88671875" style="1"/>
    <col min="15617" max="15617" width="9.44140625" style="1" customWidth="1"/>
    <col min="15618" max="15618" width="8.88671875" style="1"/>
    <col min="15619" max="15619" width="13.21875" style="1" customWidth="1"/>
    <col min="15620" max="15866" width="8.88671875" style="1"/>
    <col min="15867" max="15867" width="9" style="1" bestFit="1" customWidth="1"/>
    <col min="15868" max="15868" width="7.88671875" style="1" bestFit="1" customWidth="1"/>
    <col min="15869" max="15869" width="8.44140625" style="1" customWidth="1"/>
    <col min="15870" max="15870" width="5.77734375" style="1" customWidth="1"/>
    <col min="15871" max="15871" width="5" style="1" customWidth="1"/>
    <col min="15872" max="15872" width="8.88671875" style="1"/>
    <col min="15873" max="15873" width="9.44140625" style="1" customWidth="1"/>
    <col min="15874" max="15874" width="8.88671875" style="1"/>
    <col min="15875" max="15875" width="13.21875" style="1" customWidth="1"/>
    <col min="15876" max="16122" width="8.88671875" style="1"/>
    <col min="16123" max="16123" width="9" style="1" bestFit="1" customWidth="1"/>
    <col min="16124" max="16124" width="7.88671875" style="1" bestFit="1" customWidth="1"/>
    <col min="16125" max="16125" width="8.44140625" style="1" customWidth="1"/>
    <col min="16126" max="16126" width="5.77734375" style="1" customWidth="1"/>
    <col min="16127" max="16127" width="5" style="1" customWidth="1"/>
    <col min="16128" max="16128" width="8.88671875" style="1"/>
    <col min="16129" max="16129" width="9.44140625" style="1" customWidth="1"/>
    <col min="16130" max="16130" width="8.88671875" style="1"/>
    <col min="16131" max="16131" width="13.21875" style="1" customWidth="1"/>
    <col min="16132" max="16384" width="8.88671875" style="1"/>
  </cols>
  <sheetData>
    <row r="2" spans="1:9" x14ac:dyDescent="0.3">
      <c r="A2" s="30" t="s">
        <v>78</v>
      </c>
      <c r="B2" s="5"/>
      <c r="C2" s="5"/>
      <c r="D2" s="5"/>
      <c r="E2" s="5"/>
      <c r="F2" s="5"/>
      <c r="G2" s="5"/>
      <c r="H2" s="5"/>
    </row>
    <row r="4" spans="1:9" ht="30" x14ac:dyDescent="0.3">
      <c r="A4" s="6" t="s">
        <v>55</v>
      </c>
      <c r="B4" s="6" t="s">
        <v>56</v>
      </c>
      <c r="C4" s="6" t="s">
        <v>57</v>
      </c>
      <c r="D4" s="6" t="s">
        <v>2</v>
      </c>
      <c r="E4" s="7" t="s">
        <v>80</v>
      </c>
      <c r="G4" s="7" t="s">
        <v>56</v>
      </c>
      <c r="H4" s="6" t="s">
        <v>77</v>
      </c>
      <c r="I4" s="6" t="s">
        <v>65</v>
      </c>
    </row>
    <row r="5" spans="1:9" x14ac:dyDescent="0.3">
      <c r="A5" s="4">
        <v>40186</v>
      </c>
      <c r="B5" s="2" t="s">
        <v>58</v>
      </c>
      <c r="C5" s="2">
        <v>10</v>
      </c>
      <c r="D5" s="10">
        <v>10.3</v>
      </c>
      <c r="E5" s="1">
        <f>C5*D5</f>
        <v>103</v>
      </c>
      <c r="G5" s="8" t="s">
        <v>22</v>
      </c>
      <c r="H5" s="9">
        <f>SUMPRODUCT(--($B$5:$B$169=G5),$C$5:$C$169,$D$5:$D$169)/SUMIF($B$5:$B$169,G5,$C$5:$C$169)</f>
        <v>2.3780104712041883</v>
      </c>
      <c r="I5" s="3">
        <f t="array" ref="I5">SUM(IF($B$5:$B$169=G5,$C$5:$C$169*$D$5:$D$169)/SUMIF($B$5:$B$169,G5,$C$5:$C$169))</f>
        <v>2.3780104712041883</v>
      </c>
    </row>
    <row r="6" spans="1:9" x14ac:dyDescent="0.3">
      <c r="A6" s="4">
        <v>40189</v>
      </c>
      <c r="B6" s="2" t="s">
        <v>59</v>
      </c>
      <c r="C6" s="2">
        <v>8</v>
      </c>
      <c r="D6" s="10">
        <v>8.8000000000000007</v>
      </c>
      <c r="E6" s="1">
        <f t="shared" ref="E6:E69" si="0">C6*D6</f>
        <v>70.400000000000006</v>
      </c>
      <c r="G6" s="8" t="s">
        <v>21</v>
      </c>
      <c r="H6" s="9">
        <f t="shared" ref="H6:H13" si="1">SUMPRODUCT(--($B$5:$B$169=G6),$C$5:$C$169,$D$5:$D$169)/SUMIF($B$5:$B$169,G6,$C$5:$C$169)</f>
        <v>5.427304964539009</v>
      </c>
      <c r="I6" s="3">
        <f t="array" ref="I6">SUM(IF($B$5:$B$169=G6,$C$5:$C$169*$D$5:$D$169)/SUMIF($B$5:$B$169,G6,$C$5:$C$169))</f>
        <v>5.4273049645390063</v>
      </c>
    </row>
    <row r="7" spans="1:9" x14ac:dyDescent="0.3">
      <c r="A7" s="4">
        <v>40190</v>
      </c>
      <c r="B7" s="2" t="s">
        <v>60</v>
      </c>
      <c r="C7" s="2">
        <v>9</v>
      </c>
      <c r="D7" s="10">
        <v>5.7</v>
      </c>
      <c r="E7" s="1">
        <f t="shared" si="0"/>
        <v>51.300000000000004</v>
      </c>
      <c r="G7" s="8" t="s">
        <v>64</v>
      </c>
      <c r="H7" s="9">
        <f t="shared" si="1"/>
        <v>3.5450980392156861</v>
      </c>
      <c r="I7" s="3">
        <f t="array" ref="I7">SUM(IF($B$5:$B$169=G7,$C$5:$C$169*$D$5:$D$169)/SUMIF($B$5:$B$169,G7,$C$5:$C$169))</f>
        <v>3.5450980392156857</v>
      </c>
    </row>
    <row r="8" spans="1:9" x14ac:dyDescent="0.3">
      <c r="A8" s="4">
        <v>40191</v>
      </c>
      <c r="B8" s="2" t="s">
        <v>61</v>
      </c>
      <c r="C8" s="2">
        <v>13</v>
      </c>
      <c r="D8" s="10">
        <v>4</v>
      </c>
      <c r="E8" s="1">
        <f t="shared" si="0"/>
        <v>52</v>
      </c>
      <c r="G8" s="8" t="s">
        <v>61</v>
      </c>
      <c r="H8" s="9">
        <f t="shared" si="1"/>
        <v>4.4223350253807103</v>
      </c>
      <c r="I8" s="3">
        <f t="array" ref="I8">SUM(IF($B$5:$B$169=G8,$C$5:$C$169*$D$5:$D$169)/SUMIF($B$5:$B$169,G8,$C$5:$C$169))</f>
        <v>4.4223350253807103</v>
      </c>
    </row>
    <row r="9" spans="1:9" x14ac:dyDescent="0.3">
      <c r="A9" s="4">
        <v>40192</v>
      </c>
      <c r="B9" s="2" t="s">
        <v>59</v>
      </c>
      <c r="C9" s="2">
        <v>15</v>
      </c>
      <c r="D9" s="10">
        <v>8.4</v>
      </c>
      <c r="E9" s="1">
        <f t="shared" si="0"/>
        <v>126</v>
      </c>
      <c r="G9" s="8" t="s">
        <v>63</v>
      </c>
      <c r="H9" s="9">
        <f t="shared" si="1"/>
        <v>5.5180156657963462</v>
      </c>
      <c r="I9" s="3">
        <f t="array" ref="I9">SUM(IF($B$5:$B$169=G9,$C$5:$C$169*$D$5:$D$169)/SUMIF($B$5:$B$169,G9,$C$5:$C$169))</f>
        <v>5.5180156657963453</v>
      </c>
    </row>
    <row r="10" spans="1:9" x14ac:dyDescent="0.3">
      <c r="A10" s="4">
        <v>40193</v>
      </c>
      <c r="B10" s="2" t="s">
        <v>58</v>
      </c>
      <c r="C10" s="2">
        <v>12</v>
      </c>
      <c r="D10" s="10">
        <v>10</v>
      </c>
      <c r="E10" s="1">
        <f t="shared" si="0"/>
        <v>120</v>
      </c>
      <c r="G10" s="8" t="s">
        <v>62</v>
      </c>
      <c r="H10" s="9">
        <f t="shared" si="1"/>
        <v>6.3640316205533596</v>
      </c>
      <c r="I10" s="3">
        <f t="array" ref="I10">SUM(IF($B$5:$B$169=G10,$C$5:$C$169*$D$5:$D$169)/SUMIF($B$5:$B$169,G10,$C$5:$C$169))</f>
        <v>6.3640316205533605</v>
      </c>
    </row>
    <row r="11" spans="1:9" x14ac:dyDescent="0.3">
      <c r="A11" s="4">
        <v>40196</v>
      </c>
      <c r="B11" s="2" t="s">
        <v>21</v>
      </c>
      <c r="C11" s="2">
        <v>22</v>
      </c>
      <c r="D11" s="10">
        <v>5.9</v>
      </c>
      <c r="E11" s="1">
        <f t="shared" si="0"/>
        <v>129.80000000000001</v>
      </c>
      <c r="G11" s="8" t="s">
        <v>60</v>
      </c>
      <c r="H11" s="9">
        <f t="shared" si="1"/>
        <v>5.3963114754098367</v>
      </c>
      <c r="I11" s="3">
        <f t="array" ref="I11">SUM(IF($B$5:$B$169=G11,$C$5:$C$169*$D$5:$D$169)/SUMIF($B$5:$B$169,G11,$C$5:$C$169))</f>
        <v>5.3963114754098367</v>
      </c>
    </row>
    <row r="12" spans="1:9" x14ac:dyDescent="0.3">
      <c r="A12" s="4">
        <v>40197</v>
      </c>
      <c r="B12" s="2" t="s">
        <v>62</v>
      </c>
      <c r="C12" s="2">
        <v>23</v>
      </c>
      <c r="D12" s="10">
        <v>6.3</v>
      </c>
      <c r="E12" s="1">
        <f t="shared" si="0"/>
        <v>144.9</v>
      </c>
      <c r="G12" s="8" t="s">
        <v>59</v>
      </c>
      <c r="H12" s="9">
        <f t="shared" si="1"/>
        <v>8.43921568627451</v>
      </c>
      <c r="I12" s="3">
        <f t="array" ref="I12">SUM(IF($B$5:$B$169=G12,$C$5:$C$169*$D$5:$D$169)/SUMIF($B$5:$B$169,G12,$C$5:$C$169))</f>
        <v>8.43921568627451</v>
      </c>
    </row>
    <row r="13" spans="1:9" x14ac:dyDescent="0.3">
      <c r="A13" s="4">
        <v>40198</v>
      </c>
      <c r="B13" s="2" t="s">
        <v>21</v>
      </c>
      <c r="C13" s="2">
        <v>24</v>
      </c>
      <c r="D13" s="10">
        <v>5.5</v>
      </c>
      <c r="E13" s="1">
        <f t="shared" si="0"/>
        <v>132</v>
      </c>
      <c r="G13" s="8" t="s">
        <v>58</v>
      </c>
      <c r="H13" s="9">
        <f t="shared" si="1"/>
        <v>10.495985401459855</v>
      </c>
      <c r="I13" s="3">
        <f t="array" ref="I13">SUM(IF($B$5:$B$169=G13,$C$5:$C$169*$D$5:$D$169)/SUMIF($B$5:$B$169,G13,$C$5:$C$169))</f>
        <v>10.495985401459855</v>
      </c>
    </row>
    <row r="14" spans="1:9" x14ac:dyDescent="0.3">
      <c r="A14" s="4">
        <v>40199</v>
      </c>
      <c r="B14" s="2" t="s">
        <v>60</v>
      </c>
      <c r="C14" s="2">
        <v>11</v>
      </c>
      <c r="D14" s="10">
        <v>5</v>
      </c>
      <c r="E14" s="1">
        <f t="shared" si="0"/>
        <v>55</v>
      </c>
    </row>
    <row r="15" spans="1:9" x14ac:dyDescent="0.3">
      <c r="A15" s="4">
        <v>40200</v>
      </c>
      <c r="B15" s="2" t="s">
        <v>22</v>
      </c>
      <c r="C15" s="2">
        <v>6</v>
      </c>
      <c r="D15" s="10">
        <v>2</v>
      </c>
      <c r="E15" s="1">
        <f t="shared" si="0"/>
        <v>12</v>
      </c>
    </row>
    <row r="16" spans="1:9" x14ac:dyDescent="0.3">
      <c r="A16" s="4">
        <v>40203</v>
      </c>
      <c r="B16" s="2" t="s">
        <v>21</v>
      </c>
      <c r="C16" s="2">
        <v>22</v>
      </c>
      <c r="D16" s="10">
        <v>5</v>
      </c>
      <c r="E16" s="1">
        <f t="shared" si="0"/>
        <v>110</v>
      </c>
      <c r="G16" s="29"/>
    </row>
    <row r="17" spans="1:8" x14ac:dyDescent="0.3">
      <c r="A17" s="4">
        <v>40204</v>
      </c>
      <c r="B17" s="2" t="s">
        <v>60</v>
      </c>
      <c r="C17" s="2">
        <v>7</v>
      </c>
      <c r="D17" s="10">
        <v>5.8</v>
      </c>
      <c r="E17" s="1">
        <f t="shared" si="0"/>
        <v>40.6</v>
      </c>
      <c r="G17" s="1">
        <f>SUMIF($B$5:$B$169,G5,$E$5:$E$169)/SUMIF($B$5:$B$169,G5,$C$5:$C$169)</f>
        <v>2.3780104712041883</v>
      </c>
      <c r="H17" s="50"/>
    </row>
    <row r="18" spans="1:8" x14ac:dyDescent="0.3">
      <c r="A18" s="4">
        <v>40205</v>
      </c>
      <c r="B18" s="2" t="s">
        <v>63</v>
      </c>
      <c r="C18" s="2">
        <v>11</v>
      </c>
      <c r="D18" s="10">
        <v>5.9</v>
      </c>
      <c r="E18" s="1">
        <f t="shared" si="0"/>
        <v>64.900000000000006</v>
      </c>
      <c r="H18" s="49"/>
    </row>
    <row r="19" spans="1:8" x14ac:dyDescent="0.3">
      <c r="A19" s="4">
        <v>40206</v>
      </c>
      <c r="B19" s="2" t="s">
        <v>22</v>
      </c>
      <c r="C19" s="2">
        <v>7</v>
      </c>
      <c r="D19" s="10">
        <v>2.1</v>
      </c>
      <c r="E19" s="1">
        <f t="shared" si="0"/>
        <v>14.700000000000001</v>
      </c>
    </row>
    <row r="20" spans="1:8" x14ac:dyDescent="0.3">
      <c r="A20" s="4">
        <v>40207</v>
      </c>
      <c r="B20" s="2" t="s">
        <v>59</v>
      </c>
      <c r="C20" s="2">
        <v>20</v>
      </c>
      <c r="D20" s="10">
        <v>8.3000000000000007</v>
      </c>
      <c r="E20" s="1">
        <f t="shared" si="0"/>
        <v>166</v>
      </c>
    </row>
    <row r="21" spans="1:8" x14ac:dyDescent="0.3">
      <c r="A21" s="4">
        <v>40210</v>
      </c>
      <c r="B21" s="2" t="s">
        <v>60</v>
      </c>
      <c r="C21" s="2">
        <v>14</v>
      </c>
      <c r="D21" s="10">
        <v>5.0999999999999996</v>
      </c>
      <c r="E21" s="1">
        <f t="shared" si="0"/>
        <v>71.399999999999991</v>
      </c>
    </row>
    <row r="22" spans="1:8" x14ac:dyDescent="0.3">
      <c r="A22" s="4">
        <v>40211</v>
      </c>
      <c r="B22" s="2" t="s">
        <v>60</v>
      </c>
      <c r="C22" s="2">
        <v>22</v>
      </c>
      <c r="D22" s="10">
        <v>5.3</v>
      </c>
      <c r="E22" s="1">
        <f t="shared" si="0"/>
        <v>116.6</v>
      </c>
    </row>
    <row r="23" spans="1:8" x14ac:dyDescent="0.3">
      <c r="A23" s="4">
        <v>40212</v>
      </c>
      <c r="B23" s="2" t="s">
        <v>58</v>
      </c>
      <c r="C23" s="2">
        <v>9</v>
      </c>
      <c r="D23" s="10">
        <v>10.1</v>
      </c>
      <c r="E23" s="1">
        <f t="shared" si="0"/>
        <v>90.899999999999991</v>
      </c>
    </row>
    <row r="24" spans="1:8" x14ac:dyDescent="0.3">
      <c r="A24" s="4">
        <v>40213</v>
      </c>
      <c r="B24" s="2" t="s">
        <v>22</v>
      </c>
      <c r="C24" s="2">
        <v>10</v>
      </c>
      <c r="D24" s="10">
        <v>2</v>
      </c>
      <c r="E24" s="1">
        <f t="shared" si="0"/>
        <v>20</v>
      </c>
    </row>
    <row r="25" spans="1:8" x14ac:dyDescent="0.3">
      <c r="A25" s="4">
        <v>40214</v>
      </c>
      <c r="B25" s="2" t="s">
        <v>60</v>
      </c>
      <c r="C25" s="2">
        <v>13</v>
      </c>
      <c r="D25" s="10">
        <v>5.0999999999999996</v>
      </c>
      <c r="E25" s="1">
        <f t="shared" si="0"/>
        <v>66.3</v>
      </c>
    </row>
    <row r="26" spans="1:8" x14ac:dyDescent="0.3">
      <c r="A26" s="4">
        <v>40217</v>
      </c>
      <c r="B26" s="2" t="s">
        <v>59</v>
      </c>
      <c r="C26" s="2">
        <v>20</v>
      </c>
      <c r="D26" s="10">
        <v>8</v>
      </c>
      <c r="E26" s="1">
        <f t="shared" si="0"/>
        <v>160</v>
      </c>
    </row>
    <row r="27" spans="1:8" x14ac:dyDescent="0.3">
      <c r="A27" s="4">
        <v>40218</v>
      </c>
      <c r="B27" s="2" t="s">
        <v>59</v>
      </c>
      <c r="C27" s="2">
        <v>10</v>
      </c>
      <c r="D27" s="10">
        <v>8.1</v>
      </c>
      <c r="E27" s="1">
        <f t="shared" si="0"/>
        <v>81</v>
      </c>
    </row>
    <row r="28" spans="1:8" x14ac:dyDescent="0.3">
      <c r="A28" s="4">
        <v>40219</v>
      </c>
      <c r="B28" s="2" t="s">
        <v>21</v>
      </c>
      <c r="C28" s="2">
        <v>11</v>
      </c>
      <c r="D28" s="10">
        <v>5.9</v>
      </c>
      <c r="E28" s="1">
        <f t="shared" si="0"/>
        <v>64.900000000000006</v>
      </c>
    </row>
    <row r="29" spans="1:8" x14ac:dyDescent="0.3">
      <c r="A29" s="4">
        <v>40220</v>
      </c>
      <c r="B29" s="2" t="s">
        <v>59</v>
      </c>
      <c r="C29" s="2">
        <v>8</v>
      </c>
      <c r="D29" s="10">
        <v>8.4</v>
      </c>
      <c r="E29" s="1">
        <f t="shared" si="0"/>
        <v>67.2</v>
      </c>
    </row>
    <row r="30" spans="1:8" x14ac:dyDescent="0.3">
      <c r="A30" s="4">
        <v>40221</v>
      </c>
      <c r="B30" s="2" t="s">
        <v>63</v>
      </c>
      <c r="C30" s="2">
        <v>11</v>
      </c>
      <c r="D30" s="10">
        <v>5.4</v>
      </c>
      <c r="E30" s="1">
        <f t="shared" si="0"/>
        <v>59.400000000000006</v>
      </c>
    </row>
    <row r="31" spans="1:8" x14ac:dyDescent="0.3">
      <c r="A31" s="4">
        <v>40224</v>
      </c>
      <c r="B31" s="2" t="s">
        <v>58</v>
      </c>
      <c r="C31" s="2">
        <v>7</v>
      </c>
      <c r="D31" s="10">
        <v>10.7</v>
      </c>
      <c r="E31" s="1">
        <f t="shared" si="0"/>
        <v>74.899999999999991</v>
      </c>
    </row>
    <row r="32" spans="1:8" x14ac:dyDescent="0.3">
      <c r="A32" s="4">
        <v>40225</v>
      </c>
      <c r="B32" s="2" t="s">
        <v>58</v>
      </c>
      <c r="C32" s="2">
        <v>11</v>
      </c>
      <c r="D32" s="10">
        <v>10.6</v>
      </c>
      <c r="E32" s="1">
        <f t="shared" si="0"/>
        <v>116.6</v>
      </c>
    </row>
    <row r="33" spans="1:5" x14ac:dyDescent="0.3">
      <c r="A33" s="4">
        <v>40226</v>
      </c>
      <c r="B33" s="2" t="s">
        <v>59</v>
      </c>
      <c r="C33" s="2">
        <v>16</v>
      </c>
      <c r="D33" s="10">
        <v>8.3000000000000007</v>
      </c>
      <c r="E33" s="1">
        <f t="shared" si="0"/>
        <v>132.80000000000001</v>
      </c>
    </row>
    <row r="34" spans="1:5" x14ac:dyDescent="0.3">
      <c r="A34" s="4">
        <v>40227</v>
      </c>
      <c r="B34" s="2" t="s">
        <v>62</v>
      </c>
      <c r="C34" s="2">
        <v>13</v>
      </c>
      <c r="D34" s="10">
        <v>6.6</v>
      </c>
      <c r="E34" s="1">
        <f t="shared" si="0"/>
        <v>85.8</v>
      </c>
    </row>
    <row r="35" spans="1:5" x14ac:dyDescent="0.3">
      <c r="A35" s="4">
        <v>40228</v>
      </c>
      <c r="B35" s="2" t="s">
        <v>64</v>
      </c>
      <c r="C35" s="2">
        <v>10</v>
      </c>
      <c r="D35" s="10">
        <v>3.6</v>
      </c>
      <c r="E35" s="1">
        <f t="shared" si="0"/>
        <v>36</v>
      </c>
    </row>
    <row r="36" spans="1:5" x14ac:dyDescent="0.3">
      <c r="A36" s="4">
        <v>40231</v>
      </c>
      <c r="B36" s="2" t="s">
        <v>63</v>
      </c>
      <c r="C36" s="2">
        <v>17</v>
      </c>
      <c r="D36" s="10">
        <v>5.8</v>
      </c>
      <c r="E36" s="1">
        <f t="shared" si="0"/>
        <v>98.6</v>
      </c>
    </row>
    <row r="37" spans="1:5" x14ac:dyDescent="0.3">
      <c r="A37" s="4">
        <v>40232</v>
      </c>
      <c r="B37" s="2" t="s">
        <v>62</v>
      </c>
      <c r="C37" s="2">
        <v>14</v>
      </c>
      <c r="D37" s="10">
        <v>6.1</v>
      </c>
      <c r="E37" s="1">
        <f t="shared" si="0"/>
        <v>85.399999999999991</v>
      </c>
    </row>
    <row r="38" spans="1:5" x14ac:dyDescent="0.3">
      <c r="A38" s="4">
        <v>40233</v>
      </c>
      <c r="B38" s="2" t="s">
        <v>22</v>
      </c>
      <c r="C38" s="2">
        <v>15</v>
      </c>
      <c r="D38" s="10">
        <v>2</v>
      </c>
      <c r="E38" s="1">
        <f t="shared" si="0"/>
        <v>30</v>
      </c>
    </row>
    <row r="39" spans="1:5" x14ac:dyDescent="0.3">
      <c r="A39" s="4">
        <v>40234</v>
      </c>
      <c r="B39" s="2" t="s">
        <v>58</v>
      </c>
      <c r="C39" s="2">
        <v>7</v>
      </c>
      <c r="D39" s="10">
        <v>10.1</v>
      </c>
      <c r="E39" s="1">
        <f t="shared" si="0"/>
        <v>70.7</v>
      </c>
    </row>
    <row r="40" spans="1:5" x14ac:dyDescent="0.3">
      <c r="A40" s="4">
        <v>40235</v>
      </c>
      <c r="B40" s="2" t="s">
        <v>61</v>
      </c>
      <c r="C40" s="2">
        <v>9</v>
      </c>
      <c r="D40" s="10">
        <v>4.5999999999999996</v>
      </c>
      <c r="E40" s="1">
        <f t="shared" si="0"/>
        <v>41.4</v>
      </c>
    </row>
    <row r="41" spans="1:5" x14ac:dyDescent="0.3">
      <c r="A41" s="4">
        <v>40238</v>
      </c>
      <c r="B41" s="2" t="s">
        <v>64</v>
      </c>
      <c r="C41" s="2">
        <v>10</v>
      </c>
      <c r="D41" s="10">
        <v>3.1</v>
      </c>
      <c r="E41" s="1">
        <f t="shared" si="0"/>
        <v>31</v>
      </c>
    </row>
    <row r="42" spans="1:5" x14ac:dyDescent="0.3">
      <c r="A42" s="4">
        <v>40239</v>
      </c>
      <c r="B42" s="2" t="s">
        <v>22</v>
      </c>
      <c r="C42" s="2">
        <v>6</v>
      </c>
      <c r="D42" s="10">
        <v>2.2999999999999998</v>
      </c>
      <c r="E42" s="1">
        <f t="shared" si="0"/>
        <v>13.799999999999999</v>
      </c>
    </row>
    <row r="43" spans="1:5" x14ac:dyDescent="0.3">
      <c r="A43" s="4">
        <v>40240</v>
      </c>
      <c r="B43" s="2" t="s">
        <v>64</v>
      </c>
      <c r="C43" s="2">
        <v>6</v>
      </c>
      <c r="D43" s="10">
        <v>3.5</v>
      </c>
      <c r="E43" s="1">
        <f t="shared" si="0"/>
        <v>21</v>
      </c>
    </row>
    <row r="44" spans="1:5" x14ac:dyDescent="0.3">
      <c r="A44" s="4">
        <v>40241</v>
      </c>
      <c r="B44" s="2" t="s">
        <v>64</v>
      </c>
      <c r="C44" s="2">
        <v>8</v>
      </c>
      <c r="D44" s="10">
        <v>3</v>
      </c>
      <c r="E44" s="1">
        <f t="shared" si="0"/>
        <v>24</v>
      </c>
    </row>
    <row r="45" spans="1:5" x14ac:dyDescent="0.3">
      <c r="A45" s="4">
        <v>40242</v>
      </c>
      <c r="B45" s="2" t="s">
        <v>62</v>
      </c>
      <c r="C45" s="2">
        <v>24</v>
      </c>
      <c r="D45" s="10">
        <v>6.4</v>
      </c>
      <c r="E45" s="1">
        <f t="shared" si="0"/>
        <v>153.60000000000002</v>
      </c>
    </row>
    <row r="46" spans="1:5" x14ac:dyDescent="0.3">
      <c r="A46" s="4">
        <v>40245</v>
      </c>
      <c r="B46" s="2" t="s">
        <v>61</v>
      </c>
      <c r="C46" s="2">
        <v>23</v>
      </c>
      <c r="D46" s="10">
        <v>4.0999999999999996</v>
      </c>
      <c r="E46" s="1">
        <f t="shared" si="0"/>
        <v>94.3</v>
      </c>
    </row>
    <row r="47" spans="1:5" x14ac:dyDescent="0.3">
      <c r="A47" s="4">
        <v>40246</v>
      </c>
      <c r="B47" s="2" t="s">
        <v>62</v>
      </c>
      <c r="C47" s="2">
        <v>25</v>
      </c>
      <c r="D47" s="10">
        <v>6.7</v>
      </c>
      <c r="E47" s="1">
        <f t="shared" si="0"/>
        <v>167.5</v>
      </c>
    </row>
    <row r="48" spans="1:5" x14ac:dyDescent="0.3">
      <c r="A48" s="4">
        <v>40247</v>
      </c>
      <c r="B48" s="2" t="s">
        <v>21</v>
      </c>
      <c r="C48" s="2">
        <v>10</v>
      </c>
      <c r="D48" s="10">
        <v>5.7</v>
      </c>
      <c r="E48" s="1">
        <f t="shared" si="0"/>
        <v>57</v>
      </c>
    </row>
    <row r="49" spans="1:5" x14ac:dyDescent="0.3">
      <c r="A49" s="4">
        <v>40248</v>
      </c>
      <c r="B49" s="2" t="s">
        <v>22</v>
      </c>
      <c r="C49" s="2">
        <v>18</v>
      </c>
      <c r="D49" s="10">
        <v>2.2999999999999998</v>
      </c>
      <c r="E49" s="1">
        <f t="shared" si="0"/>
        <v>41.4</v>
      </c>
    </row>
    <row r="50" spans="1:5" x14ac:dyDescent="0.3">
      <c r="A50" s="4">
        <v>40249</v>
      </c>
      <c r="B50" s="2" t="s">
        <v>61</v>
      </c>
      <c r="C50" s="2">
        <v>24</v>
      </c>
      <c r="D50" s="10">
        <v>4.5999999999999996</v>
      </c>
      <c r="E50" s="1">
        <f t="shared" si="0"/>
        <v>110.39999999999999</v>
      </c>
    </row>
    <row r="51" spans="1:5" x14ac:dyDescent="0.3">
      <c r="A51" s="4">
        <v>40252</v>
      </c>
      <c r="B51" s="2" t="s">
        <v>60</v>
      </c>
      <c r="C51" s="2">
        <v>8</v>
      </c>
      <c r="D51" s="10">
        <v>5.4</v>
      </c>
      <c r="E51" s="1">
        <f t="shared" si="0"/>
        <v>43.2</v>
      </c>
    </row>
    <row r="52" spans="1:5" x14ac:dyDescent="0.3">
      <c r="A52" s="4">
        <v>40253</v>
      </c>
      <c r="B52" s="2" t="s">
        <v>63</v>
      </c>
      <c r="C52" s="2">
        <v>9</v>
      </c>
      <c r="D52" s="10">
        <v>5</v>
      </c>
      <c r="E52" s="1">
        <f t="shared" si="0"/>
        <v>45</v>
      </c>
    </row>
    <row r="53" spans="1:5" x14ac:dyDescent="0.3">
      <c r="A53" s="4">
        <v>40254</v>
      </c>
      <c r="B53" s="2" t="s">
        <v>58</v>
      </c>
      <c r="C53" s="2">
        <v>25</v>
      </c>
      <c r="D53" s="10">
        <v>10.9</v>
      </c>
      <c r="E53" s="1">
        <f t="shared" si="0"/>
        <v>272.5</v>
      </c>
    </row>
    <row r="54" spans="1:5" x14ac:dyDescent="0.3">
      <c r="A54" s="4">
        <v>40255</v>
      </c>
      <c r="B54" s="2" t="s">
        <v>63</v>
      </c>
      <c r="C54" s="2">
        <v>22</v>
      </c>
      <c r="D54" s="10">
        <v>5.4</v>
      </c>
      <c r="E54" s="1">
        <f t="shared" si="0"/>
        <v>118.80000000000001</v>
      </c>
    </row>
    <row r="55" spans="1:5" x14ac:dyDescent="0.3">
      <c r="A55" s="4">
        <v>40256</v>
      </c>
      <c r="B55" s="2" t="s">
        <v>21</v>
      </c>
      <c r="C55" s="2">
        <v>24</v>
      </c>
      <c r="D55" s="10">
        <v>5.3</v>
      </c>
      <c r="E55" s="1">
        <f t="shared" si="0"/>
        <v>127.19999999999999</v>
      </c>
    </row>
    <row r="56" spans="1:5" x14ac:dyDescent="0.3">
      <c r="A56" s="4">
        <v>40259</v>
      </c>
      <c r="B56" s="2" t="s">
        <v>61</v>
      </c>
      <c r="C56" s="2">
        <v>10</v>
      </c>
      <c r="D56" s="10">
        <v>4.0999999999999996</v>
      </c>
      <c r="E56" s="1">
        <f t="shared" si="0"/>
        <v>41</v>
      </c>
    </row>
    <row r="57" spans="1:5" x14ac:dyDescent="0.3">
      <c r="A57" s="4">
        <v>40260</v>
      </c>
      <c r="B57" s="2" t="s">
        <v>64</v>
      </c>
      <c r="C57" s="2">
        <v>9</v>
      </c>
      <c r="D57" s="10">
        <v>3.5</v>
      </c>
      <c r="E57" s="1">
        <f t="shared" si="0"/>
        <v>31.5</v>
      </c>
    </row>
    <row r="58" spans="1:5" x14ac:dyDescent="0.3">
      <c r="A58" s="4">
        <v>40261</v>
      </c>
      <c r="B58" s="2" t="s">
        <v>58</v>
      </c>
      <c r="C58" s="2">
        <v>24</v>
      </c>
      <c r="D58" s="10">
        <v>10.4</v>
      </c>
      <c r="E58" s="1">
        <f t="shared" si="0"/>
        <v>249.60000000000002</v>
      </c>
    </row>
    <row r="59" spans="1:5" x14ac:dyDescent="0.3">
      <c r="A59" s="4">
        <v>40262</v>
      </c>
      <c r="B59" s="2" t="s">
        <v>21</v>
      </c>
      <c r="C59" s="2">
        <v>8</v>
      </c>
      <c r="D59" s="10">
        <v>5.3</v>
      </c>
      <c r="E59" s="1">
        <f t="shared" si="0"/>
        <v>42.4</v>
      </c>
    </row>
    <row r="60" spans="1:5" x14ac:dyDescent="0.3">
      <c r="A60" s="4">
        <v>40263</v>
      </c>
      <c r="B60" s="2" t="s">
        <v>64</v>
      </c>
      <c r="C60" s="2">
        <v>18</v>
      </c>
      <c r="D60" s="10">
        <v>3.4</v>
      </c>
      <c r="E60" s="1">
        <f t="shared" si="0"/>
        <v>61.199999999999996</v>
      </c>
    </row>
    <row r="61" spans="1:5" x14ac:dyDescent="0.3">
      <c r="A61" s="4">
        <v>40266</v>
      </c>
      <c r="B61" s="2" t="s">
        <v>63</v>
      </c>
      <c r="C61" s="2">
        <v>25</v>
      </c>
      <c r="D61" s="10">
        <v>5.8</v>
      </c>
      <c r="E61" s="1">
        <f t="shared" si="0"/>
        <v>145</v>
      </c>
    </row>
    <row r="62" spans="1:5" x14ac:dyDescent="0.3">
      <c r="A62" s="4">
        <v>40267</v>
      </c>
      <c r="B62" s="2" t="s">
        <v>63</v>
      </c>
      <c r="C62" s="2">
        <v>17</v>
      </c>
      <c r="D62" s="10">
        <v>5.2</v>
      </c>
      <c r="E62" s="1">
        <f t="shared" si="0"/>
        <v>88.4</v>
      </c>
    </row>
    <row r="63" spans="1:5" x14ac:dyDescent="0.3">
      <c r="A63" s="4">
        <v>40268</v>
      </c>
      <c r="B63" s="2" t="s">
        <v>63</v>
      </c>
      <c r="C63" s="2">
        <v>25</v>
      </c>
      <c r="D63" s="10">
        <v>5.7</v>
      </c>
      <c r="E63" s="1">
        <f t="shared" si="0"/>
        <v>142.5</v>
      </c>
    </row>
    <row r="64" spans="1:5" x14ac:dyDescent="0.3">
      <c r="A64" s="4">
        <v>40269</v>
      </c>
      <c r="B64" s="2" t="s">
        <v>59</v>
      </c>
      <c r="C64" s="2">
        <v>8</v>
      </c>
      <c r="D64" s="10">
        <v>8.6</v>
      </c>
      <c r="E64" s="1">
        <f t="shared" si="0"/>
        <v>68.8</v>
      </c>
    </row>
    <row r="65" spans="1:5" x14ac:dyDescent="0.3">
      <c r="A65" s="4">
        <v>40270</v>
      </c>
      <c r="B65" s="2" t="s">
        <v>58</v>
      </c>
      <c r="C65" s="2">
        <v>19</v>
      </c>
      <c r="D65" s="10">
        <v>10.9</v>
      </c>
      <c r="E65" s="1">
        <f t="shared" si="0"/>
        <v>207.1</v>
      </c>
    </row>
    <row r="66" spans="1:5" x14ac:dyDescent="0.3">
      <c r="A66" s="4">
        <v>40273</v>
      </c>
      <c r="B66" s="2" t="s">
        <v>64</v>
      </c>
      <c r="C66" s="2">
        <v>15</v>
      </c>
      <c r="D66" s="10">
        <v>3.6</v>
      </c>
      <c r="E66" s="1">
        <f t="shared" si="0"/>
        <v>54</v>
      </c>
    </row>
    <row r="67" spans="1:5" x14ac:dyDescent="0.3">
      <c r="A67" s="4">
        <v>40274</v>
      </c>
      <c r="B67" s="2" t="s">
        <v>64</v>
      </c>
      <c r="C67" s="2">
        <v>17</v>
      </c>
      <c r="D67" s="10">
        <v>3.9</v>
      </c>
      <c r="E67" s="1">
        <f t="shared" si="0"/>
        <v>66.3</v>
      </c>
    </row>
    <row r="68" spans="1:5" x14ac:dyDescent="0.3">
      <c r="A68" s="4">
        <v>40275</v>
      </c>
      <c r="B68" s="2" t="s">
        <v>62</v>
      </c>
      <c r="C68" s="2">
        <v>15</v>
      </c>
      <c r="D68" s="10">
        <v>6</v>
      </c>
      <c r="E68" s="1">
        <f t="shared" si="0"/>
        <v>90</v>
      </c>
    </row>
    <row r="69" spans="1:5" x14ac:dyDescent="0.3">
      <c r="A69" s="4">
        <v>40276</v>
      </c>
      <c r="B69" s="2" t="s">
        <v>62</v>
      </c>
      <c r="C69" s="2">
        <v>11</v>
      </c>
      <c r="D69" s="10">
        <v>6.8</v>
      </c>
      <c r="E69" s="1">
        <f t="shared" si="0"/>
        <v>74.8</v>
      </c>
    </row>
    <row r="70" spans="1:5" x14ac:dyDescent="0.3">
      <c r="A70" s="4">
        <v>40277</v>
      </c>
      <c r="B70" s="2" t="s">
        <v>59</v>
      </c>
      <c r="C70" s="2">
        <v>16</v>
      </c>
      <c r="D70" s="10">
        <v>8.8000000000000007</v>
      </c>
      <c r="E70" s="1">
        <f t="shared" ref="E70:E133" si="2">C70*D70</f>
        <v>140.80000000000001</v>
      </c>
    </row>
    <row r="71" spans="1:5" x14ac:dyDescent="0.3">
      <c r="A71" s="4">
        <v>40280</v>
      </c>
      <c r="B71" s="2" t="s">
        <v>63</v>
      </c>
      <c r="C71" s="2">
        <v>20</v>
      </c>
      <c r="D71" s="10">
        <v>5.8</v>
      </c>
      <c r="E71" s="1">
        <f t="shared" si="2"/>
        <v>116</v>
      </c>
    </row>
    <row r="72" spans="1:5" x14ac:dyDescent="0.3">
      <c r="A72" s="4">
        <v>40281</v>
      </c>
      <c r="B72" s="2" t="s">
        <v>62</v>
      </c>
      <c r="C72" s="2">
        <v>13</v>
      </c>
      <c r="D72" s="10">
        <v>6.5</v>
      </c>
      <c r="E72" s="1">
        <f t="shared" si="2"/>
        <v>84.5</v>
      </c>
    </row>
    <row r="73" spans="1:5" x14ac:dyDescent="0.3">
      <c r="A73" s="4">
        <v>40282</v>
      </c>
      <c r="B73" s="2" t="s">
        <v>22</v>
      </c>
      <c r="C73" s="2">
        <v>11</v>
      </c>
      <c r="D73" s="10">
        <v>2.5</v>
      </c>
      <c r="E73" s="1">
        <f t="shared" si="2"/>
        <v>27.5</v>
      </c>
    </row>
    <row r="74" spans="1:5" x14ac:dyDescent="0.3">
      <c r="A74" s="4">
        <v>40283</v>
      </c>
      <c r="B74" s="2" t="s">
        <v>62</v>
      </c>
      <c r="C74" s="2">
        <v>18</v>
      </c>
      <c r="D74" s="10">
        <v>6.1</v>
      </c>
      <c r="E74" s="1">
        <f t="shared" si="2"/>
        <v>109.8</v>
      </c>
    </row>
    <row r="75" spans="1:5" x14ac:dyDescent="0.3">
      <c r="A75" s="4">
        <v>40284</v>
      </c>
      <c r="B75" s="2" t="s">
        <v>21</v>
      </c>
      <c r="C75" s="2">
        <v>7</v>
      </c>
      <c r="D75" s="10">
        <v>5.0999999999999996</v>
      </c>
      <c r="E75" s="1">
        <f t="shared" si="2"/>
        <v>35.699999999999996</v>
      </c>
    </row>
    <row r="76" spans="1:5" x14ac:dyDescent="0.3">
      <c r="A76" s="4">
        <v>40287</v>
      </c>
      <c r="B76" s="2" t="s">
        <v>21</v>
      </c>
      <c r="C76" s="2">
        <v>8</v>
      </c>
      <c r="D76" s="10">
        <v>5</v>
      </c>
      <c r="E76" s="1">
        <f t="shared" si="2"/>
        <v>40</v>
      </c>
    </row>
    <row r="77" spans="1:5" x14ac:dyDescent="0.3">
      <c r="A77" s="4">
        <v>40288</v>
      </c>
      <c r="B77" s="2" t="s">
        <v>58</v>
      </c>
      <c r="C77" s="2">
        <v>13</v>
      </c>
      <c r="D77" s="10">
        <v>10.5</v>
      </c>
      <c r="E77" s="1">
        <f t="shared" si="2"/>
        <v>136.5</v>
      </c>
    </row>
    <row r="78" spans="1:5" x14ac:dyDescent="0.3">
      <c r="A78" s="4">
        <v>40289</v>
      </c>
      <c r="B78" s="2" t="s">
        <v>59</v>
      </c>
      <c r="C78" s="2">
        <v>22</v>
      </c>
      <c r="D78" s="10">
        <v>8.1999999999999993</v>
      </c>
      <c r="E78" s="1">
        <f t="shared" si="2"/>
        <v>180.39999999999998</v>
      </c>
    </row>
    <row r="79" spans="1:5" x14ac:dyDescent="0.3">
      <c r="A79" s="4">
        <v>40290</v>
      </c>
      <c r="B79" s="2" t="s">
        <v>60</v>
      </c>
      <c r="C79" s="2">
        <v>7</v>
      </c>
      <c r="D79" s="10">
        <v>5.0999999999999996</v>
      </c>
      <c r="E79" s="1">
        <f t="shared" si="2"/>
        <v>35.699999999999996</v>
      </c>
    </row>
    <row r="80" spans="1:5" x14ac:dyDescent="0.3">
      <c r="A80" s="4">
        <v>40291</v>
      </c>
      <c r="B80" s="2" t="s">
        <v>22</v>
      </c>
      <c r="C80" s="2">
        <v>7</v>
      </c>
      <c r="D80" s="10">
        <v>2</v>
      </c>
      <c r="E80" s="1">
        <f t="shared" si="2"/>
        <v>14</v>
      </c>
    </row>
    <row r="81" spans="1:5" x14ac:dyDescent="0.3">
      <c r="A81" s="4">
        <v>40294</v>
      </c>
      <c r="B81" s="2" t="s">
        <v>61</v>
      </c>
      <c r="C81" s="2">
        <v>21</v>
      </c>
      <c r="D81" s="10">
        <v>4.5</v>
      </c>
      <c r="E81" s="1">
        <f t="shared" si="2"/>
        <v>94.5</v>
      </c>
    </row>
    <row r="82" spans="1:5" x14ac:dyDescent="0.3">
      <c r="A82" s="4">
        <v>40295</v>
      </c>
      <c r="B82" s="2" t="s">
        <v>59</v>
      </c>
      <c r="C82" s="2">
        <v>25</v>
      </c>
      <c r="D82" s="10">
        <v>8.8000000000000007</v>
      </c>
      <c r="E82" s="1">
        <f t="shared" si="2"/>
        <v>220.00000000000003</v>
      </c>
    </row>
    <row r="83" spans="1:5" x14ac:dyDescent="0.3">
      <c r="A83" s="4">
        <v>40296</v>
      </c>
      <c r="B83" s="2" t="s">
        <v>22</v>
      </c>
      <c r="C83" s="2">
        <v>20</v>
      </c>
      <c r="D83" s="10">
        <v>2.8</v>
      </c>
      <c r="E83" s="1">
        <f t="shared" si="2"/>
        <v>56</v>
      </c>
    </row>
    <row r="84" spans="1:5" x14ac:dyDescent="0.3">
      <c r="A84" s="4">
        <v>40297</v>
      </c>
      <c r="B84" s="2" t="s">
        <v>64</v>
      </c>
      <c r="C84" s="2">
        <v>12</v>
      </c>
      <c r="D84" s="10">
        <v>3</v>
      </c>
      <c r="E84" s="1">
        <f t="shared" si="2"/>
        <v>36</v>
      </c>
    </row>
    <row r="85" spans="1:5" x14ac:dyDescent="0.3">
      <c r="A85" s="4">
        <v>40298</v>
      </c>
      <c r="B85" s="2" t="s">
        <v>58</v>
      </c>
      <c r="C85" s="2">
        <v>13</v>
      </c>
      <c r="D85" s="10">
        <v>10.6</v>
      </c>
      <c r="E85" s="1">
        <f t="shared" si="2"/>
        <v>137.79999999999998</v>
      </c>
    </row>
    <row r="86" spans="1:5" x14ac:dyDescent="0.3">
      <c r="A86" s="4">
        <v>40301</v>
      </c>
      <c r="B86" s="2" t="s">
        <v>61</v>
      </c>
      <c r="C86" s="2">
        <v>16</v>
      </c>
      <c r="D86" s="10">
        <v>4.7</v>
      </c>
      <c r="E86" s="1">
        <f t="shared" si="2"/>
        <v>75.2</v>
      </c>
    </row>
    <row r="87" spans="1:5" x14ac:dyDescent="0.3">
      <c r="A87" s="4">
        <v>40302</v>
      </c>
      <c r="B87" s="2" t="s">
        <v>58</v>
      </c>
      <c r="C87" s="2">
        <v>25</v>
      </c>
      <c r="D87" s="10">
        <v>10.8</v>
      </c>
      <c r="E87" s="1">
        <f t="shared" si="2"/>
        <v>270</v>
      </c>
    </row>
    <row r="88" spans="1:5" x14ac:dyDescent="0.3">
      <c r="A88" s="4">
        <v>40303</v>
      </c>
      <c r="B88" s="2" t="s">
        <v>59</v>
      </c>
      <c r="C88" s="2">
        <v>14</v>
      </c>
      <c r="D88" s="10">
        <v>8.6999999999999993</v>
      </c>
      <c r="E88" s="1">
        <f t="shared" si="2"/>
        <v>121.79999999999998</v>
      </c>
    </row>
    <row r="89" spans="1:5" x14ac:dyDescent="0.3">
      <c r="A89" s="4">
        <v>40304</v>
      </c>
      <c r="B89" s="2" t="s">
        <v>64</v>
      </c>
      <c r="C89" s="2">
        <v>7</v>
      </c>
      <c r="D89" s="10">
        <v>3.4</v>
      </c>
      <c r="E89" s="1">
        <f t="shared" si="2"/>
        <v>23.8</v>
      </c>
    </row>
    <row r="90" spans="1:5" x14ac:dyDescent="0.3">
      <c r="A90" s="4">
        <v>40305</v>
      </c>
      <c r="B90" s="2" t="s">
        <v>21</v>
      </c>
      <c r="C90" s="2">
        <v>7</v>
      </c>
      <c r="D90" s="10">
        <v>5.8</v>
      </c>
      <c r="E90" s="1">
        <f t="shared" si="2"/>
        <v>40.6</v>
      </c>
    </row>
    <row r="91" spans="1:5" x14ac:dyDescent="0.3">
      <c r="A91" s="4">
        <v>40308</v>
      </c>
      <c r="B91" s="2" t="s">
        <v>21</v>
      </c>
      <c r="C91" s="2">
        <v>16</v>
      </c>
      <c r="D91" s="10">
        <v>5.0999999999999996</v>
      </c>
      <c r="E91" s="1">
        <f t="shared" si="2"/>
        <v>81.599999999999994</v>
      </c>
    </row>
    <row r="92" spans="1:5" x14ac:dyDescent="0.3">
      <c r="A92" s="4">
        <v>40309</v>
      </c>
      <c r="B92" s="2" t="s">
        <v>64</v>
      </c>
      <c r="C92" s="2">
        <v>20</v>
      </c>
      <c r="D92" s="10">
        <v>3.9</v>
      </c>
      <c r="E92" s="1">
        <f t="shared" si="2"/>
        <v>78</v>
      </c>
    </row>
    <row r="93" spans="1:5" x14ac:dyDescent="0.3">
      <c r="A93" s="4">
        <v>40310</v>
      </c>
      <c r="B93" s="2" t="s">
        <v>63</v>
      </c>
      <c r="C93" s="2">
        <v>24</v>
      </c>
      <c r="D93" s="10">
        <v>5.7</v>
      </c>
      <c r="E93" s="1">
        <f t="shared" si="2"/>
        <v>136.80000000000001</v>
      </c>
    </row>
    <row r="94" spans="1:5" x14ac:dyDescent="0.3">
      <c r="A94" s="4">
        <v>40311</v>
      </c>
      <c r="B94" s="2" t="s">
        <v>59</v>
      </c>
      <c r="C94" s="2">
        <v>17</v>
      </c>
      <c r="D94" s="10">
        <v>8.1999999999999993</v>
      </c>
      <c r="E94" s="1">
        <f t="shared" si="2"/>
        <v>139.39999999999998</v>
      </c>
    </row>
    <row r="95" spans="1:5" x14ac:dyDescent="0.3">
      <c r="A95" s="4">
        <v>40312</v>
      </c>
      <c r="B95" s="2" t="s">
        <v>58</v>
      </c>
      <c r="C95" s="2">
        <v>7</v>
      </c>
      <c r="D95" s="10">
        <v>10.5</v>
      </c>
      <c r="E95" s="1">
        <f t="shared" si="2"/>
        <v>73.5</v>
      </c>
    </row>
    <row r="96" spans="1:5" x14ac:dyDescent="0.3">
      <c r="A96" s="4">
        <v>40315</v>
      </c>
      <c r="B96" s="2" t="s">
        <v>63</v>
      </c>
      <c r="C96" s="2">
        <v>19</v>
      </c>
      <c r="D96" s="10">
        <v>5.4</v>
      </c>
      <c r="E96" s="1">
        <f t="shared" si="2"/>
        <v>102.60000000000001</v>
      </c>
    </row>
    <row r="97" spans="1:5" x14ac:dyDescent="0.3">
      <c r="A97" s="4">
        <v>40316</v>
      </c>
      <c r="B97" s="2" t="s">
        <v>60</v>
      </c>
      <c r="C97" s="2">
        <v>8</v>
      </c>
      <c r="D97" s="10">
        <v>5.2</v>
      </c>
      <c r="E97" s="1">
        <f t="shared" si="2"/>
        <v>41.6</v>
      </c>
    </row>
    <row r="98" spans="1:5" x14ac:dyDescent="0.3">
      <c r="A98" s="4">
        <v>40317</v>
      </c>
      <c r="B98" s="2" t="s">
        <v>64</v>
      </c>
      <c r="C98" s="2">
        <v>10</v>
      </c>
      <c r="D98" s="10">
        <v>3.5</v>
      </c>
      <c r="E98" s="1">
        <f t="shared" si="2"/>
        <v>35</v>
      </c>
    </row>
    <row r="99" spans="1:5" x14ac:dyDescent="0.3">
      <c r="A99" s="4">
        <v>40318</v>
      </c>
      <c r="B99" s="2" t="s">
        <v>22</v>
      </c>
      <c r="C99" s="2">
        <v>10</v>
      </c>
      <c r="D99" s="10">
        <v>2</v>
      </c>
      <c r="E99" s="1">
        <f t="shared" si="2"/>
        <v>20</v>
      </c>
    </row>
    <row r="100" spans="1:5" x14ac:dyDescent="0.3">
      <c r="A100" s="4">
        <v>40319</v>
      </c>
      <c r="B100" s="2" t="s">
        <v>59</v>
      </c>
      <c r="C100" s="2">
        <v>16</v>
      </c>
      <c r="D100" s="10">
        <v>8</v>
      </c>
      <c r="E100" s="1">
        <f t="shared" si="2"/>
        <v>128</v>
      </c>
    </row>
    <row r="101" spans="1:5" x14ac:dyDescent="0.3">
      <c r="A101" s="4">
        <v>40322</v>
      </c>
      <c r="B101" s="2" t="s">
        <v>21</v>
      </c>
      <c r="C101" s="2">
        <v>25</v>
      </c>
      <c r="D101" s="10">
        <v>5.7</v>
      </c>
      <c r="E101" s="1">
        <f t="shared" si="2"/>
        <v>142.5</v>
      </c>
    </row>
    <row r="102" spans="1:5" x14ac:dyDescent="0.3">
      <c r="A102" s="4">
        <v>40323</v>
      </c>
      <c r="B102" s="2" t="s">
        <v>21</v>
      </c>
      <c r="C102" s="2">
        <v>18</v>
      </c>
      <c r="D102" s="10">
        <v>5</v>
      </c>
      <c r="E102" s="1">
        <f t="shared" si="2"/>
        <v>90</v>
      </c>
    </row>
    <row r="103" spans="1:5" x14ac:dyDescent="0.3">
      <c r="A103" s="4">
        <v>40324</v>
      </c>
      <c r="B103" s="2" t="s">
        <v>21</v>
      </c>
      <c r="C103" s="2">
        <v>13</v>
      </c>
      <c r="D103" s="10">
        <v>5.3</v>
      </c>
      <c r="E103" s="1">
        <f t="shared" si="2"/>
        <v>68.899999999999991</v>
      </c>
    </row>
    <row r="104" spans="1:5" x14ac:dyDescent="0.3">
      <c r="A104" s="4">
        <v>40325</v>
      </c>
      <c r="B104" s="2" t="s">
        <v>58</v>
      </c>
      <c r="C104" s="2">
        <v>17</v>
      </c>
      <c r="D104" s="10">
        <v>10.4</v>
      </c>
      <c r="E104" s="1">
        <f t="shared" si="2"/>
        <v>176.8</v>
      </c>
    </row>
    <row r="105" spans="1:5" x14ac:dyDescent="0.3">
      <c r="A105" s="4">
        <v>40326</v>
      </c>
      <c r="B105" s="2" t="s">
        <v>63</v>
      </c>
      <c r="C105" s="2">
        <v>14</v>
      </c>
      <c r="D105" s="10">
        <v>5.6</v>
      </c>
      <c r="E105" s="1">
        <f t="shared" si="2"/>
        <v>78.399999999999991</v>
      </c>
    </row>
    <row r="106" spans="1:5" x14ac:dyDescent="0.3">
      <c r="A106" s="4">
        <v>40329</v>
      </c>
      <c r="B106" s="2" t="s">
        <v>63</v>
      </c>
      <c r="C106" s="2">
        <v>24</v>
      </c>
      <c r="D106" s="10">
        <v>5.6</v>
      </c>
      <c r="E106" s="1">
        <f t="shared" si="2"/>
        <v>134.39999999999998</v>
      </c>
    </row>
    <row r="107" spans="1:5" x14ac:dyDescent="0.3">
      <c r="A107" s="4">
        <v>40330</v>
      </c>
      <c r="B107" s="2" t="s">
        <v>63</v>
      </c>
      <c r="C107" s="2">
        <v>20</v>
      </c>
      <c r="D107" s="10">
        <v>5.9</v>
      </c>
      <c r="E107" s="1">
        <f t="shared" si="2"/>
        <v>118</v>
      </c>
    </row>
    <row r="108" spans="1:5" x14ac:dyDescent="0.3">
      <c r="A108" s="4">
        <v>40331</v>
      </c>
      <c r="B108" s="2" t="s">
        <v>64</v>
      </c>
      <c r="C108" s="2">
        <v>25</v>
      </c>
      <c r="D108" s="10">
        <v>3.3</v>
      </c>
      <c r="E108" s="1">
        <f t="shared" si="2"/>
        <v>82.5</v>
      </c>
    </row>
    <row r="109" spans="1:5" x14ac:dyDescent="0.3">
      <c r="A109" s="4">
        <v>40332</v>
      </c>
      <c r="B109" s="2" t="s">
        <v>22</v>
      </c>
      <c r="C109" s="2">
        <v>10</v>
      </c>
      <c r="D109" s="10">
        <v>2.6</v>
      </c>
      <c r="E109" s="1">
        <f t="shared" si="2"/>
        <v>26</v>
      </c>
    </row>
    <row r="110" spans="1:5" x14ac:dyDescent="0.3">
      <c r="A110" s="4">
        <v>40333</v>
      </c>
      <c r="B110" s="2" t="s">
        <v>63</v>
      </c>
      <c r="C110" s="2">
        <v>19</v>
      </c>
      <c r="D110" s="10">
        <v>5.6</v>
      </c>
      <c r="E110" s="1">
        <f t="shared" si="2"/>
        <v>106.39999999999999</v>
      </c>
    </row>
    <row r="111" spans="1:5" x14ac:dyDescent="0.3">
      <c r="A111" s="4">
        <v>40336</v>
      </c>
      <c r="B111" s="2" t="s">
        <v>64</v>
      </c>
      <c r="C111" s="2">
        <v>19</v>
      </c>
      <c r="D111" s="10">
        <v>3.5</v>
      </c>
      <c r="E111" s="1">
        <f t="shared" si="2"/>
        <v>66.5</v>
      </c>
    </row>
    <row r="112" spans="1:5" x14ac:dyDescent="0.3">
      <c r="A112" s="4">
        <v>40337</v>
      </c>
      <c r="B112" s="2" t="s">
        <v>60</v>
      </c>
      <c r="C112" s="2">
        <v>12</v>
      </c>
      <c r="D112" s="10">
        <v>5.7</v>
      </c>
      <c r="E112" s="1">
        <f t="shared" si="2"/>
        <v>68.400000000000006</v>
      </c>
    </row>
    <row r="113" spans="1:5" x14ac:dyDescent="0.3">
      <c r="A113" s="4">
        <v>40338</v>
      </c>
      <c r="B113" s="2" t="s">
        <v>62</v>
      </c>
      <c r="C113" s="2">
        <v>25</v>
      </c>
      <c r="D113" s="10">
        <v>6.1</v>
      </c>
      <c r="E113" s="1">
        <f t="shared" si="2"/>
        <v>152.5</v>
      </c>
    </row>
    <row r="114" spans="1:5" x14ac:dyDescent="0.3">
      <c r="A114" s="4">
        <v>40339</v>
      </c>
      <c r="B114" s="2" t="s">
        <v>22</v>
      </c>
      <c r="C114" s="2">
        <v>13</v>
      </c>
      <c r="D114" s="10">
        <v>2.1</v>
      </c>
      <c r="E114" s="1">
        <f t="shared" si="2"/>
        <v>27.3</v>
      </c>
    </row>
    <row r="115" spans="1:5" x14ac:dyDescent="0.3">
      <c r="A115" s="4">
        <v>40340</v>
      </c>
      <c r="B115" s="2" t="s">
        <v>62</v>
      </c>
      <c r="C115" s="2">
        <v>10</v>
      </c>
      <c r="D115" s="10">
        <v>6.2</v>
      </c>
      <c r="E115" s="1">
        <f t="shared" si="2"/>
        <v>62</v>
      </c>
    </row>
    <row r="116" spans="1:5" x14ac:dyDescent="0.3">
      <c r="A116" s="4">
        <v>40343</v>
      </c>
      <c r="B116" s="2" t="s">
        <v>22</v>
      </c>
      <c r="C116" s="2">
        <v>9</v>
      </c>
      <c r="D116" s="10">
        <v>2.1</v>
      </c>
      <c r="E116" s="1">
        <f t="shared" si="2"/>
        <v>18.900000000000002</v>
      </c>
    </row>
    <row r="117" spans="1:5" x14ac:dyDescent="0.3">
      <c r="A117" s="4">
        <v>40344</v>
      </c>
      <c r="B117" s="2" t="s">
        <v>61</v>
      </c>
      <c r="C117" s="2">
        <v>18</v>
      </c>
      <c r="D117" s="10">
        <v>4.3</v>
      </c>
      <c r="E117" s="1">
        <f t="shared" si="2"/>
        <v>77.399999999999991</v>
      </c>
    </row>
    <row r="118" spans="1:5" x14ac:dyDescent="0.3">
      <c r="A118" s="4">
        <v>40345</v>
      </c>
      <c r="B118" s="2" t="s">
        <v>64</v>
      </c>
      <c r="C118" s="2">
        <v>24</v>
      </c>
      <c r="D118" s="10">
        <v>3.9</v>
      </c>
      <c r="E118" s="1">
        <f t="shared" si="2"/>
        <v>93.6</v>
      </c>
    </row>
    <row r="119" spans="1:5" x14ac:dyDescent="0.3">
      <c r="A119" s="4">
        <v>40346</v>
      </c>
      <c r="B119" s="2" t="s">
        <v>58</v>
      </c>
      <c r="C119" s="2">
        <v>18</v>
      </c>
      <c r="D119" s="10">
        <v>10.1</v>
      </c>
      <c r="E119" s="1">
        <f t="shared" si="2"/>
        <v>181.79999999999998</v>
      </c>
    </row>
    <row r="120" spans="1:5" x14ac:dyDescent="0.3">
      <c r="A120" s="4">
        <v>40347</v>
      </c>
      <c r="B120" s="2" t="s">
        <v>22</v>
      </c>
      <c r="C120" s="2">
        <v>15</v>
      </c>
      <c r="D120" s="10">
        <v>2.7</v>
      </c>
      <c r="E120" s="1">
        <f t="shared" si="2"/>
        <v>40.5</v>
      </c>
    </row>
    <row r="121" spans="1:5" x14ac:dyDescent="0.3">
      <c r="A121" s="4">
        <v>40350</v>
      </c>
      <c r="B121" s="2" t="s">
        <v>60</v>
      </c>
      <c r="C121" s="2">
        <v>17</v>
      </c>
      <c r="D121" s="10">
        <v>5.9</v>
      </c>
      <c r="E121" s="1">
        <f t="shared" si="2"/>
        <v>100.30000000000001</v>
      </c>
    </row>
    <row r="122" spans="1:5" x14ac:dyDescent="0.3">
      <c r="A122" s="4">
        <v>40351</v>
      </c>
      <c r="B122" s="2" t="s">
        <v>60</v>
      </c>
      <c r="C122" s="2">
        <v>25</v>
      </c>
      <c r="D122" s="10">
        <v>5.5</v>
      </c>
      <c r="E122" s="1">
        <f t="shared" si="2"/>
        <v>137.5</v>
      </c>
    </row>
    <row r="123" spans="1:5" x14ac:dyDescent="0.3">
      <c r="A123" s="4">
        <v>40352</v>
      </c>
      <c r="B123" s="2" t="s">
        <v>64</v>
      </c>
      <c r="C123" s="2">
        <v>19</v>
      </c>
      <c r="D123" s="10">
        <v>3.1</v>
      </c>
      <c r="E123" s="1">
        <f t="shared" si="2"/>
        <v>58.9</v>
      </c>
    </row>
    <row r="124" spans="1:5" x14ac:dyDescent="0.3">
      <c r="A124" s="4">
        <v>40353</v>
      </c>
      <c r="B124" s="2" t="s">
        <v>21</v>
      </c>
      <c r="C124" s="2">
        <v>15</v>
      </c>
      <c r="D124" s="10">
        <v>5.3</v>
      </c>
      <c r="E124" s="1">
        <f t="shared" si="2"/>
        <v>79.5</v>
      </c>
    </row>
    <row r="125" spans="1:5" x14ac:dyDescent="0.3">
      <c r="A125" s="4">
        <v>40354</v>
      </c>
      <c r="B125" s="2" t="s">
        <v>59</v>
      </c>
      <c r="C125" s="2">
        <v>24</v>
      </c>
      <c r="D125" s="10">
        <v>8.9</v>
      </c>
      <c r="E125" s="1">
        <f t="shared" si="2"/>
        <v>213.60000000000002</v>
      </c>
    </row>
    <row r="126" spans="1:5" x14ac:dyDescent="0.3">
      <c r="A126" s="4">
        <v>40357</v>
      </c>
      <c r="B126" s="2" t="s">
        <v>63</v>
      </c>
      <c r="C126" s="2">
        <v>10</v>
      </c>
      <c r="D126" s="10">
        <v>5.8</v>
      </c>
      <c r="E126" s="1">
        <f t="shared" si="2"/>
        <v>58</v>
      </c>
    </row>
    <row r="127" spans="1:5" x14ac:dyDescent="0.3">
      <c r="A127" s="4">
        <v>40358</v>
      </c>
      <c r="B127" s="2" t="s">
        <v>59</v>
      </c>
      <c r="C127" s="2">
        <v>7</v>
      </c>
      <c r="D127" s="10">
        <v>8</v>
      </c>
      <c r="E127" s="1">
        <f t="shared" si="2"/>
        <v>56</v>
      </c>
    </row>
    <row r="128" spans="1:5" x14ac:dyDescent="0.3">
      <c r="A128" s="4">
        <v>40359</v>
      </c>
      <c r="B128" s="2" t="s">
        <v>58</v>
      </c>
      <c r="C128" s="2">
        <v>17</v>
      </c>
      <c r="D128" s="10">
        <v>10.1</v>
      </c>
      <c r="E128" s="1">
        <f t="shared" si="2"/>
        <v>171.7</v>
      </c>
    </row>
    <row r="129" spans="1:5" x14ac:dyDescent="0.3">
      <c r="A129" s="4">
        <v>40360</v>
      </c>
      <c r="B129" s="2" t="s">
        <v>60</v>
      </c>
      <c r="C129" s="2">
        <v>10</v>
      </c>
      <c r="D129" s="10">
        <v>5.5</v>
      </c>
      <c r="E129" s="1">
        <f t="shared" si="2"/>
        <v>55</v>
      </c>
    </row>
    <row r="130" spans="1:5" x14ac:dyDescent="0.3">
      <c r="A130" s="4">
        <v>40361</v>
      </c>
      <c r="B130" s="2" t="s">
        <v>63</v>
      </c>
      <c r="C130" s="2">
        <v>23</v>
      </c>
      <c r="D130" s="10">
        <v>5.0999999999999996</v>
      </c>
      <c r="E130" s="1">
        <f t="shared" si="2"/>
        <v>117.3</v>
      </c>
    </row>
    <row r="131" spans="1:5" x14ac:dyDescent="0.3">
      <c r="A131" s="4">
        <v>40364</v>
      </c>
      <c r="B131" s="2" t="s">
        <v>21</v>
      </c>
      <c r="C131" s="2">
        <v>16</v>
      </c>
      <c r="D131" s="10">
        <v>5.5</v>
      </c>
      <c r="E131" s="1">
        <f t="shared" si="2"/>
        <v>88</v>
      </c>
    </row>
    <row r="132" spans="1:5" x14ac:dyDescent="0.3">
      <c r="A132" s="4">
        <v>40365</v>
      </c>
      <c r="B132" s="2" t="s">
        <v>62</v>
      </c>
      <c r="C132" s="2">
        <v>23</v>
      </c>
      <c r="D132" s="10">
        <v>6.5</v>
      </c>
      <c r="E132" s="1">
        <f t="shared" si="2"/>
        <v>149.5</v>
      </c>
    </row>
    <row r="133" spans="1:5" x14ac:dyDescent="0.3">
      <c r="A133" s="4">
        <v>40366</v>
      </c>
      <c r="B133" s="2" t="s">
        <v>63</v>
      </c>
      <c r="C133" s="2">
        <v>25</v>
      </c>
      <c r="D133" s="10">
        <v>5</v>
      </c>
      <c r="E133" s="1">
        <f t="shared" si="2"/>
        <v>125</v>
      </c>
    </row>
    <row r="134" spans="1:5" x14ac:dyDescent="0.3">
      <c r="A134" s="4">
        <v>40367</v>
      </c>
      <c r="B134" s="2" t="s">
        <v>61</v>
      </c>
      <c r="C134" s="2">
        <v>8</v>
      </c>
      <c r="D134" s="10">
        <v>4.8</v>
      </c>
      <c r="E134" s="1">
        <f t="shared" ref="E134:E169" si="3">C134*D134</f>
        <v>38.4</v>
      </c>
    </row>
    <row r="135" spans="1:5" x14ac:dyDescent="0.3">
      <c r="A135" s="4">
        <v>40368</v>
      </c>
      <c r="B135" s="2" t="s">
        <v>62</v>
      </c>
      <c r="C135" s="2">
        <v>8</v>
      </c>
      <c r="D135" s="10">
        <v>6.9</v>
      </c>
      <c r="E135" s="1">
        <f t="shared" si="3"/>
        <v>55.2</v>
      </c>
    </row>
    <row r="136" spans="1:5" x14ac:dyDescent="0.3">
      <c r="A136" s="4">
        <v>40371</v>
      </c>
      <c r="B136" s="2" t="s">
        <v>60</v>
      </c>
      <c r="C136" s="2">
        <v>9</v>
      </c>
      <c r="D136" s="10">
        <v>5</v>
      </c>
      <c r="E136" s="1">
        <f t="shared" si="3"/>
        <v>45</v>
      </c>
    </row>
    <row r="137" spans="1:5" x14ac:dyDescent="0.3">
      <c r="A137" s="4">
        <v>40372</v>
      </c>
      <c r="B137" s="2" t="s">
        <v>64</v>
      </c>
      <c r="C137" s="2">
        <v>23</v>
      </c>
      <c r="D137" s="10">
        <v>3.7</v>
      </c>
      <c r="E137" s="1">
        <f t="shared" si="3"/>
        <v>85.100000000000009</v>
      </c>
    </row>
    <row r="138" spans="1:5" x14ac:dyDescent="0.3">
      <c r="A138" s="4">
        <v>40373</v>
      </c>
      <c r="B138" s="2" t="s">
        <v>21</v>
      </c>
      <c r="C138" s="2">
        <v>16</v>
      </c>
      <c r="D138" s="10">
        <v>5.9</v>
      </c>
      <c r="E138" s="1">
        <f t="shared" si="3"/>
        <v>94.4</v>
      </c>
    </row>
    <row r="139" spans="1:5" x14ac:dyDescent="0.3">
      <c r="A139" s="4">
        <v>40374</v>
      </c>
      <c r="B139" s="2" t="s">
        <v>58</v>
      </c>
      <c r="C139" s="2">
        <v>9</v>
      </c>
      <c r="D139" s="10">
        <v>10.9</v>
      </c>
      <c r="E139" s="1">
        <f t="shared" si="3"/>
        <v>98.100000000000009</v>
      </c>
    </row>
    <row r="140" spans="1:5" x14ac:dyDescent="0.3">
      <c r="A140" s="4">
        <v>40375</v>
      </c>
      <c r="B140" s="2" t="s">
        <v>61</v>
      </c>
      <c r="C140" s="2">
        <v>20</v>
      </c>
      <c r="D140" s="10">
        <v>4.7</v>
      </c>
      <c r="E140" s="1">
        <f t="shared" si="3"/>
        <v>94</v>
      </c>
    </row>
    <row r="141" spans="1:5" x14ac:dyDescent="0.3">
      <c r="A141" s="4">
        <v>40378</v>
      </c>
      <c r="B141" s="2" t="s">
        <v>61</v>
      </c>
      <c r="C141" s="2">
        <v>6</v>
      </c>
      <c r="D141" s="10">
        <v>4.7</v>
      </c>
      <c r="E141" s="1">
        <f t="shared" si="3"/>
        <v>28.200000000000003</v>
      </c>
    </row>
    <row r="142" spans="1:5" x14ac:dyDescent="0.3">
      <c r="A142" s="4">
        <v>40379</v>
      </c>
      <c r="B142" s="2" t="s">
        <v>60</v>
      </c>
      <c r="C142" s="2">
        <v>8</v>
      </c>
      <c r="D142" s="10">
        <v>5.0999999999999996</v>
      </c>
      <c r="E142" s="1">
        <f t="shared" si="3"/>
        <v>40.799999999999997</v>
      </c>
    </row>
    <row r="143" spans="1:5" x14ac:dyDescent="0.3">
      <c r="A143" s="4">
        <v>40380</v>
      </c>
      <c r="B143" s="2" t="s">
        <v>64</v>
      </c>
      <c r="C143" s="2">
        <v>15</v>
      </c>
      <c r="D143" s="10">
        <v>3.6</v>
      </c>
      <c r="E143" s="1">
        <f t="shared" si="3"/>
        <v>54</v>
      </c>
    </row>
    <row r="144" spans="1:5" x14ac:dyDescent="0.3">
      <c r="A144" s="4">
        <v>40381</v>
      </c>
      <c r="B144" s="2" t="s">
        <v>58</v>
      </c>
      <c r="C144" s="2">
        <v>11</v>
      </c>
      <c r="D144" s="10">
        <v>10.4</v>
      </c>
      <c r="E144" s="1">
        <f t="shared" si="3"/>
        <v>114.4</v>
      </c>
    </row>
    <row r="145" spans="1:5" x14ac:dyDescent="0.3">
      <c r="A145" s="4">
        <v>40382</v>
      </c>
      <c r="B145" s="2" t="s">
        <v>63</v>
      </c>
      <c r="C145" s="2">
        <v>12</v>
      </c>
      <c r="D145" s="10">
        <v>5.2</v>
      </c>
      <c r="E145" s="1">
        <f t="shared" si="3"/>
        <v>62.400000000000006</v>
      </c>
    </row>
    <row r="146" spans="1:5" x14ac:dyDescent="0.3">
      <c r="A146" s="4">
        <v>40385</v>
      </c>
      <c r="B146" s="2" t="s">
        <v>61</v>
      </c>
      <c r="C146" s="2">
        <v>6</v>
      </c>
      <c r="D146" s="10">
        <v>4.9000000000000004</v>
      </c>
      <c r="E146" s="1">
        <f t="shared" si="3"/>
        <v>29.400000000000002</v>
      </c>
    </row>
    <row r="147" spans="1:5" x14ac:dyDescent="0.3">
      <c r="A147" s="4">
        <v>40386</v>
      </c>
      <c r="B147" s="2" t="s">
        <v>64</v>
      </c>
      <c r="C147" s="2">
        <v>9</v>
      </c>
      <c r="D147" s="10">
        <v>3.5</v>
      </c>
      <c r="E147" s="1">
        <f t="shared" si="3"/>
        <v>31.5</v>
      </c>
    </row>
    <row r="148" spans="1:5" x14ac:dyDescent="0.3">
      <c r="A148" s="4">
        <v>40387</v>
      </c>
      <c r="B148" s="2" t="s">
        <v>22</v>
      </c>
      <c r="C148" s="2">
        <v>21</v>
      </c>
      <c r="D148" s="10">
        <v>2.9</v>
      </c>
      <c r="E148" s="1">
        <f t="shared" si="3"/>
        <v>60.9</v>
      </c>
    </row>
    <row r="149" spans="1:5" x14ac:dyDescent="0.3">
      <c r="A149" s="4">
        <v>40388</v>
      </c>
      <c r="B149" s="2" t="s">
        <v>61</v>
      </c>
      <c r="C149" s="2">
        <v>15</v>
      </c>
      <c r="D149" s="10">
        <v>4.2</v>
      </c>
      <c r="E149" s="1">
        <f t="shared" si="3"/>
        <v>63</v>
      </c>
    </row>
    <row r="150" spans="1:5" x14ac:dyDescent="0.3">
      <c r="A150" s="4">
        <v>40389</v>
      </c>
      <c r="B150" s="2" t="s">
        <v>63</v>
      </c>
      <c r="C150" s="2">
        <v>25</v>
      </c>
      <c r="D150" s="10">
        <v>5.4</v>
      </c>
      <c r="E150" s="1">
        <f t="shared" si="3"/>
        <v>135</v>
      </c>
    </row>
    <row r="151" spans="1:5" x14ac:dyDescent="0.3">
      <c r="A151" s="4">
        <v>40392</v>
      </c>
      <c r="B151" s="2" t="s">
        <v>22</v>
      </c>
      <c r="C151" s="2">
        <v>13</v>
      </c>
      <c r="D151" s="10">
        <v>2.4</v>
      </c>
      <c r="E151" s="1">
        <f t="shared" si="3"/>
        <v>31.2</v>
      </c>
    </row>
    <row r="152" spans="1:5" x14ac:dyDescent="0.3">
      <c r="A152" s="4">
        <v>40393</v>
      </c>
      <c r="B152" s="2" t="s">
        <v>60</v>
      </c>
      <c r="C152" s="2">
        <v>8</v>
      </c>
      <c r="D152" s="10">
        <v>5.7</v>
      </c>
      <c r="E152" s="1">
        <f t="shared" si="3"/>
        <v>45.6</v>
      </c>
    </row>
    <row r="153" spans="1:5" x14ac:dyDescent="0.3">
      <c r="A153" s="4">
        <v>40394</v>
      </c>
      <c r="B153" s="2" t="s">
        <v>62</v>
      </c>
      <c r="C153" s="2">
        <v>13</v>
      </c>
      <c r="D153" s="10">
        <v>6.2</v>
      </c>
      <c r="E153" s="1">
        <f t="shared" si="3"/>
        <v>80.600000000000009</v>
      </c>
    </row>
    <row r="154" spans="1:5" x14ac:dyDescent="0.3">
      <c r="A154" s="4">
        <v>40395</v>
      </c>
      <c r="B154" s="2" t="s">
        <v>60</v>
      </c>
      <c r="C154" s="2">
        <v>9</v>
      </c>
      <c r="D154" s="10">
        <v>5.2</v>
      </c>
      <c r="E154" s="1">
        <f t="shared" si="3"/>
        <v>46.800000000000004</v>
      </c>
    </row>
    <row r="155" spans="1:5" x14ac:dyDescent="0.3">
      <c r="A155" s="4">
        <v>40396</v>
      </c>
      <c r="B155" s="2" t="s">
        <v>64</v>
      </c>
      <c r="C155" s="2">
        <v>23</v>
      </c>
      <c r="D155" s="10">
        <v>3.9</v>
      </c>
      <c r="E155" s="1">
        <f t="shared" si="3"/>
        <v>89.7</v>
      </c>
    </row>
    <row r="156" spans="1:5" x14ac:dyDescent="0.3">
      <c r="A156" s="4">
        <v>40399</v>
      </c>
      <c r="B156" s="2" t="s">
        <v>60</v>
      </c>
      <c r="C156" s="2">
        <v>20</v>
      </c>
      <c r="D156" s="10">
        <v>5.2</v>
      </c>
      <c r="E156" s="1">
        <f t="shared" si="3"/>
        <v>104</v>
      </c>
    </row>
    <row r="157" spans="1:5" x14ac:dyDescent="0.3">
      <c r="A157" s="4">
        <v>40400</v>
      </c>
      <c r="B157" s="2" t="s">
        <v>62</v>
      </c>
      <c r="C157" s="2">
        <v>8</v>
      </c>
      <c r="D157" s="10">
        <v>6</v>
      </c>
      <c r="E157" s="1">
        <f t="shared" si="3"/>
        <v>48</v>
      </c>
    </row>
    <row r="158" spans="1:5" x14ac:dyDescent="0.3">
      <c r="A158" s="4">
        <v>40401</v>
      </c>
      <c r="B158" s="2" t="s">
        <v>59</v>
      </c>
      <c r="C158" s="2">
        <v>21</v>
      </c>
      <c r="D158" s="10">
        <v>8.5</v>
      </c>
      <c r="E158" s="1">
        <f t="shared" si="3"/>
        <v>178.5</v>
      </c>
    </row>
    <row r="159" spans="1:5" x14ac:dyDescent="0.3">
      <c r="A159" s="4">
        <v>40402</v>
      </c>
      <c r="B159" s="2" t="s">
        <v>58</v>
      </c>
      <c r="C159" s="2">
        <v>20</v>
      </c>
      <c r="D159" s="10">
        <v>10.5</v>
      </c>
      <c r="E159" s="1">
        <f t="shared" si="3"/>
        <v>210</v>
      </c>
    </row>
    <row r="160" spans="1:5" x14ac:dyDescent="0.3">
      <c r="A160" s="4">
        <v>40403</v>
      </c>
      <c r="B160" s="2" t="s">
        <v>59</v>
      </c>
      <c r="C160" s="2">
        <v>17</v>
      </c>
      <c r="D160" s="10">
        <v>8.9</v>
      </c>
      <c r="E160" s="1">
        <f t="shared" si="3"/>
        <v>151.30000000000001</v>
      </c>
    </row>
    <row r="161" spans="1:5" x14ac:dyDescent="0.3">
      <c r="A161" s="4">
        <v>40406</v>
      </c>
      <c r="B161" s="2" t="s">
        <v>59</v>
      </c>
      <c r="C161" s="2">
        <v>22</v>
      </c>
      <c r="D161" s="10">
        <v>8.1999999999999993</v>
      </c>
      <c r="E161" s="1">
        <f t="shared" si="3"/>
        <v>180.39999999999998</v>
      </c>
    </row>
    <row r="162" spans="1:5" x14ac:dyDescent="0.3">
      <c r="A162" s="4">
        <v>40407</v>
      </c>
      <c r="B162" s="2" t="s">
        <v>64</v>
      </c>
      <c r="C162" s="2">
        <v>7</v>
      </c>
      <c r="D162" s="10">
        <v>3.6</v>
      </c>
      <c r="E162" s="1">
        <f t="shared" si="3"/>
        <v>25.2</v>
      </c>
    </row>
    <row r="163" spans="1:5" x14ac:dyDescent="0.3">
      <c r="A163" s="4">
        <v>40408</v>
      </c>
      <c r="B163" s="2" t="s">
        <v>60</v>
      </c>
      <c r="C163" s="2">
        <v>10</v>
      </c>
      <c r="D163" s="10">
        <v>5.9</v>
      </c>
      <c r="E163" s="1">
        <f t="shared" si="3"/>
        <v>59</v>
      </c>
    </row>
    <row r="164" spans="1:5" x14ac:dyDescent="0.3">
      <c r="A164" s="4">
        <v>40409</v>
      </c>
      <c r="B164" s="2" t="s">
        <v>61</v>
      </c>
      <c r="C164" s="2">
        <v>8</v>
      </c>
      <c r="D164" s="10">
        <v>4</v>
      </c>
      <c r="E164" s="1">
        <f t="shared" si="3"/>
        <v>32</v>
      </c>
    </row>
    <row r="165" spans="1:5" x14ac:dyDescent="0.3">
      <c r="A165" s="4">
        <v>40410</v>
      </c>
      <c r="B165" s="2" t="s">
        <v>60</v>
      </c>
      <c r="C165" s="2">
        <v>6</v>
      </c>
      <c r="D165" s="10">
        <v>5.9</v>
      </c>
      <c r="E165" s="1">
        <f t="shared" si="3"/>
        <v>35.400000000000006</v>
      </c>
    </row>
    <row r="166" spans="1:5" x14ac:dyDescent="0.3">
      <c r="A166" s="4">
        <v>40413</v>
      </c>
      <c r="B166" s="2" t="s">
        <v>63</v>
      </c>
      <c r="C166" s="2">
        <v>11</v>
      </c>
      <c r="D166" s="10">
        <v>5.5</v>
      </c>
      <c r="E166" s="1">
        <f t="shared" si="3"/>
        <v>60.5</v>
      </c>
    </row>
    <row r="167" spans="1:5" x14ac:dyDescent="0.3">
      <c r="A167" s="4">
        <v>40414</v>
      </c>
      <c r="B167" s="2" t="s">
        <v>21</v>
      </c>
      <c r="C167" s="2">
        <v>20</v>
      </c>
      <c r="D167" s="10">
        <v>5.3</v>
      </c>
      <c r="E167" s="1">
        <f t="shared" si="3"/>
        <v>106</v>
      </c>
    </row>
    <row r="168" spans="1:5" x14ac:dyDescent="0.3">
      <c r="A168" s="4">
        <v>40415</v>
      </c>
      <c r="B168" s="2" t="s">
        <v>62</v>
      </c>
      <c r="C168" s="2">
        <v>10</v>
      </c>
      <c r="D168" s="10">
        <v>6.6</v>
      </c>
      <c r="E168" s="1">
        <f t="shared" si="3"/>
        <v>66</v>
      </c>
    </row>
    <row r="169" spans="1:5" x14ac:dyDescent="0.3">
      <c r="A169" s="4">
        <v>40416</v>
      </c>
      <c r="B169" s="2" t="s">
        <v>60</v>
      </c>
      <c r="C169" s="2">
        <v>11</v>
      </c>
      <c r="D169" s="10">
        <v>5.2</v>
      </c>
      <c r="E169" s="1">
        <f t="shared" si="3"/>
        <v>57.2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9C15-E8F8-40C6-8485-3D24CA892BD5}">
  <dimension ref="A2:J169"/>
  <sheetViews>
    <sheetView workbookViewId="0">
      <selection activeCell="H20" sqref="H20"/>
    </sheetView>
  </sheetViews>
  <sheetFormatPr defaultRowHeight="16.5" x14ac:dyDescent="0.3"/>
  <cols>
    <col min="1" max="1" width="9.88671875" style="1" bestFit="1" customWidth="1"/>
    <col min="2" max="2" width="9" style="1" bestFit="1" customWidth="1"/>
    <col min="3" max="3" width="9.21875" style="1" bestFit="1" customWidth="1"/>
    <col min="4" max="4" width="7.5546875" style="1" bestFit="1" customWidth="1"/>
    <col min="5" max="5" width="2.109375" style="1" customWidth="1"/>
    <col min="6" max="6" width="7.33203125" style="1" customWidth="1"/>
    <col min="7" max="7" width="12" style="1" customWidth="1"/>
    <col min="8" max="8" width="13.109375" style="1" bestFit="1" customWidth="1"/>
    <col min="9" max="9" width="3.5546875" style="1" bestFit="1" customWidth="1"/>
    <col min="10" max="249" width="8.88671875" style="1"/>
    <col min="250" max="250" width="9" style="1" bestFit="1" customWidth="1"/>
    <col min="251" max="251" width="7.88671875" style="1" bestFit="1" customWidth="1"/>
    <col min="252" max="252" width="8.44140625" style="1" customWidth="1"/>
    <col min="253" max="253" width="5.77734375" style="1" customWidth="1"/>
    <col min="254" max="254" width="5" style="1" customWidth="1"/>
    <col min="255" max="255" width="8.88671875" style="1"/>
    <col min="256" max="256" width="9.44140625" style="1" customWidth="1"/>
    <col min="257" max="257" width="8.88671875" style="1"/>
    <col min="258" max="258" width="13.21875" style="1" customWidth="1"/>
    <col min="259" max="505" width="8.88671875" style="1"/>
    <col min="506" max="506" width="9" style="1" bestFit="1" customWidth="1"/>
    <col min="507" max="507" width="7.88671875" style="1" bestFit="1" customWidth="1"/>
    <col min="508" max="508" width="8.44140625" style="1" customWidth="1"/>
    <col min="509" max="509" width="5.77734375" style="1" customWidth="1"/>
    <col min="510" max="510" width="5" style="1" customWidth="1"/>
    <col min="511" max="511" width="8.88671875" style="1"/>
    <col min="512" max="512" width="9.44140625" style="1" customWidth="1"/>
    <col min="513" max="513" width="8.88671875" style="1"/>
    <col min="514" max="514" width="13.21875" style="1" customWidth="1"/>
    <col min="515" max="761" width="8.88671875" style="1"/>
    <col min="762" max="762" width="9" style="1" bestFit="1" customWidth="1"/>
    <col min="763" max="763" width="7.88671875" style="1" bestFit="1" customWidth="1"/>
    <col min="764" max="764" width="8.44140625" style="1" customWidth="1"/>
    <col min="765" max="765" width="5.77734375" style="1" customWidth="1"/>
    <col min="766" max="766" width="5" style="1" customWidth="1"/>
    <col min="767" max="767" width="8.88671875" style="1"/>
    <col min="768" max="768" width="9.44140625" style="1" customWidth="1"/>
    <col min="769" max="769" width="8.88671875" style="1"/>
    <col min="770" max="770" width="13.21875" style="1" customWidth="1"/>
    <col min="771" max="1017" width="8.88671875" style="1"/>
    <col min="1018" max="1018" width="9" style="1" bestFit="1" customWidth="1"/>
    <col min="1019" max="1019" width="7.88671875" style="1" bestFit="1" customWidth="1"/>
    <col min="1020" max="1020" width="8.44140625" style="1" customWidth="1"/>
    <col min="1021" max="1021" width="5.77734375" style="1" customWidth="1"/>
    <col min="1022" max="1022" width="5" style="1" customWidth="1"/>
    <col min="1023" max="1023" width="8.88671875" style="1"/>
    <col min="1024" max="1024" width="9.44140625" style="1" customWidth="1"/>
    <col min="1025" max="1025" width="8.88671875" style="1"/>
    <col min="1026" max="1026" width="13.21875" style="1" customWidth="1"/>
    <col min="1027" max="1273" width="8.88671875" style="1"/>
    <col min="1274" max="1274" width="9" style="1" bestFit="1" customWidth="1"/>
    <col min="1275" max="1275" width="7.88671875" style="1" bestFit="1" customWidth="1"/>
    <col min="1276" max="1276" width="8.44140625" style="1" customWidth="1"/>
    <col min="1277" max="1277" width="5.77734375" style="1" customWidth="1"/>
    <col min="1278" max="1278" width="5" style="1" customWidth="1"/>
    <col min="1279" max="1279" width="8.88671875" style="1"/>
    <col min="1280" max="1280" width="9.44140625" style="1" customWidth="1"/>
    <col min="1281" max="1281" width="8.88671875" style="1"/>
    <col min="1282" max="1282" width="13.21875" style="1" customWidth="1"/>
    <col min="1283" max="1529" width="8.88671875" style="1"/>
    <col min="1530" max="1530" width="9" style="1" bestFit="1" customWidth="1"/>
    <col min="1531" max="1531" width="7.88671875" style="1" bestFit="1" customWidth="1"/>
    <col min="1532" max="1532" width="8.44140625" style="1" customWidth="1"/>
    <col min="1533" max="1533" width="5.77734375" style="1" customWidth="1"/>
    <col min="1534" max="1534" width="5" style="1" customWidth="1"/>
    <col min="1535" max="1535" width="8.88671875" style="1"/>
    <col min="1536" max="1536" width="9.44140625" style="1" customWidth="1"/>
    <col min="1537" max="1537" width="8.88671875" style="1"/>
    <col min="1538" max="1538" width="13.21875" style="1" customWidth="1"/>
    <col min="1539" max="1785" width="8.88671875" style="1"/>
    <col min="1786" max="1786" width="9" style="1" bestFit="1" customWidth="1"/>
    <col min="1787" max="1787" width="7.88671875" style="1" bestFit="1" customWidth="1"/>
    <col min="1788" max="1788" width="8.44140625" style="1" customWidth="1"/>
    <col min="1789" max="1789" width="5.77734375" style="1" customWidth="1"/>
    <col min="1790" max="1790" width="5" style="1" customWidth="1"/>
    <col min="1791" max="1791" width="8.88671875" style="1"/>
    <col min="1792" max="1792" width="9.44140625" style="1" customWidth="1"/>
    <col min="1793" max="1793" width="8.88671875" style="1"/>
    <col min="1794" max="1794" width="13.21875" style="1" customWidth="1"/>
    <col min="1795" max="2041" width="8.88671875" style="1"/>
    <col min="2042" max="2042" width="9" style="1" bestFit="1" customWidth="1"/>
    <col min="2043" max="2043" width="7.88671875" style="1" bestFit="1" customWidth="1"/>
    <col min="2044" max="2044" width="8.44140625" style="1" customWidth="1"/>
    <col min="2045" max="2045" width="5.77734375" style="1" customWidth="1"/>
    <col min="2046" max="2046" width="5" style="1" customWidth="1"/>
    <col min="2047" max="2047" width="8.88671875" style="1"/>
    <col min="2048" max="2048" width="9.44140625" style="1" customWidth="1"/>
    <col min="2049" max="2049" width="8.88671875" style="1"/>
    <col min="2050" max="2050" width="13.21875" style="1" customWidth="1"/>
    <col min="2051" max="2297" width="8.88671875" style="1"/>
    <col min="2298" max="2298" width="9" style="1" bestFit="1" customWidth="1"/>
    <col min="2299" max="2299" width="7.88671875" style="1" bestFit="1" customWidth="1"/>
    <col min="2300" max="2300" width="8.44140625" style="1" customWidth="1"/>
    <col min="2301" max="2301" width="5.77734375" style="1" customWidth="1"/>
    <col min="2302" max="2302" width="5" style="1" customWidth="1"/>
    <col min="2303" max="2303" width="8.88671875" style="1"/>
    <col min="2304" max="2304" width="9.44140625" style="1" customWidth="1"/>
    <col min="2305" max="2305" width="8.88671875" style="1"/>
    <col min="2306" max="2306" width="13.21875" style="1" customWidth="1"/>
    <col min="2307" max="2553" width="8.88671875" style="1"/>
    <col min="2554" max="2554" width="9" style="1" bestFit="1" customWidth="1"/>
    <col min="2555" max="2555" width="7.88671875" style="1" bestFit="1" customWidth="1"/>
    <col min="2556" max="2556" width="8.44140625" style="1" customWidth="1"/>
    <col min="2557" max="2557" width="5.77734375" style="1" customWidth="1"/>
    <col min="2558" max="2558" width="5" style="1" customWidth="1"/>
    <col min="2559" max="2559" width="8.88671875" style="1"/>
    <col min="2560" max="2560" width="9.44140625" style="1" customWidth="1"/>
    <col min="2561" max="2561" width="8.88671875" style="1"/>
    <col min="2562" max="2562" width="13.21875" style="1" customWidth="1"/>
    <col min="2563" max="2809" width="8.88671875" style="1"/>
    <col min="2810" max="2810" width="9" style="1" bestFit="1" customWidth="1"/>
    <col min="2811" max="2811" width="7.88671875" style="1" bestFit="1" customWidth="1"/>
    <col min="2812" max="2812" width="8.44140625" style="1" customWidth="1"/>
    <col min="2813" max="2813" width="5.77734375" style="1" customWidth="1"/>
    <col min="2814" max="2814" width="5" style="1" customWidth="1"/>
    <col min="2815" max="2815" width="8.88671875" style="1"/>
    <col min="2816" max="2816" width="9.44140625" style="1" customWidth="1"/>
    <col min="2817" max="2817" width="8.88671875" style="1"/>
    <col min="2818" max="2818" width="13.21875" style="1" customWidth="1"/>
    <col min="2819" max="3065" width="8.88671875" style="1"/>
    <col min="3066" max="3066" width="9" style="1" bestFit="1" customWidth="1"/>
    <col min="3067" max="3067" width="7.88671875" style="1" bestFit="1" customWidth="1"/>
    <col min="3068" max="3068" width="8.44140625" style="1" customWidth="1"/>
    <col min="3069" max="3069" width="5.77734375" style="1" customWidth="1"/>
    <col min="3070" max="3070" width="5" style="1" customWidth="1"/>
    <col min="3071" max="3071" width="8.88671875" style="1"/>
    <col min="3072" max="3072" width="9.44140625" style="1" customWidth="1"/>
    <col min="3073" max="3073" width="8.88671875" style="1"/>
    <col min="3074" max="3074" width="13.21875" style="1" customWidth="1"/>
    <col min="3075" max="3321" width="8.88671875" style="1"/>
    <col min="3322" max="3322" width="9" style="1" bestFit="1" customWidth="1"/>
    <col min="3323" max="3323" width="7.88671875" style="1" bestFit="1" customWidth="1"/>
    <col min="3324" max="3324" width="8.44140625" style="1" customWidth="1"/>
    <col min="3325" max="3325" width="5.77734375" style="1" customWidth="1"/>
    <col min="3326" max="3326" width="5" style="1" customWidth="1"/>
    <col min="3327" max="3327" width="8.88671875" style="1"/>
    <col min="3328" max="3328" width="9.44140625" style="1" customWidth="1"/>
    <col min="3329" max="3329" width="8.88671875" style="1"/>
    <col min="3330" max="3330" width="13.21875" style="1" customWidth="1"/>
    <col min="3331" max="3577" width="8.88671875" style="1"/>
    <col min="3578" max="3578" width="9" style="1" bestFit="1" customWidth="1"/>
    <col min="3579" max="3579" width="7.88671875" style="1" bestFit="1" customWidth="1"/>
    <col min="3580" max="3580" width="8.44140625" style="1" customWidth="1"/>
    <col min="3581" max="3581" width="5.77734375" style="1" customWidth="1"/>
    <col min="3582" max="3582" width="5" style="1" customWidth="1"/>
    <col min="3583" max="3583" width="8.88671875" style="1"/>
    <col min="3584" max="3584" width="9.44140625" style="1" customWidth="1"/>
    <col min="3585" max="3585" width="8.88671875" style="1"/>
    <col min="3586" max="3586" width="13.21875" style="1" customWidth="1"/>
    <col min="3587" max="3833" width="8.88671875" style="1"/>
    <col min="3834" max="3834" width="9" style="1" bestFit="1" customWidth="1"/>
    <col min="3835" max="3835" width="7.88671875" style="1" bestFit="1" customWidth="1"/>
    <col min="3836" max="3836" width="8.44140625" style="1" customWidth="1"/>
    <col min="3837" max="3837" width="5.77734375" style="1" customWidth="1"/>
    <col min="3838" max="3838" width="5" style="1" customWidth="1"/>
    <col min="3839" max="3839" width="8.88671875" style="1"/>
    <col min="3840" max="3840" width="9.44140625" style="1" customWidth="1"/>
    <col min="3841" max="3841" width="8.88671875" style="1"/>
    <col min="3842" max="3842" width="13.21875" style="1" customWidth="1"/>
    <col min="3843" max="4089" width="8.88671875" style="1"/>
    <col min="4090" max="4090" width="9" style="1" bestFit="1" customWidth="1"/>
    <col min="4091" max="4091" width="7.88671875" style="1" bestFit="1" customWidth="1"/>
    <col min="4092" max="4092" width="8.44140625" style="1" customWidth="1"/>
    <col min="4093" max="4093" width="5.77734375" style="1" customWidth="1"/>
    <col min="4094" max="4094" width="5" style="1" customWidth="1"/>
    <col min="4095" max="4095" width="8.88671875" style="1"/>
    <col min="4096" max="4096" width="9.44140625" style="1" customWidth="1"/>
    <col min="4097" max="4097" width="8.88671875" style="1"/>
    <col min="4098" max="4098" width="13.21875" style="1" customWidth="1"/>
    <col min="4099" max="4345" width="8.88671875" style="1"/>
    <col min="4346" max="4346" width="9" style="1" bestFit="1" customWidth="1"/>
    <col min="4347" max="4347" width="7.88671875" style="1" bestFit="1" customWidth="1"/>
    <col min="4348" max="4348" width="8.44140625" style="1" customWidth="1"/>
    <col min="4349" max="4349" width="5.77734375" style="1" customWidth="1"/>
    <col min="4350" max="4350" width="5" style="1" customWidth="1"/>
    <col min="4351" max="4351" width="8.88671875" style="1"/>
    <col min="4352" max="4352" width="9.44140625" style="1" customWidth="1"/>
    <col min="4353" max="4353" width="8.88671875" style="1"/>
    <col min="4354" max="4354" width="13.21875" style="1" customWidth="1"/>
    <col min="4355" max="4601" width="8.88671875" style="1"/>
    <col min="4602" max="4602" width="9" style="1" bestFit="1" customWidth="1"/>
    <col min="4603" max="4603" width="7.88671875" style="1" bestFit="1" customWidth="1"/>
    <col min="4604" max="4604" width="8.44140625" style="1" customWidth="1"/>
    <col min="4605" max="4605" width="5.77734375" style="1" customWidth="1"/>
    <col min="4606" max="4606" width="5" style="1" customWidth="1"/>
    <col min="4607" max="4607" width="8.88671875" style="1"/>
    <col min="4608" max="4608" width="9.44140625" style="1" customWidth="1"/>
    <col min="4609" max="4609" width="8.88671875" style="1"/>
    <col min="4610" max="4610" width="13.21875" style="1" customWidth="1"/>
    <col min="4611" max="4857" width="8.88671875" style="1"/>
    <col min="4858" max="4858" width="9" style="1" bestFit="1" customWidth="1"/>
    <col min="4859" max="4859" width="7.88671875" style="1" bestFit="1" customWidth="1"/>
    <col min="4860" max="4860" width="8.44140625" style="1" customWidth="1"/>
    <col min="4861" max="4861" width="5.77734375" style="1" customWidth="1"/>
    <col min="4862" max="4862" width="5" style="1" customWidth="1"/>
    <col min="4863" max="4863" width="8.88671875" style="1"/>
    <col min="4864" max="4864" width="9.44140625" style="1" customWidth="1"/>
    <col min="4865" max="4865" width="8.88671875" style="1"/>
    <col min="4866" max="4866" width="13.21875" style="1" customWidth="1"/>
    <col min="4867" max="5113" width="8.88671875" style="1"/>
    <col min="5114" max="5114" width="9" style="1" bestFit="1" customWidth="1"/>
    <col min="5115" max="5115" width="7.88671875" style="1" bestFit="1" customWidth="1"/>
    <col min="5116" max="5116" width="8.44140625" style="1" customWidth="1"/>
    <col min="5117" max="5117" width="5.77734375" style="1" customWidth="1"/>
    <col min="5118" max="5118" width="5" style="1" customWidth="1"/>
    <col min="5119" max="5119" width="8.88671875" style="1"/>
    <col min="5120" max="5120" width="9.44140625" style="1" customWidth="1"/>
    <col min="5121" max="5121" width="8.88671875" style="1"/>
    <col min="5122" max="5122" width="13.21875" style="1" customWidth="1"/>
    <col min="5123" max="5369" width="8.88671875" style="1"/>
    <col min="5370" max="5370" width="9" style="1" bestFit="1" customWidth="1"/>
    <col min="5371" max="5371" width="7.88671875" style="1" bestFit="1" customWidth="1"/>
    <col min="5372" max="5372" width="8.44140625" style="1" customWidth="1"/>
    <col min="5373" max="5373" width="5.77734375" style="1" customWidth="1"/>
    <col min="5374" max="5374" width="5" style="1" customWidth="1"/>
    <col min="5375" max="5375" width="8.88671875" style="1"/>
    <col min="5376" max="5376" width="9.44140625" style="1" customWidth="1"/>
    <col min="5377" max="5377" width="8.88671875" style="1"/>
    <col min="5378" max="5378" width="13.21875" style="1" customWidth="1"/>
    <col min="5379" max="5625" width="8.88671875" style="1"/>
    <col min="5626" max="5626" width="9" style="1" bestFit="1" customWidth="1"/>
    <col min="5627" max="5627" width="7.88671875" style="1" bestFit="1" customWidth="1"/>
    <col min="5628" max="5628" width="8.44140625" style="1" customWidth="1"/>
    <col min="5629" max="5629" width="5.77734375" style="1" customWidth="1"/>
    <col min="5630" max="5630" width="5" style="1" customWidth="1"/>
    <col min="5631" max="5631" width="8.88671875" style="1"/>
    <col min="5632" max="5632" width="9.44140625" style="1" customWidth="1"/>
    <col min="5633" max="5633" width="8.88671875" style="1"/>
    <col min="5634" max="5634" width="13.21875" style="1" customWidth="1"/>
    <col min="5635" max="5881" width="8.88671875" style="1"/>
    <col min="5882" max="5882" width="9" style="1" bestFit="1" customWidth="1"/>
    <col min="5883" max="5883" width="7.88671875" style="1" bestFit="1" customWidth="1"/>
    <col min="5884" max="5884" width="8.44140625" style="1" customWidth="1"/>
    <col min="5885" max="5885" width="5.77734375" style="1" customWidth="1"/>
    <col min="5886" max="5886" width="5" style="1" customWidth="1"/>
    <col min="5887" max="5887" width="8.88671875" style="1"/>
    <col min="5888" max="5888" width="9.44140625" style="1" customWidth="1"/>
    <col min="5889" max="5889" width="8.88671875" style="1"/>
    <col min="5890" max="5890" width="13.21875" style="1" customWidth="1"/>
    <col min="5891" max="6137" width="8.88671875" style="1"/>
    <col min="6138" max="6138" width="9" style="1" bestFit="1" customWidth="1"/>
    <col min="6139" max="6139" width="7.88671875" style="1" bestFit="1" customWidth="1"/>
    <col min="6140" max="6140" width="8.44140625" style="1" customWidth="1"/>
    <col min="6141" max="6141" width="5.77734375" style="1" customWidth="1"/>
    <col min="6142" max="6142" width="5" style="1" customWidth="1"/>
    <col min="6143" max="6143" width="8.88671875" style="1"/>
    <col min="6144" max="6144" width="9.44140625" style="1" customWidth="1"/>
    <col min="6145" max="6145" width="8.88671875" style="1"/>
    <col min="6146" max="6146" width="13.21875" style="1" customWidth="1"/>
    <col min="6147" max="6393" width="8.88671875" style="1"/>
    <col min="6394" max="6394" width="9" style="1" bestFit="1" customWidth="1"/>
    <col min="6395" max="6395" width="7.88671875" style="1" bestFit="1" customWidth="1"/>
    <col min="6396" max="6396" width="8.44140625" style="1" customWidth="1"/>
    <col min="6397" max="6397" width="5.77734375" style="1" customWidth="1"/>
    <col min="6398" max="6398" width="5" style="1" customWidth="1"/>
    <col min="6399" max="6399" width="8.88671875" style="1"/>
    <col min="6400" max="6400" width="9.44140625" style="1" customWidth="1"/>
    <col min="6401" max="6401" width="8.88671875" style="1"/>
    <col min="6402" max="6402" width="13.21875" style="1" customWidth="1"/>
    <col min="6403" max="6649" width="8.88671875" style="1"/>
    <col min="6650" max="6650" width="9" style="1" bestFit="1" customWidth="1"/>
    <col min="6651" max="6651" width="7.88671875" style="1" bestFit="1" customWidth="1"/>
    <col min="6652" max="6652" width="8.44140625" style="1" customWidth="1"/>
    <col min="6653" max="6653" width="5.77734375" style="1" customWidth="1"/>
    <col min="6654" max="6654" width="5" style="1" customWidth="1"/>
    <col min="6655" max="6655" width="8.88671875" style="1"/>
    <col min="6656" max="6656" width="9.44140625" style="1" customWidth="1"/>
    <col min="6657" max="6657" width="8.88671875" style="1"/>
    <col min="6658" max="6658" width="13.21875" style="1" customWidth="1"/>
    <col min="6659" max="6905" width="8.88671875" style="1"/>
    <col min="6906" max="6906" width="9" style="1" bestFit="1" customWidth="1"/>
    <col min="6907" max="6907" width="7.88671875" style="1" bestFit="1" customWidth="1"/>
    <col min="6908" max="6908" width="8.44140625" style="1" customWidth="1"/>
    <col min="6909" max="6909" width="5.77734375" style="1" customWidth="1"/>
    <col min="6910" max="6910" width="5" style="1" customWidth="1"/>
    <col min="6911" max="6911" width="8.88671875" style="1"/>
    <col min="6912" max="6912" width="9.44140625" style="1" customWidth="1"/>
    <col min="6913" max="6913" width="8.88671875" style="1"/>
    <col min="6914" max="6914" width="13.21875" style="1" customWidth="1"/>
    <col min="6915" max="7161" width="8.88671875" style="1"/>
    <col min="7162" max="7162" width="9" style="1" bestFit="1" customWidth="1"/>
    <col min="7163" max="7163" width="7.88671875" style="1" bestFit="1" customWidth="1"/>
    <col min="7164" max="7164" width="8.44140625" style="1" customWidth="1"/>
    <col min="7165" max="7165" width="5.77734375" style="1" customWidth="1"/>
    <col min="7166" max="7166" width="5" style="1" customWidth="1"/>
    <col min="7167" max="7167" width="8.88671875" style="1"/>
    <col min="7168" max="7168" width="9.44140625" style="1" customWidth="1"/>
    <col min="7169" max="7169" width="8.88671875" style="1"/>
    <col min="7170" max="7170" width="13.21875" style="1" customWidth="1"/>
    <col min="7171" max="7417" width="8.88671875" style="1"/>
    <col min="7418" max="7418" width="9" style="1" bestFit="1" customWidth="1"/>
    <col min="7419" max="7419" width="7.88671875" style="1" bestFit="1" customWidth="1"/>
    <col min="7420" max="7420" width="8.44140625" style="1" customWidth="1"/>
    <col min="7421" max="7421" width="5.77734375" style="1" customWidth="1"/>
    <col min="7422" max="7422" width="5" style="1" customWidth="1"/>
    <col min="7423" max="7423" width="8.88671875" style="1"/>
    <col min="7424" max="7424" width="9.44140625" style="1" customWidth="1"/>
    <col min="7425" max="7425" width="8.88671875" style="1"/>
    <col min="7426" max="7426" width="13.21875" style="1" customWidth="1"/>
    <col min="7427" max="7673" width="8.88671875" style="1"/>
    <col min="7674" max="7674" width="9" style="1" bestFit="1" customWidth="1"/>
    <col min="7675" max="7675" width="7.88671875" style="1" bestFit="1" customWidth="1"/>
    <col min="7676" max="7676" width="8.44140625" style="1" customWidth="1"/>
    <col min="7677" max="7677" width="5.77734375" style="1" customWidth="1"/>
    <col min="7678" max="7678" width="5" style="1" customWidth="1"/>
    <col min="7679" max="7679" width="8.88671875" style="1"/>
    <col min="7680" max="7680" width="9.44140625" style="1" customWidth="1"/>
    <col min="7681" max="7681" width="8.88671875" style="1"/>
    <col min="7682" max="7682" width="13.21875" style="1" customWidth="1"/>
    <col min="7683" max="7929" width="8.88671875" style="1"/>
    <col min="7930" max="7930" width="9" style="1" bestFit="1" customWidth="1"/>
    <col min="7931" max="7931" width="7.88671875" style="1" bestFit="1" customWidth="1"/>
    <col min="7932" max="7932" width="8.44140625" style="1" customWidth="1"/>
    <col min="7933" max="7933" width="5.77734375" style="1" customWidth="1"/>
    <col min="7934" max="7934" width="5" style="1" customWidth="1"/>
    <col min="7935" max="7935" width="8.88671875" style="1"/>
    <col min="7936" max="7936" width="9.44140625" style="1" customWidth="1"/>
    <col min="7937" max="7937" width="8.88671875" style="1"/>
    <col min="7938" max="7938" width="13.21875" style="1" customWidth="1"/>
    <col min="7939" max="8185" width="8.88671875" style="1"/>
    <col min="8186" max="8186" width="9" style="1" bestFit="1" customWidth="1"/>
    <col min="8187" max="8187" width="7.88671875" style="1" bestFit="1" customWidth="1"/>
    <col min="8188" max="8188" width="8.44140625" style="1" customWidth="1"/>
    <col min="8189" max="8189" width="5.77734375" style="1" customWidth="1"/>
    <col min="8190" max="8190" width="5" style="1" customWidth="1"/>
    <col min="8191" max="8191" width="8.88671875" style="1"/>
    <col min="8192" max="8192" width="9.44140625" style="1" customWidth="1"/>
    <col min="8193" max="8193" width="8.88671875" style="1"/>
    <col min="8194" max="8194" width="13.21875" style="1" customWidth="1"/>
    <col min="8195" max="8441" width="8.88671875" style="1"/>
    <col min="8442" max="8442" width="9" style="1" bestFit="1" customWidth="1"/>
    <col min="8443" max="8443" width="7.88671875" style="1" bestFit="1" customWidth="1"/>
    <col min="8444" max="8444" width="8.44140625" style="1" customWidth="1"/>
    <col min="8445" max="8445" width="5.77734375" style="1" customWidth="1"/>
    <col min="8446" max="8446" width="5" style="1" customWidth="1"/>
    <col min="8447" max="8447" width="8.88671875" style="1"/>
    <col min="8448" max="8448" width="9.44140625" style="1" customWidth="1"/>
    <col min="8449" max="8449" width="8.88671875" style="1"/>
    <col min="8450" max="8450" width="13.21875" style="1" customWidth="1"/>
    <col min="8451" max="8697" width="8.88671875" style="1"/>
    <col min="8698" max="8698" width="9" style="1" bestFit="1" customWidth="1"/>
    <col min="8699" max="8699" width="7.88671875" style="1" bestFit="1" customWidth="1"/>
    <col min="8700" max="8700" width="8.44140625" style="1" customWidth="1"/>
    <col min="8701" max="8701" width="5.77734375" style="1" customWidth="1"/>
    <col min="8702" max="8702" width="5" style="1" customWidth="1"/>
    <col min="8703" max="8703" width="8.88671875" style="1"/>
    <col min="8704" max="8704" width="9.44140625" style="1" customWidth="1"/>
    <col min="8705" max="8705" width="8.88671875" style="1"/>
    <col min="8706" max="8706" width="13.21875" style="1" customWidth="1"/>
    <col min="8707" max="8953" width="8.88671875" style="1"/>
    <col min="8954" max="8954" width="9" style="1" bestFit="1" customWidth="1"/>
    <col min="8955" max="8955" width="7.88671875" style="1" bestFit="1" customWidth="1"/>
    <col min="8956" max="8956" width="8.44140625" style="1" customWidth="1"/>
    <col min="8957" max="8957" width="5.77734375" style="1" customWidth="1"/>
    <col min="8958" max="8958" width="5" style="1" customWidth="1"/>
    <col min="8959" max="8959" width="8.88671875" style="1"/>
    <col min="8960" max="8960" width="9.44140625" style="1" customWidth="1"/>
    <col min="8961" max="8961" width="8.88671875" style="1"/>
    <col min="8962" max="8962" width="13.21875" style="1" customWidth="1"/>
    <col min="8963" max="9209" width="8.88671875" style="1"/>
    <col min="9210" max="9210" width="9" style="1" bestFit="1" customWidth="1"/>
    <col min="9211" max="9211" width="7.88671875" style="1" bestFit="1" customWidth="1"/>
    <col min="9212" max="9212" width="8.44140625" style="1" customWidth="1"/>
    <col min="9213" max="9213" width="5.77734375" style="1" customWidth="1"/>
    <col min="9214" max="9214" width="5" style="1" customWidth="1"/>
    <col min="9215" max="9215" width="8.88671875" style="1"/>
    <col min="9216" max="9216" width="9.44140625" style="1" customWidth="1"/>
    <col min="9217" max="9217" width="8.88671875" style="1"/>
    <col min="9218" max="9218" width="13.21875" style="1" customWidth="1"/>
    <col min="9219" max="9465" width="8.88671875" style="1"/>
    <col min="9466" max="9466" width="9" style="1" bestFit="1" customWidth="1"/>
    <col min="9467" max="9467" width="7.88671875" style="1" bestFit="1" customWidth="1"/>
    <col min="9468" max="9468" width="8.44140625" style="1" customWidth="1"/>
    <col min="9469" max="9469" width="5.77734375" style="1" customWidth="1"/>
    <col min="9470" max="9470" width="5" style="1" customWidth="1"/>
    <col min="9471" max="9471" width="8.88671875" style="1"/>
    <col min="9472" max="9472" width="9.44140625" style="1" customWidth="1"/>
    <col min="9473" max="9473" width="8.88671875" style="1"/>
    <col min="9474" max="9474" width="13.21875" style="1" customWidth="1"/>
    <col min="9475" max="9721" width="8.88671875" style="1"/>
    <col min="9722" max="9722" width="9" style="1" bestFit="1" customWidth="1"/>
    <col min="9723" max="9723" width="7.88671875" style="1" bestFit="1" customWidth="1"/>
    <col min="9724" max="9724" width="8.44140625" style="1" customWidth="1"/>
    <col min="9725" max="9725" width="5.77734375" style="1" customWidth="1"/>
    <col min="9726" max="9726" width="5" style="1" customWidth="1"/>
    <col min="9727" max="9727" width="8.88671875" style="1"/>
    <col min="9728" max="9728" width="9.44140625" style="1" customWidth="1"/>
    <col min="9729" max="9729" width="8.88671875" style="1"/>
    <col min="9730" max="9730" width="13.21875" style="1" customWidth="1"/>
    <col min="9731" max="9977" width="8.88671875" style="1"/>
    <col min="9978" max="9978" width="9" style="1" bestFit="1" customWidth="1"/>
    <col min="9979" max="9979" width="7.88671875" style="1" bestFit="1" customWidth="1"/>
    <col min="9980" max="9980" width="8.44140625" style="1" customWidth="1"/>
    <col min="9981" max="9981" width="5.77734375" style="1" customWidth="1"/>
    <col min="9982" max="9982" width="5" style="1" customWidth="1"/>
    <col min="9983" max="9983" width="8.88671875" style="1"/>
    <col min="9984" max="9984" width="9.44140625" style="1" customWidth="1"/>
    <col min="9985" max="9985" width="8.88671875" style="1"/>
    <col min="9986" max="9986" width="13.21875" style="1" customWidth="1"/>
    <col min="9987" max="10233" width="8.88671875" style="1"/>
    <col min="10234" max="10234" width="9" style="1" bestFit="1" customWidth="1"/>
    <col min="10235" max="10235" width="7.88671875" style="1" bestFit="1" customWidth="1"/>
    <col min="10236" max="10236" width="8.44140625" style="1" customWidth="1"/>
    <col min="10237" max="10237" width="5.77734375" style="1" customWidth="1"/>
    <col min="10238" max="10238" width="5" style="1" customWidth="1"/>
    <col min="10239" max="10239" width="8.88671875" style="1"/>
    <col min="10240" max="10240" width="9.44140625" style="1" customWidth="1"/>
    <col min="10241" max="10241" width="8.88671875" style="1"/>
    <col min="10242" max="10242" width="13.21875" style="1" customWidth="1"/>
    <col min="10243" max="10489" width="8.88671875" style="1"/>
    <col min="10490" max="10490" width="9" style="1" bestFit="1" customWidth="1"/>
    <col min="10491" max="10491" width="7.88671875" style="1" bestFit="1" customWidth="1"/>
    <col min="10492" max="10492" width="8.44140625" style="1" customWidth="1"/>
    <col min="10493" max="10493" width="5.77734375" style="1" customWidth="1"/>
    <col min="10494" max="10494" width="5" style="1" customWidth="1"/>
    <col min="10495" max="10495" width="8.88671875" style="1"/>
    <col min="10496" max="10496" width="9.44140625" style="1" customWidth="1"/>
    <col min="10497" max="10497" width="8.88671875" style="1"/>
    <col min="10498" max="10498" width="13.21875" style="1" customWidth="1"/>
    <col min="10499" max="10745" width="8.88671875" style="1"/>
    <col min="10746" max="10746" width="9" style="1" bestFit="1" customWidth="1"/>
    <col min="10747" max="10747" width="7.88671875" style="1" bestFit="1" customWidth="1"/>
    <col min="10748" max="10748" width="8.44140625" style="1" customWidth="1"/>
    <col min="10749" max="10749" width="5.77734375" style="1" customWidth="1"/>
    <col min="10750" max="10750" width="5" style="1" customWidth="1"/>
    <col min="10751" max="10751" width="8.88671875" style="1"/>
    <col min="10752" max="10752" width="9.44140625" style="1" customWidth="1"/>
    <col min="10753" max="10753" width="8.88671875" style="1"/>
    <col min="10754" max="10754" width="13.21875" style="1" customWidth="1"/>
    <col min="10755" max="11001" width="8.88671875" style="1"/>
    <col min="11002" max="11002" width="9" style="1" bestFit="1" customWidth="1"/>
    <col min="11003" max="11003" width="7.88671875" style="1" bestFit="1" customWidth="1"/>
    <col min="11004" max="11004" width="8.44140625" style="1" customWidth="1"/>
    <col min="11005" max="11005" width="5.77734375" style="1" customWidth="1"/>
    <col min="11006" max="11006" width="5" style="1" customWidth="1"/>
    <col min="11007" max="11007" width="8.88671875" style="1"/>
    <col min="11008" max="11008" width="9.44140625" style="1" customWidth="1"/>
    <col min="11009" max="11009" width="8.88671875" style="1"/>
    <col min="11010" max="11010" width="13.21875" style="1" customWidth="1"/>
    <col min="11011" max="11257" width="8.88671875" style="1"/>
    <col min="11258" max="11258" width="9" style="1" bestFit="1" customWidth="1"/>
    <col min="11259" max="11259" width="7.88671875" style="1" bestFit="1" customWidth="1"/>
    <col min="11260" max="11260" width="8.44140625" style="1" customWidth="1"/>
    <col min="11261" max="11261" width="5.77734375" style="1" customWidth="1"/>
    <col min="11262" max="11262" width="5" style="1" customWidth="1"/>
    <col min="11263" max="11263" width="8.88671875" style="1"/>
    <col min="11264" max="11264" width="9.44140625" style="1" customWidth="1"/>
    <col min="11265" max="11265" width="8.88671875" style="1"/>
    <col min="11266" max="11266" width="13.21875" style="1" customWidth="1"/>
    <col min="11267" max="11513" width="8.88671875" style="1"/>
    <col min="11514" max="11514" width="9" style="1" bestFit="1" customWidth="1"/>
    <col min="11515" max="11515" width="7.88671875" style="1" bestFit="1" customWidth="1"/>
    <col min="11516" max="11516" width="8.44140625" style="1" customWidth="1"/>
    <col min="11517" max="11517" width="5.77734375" style="1" customWidth="1"/>
    <col min="11518" max="11518" width="5" style="1" customWidth="1"/>
    <col min="11519" max="11519" width="8.88671875" style="1"/>
    <col min="11520" max="11520" width="9.44140625" style="1" customWidth="1"/>
    <col min="11521" max="11521" width="8.88671875" style="1"/>
    <col min="11522" max="11522" width="13.21875" style="1" customWidth="1"/>
    <col min="11523" max="11769" width="8.88671875" style="1"/>
    <col min="11770" max="11770" width="9" style="1" bestFit="1" customWidth="1"/>
    <col min="11771" max="11771" width="7.88671875" style="1" bestFit="1" customWidth="1"/>
    <col min="11772" max="11772" width="8.44140625" style="1" customWidth="1"/>
    <col min="11773" max="11773" width="5.77734375" style="1" customWidth="1"/>
    <col min="11774" max="11774" width="5" style="1" customWidth="1"/>
    <col min="11775" max="11775" width="8.88671875" style="1"/>
    <col min="11776" max="11776" width="9.44140625" style="1" customWidth="1"/>
    <col min="11777" max="11777" width="8.88671875" style="1"/>
    <col min="11778" max="11778" width="13.21875" style="1" customWidth="1"/>
    <col min="11779" max="12025" width="8.88671875" style="1"/>
    <col min="12026" max="12026" width="9" style="1" bestFit="1" customWidth="1"/>
    <col min="12027" max="12027" width="7.88671875" style="1" bestFit="1" customWidth="1"/>
    <col min="12028" max="12028" width="8.44140625" style="1" customWidth="1"/>
    <col min="12029" max="12029" width="5.77734375" style="1" customWidth="1"/>
    <col min="12030" max="12030" width="5" style="1" customWidth="1"/>
    <col min="12031" max="12031" width="8.88671875" style="1"/>
    <col min="12032" max="12032" width="9.44140625" style="1" customWidth="1"/>
    <col min="12033" max="12033" width="8.88671875" style="1"/>
    <col min="12034" max="12034" width="13.21875" style="1" customWidth="1"/>
    <col min="12035" max="12281" width="8.88671875" style="1"/>
    <col min="12282" max="12282" width="9" style="1" bestFit="1" customWidth="1"/>
    <col min="12283" max="12283" width="7.88671875" style="1" bestFit="1" customWidth="1"/>
    <col min="12284" max="12284" width="8.44140625" style="1" customWidth="1"/>
    <col min="12285" max="12285" width="5.77734375" style="1" customWidth="1"/>
    <col min="12286" max="12286" width="5" style="1" customWidth="1"/>
    <col min="12287" max="12287" width="8.88671875" style="1"/>
    <col min="12288" max="12288" width="9.44140625" style="1" customWidth="1"/>
    <col min="12289" max="12289" width="8.88671875" style="1"/>
    <col min="12290" max="12290" width="13.21875" style="1" customWidth="1"/>
    <col min="12291" max="12537" width="8.88671875" style="1"/>
    <col min="12538" max="12538" width="9" style="1" bestFit="1" customWidth="1"/>
    <col min="12539" max="12539" width="7.88671875" style="1" bestFit="1" customWidth="1"/>
    <col min="12540" max="12540" width="8.44140625" style="1" customWidth="1"/>
    <col min="12541" max="12541" width="5.77734375" style="1" customWidth="1"/>
    <col min="12542" max="12542" width="5" style="1" customWidth="1"/>
    <col min="12543" max="12543" width="8.88671875" style="1"/>
    <col min="12544" max="12544" width="9.44140625" style="1" customWidth="1"/>
    <col min="12545" max="12545" width="8.88671875" style="1"/>
    <col min="12546" max="12546" width="13.21875" style="1" customWidth="1"/>
    <col min="12547" max="12793" width="8.88671875" style="1"/>
    <col min="12794" max="12794" width="9" style="1" bestFit="1" customWidth="1"/>
    <col min="12795" max="12795" width="7.88671875" style="1" bestFit="1" customWidth="1"/>
    <col min="12796" max="12796" width="8.44140625" style="1" customWidth="1"/>
    <col min="12797" max="12797" width="5.77734375" style="1" customWidth="1"/>
    <col min="12798" max="12798" width="5" style="1" customWidth="1"/>
    <col min="12799" max="12799" width="8.88671875" style="1"/>
    <col min="12800" max="12800" width="9.44140625" style="1" customWidth="1"/>
    <col min="12801" max="12801" width="8.88671875" style="1"/>
    <col min="12802" max="12802" width="13.21875" style="1" customWidth="1"/>
    <col min="12803" max="13049" width="8.88671875" style="1"/>
    <col min="13050" max="13050" width="9" style="1" bestFit="1" customWidth="1"/>
    <col min="13051" max="13051" width="7.88671875" style="1" bestFit="1" customWidth="1"/>
    <col min="13052" max="13052" width="8.44140625" style="1" customWidth="1"/>
    <col min="13053" max="13053" width="5.77734375" style="1" customWidth="1"/>
    <col min="13054" max="13054" width="5" style="1" customWidth="1"/>
    <col min="13055" max="13055" width="8.88671875" style="1"/>
    <col min="13056" max="13056" width="9.44140625" style="1" customWidth="1"/>
    <col min="13057" max="13057" width="8.88671875" style="1"/>
    <col min="13058" max="13058" width="13.21875" style="1" customWidth="1"/>
    <col min="13059" max="13305" width="8.88671875" style="1"/>
    <col min="13306" max="13306" width="9" style="1" bestFit="1" customWidth="1"/>
    <col min="13307" max="13307" width="7.88671875" style="1" bestFit="1" customWidth="1"/>
    <col min="13308" max="13308" width="8.44140625" style="1" customWidth="1"/>
    <col min="13309" max="13309" width="5.77734375" style="1" customWidth="1"/>
    <col min="13310" max="13310" width="5" style="1" customWidth="1"/>
    <col min="13311" max="13311" width="8.88671875" style="1"/>
    <col min="13312" max="13312" width="9.44140625" style="1" customWidth="1"/>
    <col min="13313" max="13313" width="8.88671875" style="1"/>
    <col min="13314" max="13314" width="13.21875" style="1" customWidth="1"/>
    <col min="13315" max="13561" width="8.88671875" style="1"/>
    <col min="13562" max="13562" width="9" style="1" bestFit="1" customWidth="1"/>
    <col min="13563" max="13563" width="7.88671875" style="1" bestFit="1" customWidth="1"/>
    <col min="13564" max="13564" width="8.44140625" style="1" customWidth="1"/>
    <col min="13565" max="13565" width="5.77734375" style="1" customWidth="1"/>
    <col min="13566" max="13566" width="5" style="1" customWidth="1"/>
    <col min="13567" max="13567" width="8.88671875" style="1"/>
    <col min="13568" max="13568" width="9.44140625" style="1" customWidth="1"/>
    <col min="13569" max="13569" width="8.88671875" style="1"/>
    <col min="13570" max="13570" width="13.21875" style="1" customWidth="1"/>
    <col min="13571" max="13817" width="8.88671875" style="1"/>
    <col min="13818" max="13818" width="9" style="1" bestFit="1" customWidth="1"/>
    <col min="13819" max="13819" width="7.88671875" style="1" bestFit="1" customWidth="1"/>
    <col min="13820" max="13820" width="8.44140625" style="1" customWidth="1"/>
    <col min="13821" max="13821" width="5.77734375" style="1" customWidth="1"/>
    <col min="13822" max="13822" width="5" style="1" customWidth="1"/>
    <col min="13823" max="13823" width="8.88671875" style="1"/>
    <col min="13824" max="13824" width="9.44140625" style="1" customWidth="1"/>
    <col min="13825" max="13825" width="8.88671875" style="1"/>
    <col min="13826" max="13826" width="13.21875" style="1" customWidth="1"/>
    <col min="13827" max="14073" width="8.88671875" style="1"/>
    <col min="14074" max="14074" width="9" style="1" bestFit="1" customWidth="1"/>
    <col min="14075" max="14075" width="7.88671875" style="1" bestFit="1" customWidth="1"/>
    <col min="14076" max="14076" width="8.44140625" style="1" customWidth="1"/>
    <col min="14077" max="14077" width="5.77734375" style="1" customWidth="1"/>
    <col min="14078" max="14078" width="5" style="1" customWidth="1"/>
    <col min="14079" max="14079" width="8.88671875" style="1"/>
    <col min="14080" max="14080" width="9.44140625" style="1" customWidth="1"/>
    <col min="14081" max="14081" width="8.88671875" style="1"/>
    <col min="14082" max="14082" width="13.21875" style="1" customWidth="1"/>
    <col min="14083" max="14329" width="8.88671875" style="1"/>
    <col min="14330" max="14330" width="9" style="1" bestFit="1" customWidth="1"/>
    <col min="14331" max="14331" width="7.88671875" style="1" bestFit="1" customWidth="1"/>
    <col min="14332" max="14332" width="8.44140625" style="1" customWidth="1"/>
    <col min="14333" max="14333" width="5.77734375" style="1" customWidth="1"/>
    <col min="14334" max="14334" width="5" style="1" customWidth="1"/>
    <col min="14335" max="14335" width="8.88671875" style="1"/>
    <col min="14336" max="14336" width="9.44140625" style="1" customWidth="1"/>
    <col min="14337" max="14337" width="8.88671875" style="1"/>
    <col min="14338" max="14338" width="13.21875" style="1" customWidth="1"/>
    <col min="14339" max="14585" width="8.88671875" style="1"/>
    <col min="14586" max="14586" width="9" style="1" bestFit="1" customWidth="1"/>
    <col min="14587" max="14587" width="7.88671875" style="1" bestFit="1" customWidth="1"/>
    <col min="14588" max="14588" width="8.44140625" style="1" customWidth="1"/>
    <col min="14589" max="14589" width="5.77734375" style="1" customWidth="1"/>
    <col min="14590" max="14590" width="5" style="1" customWidth="1"/>
    <col min="14591" max="14591" width="8.88671875" style="1"/>
    <col min="14592" max="14592" width="9.44140625" style="1" customWidth="1"/>
    <col min="14593" max="14593" width="8.88671875" style="1"/>
    <col min="14594" max="14594" width="13.21875" style="1" customWidth="1"/>
    <col min="14595" max="14841" width="8.88671875" style="1"/>
    <col min="14842" max="14842" width="9" style="1" bestFit="1" customWidth="1"/>
    <col min="14843" max="14843" width="7.88671875" style="1" bestFit="1" customWidth="1"/>
    <col min="14844" max="14844" width="8.44140625" style="1" customWidth="1"/>
    <col min="14845" max="14845" width="5.77734375" style="1" customWidth="1"/>
    <col min="14846" max="14846" width="5" style="1" customWidth="1"/>
    <col min="14847" max="14847" width="8.88671875" style="1"/>
    <col min="14848" max="14848" width="9.44140625" style="1" customWidth="1"/>
    <col min="14849" max="14849" width="8.88671875" style="1"/>
    <col min="14850" max="14850" width="13.21875" style="1" customWidth="1"/>
    <col min="14851" max="15097" width="8.88671875" style="1"/>
    <col min="15098" max="15098" width="9" style="1" bestFit="1" customWidth="1"/>
    <col min="15099" max="15099" width="7.88671875" style="1" bestFit="1" customWidth="1"/>
    <col min="15100" max="15100" width="8.44140625" style="1" customWidth="1"/>
    <col min="15101" max="15101" width="5.77734375" style="1" customWidth="1"/>
    <col min="15102" max="15102" width="5" style="1" customWidth="1"/>
    <col min="15103" max="15103" width="8.88671875" style="1"/>
    <col min="15104" max="15104" width="9.44140625" style="1" customWidth="1"/>
    <col min="15105" max="15105" width="8.88671875" style="1"/>
    <col min="15106" max="15106" width="13.21875" style="1" customWidth="1"/>
    <col min="15107" max="15353" width="8.88671875" style="1"/>
    <col min="15354" max="15354" width="9" style="1" bestFit="1" customWidth="1"/>
    <col min="15355" max="15355" width="7.88671875" style="1" bestFit="1" customWidth="1"/>
    <col min="15356" max="15356" width="8.44140625" style="1" customWidth="1"/>
    <col min="15357" max="15357" width="5.77734375" style="1" customWidth="1"/>
    <col min="15358" max="15358" width="5" style="1" customWidth="1"/>
    <col min="15359" max="15359" width="8.88671875" style="1"/>
    <col min="15360" max="15360" width="9.44140625" style="1" customWidth="1"/>
    <col min="15361" max="15361" width="8.88671875" style="1"/>
    <col min="15362" max="15362" width="13.21875" style="1" customWidth="1"/>
    <col min="15363" max="15609" width="8.88671875" style="1"/>
    <col min="15610" max="15610" width="9" style="1" bestFit="1" customWidth="1"/>
    <col min="15611" max="15611" width="7.88671875" style="1" bestFit="1" customWidth="1"/>
    <col min="15612" max="15612" width="8.44140625" style="1" customWidth="1"/>
    <col min="15613" max="15613" width="5.77734375" style="1" customWidth="1"/>
    <col min="15614" max="15614" width="5" style="1" customWidth="1"/>
    <col min="15615" max="15615" width="8.88671875" style="1"/>
    <col min="15616" max="15616" width="9.44140625" style="1" customWidth="1"/>
    <col min="15617" max="15617" width="8.88671875" style="1"/>
    <col min="15618" max="15618" width="13.21875" style="1" customWidth="1"/>
    <col min="15619" max="15865" width="8.88671875" style="1"/>
    <col min="15866" max="15866" width="9" style="1" bestFit="1" customWidth="1"/>
    <col min="15867" max="15867" width="7.88671875" style="1" bestFit="1" customWidth="1"/>
    <col min="15868" max="15868" width="8.44140625" style="1" customWidth="1"/>
    <col min="15869" max="15869" width="5.77734375" style="1" customWidth="1"/>
    <col min="15870" max="15870" width="5" style="1" customWidth="1"/>
    <col min="15871" max="15871" width="8.88671875" style="1"/>
    <col min="15872" max="15872" width="9.44140625" style="1" customWidth="1"/>
    <col min="15873" max="15873" width="8.88671875" style="1"/>
    <col min="15874" max="15874" width="13.21875" style="1" customWidth="1"/>
    <col min="15875" max="16121" width="8.88671875" style="1"/>
    <col min="16122" max="16122" width="9" style="1" bestFit="1" customWidth="1"/>
    <col min="16123" max="16123" width="7.88671875" style="1" bestFit="1" customWidth="1"/>
    <col min="16124" max="16124" width="8.44140625" style="1" customWidth="1"/>
    <col min="16125" max="16125" width="5.77734375" style="1" customWidth="1"/>
    <col min="16126" max="16126" width="5" style="1" customWidth="1"/>
    <col min="16127" max="16127" width="8.88671875" style="1"/>
    <col min="16128" max="16128" width="9.44140625" style="1" customWidth="1"/>
    <col min="16129" max="16129" width="8.88671875" style="1"/>
    <col min="16130" max="16130" width="13.21875" style="1" customWidth="1"/>
    <col min="16131" max="16384" width="8.88671875" style="1"/>
  </cols>
  <sheetData>
    <row r="2" spans="1:10" x14ac:dyDescent="0.3">
      <c r="A2" s="30" t="s">
        <v>78</v>
      </c>
      <c r="B2" s="5"/>
      <c r="C2" s="5"/>
      <c r="D2" s="5"/>
      <c r="E2" s="5"/>
      <c r="F2" s="5"/>
      <c r="G2" s="5"/>
    </row>
    <row r="4" spans="1:10" ht="30" x14ac:dyDescent="0.3">
      <c r="A4" s="6" t="s">
        <v>34</v>
      </c>
      <c r="B4" s="6" t="s">
        <v>20</v>
      </c>
      <c r="C4" s="6" t="s">
        <v>57</v>
      </c>
      <c r="D4" s="6" t="s">
        <v>2</v>
      </c>
      <c r="F4" s="7" t="s">
        <v>20</v>
      </c>
      <c r="G4" s="6" t="s">
        <v>77</v>
      </c>
      <c r="H4" s="6" t="s">
        <v>65</v>
      </c>
      <c r="J4" s="7" t="s">
        <v>79</v>
      </c>
    </row>
    <row r="5" spans="1:10" x14ac:dyDescent="0.3">
      <c r="A5" s="4">
        <v>40186</v>
      </c>
      <c r="B5" s="2" t="s">
        <v>58</v>
      </c>
      <c r="C5" s="2">
        <v>10</v>
      </c>
      <c r="D5" s="10">
        <v>10.3</v>
      </c>
      <c r="F5" s="8" t="s">
        <v>22</v>
      </c>
      <c r="G5" s="9"/>
      <c r="H5" s="3"/>
    </row>
    <row r="6" spans="1:10" x14ac:dyDescent="0.3">
      <c r="A6" s="4">
        <v>40189</v>
      </c>
      <c r="B6" s="2" t="s">
        <v>59</v>
      </c>
      <c r="C6" s="2">
        <v>8</v>
      </c>
      <c r="D6" s="10">
        <v>8.8000000000000007</v>
      </c>
      <c r="F6" s="8" t="s">
        <v>21</v>
      </c>
      <c r="G6" s="9"/>
      <c r="H6" s="3"/>
    </row>
    <row r="7" spans="1:10" x14ac:dyDescent="0.3">
      <c r="A7" s="4">
        <v>40190</v>
      </c>
      <c r="B7" s="2" t="s">
        <v>60</v>
      </c>
      <c r="C7" s="2">
        <v>9</v>
      </c>
      <c r="D7" s="10">
        <v>5.7</v>
      </c>
      <c r="F7" s="8" t="s">
        <v>64</v>
      </c>
      <c r="G7" s="9"/>
      <c r="H7" s="3"/>
    </row>
    <row r="8" spans="1:10" x14ac:dyDescent="0.3">
      <c r="A8" s="4">
        <v>40191</v>
      </c>
      <c r="B8" s="2" t="s">
        <v>61</v>
      </c>
      <c r="C8" s="2">
        <v>13</v>
      </c>
      <c r="D8" s="10">
        <v>4</v>
      </c>
      <c r="F8" s="8" t="s">
        <v>61</v>
      </c>
      <c r="G8" s="9"/>
      <c r="H8" s="3"/>
    </row>
    <row r="9" spans="1:10" x14ac:dyDescent="0.3">
      <c r="A9" s="4">
        <v>40192</v>
      </c>
      <c r="B9" s="2" t="s">
        <v>59</v>
      </c>
      <c r="C9" s="2">
        <v>15</v>
      </c>
      <c r="D9" s="10">
        <v>8.4</v>
      </c>
      <c r="F9" s="8" t="s">
        <v>63</v>
      </c>
      <c r="G9" s="9"/>
      <c r="H9" s="3"/>
    </row>
    <row r="10" spans="1:10" x14ac:dyDescent="0.3">
      <c r="A10" s="4">
        <v>40193</v>
      </c>
      <c r="B10" s="2" t="s">
        <v>58</v>
      </c>
      <c r="C10" s="2">
        <v>12</v>
      </c>
      <c r="D10" s="10">
        <v>10</v>
      </c>
      <c r="F10" s="8" t="s">
        <v>62</v>
      </c>
      <c r="G10" s="9"/>
      <c r="H10" s="3"/>
    </row>
    <row r="11" spans="1:10" x14ac:dyDescent="0.3">
      <c r="A11" s="4">
        <v>40196</v>
      </c>
      <c r="B11" s="2" t="s">
        <v>21</v>
      </c>
      <c r="C11" s="2">
        <v>22</v>
      </c>
      <c r="D11" s="10">
        <v>5.9</v>
      </c>
      <c r="F11" s="8" t="s">
        <v>60</v>
      </c>
      <c r="G11" s="9"/>
      <c r="H11" s="3"/>
    </row>
    <row r="12" spans="1:10" x14ac:dyDescent="0.3">
      <c r="A12" s="4">
        <v>40197</v>
      </c>
      <c r="B12" s="2" t="s">
        <v>62</v>
      </c>
      <c r="C12" s="2">
        <v>23</v>
      </c>
      <c r="D12" s="10">
        <v>6.3</v>
      </c>
      <c r="F12" s="8" t="s">
        <v>59</v>
      </c>
      <c r="G12" s="9"/>
      <c r="H12" s="3"/>
    </row>
    <row r="13" spans="1:10" x14ac:dyDescent="0.3">
      <c r="A13" s="4">
        <v>40198</v>
      </c>
      <c r="B13" s="2" t="s">
        <v>21</v>
      </c>
      <c r="C13" s="2">
        <v>24</v>
      </c>
      <c r="D13" s="10">
        <v>5.5</v>
      </c>
      <c r="F13" s="8" t="s">
        <v>58</v>
      </c>
      <c r="G13" s="9"/>
      <c r="H13" s="3"/>
    </row>
    <row r="14" spans="1:10" x14ac:dyDescent="0.3">
      <c r="A14" s="4">
        <v>40199</v>
      </c>
      <c r="B14" s="2" t="s">
        <v>60</v>
      </c>
      <c r="C14" s="2">
        <v>11</v>
      </c>
      <c r="D14" s="10">
        <v>5</v>
      </c>
    </row>
    <row r="15" spans="1:10" x14ac:dyDescent="0.3">
      <c r="A15" s="4">
        <v>40200</v>
      </c>
      <c r="B15" s="2" t="s">
        <v>22</v>
      </c>
      <c r="C15" s="2">
        <v>6</v>
      </c>
      <c r="D15" s="10">
        <v>2</v>
      </c>
    </row>
    <row r="16" spans="1:10" x14ac:dyDescent="0.3">
      <c r="A16" s="4">
        <v>40203</v>
      </c>
      <c r="B16" s="2" t="s">
        <v>21</v>
      </c>
      <c r="C16" s="2">
        <v>22</v>
      </c>
      <c r="D16" s="10">
        <v>5</v>
      </c>
      <c r="F16" s="29"/>
    </row>
    <row r="17" spans="1:7" x14ac:dyDescent="0.3">
      <c r="A17" s="4">
        <v>40204</v>
      </c>
      <c r="B17" s="2" t="s">
        <v>60</v>
      </c>
      <c r="C17" s="2">
        <v>7</v>
      </c>
      <c r="D17" s="10">
        <v>5.8</v>
      </c>
    </row>
    <row r="18" spans="1:7" x14ac:dyDescent="0.3">
      <c r="A18" s="4">
        <v>40205</v>
      </c>
      <c r="B18" s="2" t="s">
        <v>63</v>
      </c>
      <c r="C18" s="2">
        <v>11</v>
      </c>
      <c r="D18" s="10">
        <v>5.9</v>
      </c>
      <c r="G18" s="49"/>
    </row>
    <row r="19" spans="1:7" x14ac:dyDescent="0.3">
      <c r="A19" s="4">
        <v>40206</v>
      </c>
      <c r="B19" s="2" t="s">
        <v>22</v>
      </c>
      <c r="C19" s="2">
        <v>7</v>
      </c>
      <c r="D19" s="10">
        <v>2.1</v>
      </c>
    </row>
    <row r="20" spans="1:7" x14ac:dyDescent="0.3">
      <c r="A20" s="4">
        <v>40207</v>
      </c>
      <c r="B20" s="2" t="s">
        <v>59</v>
      </c>
      <c r="C20" s="2">
        <v>20</v>
      </c>
      <c r="D20" s="10">
        <v>8.3000000000000007</v>
      </c>
    </row>
    <row r="21" spans="1:7" x14ac:dyDescent="0.3">
      <c r="A21" s="4">
        <v>40210</v>
      </c>
      <c r="B21" s="2" t="s">
        <v>60</v>
      </c>
      <c r="C21" s="2">
        <v>14</v>
      </c>
      <c r="D21" s="10">
        <v>5.0999999999999996</v>
      </c>
    </row>
    <row r="22" spans="1:7" x14ac:dyDescent="0.3">
      <c r="A22" s="4">
        <v>40211</v>
      </c>
      <c r="B22" s="2" t="s">
        <v>60</v>
      </c>
      <c r="C22" s="2">
        <v>22</v>
      </c>
      <c r="D22" s="10">
        <v>5.3</v>
      </c>
    </row>
    <row r="23" spans="1:7" x14ac:dyDescent="0.3">
      <c r="A23" s="4">
        <v>40212</v>
      </c>
      <c r="B23" s="2" t="s">
        <v>58</v>
      </c>
      <c r="C23" s="2">
        <v>9</v>
      </c>
      <c r="D23" s="10">
        <v>10.1</v>
      </c>
    </row>
    <row r="24" spans="1:7" x14ac:dyDescent="0.3">
      <c r="A24" s="4">
        <v>40213</v>
      </c>
      <c r="B24" s="2" t="s">
        <v>22</v>
      </c>
      <c r="C24" s="2">
        <v>10</v>
      </c>
      <c r="D24" s="10">
        <v>2</v>
      </c>
    </row>
    <row r="25" spans="1:7" x14ac:dyDescent="0.3">
      <c r="A25" s="4">
        <v>40214</v>
      </c>
      <c r="B25" s="2" t="s">
        <v>60</v>
      </c>
      <c r="C25" s="2">
        <v>13</v>
      </c>
      <c r="D25" s="10">
        <v>5.0999999999999996</v>
      </c>
    </row>
    <row r="26" spans="1:7" x14ac:dyDescent="0.3">
      <c r="A26" s="4">
        <v>40217</v>
      </c>
      <c r="B26" s="2" t="s">
        <v>59</v>
      </c>
      <c r="C26" s="2">
        <v>20</v>
      </c>
      <c r="D26" s="10">
        <v>8</v>
      </c>
    </row>
    <row r="27" spans="1:7" x14ac:dyDescent="0.3">
      <c r="A27" s="4">
        <v>40218</v>
      </c>
      <c r="B27" s="2" t="s">
        <v>59</v>
      </c>
      <c r="C27" s="2">
        <v>10</v>
      </c>
      <c r="D27" s="10">
        <v>8.1</v>
      </c>
    </row>
    <row r="28" spans="1:7" x14ac:dyDescent="0.3">
      <c r="A28" s="4">
        <v>40219</v>
      </c>
      <c r="B28" s="2" t="s">
        <v>21</v>
      </c>
      <c r="C28" s="2">
        <v>11</v>
      </c>
      <c r="D28" s="10">
        <v>5.9</v>
      </c>
    </row>
    <row r="29" spans="1:7" x14ac:dyDescent="0.3">
      <c r="A29" s="4">
        <v>40220</v>
      </c>
      <c r="B29" s="2" t="s">
        <v>59</v>
      </c>
      <c r="C29" s="2">
        <v>8</v>
      </c>
      <c r="D29" s="10">
        <v>8.4</v>
      </c>
    </row>
    <row r="30" spans="1:7" x14ac:dyDescent="0.3">
      <c r="A30" s="4">
        <v>40221</v>
      </c>
      <c r="B30" s="2" t="s">
        <v>63</v>
      </c>
      <c r="C30" s="2">
        <v>11</v>
      </c>
      <c r="D30" s="10">
        <v>5.4</v>
      </c>
    </row>
    <row r="31" spans="1:7" x14ac:dyDescent="0.3">
      <c r="A31" s="4">
        <v>40224</v>
      </c>
      <c r="B31" s="2" t="s">
        <v>58</v>
      </c>
      <c r="C31" s="2">
        <v>7</v>
      </c>
      <c r="D31" s="10">
        <v>10.7</v>
      </c>
    </row>
    <row r="32" spans="1:7" x14ac:dyDescent="0.3">
      <c r="A32" s="4">
        <v>40225</v>
      </c>
      <c r="B32" s="2" t="s">
        <v>58</v>
      </c>
      <c r="C32" s="2">
        <v>11</v>
      </c>
      <c r="D32" s="10">
        <v>10.6</v>
      </c>
    </row>
    <row r="33" spans="1:4" x14ac:dyDescent="0.3">
      <c r="A33" s="4">
        <v>40226</v>
      </c>
      <c r="B33" s="2" t="s">
        <v>59</v>
      </c>
      <c r="C33" s="2">
        <v>16</v>
      </c>
      <c r="D33" s="10">
        <v>8.3000000000000007</v>
      </c>
    </row>
    <row r="34" spans="1:4" x14ac:dyDescent="0.3">
      <c r="A34" s="4">
        <v>40227</v>
      </c>
      <c r="B34" s="2" t="s">
        <v>62</v>
      </c>
      <c r="C34" s="2">
        <v>13</v>
      </c>
      <c r="D34" s="10">
        <v>6.6</v>
      </c>
    </row>
    <row r="35" spans="1:4" x14ac:dyDescent="0.3">
      <c r="A35" s="4">
        <v>40228</v>
      </c>
      <c r="B35" s="2" t="s">
        <v>64</v>
      </c>
      <c r="C35" s="2">
        <v>10</v>
      </c>
      <c r="D35" s="10">
        <v>3.6</v>
      </c>
    </row>
    <row r="36" spans="1:4" x14ac:dyDescent="0.3">
      <c r="A36" s="4">
        <v>40231</v>
      </c>
      <c r="B36" s="2" t="s">
        <v>63</v>
      </c>
      <c r="C36" s="2">
        <v>17</v>
      </c>
      <c r="D36" s="10">
        <v>5.8</v>
      </c>
    </row>
    <row r="37" spans="1:4" x14ac:dyDescent="0.3">
      <c r="A37" s="4">
        <v>40232</v>
      </c>
      <c r="B37" s="2" t="s">
        <v>62</v>
      </c>
      <c r="C37" s="2">
        <v>14</v>
      </c>
      <c r="D37" s="10">
        <v>6.1</v>
      </c>
    </row>
    <row r="38" spans="1:4" x14ac:dyDescent="0.3">
      <c r="A38" s="4">
        <v>40233</v>
      </c>
      <c r="B38" s="2" t="s">
        <v>22</v>
      </c>
      <c r="C38" s="2">
        <v>15</v>
      </c>
      <c r="D38" s="10">
        <v>2</v>
      </c>
    </row>
    <row r="39" spans="1:4" x14ac:dyDescent="0.3">
      <c r="A39" s="4">
        <v>40234</v>
      </c>
      <c r="B39" s="2" t="s">
        <v>58</v>
      </c>
      <c r="C39" s="2">
        <v>7</v>
      </c>
      <c r="D39" s="10">
        <v>10.1</v>
      </c>
    </row>
    <row r="40" spans="1:4" x14ac:dyDescent="0.3">
      <c r="A40" s="4">
        <v>40235</v>
      </c>
      <c r="B40" s="2" t="s">
        <v>61</v>
      </c>
      <c r="C40" s="2">
        <v>9</v>
      </c>
      <c r="D40" s="10">
        <v>4.5999999999999996</v>
      </c>
    </row>
    <row r="41" spans="1:4" x14ac:dyDescent="0.3">
      <c r="A41" s="4">
        <v>40238</v>
      </c>
      <c r="B41" s="2" t="s">
        <v>64</v>
      </c>
      <c r="C41" s="2">
        <v>10</v>
      </c>
      <c r="D41" s="10">
        <v>3.1</v>
      </c>
    </row>
    <row r="42" spans="1:4" x14ac:dyDescent="0.3">
      <c r="A42" s="4">
        <v>40239</v>
      </c>
      <c r="B42" s="2" t="s">
        <v>22</v>
      </c>
      <c r="C42" s="2">
        <v>6</v>
      </c>
      <c r="D42" s="10">
        <v>2.2999999999999998</v>
      </c>
    </row>
    <row r="43" spans="1:4" x14ac:dyDescent="0.3">
      <c r="A43" s="4">
        <v>40240</v>
      </c>
      <c r="B43" s="2" t="s">
        <v>64</v>
      </c>
      <c r="C43" s="2">
        <v>6</v>
      </c>
      <c r="D43" s="10">
        <v>3.5</v>
      </c>
    </row>
    <row r="44" spans="1:4" x14ac:dyDescent="0.3">
      <c r="A44" s="4">
        <v>40241</v>
      </c>
      <c r="B44" s="2" t="s">
        <v>64</v>
      </c>
      <c r="C44" s="2">
        <v>8</v>
      </c>
      <c r="D44" s="10">
        <v>3</v>
      </c>
    </row>
    <row r="45" spans="1:4" x14ac:dyDescent="0.3">
      <c r="A45" s="4">
        <v>40242</v>
      </c>
      <c r="B45" s="2" t="s">
        <v>62</v>
      </c>
      <c r="C45" s="2">
        <v>24</v>
      </c>
      <c r="D45" s="10">
        <v>6.4</v>
      </c>
    </row>
    <row r="46" spans="1:4" x14ac:dyDescent="0.3">
      <c r="A46" s="4">
        <v>40245</v>
      </c>
      <c r="B46" s="2" t="s">
        <v>61</v>
      </c>
      <c r="C46" s="2">
        <v>23</v>
      </c>
      <c r="D46" s="10">
        <v>4.0999999999999996</v>
      </c>
    </row>
    <row r="47" spans="1:4" x14ac:dyDescent="0.3">
      <c r="A47" s="4">
        <v>40246</v>
      </c>
      <c r="B47" s="2" t="s">
        <v>62</v>
      </c>
      <c r="C47" s="2">
        <v>25</v>
      </c>
      <c r="D47" s="10">
        <v>6.7</v>
      </c>
    </row>
    <row r="48" spans="1:4" x14ac:dyDescent="0.3">
      <c r="A48" s="4">
        <v>40247</v>
      </c>
      <c r="B48" s="2" t="s">
        <v>21</v>
      </c>
      <c r="C48" s="2">
        <v>10</v>
      </c>
      <c r="D48" s="10">
        <v>5.7</v>
      </c>
    </row>
    <row r="49" spans="1:4" x14ac:dyDescent="0.3">
      <c r="A49" s="4">
        <v>40248</v>
      </c>
      <c r="B49" s="2" t="s">
        <v>22</v>
      </c>
      <c r="C49" s="2">
        <v>18</v>
      </c>
      <c r="D49" s="10">
        <v>2.2999999999999998</v>
      </c>
    </row>
    <row r="50" spans="1:4" x14ac:dyDescent="0.3">
      <c r="A50" s="4">
        <v>40249</v>
      </c>
      <c r="B50" s="2" t="s">
        <v>61</v>
      </c>
      <c r="C50" s="2">
        <v>24</v>
      </c>
      <c r="D50" s="10">
        <v>4.5999999999999996</v>
      </c>
    </row>
    <row r="51" spans="1:4" x14ac:dyDescent="0.3">
      <c r="A51" s="4">
        <v>40252</v>
      </c>
      <c r="B51" s="2" t="s">
        <v>60</v>
      </c>
      <c r="C51" s="2">
        <v>8</v>
      </c>
      <c r="D51" s="10">
        <v>5.4</v>
      </c>
    </row>
    <row r="52" spans="1:4" x14ac:dyDescent="0.3">
      <c r="A52" s="4">
        <v>40253</v>
      </c>
      <c r="B52" s="2" t="s">
        <v>63</v>
      </c>
      <c r="C52" s="2">
        <v>9</v>
      </c>
      <c r="D52" s="10">
        <v>5</v>
      </c>
    </row>
    <row r="53" spans="1:4" x14ac:dyDescent="0.3">
      <c r="A53" s="4">
        <v>40254</v>
      </c>
      <c r="B53" s="2" t="s">
        <v>58</v>
      </c>
      <c r="C53" s="2">
        <v>25</v>
      </c>
      <c r="D53" s="10">
        <v>10.9</v>
      </c>
    </row>
    <row r="54" spans="1:4" x14ac:dyDescent="0.3">
      <c r="A54" s="4">
        <v>40255</v>
      </c>
      <c r="B54" s="2" t="s">
        <v>63</v>
      </c>
      <c r="C54" s="2">
        <v>22</v>
      </c>
      <c r="D54" s="10">
        <v>5.4</v>
      </c>
    </row>
    <row r="55" spans="1:4" x14ac:dyDescent="0.3">
      <c r="A55" s="4">
        <v>40256</v>
      </c>
      <c r="B55" s="2" t="s">
        <v>21</v>
      </c>
      <c r="C55" s="2">
        <v>24</v>
      </c>
      <c r="D55" s="10">
        <v>5.3</v>
      </c>
    </row>
    <row r="56" spans="1:4" x14ac:dyDescent="0.3">
      <c r="A56" s="4">
        <v>40259</v>
      </c>
      <c r="B56" s="2" t="s">
        <v>61</v>
      </c>
      <c r="C56" s="2">
        <v>10</v>
      </c>
      <c r="D56" s="10">
        <v>4.0999999999999996</v>
      </c>
    </row>
    <row r="57" spans="1:4" x14ac:dyDescent="0.3">
      <c r="A57" s="4">
        <v>40260</v>
      </c>
      <c r="B57" s="2" t="s">
        <v>64</v>
      </c>
      <c r="C57" s="2">
        <v>9</v>
      </c>
      <c r="D57" s="10">
        <v>3.5</v>
      </c>
    </row>
    <row r="58" spans="1:4" x14ac:dyDescent="0.3">
      <c r="A58" s="4">
        <v>40261</v>
      </c>
      <c r="B58" s="2" t="s">
        <v>58</v>
      </c>
      <c r="C58" s="2">
        <v>24</v>
      </c>
      <c r="D58" s="10">
        <v>10.4</v>
      </c>
    </row>
    <row r="59" spans="1:4" x14ac:dyDescent="0.3">
      <c r="A59" s="4">
        <v>40262</v>
      </c>
      <c r="B59" s="2" t="s">
        <v>21</v>
      </c>
      <c r="C59" s="2">
        <v>8</v>
      </c>
      <c r="D59" s="10">
        <v>5.3</v>
      </c>
    </row>
    <row r="60" spans="1:4" x14ac:dyDescent="0.3">
      <c r="A60" s="4">
        <v>40263</v>
      </c>
      <c r="B60" s="2" t="s">
        <v>64</v>
      </c>
      <c r="C60" s="2">
        <v>18</v>
      </c>
      <c r="D60" s="10">
        <v>3.4</v>
      </c>
    </row>
    <row r="61" spans="1:4" x14ac:dyDescent="0.3">
      <c r="A61" s="4">
        <v>40266</v>
      </c>
      <c r="B61" s="2" t="s">
        <v>63</v>
      </c>
      <c r="C61" s="2">
        <v>25</v>
      </c>
      <c r="D61" s="10">
        <v>5.8</v>
      </c>
    </row>
    <row r="62" spans="1:4" x14ac:dyDescent="0.3">
      <c r="A62" s="4">
        <v>40267</v>
      </c>
      <c r="B62" s="2" t="s">
        <v>63</v>
      </c>
      <c r="C62" s="2">
        <v>17</v>
      </c>
      <c r="D62" s="10">
        <v>5.2</v>
      </c>
    </row>
    <row r="63" spans="1:4" x14ac:dyDescent="0.3">
      <c r="A63" s="4">
        <v>40268</v>
      </c>
      <c r="B63" s="2" t="s">
        <v>63</v>
      </c>
      <c r="C63" s="2">
        <v>25</v>
      </c>
      <c r="D63" s="10">
        <v>5.7</v>
      </c>
    </row>
    <row r="64" spans="1:4" x14ac:dyDescent="0.3">
      <c r="A64" s="4">
        <v>40269</v>
      </c>
      <c r="B64" s="2" t="s">
        <v>59</v>
      </c>
      <c r="C64" s="2">
        <v>8</v>
      </c>
      <c r="D64" s="10">
        <v>8.6</v>
      </c>
    </row>
    <row r="65" spans="1:4" x14ac:dyDescent="0.3">
      <c r="A65" s="4">
        <v>40270</v>
      </c>
      <c r="B65" s="2" t="s">
        <v>58</v>
      </c>
      <c r="C65" s="2">
        <v>19</v>
      </c>
      <c r="D65" s="10">
        <v>10.9</v>
      </c>
    </row>
    <row r="66" spans="1:4" x14ac:dyDescent="0.3">
      <c r="A66" s="4">
        <v>40273</v>
      </c>
      <c r="B66" s="2" t="s">
        <v>64</v>
      </c>
      <c r="C66" s="2">
        <v>15</v>
      </c>
      <c r="D66" s="10">
        <v>3.6</v>
      </c>
    </row>
    <row r="67" spans="1:4" x14ac:dyDescent="0.3">
      <c r="A67" s="4">
        <v>40274</v>
      </c>
      <c r="B67" s="2" t="s">
        <v>64</v>
      </c>
      <c r="C67" s="2">
        <v>17</v>
      </c>
      <c r="D67" s="10">
        <v>3.9</v>
      </c>
    </row>
    <row r="68" spans="1:4" x14ac:dyDescent="0.3">
      <c r="A68" s="4">
        <v>40275</v>
      </c>
      <c r="B68" s="2" t="s">
        <v>62</v>
      </c>
      <c r="C68" s="2">
        <v>15</v>
      </c>
      <c r="D68" s="10">
        <v>6</v>
      </c>
    </row>
    <row r="69" spans="1:4" x14ac:dyDescent="0.3">
      <c r="A69" s="4">
        <v>40276</v>
      </c>
      <c r="B69" s="2" t="s">
        <v>62</v>
      </c>
      <c r="C69" s="2">
        <v>11</v>
      </c>
      <c r="D69" s="10">
        <v>6.8</v>
      </c>
    </row>
    <row r="70" spans="1:4" x14ac:dyDescent="0.3">
      <c r="A70" s="4">
        <v>40277</v>
      </c>
      <c r="B70" s="2" t="s">
        <v>59</v>
      </c>
      <c r="C70" s="2">
        <v>16</v>
      </c>
      <c r="D70" s="10">
        <v>8.8000000000000007</v>
      </c>
    </row>
    <row r="71" spans="1:4" x14ac:dyDescent="0.3">
      <c r="A71" s="4">
        <v>40280</v>
      </c>
      <c r="B71" s="2" t="s">
        <v>63</v>
      </c>
      <c r="C71" s="2">
        <v>20</v>
      </c>
      <c r="D71" s="10">
        <v>5.8</v>
      </c>
    </row>
    <row r="72" spans="1:4" x14ac:dyDescent="0.3">
      <c r="A72" s="4">
        <v>40281</v>
      </c>
      <c r="B72" s="2" t="s">
        <v>62</v>
      </c>
      <c r="C72" s="2">
        <v>13</v>
      </c>
      <c r="D72" s="10">
        <v>6.5</v>
      </c>
    </row>
    <row r="73" spans="1:4" x14ac:dyDescent="0.3">
      <c r="A73" s="4">
        <v>40282</v>
      </c>
      <c r="B73" s="2" t="s">
        <v>22</v>
      </c>
      <c r="C73" s="2">
        <v>11</v>
      </c>
      <c r="D73" s="10">
        <v>2.5</v>
      </c>
    </row>
    <row r="74" spans="1:4" x14ac:dyDescent="0.3">
      <c r="A74" s="4">
        <v>40283</v>
      </c>
      <c r="B74" s="2" t="s">
        <v>62</v>
      </c>
      <c r="C74" s="2">
        <v>18</v>
      </c>
      <c r="D74" s="10">
        <v>6.1</v>
      </c>
    </row>
    <row r="75" spans="1:4" x14ac:dyDescent="0.3">
      <c r="A75" s="4">
        <v>40284</v>
      </c>
      <c r="B75" s="2" t="s">
        <v>21</v>
      </c>
      <c r="C75" s="2">
        <v>7</v>
      </c>
      <c r="D75" s="10">
        <v>5.0999999999999996</v>
      </c>
    </row>
    <row r="76" spans="1:4" x14ac:dyDescent="0.3">
      <c r="A76" s="4">
        <v>40287</v>
      </c>
      <c r="B76" s="2" t="s">
        <v>21</v>
      </c>
      <c r="C76" s="2">
        <v>8</v>
      </c>
      <c r="D76" s="10">
        <v>5</v>
      </c>
    </row>
    <row r="77" spans="1:4" x14ac:dyDescent="0.3">
      <c r="A77" s="4">
        <v>40288</v>
      </c>
      <c r="B77" s="2" t="s">
        <v>58</v>
      </c>
      <c r="C77" s="2">
        <v>13</v>
      </c>
      <c r="D77" s="10">
        <v>10.5</v>
      </c>
    </row>
    <row r="78" spans="1:4" x14ac:dyDescent="0.3">
      <c r="A78" s="4">
        <v>40289</v>
      </c>
      <c r="B78" s="2" t="s">
        <v>59</v>
      </c>
      <c r="C78" s="2">
        <v>22</v>
      </c>
      <c r="D78" s="10">
        <v>8.1999999999999993</v>
      </c>
    </row>
    <row r="79" spans="1:4" x14ac:dyDescent="0.3">
      <c r="A79" s="4">
        <v>40290</v>
      </c>
      <c r="B79" s="2" t="s">
        <v>60</v>
      </c>
      <c r="C79" s="2">
        <v>7</v>
      </c>
      <c r="D79" s="10">
        <v>5.0999999999999996</v>
      </c>
    </row>
    <row r="80" spans="1:4" x14ac:dyDescent="0.3">
      <c r="A80" s="4">
        <v>40291</v>
      </c>
      <c r="B80" s="2" t="s">
        <v>22</v>
      </c>
      <c r="C80" s="2">
        <v>7</v>
      </c>
      <c r="D80" s="10">
        <v>2</v>
      </c>
    </row>
    <row r="81" spans="1:4" x14ac:dyDescent="0.3">
      <c r="A81" s="4">
        <v>40294</v>
      </c>
      <c r="B81" s="2" t="s">
        <v>61</v>
      </c>
      <c r="C81" s="2">
        <v>21</v>
      </c>
      <c r="D81" s="10">
        <v>4.5</v>
      </c>
    </row>
    <row r="82" spans="1:4" x14ac:dyDescent="0.3">
      <c r="A82" s="4">
        <v>40295</v>
      </c>
      <c r="B82" s="2" t="s">
        <v>59</v>
      </c>
      <c r="C82" s="2">
        <v>25</v>
      </c>
      <c r="D82" s="10">
        <v>8.8000000000000007</v>
      </c>
    </row>
    <row r="83" spans="1:4" x14ac:dyDescent="0.3">
      <c r="A83" s="4">
        <v>40296</v>
      </c>
      <c r="B83" s="2" t="s">
        <v>22</v>
      </c>
      <c r="C83" s="2">
        <v>20</v>
      </c>
      <c r="D83" s="10">
        <v>2.8</v>
      </c>
    </row>
    <row r="84" spans="1:4" x14ac:dyDescent="0.3">
      <c r="A84" s="4">
        <v>40297</v>
      </c>
      <c r="B84" s="2" t="s">
        <v>64</v>
      </c>
      <c r="C84" s="2">
        <v>12</v>
      </c>
      <c r="D84" s="10">
        <v>3</v>
      </c>
    </row>
    <row r="85" spans="1:4" x14ac:dyDescent="0.3">
      <c r="A85" s="4">
        <v>40298</v>
      </c>
      <c r="B85" s="2" t="s">
        <v>58</v>
      </c>
      <c r="C85" s="2">
        <v>13</v>
      </c>
      <c r="D85" s="10">
        <v>10.6</v>
      </c>
    </row>
    <row r="86" spans="1:4" x14ac:dyDescent="0.3">
      <c r="A86" s="4">
        <v>40301</v>
      </c>
      <c r="B86" s="2" t="s">
        <v>61</v>
      </c>
      <c r="C86" s="2">
        <v>16</v>
      </c>
      <c r="D86" s="10">
        <v>4.7</v>
      </c>
    </row>
    <row r="87" spans="1:4" x14ac:dyDescent="0.3">
      <c r="A87" s="4">
        <v>40302</v>
      </c>
      <c r="B87" s="2" t="s">
        <v>58</v>
      </c>
      <c r="C87" s="2">
        <v>25</v>
      </c>
      <c r="D87" s="10">
        <v>10.8</v>
      </c>
    </row>
    <row r="88" spans="1:4" x14ac:dyDescent="0.3">
      <c r="A88" s="4">
        <v>40303</v>
      </c>
      <c r="B88" s="2" t="s">
        <v>59</v>
      </c>
      <c r="C88" s="2">
        <v>14</v>
      </c>
      <c r="D88" s="10">
        <v>8.6999999999999993</v>
      </c>
    </row>
    <row r="89" spans="1:4" x14ac:dyDescent="0.3">
      <c r="A89" s="4">
        <v>40304</v>
      </c>
      <c r="B89" s="2" t="s">
        <v>64</v>
      </c>
      <c r="C89" s="2">
        <v>7</v>
      </c>
      <c r="D89" s="10">
        <v>3.4</v>
      </c>
    </row>
    <row r="90" spans="1:4" x14ac:dyDescent="0.3">
      <c r="A90" s="4">
        <v>40305</v>
      </c>
      <c r="B90" s="2" t="s">
        <v>21</v>
      </c>
      <c r="C90" s="2">
        <v>7</v>
      </c>
      <c r="D90" s="10">
        <v>5.8</v>
      </c>
    </row>
    <row r="91" spans="1:4" x14ac:dyDescent="0.3">
      <c r="A91" s="4">
        <v>40308</v>
      </c>
      <c r="B91" s="2" t="s">
        <v>21</v>
      </c>
      <c r="C91" s="2">
        <v>16</v>
      </c>
      <c r="D91" s="10">
        <v>5.0999999999999996</v>
      </c>
    </row>
    <row r="92" spans="1:4" x14ac:dyDescent="0.3">
      <c r="A92" s="4">
        <v>40309</v>
      </c>
      <c r="B92" s="2" t="s">
        <v>64</v>
      </c>
      <c r="C92" s="2">
        <v>20</v>
      </c>
      <c r="D92" s="10">
        <v>3.9</v>
      </c>
    </row>
    <row r="93" spans="1:4" x14ac:dyDescent="0.3">
      <c r="A93" s="4">
        <v>40310</v>
      </c>
      <c r="B93" s="2" t="s">
        <v>63</v>
      </c>
      <c r="C93" s="2">
        <v>24</v>
      </c>
      <c r="D93" s="10">
        <v>5.7</v>
      </c>
    </row>
    <row r="94" spans="1:4" x14ac:dyDescent="0.3">
      <c r="A94" s="4">
        <v>40311</v>
      </c>
      <c r="B94" s="2" t="s">
        <v>59</v>
      </c>
      <c r="C94" s="2">
        <v>17</v>
      </c>
      <c r="D94" s="10">
        <v>8.1999999999999993</v>
      </c>
    </row>
    <row r="95" spans="1:4" x14ac:dyDescent="0.3">
      <c r="A95" s="4">
        <v>40312</v>
      </c>
      <c r="B95" s="2" t="s">
        <v>58</v>
      </c>
      <c r="C95" s="2">
        <v>7</v>
      </c>
      <c r="D95" s="10">
        <v>10.5</v>
      </c>
    </row>
    <row r="96" spans="1:4" x14ac:dyDescent="0.3">
      <c r="A96" s="4">
        <v>40315</v>
      </c>
      <c r="B96" s="2" t="s">
        <v>63</v>
      </c>
      <c r="C96" s="2">
        <v>19</v>
      </c>
      <c r="D96" s="10">
        <v>5.4</v>
      </c>
    </row>
    <row r="97" spans="1:4" x14ac:dyDescent="0.3">
      <c r="A97" s="4">
        <v>40316</v>
      </c>
      <c r="B97" s="2" t="s">
        <v>60</v>
      </c>
      <c r="C97" s="2">
        <v>8</v>
      </c>
      <c r="D97" s="10">
        <v>5.2</v>
      </c>
    </row>
    <row r="98" spans="1:4" x14ac:dyDescent="0.3">
      <c r="A98" s="4">
        <v>40317</v>
      </c>
      <c r="B98" s="2" t="s">
        <v>64</v>
      </c>
      <c r="C98" s="2">
        <v>10</v>
      </c>
      <c r="D98" s="10">
        <v>3.5</v>
      </c>
    </row>
    <row r="99" spans="1:4" x14ac:dyDescent="0.3">
      <c r="A99" s="4">
        <v>40318</v>
      </c>
      <c r="B99" s="2" t="s">
        <v>22</v>
      </c>
      <c r="C99" s="2">
        <v>10</v>
      </c>
      <c r="D99" s="10">
        <v>2</v>
      </c>
    </row>
    <row r="100" spans="1:4" x14ac:dyDescent="0.3">
      <c r="A100" s="4">
        <v>40319</v>
      </c>
      <c r="B100" s="2" t="s">
        <v>59</v>
      </c>
      <c r="C100" s="2">
        <v>16</v>
      </c>
      <c r="D100" s="10">
        <v>8</v>
      </c>
    </row>
    <row r="101" spans="1:4" x14ac:dyDescent="0.3">
      <c r="A101" s="4">
        <v>40322</v>
      </c>
      <c r="B101" s="2" t="s">
        <v>21</v>
      </c>
      <c r="C101" s="2">
        <v>25</v>
      </c>
      <c r="D101" s="10">
        <v>5.7</v>
      </c>
    </row>
    <row r="102" spans="1:4" x14ac:dyDescent="0.3">
      <c r="A102" s="4">
        <v>40323</v>
      </c>
      <c r="B102" s="2" t="s">
        <v>21</v>
      </c>
      <c r="C102" s="2">
        <v>18</v>
      </c>
      <c r="D102" s="10">
        <v>5</v>
      </c>
    </row>
    <row r="103" spans="1:4" x14ac:dyDescent="0.3">
      <c r="A103" s="4">
        <v>40324</v>
      </c>
      <c r="B103" s="2" t="s">
        <v>21</v>
      </c>
      <c r="C103" s="2">
        <v>13</v>
      </c>
      <c r="D103" s="10">
        <v>5.3</v>
      </c>
    </row>
    <row r="104" spans="1:4" x14ac:dyDescent="0.3">
      <c r="A104" s="4">
        <v>40325</v>
      </c>
      <c r="B104" s="2" t="s">
        <v>58</v>
      </c>
      <c r="C104" s="2">
        <v>17</v>
      </c>
      <c r="D104" s="10">
        <v>10.4</v>
      </c>
    </row>
    <row r="105" spans="1:4" x14ac:dyDescent="0.3">
      <c r="A105" s="4">
        <v>40326</v>
      </c>
      <c r="B105" s="2" t="s">
        <v>63</v>
      </c>
      <c r="C105" s="2">
        <v>14</v>
      </c>
      <c r="D105" s="10">
        <v>5.6</v>
      </c>
    </row>
    <row r="106" spans="1:4" x14ac:dyDescent="0.3">
      <c r="A106" s="4">
        <v>40329</v>
      </c>
      <c r="B106" s="2" t="s">
        <v>63</v>
      </c>
      <c r="C106" s="2">
        <v>24</v>
      </c>
      <c r="D106" s="10">
        <v>5.6</v>
      </c>
    </row>
    <row r="107" spans="1:4" x14ac:dyDescent="0.3">
      <c r="A107" s="4">
        <v>40330</v>
      </c>
      <c r="B107" s="2" t="s">
        <v>63</v>
      </c>
      <c r="C107" s="2">
        <v>20</v>
      </c>
      <c r="D107" s="10">
        <v>5.9</v>
      </c>
    </row>
    <row r="108" spans="1:4" x14ac:dyDescent="0.3">
      <c r="A108" s="4">
        <v>40331</v>
      </c>
      <c r="B108" s="2" t="s">
        <v>64</v>
      </c>
      <c r="C108" s="2">
        <v>25</v>
      </c>
      <c r="D108" s="10">
        <v>3.3</v>
      </c>
    </row>
    <row r="109" spans="1:4" x14ac:dyDescent="0.3">
      <c r="A109" s="4">
        <v>40332</v>
      </c>
      <c r="B109" s="2" t="s">
        <v>22</v>
      </c>
      <c r="C109" s="2">
        <v>10</v>
      </c>
      <c r="D109" s="10">
        <v>2.6</v>
      </c>
    </row>
    <row r="110" spans="1:4" x14ac:dyDescent="0.3">
      <c r="A110" s="4">
        <v>40333</v>
      </c>
      <c r="B110" s="2" t="s">
        <v>63</v>
      </c>
      <c r="C110" s="2">
        <v>19</v>
      </c>
      <c r="D110" s="10">
        <v>5.6</v>
      </c>
    </row>
    <row r="111" spans="1:4" x14ac:dyDescent="0.3">
      <c r="A111" s="4">
        <v>40336</v>
      </c>
      <c r="B111" s="2" t="s">
        <v>64</v>
      </c>
      <c r="C111" s="2">
        <v>19</v>
      </c>
      <c r="D111" s="10">
        <v>3.5</v>
      </c>
    </row>
    <row r="112" spans="1:4" x14ac:dyDescent="0.3">
      <c r="A112" s="4">
        <v>40337</v>
      </c>
      <c r="B112" s="2" t="s">
        <v>60</v>
      </c>
      <c r="C112" s="2">
        <v>12</v>
      </c>
      <c r="D112" s="10">
        <v>5.7</v>
      </c>
    </row>
    <row r="113" spans="1:4" x14ac:dyDescent="0.3">
      <c r="A113" s="4">
        <v>40338</v>
      </c>
      <c r="B113" s="2" t="s">
        <v>62</v>
      </c>
      <c r="C113" s="2">
        <v>25</v>
      </c>
      <c r="D113" s="10">
        <v>6.1</v>
      </c>
    </row>
    <row r="114" spans="1:4" x14ac:dyDescent="0.3">
      <c r="A114" s="4">
        <v>40339</v>
      </c>
      <c r="B114" s="2" t="s">
        <v>22</v>
      </c>
      <c r="C114" s="2">
        <v>13</v>
      </c>
      <c r="D114" s="10">
        <v>2.1</v>
      </c>
    </row>
    <row r="115" spans="1:4" x14ac:dyDescent="0.3">
      <c r="A115" s="4">
        <v>40340</v>
      </c>
      <c r="B115" s="2" t="s">
        <v>62</v>
      </c>
      <c r="C115" s="2">
        <v>10</v>
      </c>
      <c r="D115" s="10">
        <v>6.2</v>
      </c>
    </row>
    <row r="116" spans="1:4" x14ac:dyDescent="0.3">
      <c r="A116" s="4">
        <v>40343</v>
      </c>
      <c r="B116" s="2" t="s">
        <v>22</v>
      </c>
      <c r="C116" s="2">
        <v>9</v>
      </c>
      <c r="D116" s="10">
        <v>2.1</v>
      </c>
    </row>
    <row r="117" spans="1:4" x14ac:dyDescent="0.3">
      <c r="A117" s="4">
        <v>40344</v>
      </c>
      <c r="B117" s="2" t="s">
        <v>61</v>
      </c>
      <c r="C117" s="2">
        <v>18</v>
      </c>
      <c r="D117" s="10">
        <v>4.3</v>
      </c>
    </row>
    <row r="118" spans="1:4" x14ac:dyDescent="0.3">
      <c r="A118" s="4">
        <v>40345</v>
      </c>
      <c r="B118" s="2" t="s">
        <v>64</v>
      </c>
      <c r="C118" s="2">
        <v>24</v>
      </c>
      <c r="D118" s="10">
        <v>3.9</v>
      </c>
    </row>
    <row r="119" spans="1:4" x14ac:dyDescent="0.3">
      <c r="A119" s="4">
        <v>40346</v>
      </c>
      <c r="B119" s="2" t="s">
        <v>58</v>
      </c>
      <c r="C119" s="2">
        <v>18</v>
      </c>
      <c r="D119" s="10">
        <v>10.1</v>
      </c>
    </row>
    <row r="120" spans="1:4" x14ac:dyDescent="0.3">
      <c r="A120" s="4">
        <v>40347</v>
      </c>
      <c r="B120" s="2" t="s">
        <v>22</v>
      </c>
      <c r="C120" s="2">
        <v>15</v>
      </c>
      <c r="D120" s="10">
        <v>2.7</v>
      </c>
    </row>
    <row r="121" spans="1:4" x14ac:dyDescent="0.3">
      <c r="A121" s="4">
        <v>40350</v>
      </c>
      <c r="B121" s="2" t="s">
        <v>60</v>
      </c>
      <c r="C121" s="2">
        <v>17</v>
      </c>
      <c r="D121" s="10">
        <v>5.9</v>
      </c>
    </row>
    <row r="122" spans="1:4" x14ac:dyDescent="0.3">
      <c r="A122" s="4">
        <v>40351</v>
      </c>
      <c r="B122" s="2" t="s">
        <v>60</v>
      </c>
      <c r="C122" s="2">
        <v>25</v>
      </c>
      <c r="D122" s="10">
        <v>5.5</v>
      </c>
    </row>
    <row r="123" spans="1:4" x14ac:dyDescent="0.3">
      <c r="A123" s="4">
        <v>40352</v>
      </c>
      <c r="B123" s="2" t="s">
        <v>64</v>
      </c>
      <c r="C123" s="2">
        <v>19</v>
      </c>
      <c r="D123" s="10">
        <v>3.1</v>
      </c>
    </row>
    <row r="124" spans="1:4" x14ac:dyDescent="0.3">
      <c r="A124" s="4">
        <v>40353</v>
      </c>
      <c r="B124" s="2" t="s">
        <v>21</v>
      </c>
      <c r="C124" s="2">
        <v>15</v>
      </c>
      <c r="D124" s="10">
        <v>5.3</v>
      </c>
    </row>
    <row r="125" spans="1:4" x14ac:dyDescent="0.3">
      <c r="A125" s="4">
        <v>40354</v>
      </c>
      <c r="B125" s="2" t="s">
        <v>59</v>
      </c>
      <c r="C125" s="2">
        <v>24</v>
      </c>
      <c r="D125" s="10">
        <v>8.9</v>
      </c>
    </row>
    <row r="126" spans="1:4" x14ac:dyDescent="0.3">
      <c r="A126" s="4">
        <v>40357</v>
      </c>
      <c r="B126" s="2" t="s">
        <v>63</v>
      </c>
      <c r="C126" s="2">
        <v>10</v>
      </c>
      <c r="D126" s="10">
        <v>5.8</v>
      </c>
    </row>
    <row r="127" spans="1:4" x14ac:dyDescent="0.3">
      <c r="A127" s="4">
        <v>40358</v>
      </c>
      <c r="B127" s="2" t="s">
        <v>59</v>
      </c>
      <c r="C127" s="2">
        <v>7</v>
      </c>
      <c r="D127" s="10">
        <v>8</v>
      </c>
    </row>
    <row r="128" spans="1:4" x14ac:dyDescent="0.3">
      <c r="A128" s="4">
        <v>40359</v>
      </c>
      <c r="B128" s="2" t="s">
        <v>58</v>
      </c>
      <c r="C128" s="2">
        <v>17</v>
      </c>
      <c r="D128" s="10">
        <v>10.1</v>
      </c>
    </row>
    <row r="129" spans="1:4" x14ac:dyDescent="0.3">
      <c r="A129" s="4">
        <v>40360</v>
      </c>
      <c r="B129" s="2" t="s">
        <v>60</v>
      </c>
      <c r="C129" s="2">
        <v>10</v>
      </c>
      <c r="D129" s="10">
        <v>5.5</v>
      </c>
    </row>
    <row r="130" spans="1:4" x14ac:dyDescent="0.3">
      <c r="A130" s="4">
        <v>40361</v>
      </c>
      <c r="B130" s="2" t="s">
        <v>63</v>
      </c>
      <c r="C130" s="2">
        <v>23</v>
      </c>
      <c r="D130" s="10">
        <v>5.0999999999999996</v>
      </c>
    </row>
    <row r="131" spans="1:4" x14ac:dyDescent="0.3">
      <c r="A131" s="4">
        <v>40364</v>
      </c>
      <c r="B131" s="2" t="s">
        <v>21</v>
      </c>
      <c r="C131" s="2">
        <v>16</v>
      </c>
      <c r="D131" s="10">
        <v>5.5</v>
      </c>
    </row>
    <row r="132" spans="1:4" x14ac:dyDescent="0.3">
      <c r="A132" s="4">
        <v>40365</v>
      </c>
      <c r="B132" s="2" t="s">
        <v>62</v>
      </c>
      <c r="C132" s="2">
        <v>23</v>
      </c>
      <c r="D132" s="10">
        <v>6.5</v>
      </c>
    </row>
    <row r="133" spans="1:4" x14ac:dyDescent="0.3">
      <c r="A133" s="4">
        <v>40366</v>
      </c>
      <c r="B133" s="2" t="s">
        <v>63</v>
      </c>
      <c r="C133" s="2">
        <v>25</v>
      </c>
      <c r="D133" s="10">
        <v>5</v>
      </c>
    </row>
    <row r="134" spans="1:4" x14ac:dyDescent="0.3">
      <c r="A134" s="4">
        <v>40367</v>
      </c>
      <c r="B134" s="2" t="s">
        <v>61</v>
      </c>
      <c r="C134" s="2">
        <v>8</v>
      </c>
      <c r="D134" s="10">
        <v>4.8</v>
      </c>
    </row>
    <row r="135" spans="1:4" x14ac:dyDescent="0.3">
      <c r="A135" s="4">
        <v>40368</v>
      </c>
      <c r="B135" s="2" t="s">
        <v>62</v>
      </c>
      <c r="C135" s="2">
        <v>8</v>
      </c>
      <c r="D135" s="10">
        <v>6.9</v>
      </c>
    </row>
    <row r="136" spans="1:4" x14ac:dyDescent="0.3">
      <c r="A136" s="4">
        <v>40371</v>
      </c>
      <c r="B136" s="2" t="s">
        <v>60</v>
      </c>
      <c r="C136" s="2">
        <v>9</v>
      </c>
      <c r="D136" s="10">
        <v>5</v>
      </c>
    </row>
    <row r="137" spans="1:4" x14ac:dyDescent="0.3">
      <c r="A137" s="4">
        <v>40372</v>
      </c>
      <c r="B137" s="2" t="s">
        <v>64</v>
      </c>
      <c r="C137" s="2">
        <v>23</v>
      </c>
      <c r="D137" s="10">
        <v>3.7</v>
      </c>
    </row>
    <row r="138" spans="1:4" x14ac:dyDescent="0.3">
      <c r="A138" s="4">
        <v>40373</v>
      </c>
      <c r="B138" s="2" t="s">
        <v>21</v>
      </c>
      <c r="C138" s="2">
        <v>16</v>
      </c>
      <c r="D138" s="10">
        <v>5.9</v>
      </c>
    </row>
    <row r="139" spans="1:4" x14ac:dyDescent="0.3">
      <c r="A139" s="4">
        <v>40374</v>
      </c>
      <c r="B139" s="2" t="s">
        <v>58</v>
      </c>
      <c r="C139" s="2">
        <v>9</v>
      </c>
      <c r="D139" s="10">
        <v>10.9</v>
      </c>
    </row>
    <row r="140" spans="1:4" x14ac:dyDescent="0.3">
      <c r="A140" s="4">
        <v>40375</v>
      </c>
      <c r="B140" s="2" t="s">
        <v>61</v>
      </c>
      <c r="C140" s="2">
        <v>20</v>
      </c>
      <c r="D140" s="10">
        <v>4.7</v>
      </c>
    </row>
    <row r="141" spans="1:4" x14ac:dyDescent="0.3">
      <c r="A141" s="4">
        <v>40378</v>
      </c>
      <c r="B141" s="2" t="s">
        <v>61</v>
      </c>
      <c r="C141" s="2">
        <v>6</v>
      </c>
      <c r="D141" s="10">
        <v>4.7</v>
      </c>
    </row>
    <row r="142" spans="1:4" x14ac:dyDescent="0.3">
      <c r="A142" s="4">
        <v>40379</v>
      </c>
      <c r="B142" s="2" t="s">
        <v>60</v>
      </c>
      <c r="C142" s="2">
        <v>8</v>
      </c>
      <c r="D142" s="10">
        <v>5.0999999999999996</v>
      </c>
    </row>
    <row r="143" spans="1:4" x14ac:dyDescent="0.3">
      <c r="A143" s="4">
        <v>40380</v>
      </c>
      <c r="B143" s="2" t="s">
        <v>64</v>
      </c>
      <c r="C143" s="2">
        <v>15</v>
      </c>
      <c r="D143" s="10">
        <v>3.6</v>
      </c>
    </row>
    <row r="144" spans="1:4" x14ac:dyDescent="0.3">
      <c r="A144" s="4">
        <v>40381</v>
      </c>
      <c r="B144" s="2" t="s">
        <v>58</v>
      </c>
      <c r="C144" s="2">
        <v>11</v>
      </c>
      <c r="D144" s="10">
        <v>10.4</v>
      </c>
    </row>
    <row r="145" spans="1:4" x14ac:dyDescent="0.3">
      <c r="A145" s="4">
        <v>40382</v>
      </c>
      <c r="B145" s="2" t="s">
        <v>63</v>
      </c>
      <c r="C145" s="2">
        <v>12</v>
      </c>
      <c r="D145" s="10">
        <v>5.2</v>
      </c>
    </row>
    <row r="146" spans="1:4" x14ac:dyDescent="0.3">
      <c r="A146" s="4">
        <v>40385</v>
      </c>
      <c r="B146" s="2" t="s">
        <v>61</v>
      </c>
      <c r="C146" s="2">
        <v>6</v>
      </c>
      <c r="D146" s="10">
        <v>4.9000000000000004</v>
      </c>
    </row>
    <row r="147" spans="1:4" x14ac:dyDescent="0.3">
      <c r="A147" s="4">
        <v>40386</v>
      </c>
      <c r="B147" s="2" t="s">
        <v>64</v>
      </c>
      <c r="C147" s="2">
        <v>9</v>
      </c>
      <c r="D147" s="10">
        <v>3.5</v>
      </c>
    </row>
    <row r="148" spans="1:4" x14ac:dyDescent="0.3">
      <c r="A148" s="4">
        <v>40387</v>
      </c>
      <c r="B148" s="2" t="s">
        <v>22</v>
      </c>
      <c r="C148" s="2">
        <v>21</v>
      </c>
      <c r="D148" s="10">
        <v>2.9</v>
      </c>
    </row>
    <row r="149" spans="1:4" x14ac:dyDescent="0.3">
      <c r="A149" s="4">
        <v>40388</v>
      </c>
      <c r="B149" s="2" t="s">
        <v>61</v>
      </c>
      <c r="C149" s="2">
        <v>15</v>
      </c>
      <c r="D149" s="10">
        <v>4.2</v>
      </c>
    </row>
    <row r="150" spans="1:4" x14ac:dyDescent="0.3">
      <c r="A150" s="4">
        <v>40389</v>
      </c>
      <c r="B150" s="2" t="s">
        <v>63</v>
      </c>
      <c r="C150" s="2">
        <v>25</v>
      </c>
      <c r="D150" s="10">
        <v>5.4</v>
      </c>
    </row>
    <row r="151" spans="1:4" x14ac:dyDescent="0.3">
      <c r="A151" s="4">
        <v>40392</v>
      </c>
      <c r="B151" s="2" t="s">
        <v>22</v>
      </c>
      <c r="C151" s="2">
        <v>13</v>
      </c>
      <c r="D151" s="10">
        <v>2.4</v>
      </c>
    </row>
    <row r="152" spans="1:4" x14ac:dyDescent="0.3">
      <c r="A152" s="4">
        <v>40393</v>
      </c>
      <c r="B152" s="2" t="s">
        <v>60</v>
      </c>
      <c r="C152" s="2">
        <v>8</v>
      </c>
      <c r="D152" s="10">
        <v>5.7</v>
      </c>
    </row>
    <row r="153" spans="1:4" x14ac:dyDescent="0.3">
      <c r="A153" s="4">
        <v>40394</v>
      </c>
      <c r="B153" s="2" t="s">
        <v>62</v>
      </c>
      <c r="C153" s="2">
        <v>13</v>
      </c>
      <c r="D153" s="10">
        <v>6.2</v>
      </c>
    </row>
    <row r="154" spans="1:4" x14ac:dyDescent="0.3">
      <c r="A154" s="4">
        <v>40395</v>
      </c>
      <c r="B154" s="2" t="s">
        <v>60</v>
      </c>
      <c r="C154" s="2">
        <v>9</v>
      </c>
      <c r="D154" s="10">
        <v>5.2</v>
      </c>
    </row>
    <row r="155" spans="1:4" x14ac:dyDescent="0.3">
      <c r="A155" s="4">
        <v>40396</v>
      </c>
      <c r="B155" s="2" t="s">
        <v>64</v>
      </c>
      <c r="C155" s="2">
        <v>23</v>
      </c>
      <c r="D155" s="10">
        <v>3.9</v>
      </c>
    </row>
    <row r="156" spans="1:4" x14ac:dyDescent="0.3">
      <c r="A156" s="4">
        <v>40399</v>
      </c>
      <c r="B156" s="2" t="s">
        <v>60</v>
      </c>
      <c r="C156" s="2">
        <v>20</v>
      </c>
      <c r="D156" s="10">
        <v>5.2</v>
      </c>
    </row>
    <row r="157" spans="1:4" x14ac:dyDescent="0.3">
      <c r="A157" s="4">
        <v>40400</v>
      </c>
      <c r="B157" s="2" t="s">
        <v>62</v>
      </c>
      <c r="C157" s="2">
        <v>8</v>
      </c>
      <c r="D157" s="10">
        <v>6</v>
      </c>
    </row>
    <row r="158" spans="1:4" x14ac:dyDescent="0.3">
      <c r="A158" s="4">
        <v>40401</v>
      </c>
      <c r="B158" s="2" t="s">
        <v>59</v>
      </c>
      <c r="C158" s="2">
        <v>21</v>
      </c>
      <c r="D158" s="10">
        <v>8.5</v>
      </c>
    </row>
    <row r="159" spans="1:4" x14ac:dyDescent="0.3">
      <c r="A159" s="4">
        <v>40402</v>
      </c>
      <c r="B159" s="2" t="s">
        <v>58</v>
      </c>
      <c r="C159" s="2">
        <v>20</v>
      </c>
      <c r="D159" s="10">
        <v>10.5</v>
      </c>
    </row>
    <row r="160" spans="1:4" x14ac:dyDescent="0.3">
      <c r="A160" s="4">
        <v>40403</v>
      </c>
      <c r="B160" s="2" t="s">
        <v>59</v>
      </c>
      <c r="C160" s="2">
        <v>17</v>
      </c>
      <c r="D160" s="10">
        <v>8.9</v>
      </c>
    </row>
    <row r="161" spans="1:4" x14ac:dyDescent="0.3">
      <c r="A161" s="4">
        <v>40406</v>
      </c>
      <c r="B161" s="2" t="s">
        <v>59</v>
      </c>
      <c r="C161" s="2">
        <v>22</v>
      </c>
      <c r="D161" s="10">
        <v>8.1999999999999993</v>
      </c>
    </row>
    <row r="162" spans="1:4" x14ac:dyDescent="0.3">
      <c r="A162" s="4">
        <v>40407</v>
      </c>
      <c r="B162" s="2" t="s">
        <v>64</v>
      </c>
      <c r="C162" s="2">
        <v>7</v>
      </c>
      <c r="D162" s="10">
        <v>3.6</v>
      </c>
    </row>
    <row r="163" spans="1:4" x14ac:dyDescent="0.3">
      <c r="A163" s="4">
        <v>40408</v>
      </c>
      <c r="B163" s="2" t="s">
        <v>60</v>
      </c>
      <c r="C163" s="2">
        <v>10</v>
      </c>
      <c r="D163" s="10">
        <v>5.9</v>
      </c>
    </row>
    <row r="164" spans="1:4" x14ac:dyDescent="0.3">
      <c r="A164" s="4">
        <v>40409</v>
      </c>
      <c r="B164" s="2" t="s">
        <v>61</v>
      </c>
      <c r="C164" s="2">
        <v>8</v>
      </c>
      <c r="D164" s="10">
        <v>4</v>
      </c>
    </row>
    <row r="165" spans="1:4" x14ac:dyDescent="0.3">
      <c r="A165" s="4">
        <v>40410</v>
      </c>
      <c r="B165" s="2" t="s">
        <v>60</v>
      </c>
      <c r="C165" s="2">
        <v>6</v>
      </c>
      <c r="D165" s="10">
        <v>5.9</v>
      </c>
    </row>
    <row r="166" spans="1:4" x14ac:dyDescent="0.3">
      <c r="A166" s="4">
        <v>40413</v>
      </c>
      <c r="B166" s="2" t="s">
        <v>63</v>
      </c>
      <c r="C166" s="2">
        <v>11</v>
      </c>
      <c r="D166" s="10">
        <v>5.5</v>
      </c>
    </row>
    <row r="167" spans="1:4" x14ac:dyDescent="0.3">
      <c r="A167" s="4">
        <v>40414</v>
      </c>
      <c r="B167" s="2" t="s">
        <v>21</v>
      </c>
      <c r="C167" s="2">
        <v>20</v>
      </c>
      <c r="D167" s="10">
        <v>5.3</v>
      </c>
    </row>
    <row r="168" spans="1:4" x14ac:dyDescent="0.3">
      <c r="A168" s="4">
        <v>40415</v>
      </c>
      <c r="B168" s="2" t="s">
        <v>62</v>
      </c>
      <c r="C168" s="2">
        <v>10</v>
      </c>
      <c r="D168" s="10">
        <v>6.6</v>
      </c>
    </row>
    <row r="169" spans="1:4" x14ac:dyDescent="0.3">
      <c r="A169" s="4">
        <v>40416</v>
      </c>
      <c r="B169" s="2" t="s">
        <v>60</v>
      </c>
      <c r="C169" s="2">
        <v>11</v>
      </c>
      <c r="D169" s="10">
        <v>5.2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E23-722E-4B6C-B852-C3F955A1B466}">
  <dimension ref="A1:K14"/>
  <sheetViews>
    <sheetView zoomScale="115" zoomScaleNormal="115" workbookViewId="0">
      <selection activeCell="K9" sqref="K9"/>
    </sheetView>
  </sheetViews>
  <sheetFormatPr defaultRowHeight="16.5" x14ac:dyDescent="0.3"/>
  <cols>
    <col min="1" max="1" width="6.109375" style="25" bestFit="1" customWidth="1"/>
    <col min="2" max="2" width="5.5546875" style="25" bestFit="1" customWidth="1"/>
    <col min="3" max="5" width="4.88671875" style="25" bestFit="1" customWidth="1"/>
    <col min="6" max="6" width="6.5546875" style="25" bestFit="1" customWidth="1"/>
    <col min="7" max="7" width="0.6640625" style="25" customWidth="1"/>
    <col min="8" max="8" width="12.88671875" style="25" customWidth="1"/>
    <col min="9" max="9" width="8.88671875" style="25"/>
    <col min="10" max="10" width="9.5546875" style="25" bestFit="1" customWidth="1"/>
    <col min="11" max="16384" width="8.88671875" style="25"/>
  </cols>
  <sheetData>
    <row r="1" spans="1:11" x14ac:dyDescent="0.3">
      <c r="A1" s="3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x14ac:dyDescent="0.3">
      <c r="J2" s="25">
        <v>45711795</v>
      </c>
      <c r="K2" s="25" t="s">
        <v>81</v>
      </c>
    </row>
    <row r="3" spans="1:11" ht="17.25" thickBot="1" x14ac:dyDescent="0.35">
      <c r="A3" s="27" t="s">
        <v>40</v>
      </c>
      <c r="B3" s="27" t="s">
        <v>33</v>
      </c>
      <c r="C3" s="27" t="s">
        <v>36</v>
      </c>
      <c r="D3" s="27" t="s">
        <v>2</v>
      </c>
      <c r="E3" s="27" t="s">
        <v>1</v>
      </c>
      <c r="F3" s="27" t="s">
        <v>41</v>
      </c>
      <c r="H3" s="37" t="s">
        <v>46</v>
      </c>
      <c r="I3" s="40"/>
      <c r="J3" s="38"/>
      <c r="K3" s="40"/>
    </row>
    <row r="4" spans="1:11" x14ac:dyDescent="0.3">
      <c r="A4" s="25" t="s">
        <v>42</v>
      </c>
      <c r="B4" s="25">
        <v>2014</v>
      </c>
      <c r="C4" s="25" t="s">
        <v>47</v>
      </c>
      <c r="D4" s="25">
        <v>300</v>
      </c>
      <c r="E4" s="25">
        <v>200</v>
      </c>
      <c r="F4" s="25">
        <f>D4*E4</f>
        <v>60000</v>
      </c>
      <c r="H4" s="28" t="s">
        <v>40</v>
      </c>
      <c r="I4" s="41" t="s">
        <v>42</v>
      </c>
      <c r="J4" s="39" t="s">
        <v>48</v>
      </c>
      <c r="K4" s="41" t="s">
        <v>44</v>
      </c>
    </row>
    <row r="5" spans="1:11" x14ac:dyDescent="0.3">
      <c r="A5" s="25" t="s">
        <v>43</v>
      </c>
      <c r="B5" s="25">
        <v>2014</v>
      </c>
      <c r="C5" s="25" t="s">
        <v>49</v>
      </c>
      <c r="D5" s="25">
        <v>400</v>
      </c>
      <c r="E5" s="25">
        <v>33</v>
      </c>
      <c r="F5" s="25">
        <f t="shared" ref="F5:F12" si="0">D5*E5</f>
        <v>13200</v>
      </c>
      <c r="H5" s="28" t="s">
        <v>50</v>
      </c>
      <c r="I5" s="41">
        <v>2014</v>
      </c>
      <c r="J5" s="39"/>
      <c r="K5" s="39"/>
    </row>
    <row r="6" spans="1:11" x14ac:dyDescent="0.3">
      <c r="A6" s="25" t="s">
        <v>42</v>
      </c>
      <c r="B6" s="25">
        <v>2014</v>
      </c>
      <c r="C6" s="25" t="s">
        <v>49</v>
      </c>
      <c r="D6" s="25">
        <v>100</v>
      </c>
      <c r="E6" s="25">
        <v>100</v>
      </c>
      <c r="F6" s="25">
        <f t="shared" si="0"/>
        <v>10000</v>
      </c>
      <c r="H6" s="28" t="s">
        <v>36</v>
      </c>
      <c r="I6" s="41" t="s">
        <v>49</v>
      </c>
      <c r="J6" s="39"/>
      <c r="K6" s="39"/>
    </row>
    <row r="7" spans="1:11" x14ac:dyDescent="0.3">
      <c r="A7" s="25" t="s">
        <v>42</v>
      </c>
      <c r="B7" s="25">
        <v>2014</v>
      </c>
      <c r="C7" s="25" t="s">
        <v>49</v>
      </c>
      <c r="D7" s="25">
        <v>200</v>
      </c>
      <c r="E7" s="25">
        <v>90</v>
      </c>
      <c r="F7" s="25">
        <f t="shared" si="0"/>
        <v>18000</v>
      </c>
      <c r="K7" s="26"/>
    </row>
    <row r="8" spans="1:11" x14ac:dyDescent="0.3">
      <c r="A8" s="25" t="s">
        <v>44</v>
      </c>
      <c r="B8" s="25">
        <v>2015</v>
      </c>
      <c r="C8" s="25" t="s">
        <v>49</v>
      </c>
      <c r="D8" s="25">
        <v>320</v>
      </c>
      <c r="E8" s="25">
        <v>100</v>
      </c>
      <c r="F8" s="25">
        <f t="shared" si="0"/>
        <v>32000</v>
      </c>
      <c r="H8" s="34" t="s">
        <v>51</v>
      </c>
      <c r="I8" s="51">
        <f>SUMPRODUCT(((A4:A12=I4)+(A4:A12=K4))*(B4:B12=I5)*(C4:C12=I6))</f>
        <v>4</v>
      </c>
      <c r="J8" s="26"/>
      <c r="K8" s="26"/>
    </row>
    <row r="9" spans="1:11" x14ac:dyDescent="0.3">
      <c r="A9" s="25" t="s">
        <v>45</v>
      </c>
      <c r="B9" s="25">
        <v>2014</v>
      </c>
      <c r="C9" s="25" t="s">
        <v>47</v>
      </c>
      <c r="D9" s="25">
        <v>350</v>
      </c>
      <c r="E9" s="25">
        <v>110</v>
      </c>
      <c r="F9" s="25">
        <f t="shared" si="0"/>
        <v>38500</v>
      </c>
      <c r="H9" s="36"/>
      <c r="I9" s="26"/>
      <c r="J9" s="26"/>
      <c r="K9" s="26"/>
    </row>
    <row r="10" spans="1:11" x14ac:dyDescent="0.3">
      <c r="A10" s="25" t="s">
        <v>42</v>
      </c>
      <c r="B10" s="25">
        <v>2014</v>
      </c>
      <c r="C10" s="25" t="s">
        <v>49</v>
      </c>
      <c r="D10" s="25">
        <v>222</v>
      </c>
      <c r="E10" s="25">
        <v>100</v>
      </c>
      <c r="F10" s="25">
        <f t="shared" si="0"/>
        <v>22200</v>
      </c>
      <c r="H10" s="35" t="s">
        <v>52</v>
      </c>
      <c r="I10" s="51">
        <f>SUMPRODUCT(((A4:A12=I4)+(A4:A12=K4))*(B4:B12=I5)*(C4:C12=I6),E4:E12)</f>
        <v>370</v>
      </c>
      <c r="J10" s="52"/>
      <c r="K10" s="26"/>
    </row>
    <row r="11" spans="1:11" x14ac:dyDescent="0.3">
      <c r="A11" s="25" t="s">
        <v>42</v>
      </c>
      <c r="B11" s="25">
        <v>2014</v>
      </c>
      <c r="C11" s="25" t="s">
        <v>47</v>
      </c>
      <c r="D11" s="25">
        <v>400</v>
      </c>
      <c r="E11" s="25">
        <v>90</v>
      </c>
      <c r="F11" s="25">
        <f t="shared" si="0"/>
        <v>36000</v>
      </c>
      <c r="H11" s="36"/>
      <c r="I11" s="52"/>
      <c r="J11" s="52"/>
      <c r="K11" s="26"/>
    </row>
    <row r="12" spans="1:11" x14ac:dyDescent="0.3">
      <c r="A12" s="25" t="s">
        <v>42</v>
      </c>
      <c r="B12" s="25">
        <v>2014</v>
      </c>
      <c r="C12" s="25" t="s">
        <v>49</v>
      </c>
      <c r="D12" s="25">
        <v>200</v>
      </c>
      <c r="E12" s="25">
        <v>80</v>
      </c>
      <c r="F12" s="25">
        <f t="shared" si="0"/>
        <v>16000</v>
      </c>
      <c r="H12" s="35" t="s">
        <v>53</v>
      </c>
      <c r="I12" s="51">
        <f>SUMPRODUCT(((A4:A12=I4)+(A4:A12=K4))*(B4:B12=I5)*(C4:C12=I6),F4:F12)</f>
        <v>66200</v>
      </c>
      <c r="J12" s="51">
        <f>SUMPRODUCT(((A4:A12=I4)+(A4:A12=K4))*(B4:B12=I5)*(C4:C12=I6),D4:D12,E4:E12)</f>
        <v>66200</v>
      </c>
    </row>
    <row r="13" spans="1:11" x14ac:dyDescent="0.3">
      <c r="H13" s="36"/>
      <c r="I13" s="53"/>
      <c r="J13" s="53"/>
    </row>
    <row r="14" spans="1:11" x14ac:dyDescent="0.3">
      <c r="H14" s="35" t="s">
        <v>54</v>
      </c>
      <c r="I14" s="51">
        <f>I12/I10</f>
        <v>178.91891891891891</v>
      </c>
      <c r="J14" s="5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SUMPRODUCT1</vt:lpstr>
      <vt:lpstr>练习1</vt:lpstr>
      <vt:lpstr>SUMPRODUCT2</vt:lpstr>
      <vt:lpstr>练习2</vt:lpstr>
      <vt:lpstr>SUMPRODUCT3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2020-05-13T13:01:29Z</dcterms:created>
  <dcterms:modified xsi:type="dcterms:W3CDTF">2020-05-14T08:12:43Z</dcterms:modified>
</cp:coreProperties>
</file>