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F0F6A87A-2091-447E-B619-6ACDC389A304}" xr6:coauthVersionLast="47" xr6:coauthVersionMax="47" xr10:uidLastSave="{00000000-0000-0000-0000-000000000000}"/>
  <bookViews>
    <workbookView xWindow="4755" yWindow="15" windowWidth="24090" windowHeight="13530" activeTab="1" xr2:uid="{72EC656E-118D-4CC6-982B-4B01D842452D}"/>
  </bookViews>
  <sheets>
    <sheet name="Filter案例2" sheetId="2" r:id="rId1"/>
    <sheet name="老版本函数" sheetId="5" r:id="rId2"/>
  </sheets>
  <definedNames>
    <definedName name="岗位">#REF!</definedName>
    <definedName name="性别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5" l="1" a="1"/>
  <c r="I6" i="5" s="1"/>
  <c r="J6" i="5" a="1"/>
  <c r="J6" i="5" s="1"/>
  <c r="K6" i="5" a="1"/>
  <c r="K6" i="5"/>
  <c r="L6" i="5" a="1"/>
  <c r="L6" i="5" s="1"/>
  <c r="M6" i="5" a="1"/>
  <c r="M6" i="5" s="1"/>
  <c r="N6" i="5" a="1"/>
  <c r="N6" i="5"/>
  <c r="O6" i="5" a="1"/>
  <c r="O6" i="5" s="1"/>
  <c r="I7" i="5" a="1"/>
  <c r="I7" i="5" s="1"/>
  <c r="J7" i="5" a="1"/>
  <c r="J7" i="5"/>
  <c r="K7" i="5" a="1"/>
  <c r="K7" i="5" s="1"/>
  <c r="L7" i="5" a="1"/>
  <c r="L7" i="5" s="1"/>
  <c r="M7" i="5" a="1"/>
  <c r="M7" i="5"/>
  <c r="N7" i="5" a="1"/>
  <c r="N7" i="5" s="1"/>
  <c r="O7" i="5" a="1"/>
  <c r="O7" i="5" s="1"/>
  <c r="I8" i="5" a="1"/>
  <c r="I8" i="5"/>
  <c r="J8" i="5" a="1"/>
  <c r="J8" i="5" s="1"/>
  <c r="K8" i="5" a="1"/>
  <c r="K8" i="5" s="1"/>
  <c r="L8" i="5" a="1"/>
  <c r="L8" i="5"/>
  <c r="M8" i="5" a="1"/>
  <c r="M8" i="5" s="1"/>
  <c r="N8" i="5" a="1"/>
  <c r="N8" i="5" s="1"/>
  <c r="O8" i="5" a="1"/>
  <c r="O8" i="5"/>
  <c r="I9" i="5" a="1"/>
  <c r="I9" i="5" s="1"/>
  <c r="J9" i="5" a="1"/>
  <c r="J9" i="5" s="1"/>
  <c r="K9" i="5" a="1"/>
  <c r="K9" i="5"/>
  <c r="L9" i="5" a="1"/>
  <c r="L9" i="5" s="1"/>
  <c r="M9" i="5" a="1"/>
  <c r="M9" i="5" s="1"/>
  <c r="N9" i="5" a="1"/>
  <c r="N9" i="5"/>
  <c r="O9" i="5" a="1"/>
  <c r="O9" i="5" s="1"/>
  <c r="I10" i="5" a="1"/>
  <c r="I10" i="5" s="1"/>
  <c r="J10" i="5" a="1"/>
  <c r="J10" i="5"/>
  <c r="K10" i="5" a="1"/>
  <c r="K10" i="5" s="1"/>
  <c r="L10" i="5" a="1"/>
  <c r="L10" i="5" s="1"/>
  <c r="M10" i="5" a="1"/>
  <c r="M10" i="5"/>
  <c r="N10" i="5" a="1"/>
  <c r="N10" i="5" s="1"/>
  <c r="O10" i="5" a="1"/>
  <c r="O10" i="5" s="1"/>
  <c r="I11" i="5" a="1"/>
  <c r="I11" i="5"/>
  <c r="J11" i="5" a="1"/>
  <c r="J11" i="5" s="1"/>
  <c r="K11" i="5" a="1"/>
  <c r="K11" i="5" s="1"/>
  <c r="L11" i="5" a="1"/>
  <c r="L11" i="5"/>
  <c r="M11" i="5" a="1"/>
  <c r="M11" i="5" s="1"/>
  <c r="N11" i="5" a="1"/>
  <c r="N11" i="5" s="1"/>
  <c r="O11" i="5" a="1"/>
  <c r="O11" i="5"/>
  <c r="I12" i="5" a="1"/>
  <c r="I12" i="5" s="1"/>
  <c r="J12" i="5" a="1"/>
  <c r="J12" i="5" s="1"/>
  <c r="K12" i="5" a="1"/>
  <c r="K12" i="5"/>
  <c r="L12" i="5" a="1"/>
  <c r="L12" i="5" s="1"/>
  <c r="M12" i="5" a="1"/>
  <c r="M12" i="5" s="1"/>
  <c r="N12" i="5" a="1"/>
  <c r="N12" i="5"/>
  <c r="O12" i="5" a="1"/>
  <c r="O12" i="5" s="1"/>
  <c r="I13" i="5" a="1"/>
  <c r="I13" i="5" s="1"/>
  <c r="J13" i="5" a="1"/>
  <c r="J13" i="5"/>
  <c r="K13" i="5" a="1"/>
  <c r="K13" i="5" s="1"/>
  <c r="L13" i="5" a="1"/>
  <c r="L13" i="5" s="1"/>
  <c r="M13" i="5" a="1"/>
  <c r="M13" i="5"/>
  <c r="N13" i="5" a="1"/>
  <c r="N13" i="5" s="1"/>
  <c r="O13" i="5" a="1"/>
  <c r="O13" i="5" s="1"/>
  <c r="I14" i="5" a="1"/>
  <c r="I14" i="5"/>
  <c r="J14" i="5" a="1"/>
  <c r="J14" i="5" s="1"/>
  <c r="K14" i="5" a="1"/>
  <c r="K14" i="5" s="1"/>
  <c r="L14" i="5" a="1"/>
  <c r="L14" i="5"/>
  <c r="M14" i="5" a="1"/>
  <c r="M14" i="5" s="1"/>
  <c r="N14" i="5" a="1"/>
  <c r="N14" i="5" s="1"/>
  <c r="O14" i="5" a="1"/>
  <c r="O14" i="5"/>
  <c r="I15" i="5" a="1"/>
  <c r="I15" i="5" s="1"/>
  <c r="J15" i="5" a="1"/>
  <c r="J15" i="5" s="1"/>
  <c r="K15" i="5" a="1"/>
  <c r="K15" i="5"/>
  <c r="L15" i="5" a="1"/>
  <c r="L15" i="5" s="1"/>
  <c r="M15" i="5" a="1"/>
  <c r="M15" i="5" s="1"/>
  <c r="N15" i="5" a="1"/>
  <c r="N15" i="5"/>
  <c r="O15" i="5" a="1"/>
  <c r="O15" i="5" s="1"/>
  <c r="I16" i="5" a="1"/>
  <c r="I16" i="5" s="1"/>
  <c r="J16" i="5" a="1"/>
  <c r="J16" i="5"/>
  <c r="K16" i="5" a="1"/>
  <c r="K16" i="5" s="1"/>
  <c r="L16" i="5" a="1"/>
  <c r="L16" i="5" s="1"/>
  <c r="M16" i="5" a="1"/>
  <c r="M16" i="5"/>
  <c r="N16" i="5" a="1"/>
  <c r="N16" i="5" s="1"/>
  <c r="O16" i="5" a="1"/>
  <c r="O16" i="5" s="1"/>
  <c r="I17" i="5" a="1"/>
  <c r="I17" i="5"/>
  <c r="J17" i="5" a="1"/>
  <c r="J17" i="5" s="1"/>
  <c r="K17" i="5" a="1"/>
  <c r="K17" i="5" s="1"/>
  <c r="L17" i="5" a="1"/>
  <c r="L17" i="5"/>
  <c r="M17" i="5" a="1"/>
  <c r="M17" i="5" s="1"/>
  <c r="N17" i="5" a="1"/>
  <c r="N17" i="5" s="1"/>
  <c r="O17" i="5" a="1"/>
  <c r="O17" i="5"/>
  <c r="I18" i="5" a="1"/>
  <c r="I18" i="5" s="1"/>
  <c r="J18" i="5" a="1"/>
  <c r="J18" i="5" s="1"/>
  <c r="K18" i="5" a="1"/>
  <c r="K18" i="5" s="1"/>
  <c r="L18" i="5" a="1"/>
  <c r="L18" i="5" s="1"/>
  <c r="M18" i="5" a="1"/>
  <c r="M18" i="5" s="1"/>
  <c r="N18" i="5" a="1"/>
  <c r="N18" i="5" s="1"/>
  <c r="O18" i="5" a="1"/>
  <c r="O18" i="5" s="1"/>
  <c r="J5" i="5" a="1"/>
  <c r="J5" i="5" s="1"/>
  <c r="K5" i="5" a="1"/>
  <c r="K5" i="5" s="1"/>
  <c r="L5" i="5" a="1"/>
  <c r="L5" i="5"/>
  <c r="M5" i="5" a="1"/>
  <c r="M5" i="5" s="1"/>
  <c r="N5" i="5" a="1"/>
  <c r="N5" i="5" s="1"/>
  <c r="O5" i="5" a="1"/>
  <c r="O5" i="5" s="1"/>
  <c r="I5" i="5" a="1"/>
  <c r="I5" i="5" s="1"/>
  <c r="I19" i="5" a="1"/>
  <c r="I19" i="5" s="1"/>
  <c r="J19" i="5" a="1"/>
  <c r="J19" i="5"/>
  <c r="K19" i="5" a="1"/>
  <c r="K19" i="5" s="1"/>
  <c r="L19" i="5" a="1"/>
  <c r="L19" i="5" s="1"/>
  <c r="M19" i="5" a="1"/>
  <c r="M19" i="5"/>
  <c r="N19" i="5" a="1"/>
  <c r="N19" i="5" s="1"/>
  <c r="O19" i="5" a="1"/>
  <c r="O19" i="5" s="1"/>
  <c r="I20" i="5" a="1"/>
  <c r="I20" i="5"/>
  <c r="J20" i="5" a="1"/>
  <c r="J20" i="5" s="1"/>
  <c r="K20" i="5" a="1"/>
  <c r="K20" i="5" s="1"/>
  <c r="L20" i="5" a="1"/>
  <c r="L20" i="5"/>
  <c r="M20" i="5" a="1"/>
  <c r="M20" i="5" s="1"/>
  <c r="N20" i="5" a="1"/>
  <c r="N20" i="5" s="1"/>
  <c r="O20" i="5" a="1"/>
  <c r="O20" i="5"/>
  <c r="I21" i="5" a="1"/>
  <c r="I21" i="5" s="1"/>
  <c r="J21" i="5" a="1"/>
  <c r="J21" i="5" s="1"/>
  <c r="K21" i="5" a="1"/>
  <c r="K21" i="5"/>
  <c r="L21" i="5" a="1"/>
  <c r="L21" i="5" s="1"/>
  <c r="M21" i="5" a="1"/>
  <c r="M21" i="5" s="1"/>
  <c r="N21" i="5" a="1"/>
  <c r="N21" i="5" s="1"/>
  <c r="O21" i="5" a="1"/>
  <c r="O21" i="5" s="1"/>
  <c r="I5" i="2" a="1"/>
  <c r="I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<sst xmlns="http://schemas.openxmlformats.org/spreadsheetml/2006/main" count="170" uniqueCount="49">
  <si>
    <t>姓名</t>
  </si>
  <si>
    <t>性别</t>
  </si>
  <si>
    <t>岗位</t>
  </si>
  <si>
    <t>销售额</t>
  </si>
  <si>
    <t>工号</t>
  </si>
  <si>
    <t>电话号码</t>
  </si>
  <si>
    <t>男</t>
  </si>
  <si>
    <t>中级</t>
  </si>
  <si>
    <t>A0001</t>
  </si>
  <si>
    <t>高级</t>
  </si>
  <si>
    <t>A0002</t>
  </si>
  <si>
    <t>A0003</t>
  </si>
  <si>
    <t>女</t>
  </si>
  <si>
    <t>初级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</si>
  <si>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</si>
  <si>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</si>
  <si>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</si>
  <si>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</si>
  <si>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</si>
  <si>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</si>
  <si>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</si>
  <si>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</si>
  <si>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</si>
  <si>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</si>
  <si>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</si>
  <si>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</si>
  <si>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</si>
  <si>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</si>
  <si>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入职
年限</t>
    <phoneticPr fontId="2" type="noConversion"/>
  </si>
  <si>
    <t>男</t>
    <phoneticPr fontId="2" type="noConversion"/>
  </si>
  <si>
    <t>条件</t>
    <phoneticPr fontId="2" type="noConversion"/>
  </si>
  <si>
    <t>中级</t>
    <phoneticPr fontId="2" type="noConversion"/>
  </si>
  <si>
    <t>王重阳</t>
  </si>
  <si>
    <t>阳顶天</t>
  </si>
  <si>
    <t>段正明</t>
  </si>
  <si>
    <t>段延庆</t>
  </si>
  <si>
    <t>慕容复</t>
  </si>
  <si>
    <t>灭绝师太</t>
  </si>
  <si>
    <t>周芷若</t>
  </si>
  <si>
    <t>梅超风</t>
  </si>
  <si>
    <t>李莫愁</t>
  </si>
  <si>
    <t>丘处机</t>
  </si>
  <si>
    <t>丁春秋</t>
  </si>
  <si>
    <t>游坦之</t>
  </si>
  <si>
    <t>玄慈</t>
  </si>
  <si>
    <t>天山童姥</t>
  </si>
  <si>
    <t>方证</t>
  </si>
  <si>
    <t>觉远</t>
  </si>
  <si>
    <t>狄云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</si>
</sst>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5EF99-4453-4F9D-8C58-E13C47A36F3F}" name="信息表" displayName="信息表" ref="A1:G18" totalsRowShown="0" headerRowDxfId="23" dataDxfId="21" headerRowBorderDxfId="22" tableBorderDxfId="20" totalsRowBorderDxfId="19">
  <autoFilter ref="A1:G18" xr:uid="{1F51697C-6326-48D9-8218-51A82AB07623}"/>
  <tableColumns count="7">
    <tableColumn id="1" xr3:uid="{05BAAD43-EA10-4999-933B-F7480BAC7288}" name="姓名" dataDxfId="18"/>
    <tableColumn id="2" xr3:uid="{7A8BF89E-72D1-4DF5-9246-3B24FE348D67}" name="性别" dataDxfId="17"/>
    <tableColumn id="3" xr3:uid="{64F26137-E2BD-4571-8D52-9DD08E4B799B}" name="岗位" dataDxfId="16"/>
    <tableColumn id="4" xr3:uid="{EB34A8BE-D39F-4CD3-BE34-E8F873601676}" name="销售额" dataDxfId="15"/>
    <tableColumn id="5" xr3:uid="{45DE6A62-9B3F-47C1-B8D3-6418EB39F12E}" name="入职_x000a_年限" dataDxfId="14"/>
    <tableColumn id="6" xr3:uid="{86626571-4AC6-4FE0-9F0F-F7D4C2F81BB1}" name="工号" dataDxfId="13"/>
    <tableColumn id="7" xr3:uid="{F135A295-DCC5-46FD-8B3F-D5D13F04DF27}" name="电话号码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40BB34-0C4D-496C-95D1-28F112B7EEE7}" name="信息表1" displayName="信息表1" ref="A1:G18" totalsRowShown="0" headerRowDxfId="11" dataDxfId="9" headerRowBorderDxfId="10" tableBorderDxfId="8" totalsRowBorderDxfId="7">
  <autoFilter ref="A1:G18" xr:uid="{4C40BB34-0C4D-496C-95D1-28F112B7EEE7}"/>
  <tableColumns count="7">
    <tableColumn id="1" xr3:uid="{3845AE77-4C38-4CBA-9E98-FAEA5E023031}" name="姓名" dataDxfId="6"/>
    <tableColumn id="2" xr3:uid="{0E56E97C-9DBA-46CE-8242-CDD2583BB155}" name="性别" dataDxfId="5"/>
    <tableColumn id="3" xr3:uid="{17921FD3-D12F-41B5-96E5-69552F0B455B}" name="岗位" dataDxfId="4"/>
    <tableColumn id="4" xr3:uid="{53EC5975-E378-47CC-8971-8DF76C1D6DA2}" name="销售额" dataDxfId="3"/>
    <tableColumn id="5" xr3:uid="{BC667C23-D6D2-4BC6-92AB-462643DEB9E1}" name="入职_x000a_年限" dataDxfId="2"/>
    <tableColumn id="6" xr3:uid="{4F552FE9-52BB-4B37-88B0-97FC7D31E966}" name="工号" dataDxfId="1"/>
    <tableColumn id="7" xr3:uid="{04101694-36EC-47E0-A377-957C51F645D4}" name="电话号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312C-FD10-4DA4-B6C0-7C11746C24A1}">
  <dimension ref="A1:O24"/>
  <sheetViews>
    <sheetView showGridLines="0" workbookViewId="0">
      <selection activeCell="K3" sqref="K3"/>
    </sheetView>
  </sheetViews>
  <sheetFormatPr defaultColWidth="8.625" defaultRowHeight="16.5" x14ac:dyDescent="0.2"/>
  <cols>
    <col min="1" max="1" width="8.625" style="1"/>
    <col min="2" max="3" width="6.25" style="1" customWidth="1"/>
    <col min="4" max="4" width="8.125" style="1" customWidth="1"/>
    <col min="5" max="5" width="5" style="1" bestFit="1" customWidth="1"/>
    <col min="6" max="6" width="6.875" style="1" bestFit="1" customWidth="1"/>
    <col min="7" max="7" width="13.5" style="1" bestFit="1" customWidth="1"/>
    <col min="8" max="8" width="8.625" style="1"/>
    <col min="9" max="12" width="8.625" style="12"/>
    <col min="13" max="13" width="9.875" style="12" customWidth="1"/>
    <col min="14" max="14" width="8.625" style="12"/>
    <col min="15" max="15" width="14.5" style="12" bestFit="1" customWidth="1"/>
    <col min="16" max="16384" width="8.625" style="1"/>
  </cols>
  <sheetData>
    <row r="1" spans="1:15" ht="33" customHeight="1" x14ac:dyDescent="0.2">
      <c r="A1" s="8" t="s">
        <v>0</v>
      </c>
      <c r="B1" s="9" t="s">
        <v>1</v>
      </c>
      <c r="C1" s="9" t="s">
        <v>2</v>
      </c>
      <c r="D1" s="9" t="s">
        <v>3</v>
      </c>
      <c r="E1" s="10" t="s">
        <v>28</v>
      </c>
      <c r="F1" s="9" t="s">
        <v>4</v>
      </c>
      <c r="G1" s="11" t="s">
        <v>5</v>
      </c>
      <c r="I1" s="14" t="s">
        <v>30</v>
      </c>
      <c r="J1" s="15"/>
      <c r="K1" s="15"/>
    </row>
    <row r="2" spans="1:15" x14ac:dyDescent="0.2">
      <c r="A2" s="3" t="s">
        <v>32</v>
      </c>
      <c r="B2" s="2" t="s">
        <v>6</v>
      </c>
      <c r="C2" s="2" t="s">
        <v>7</v>
      </c>
      <c r="D2" s="2">
        <v>14637</v>
      </c>
      <c r="E2" s="2">
        <v>9</v>
      </c>
      <c r="F2" s="2" t="s">
        <v>8</v>
      </c>
      <c r="G2" s="4">
        <v>13110586237</v>
      </c>
      <c r="I2" s="2" t="s">
        <v>12</v>
      </c>
      <c r="J2" s="2" t="s">
        <v>7</v>
      </c>
      <c r="K2" s="17">
        <v>9</v>
      </c>
    </row>
    <row r="3" spans="1:15" x14ac:dyDescent="0.2">
      <c r="A3" s="3" t="s">
        <v>33</v>
      </c>
      <c r="B3" s="2" t="s">
        <v>6</v>
      </c>
      <c r="C3" s="2" t="s">
        <v>9</v>
      </c>
      <c r="D3" s="2">
        <v>14557</v>
      </c>
      <c r="E3" s="2">
        <v>10</v>
      </c>
      <c r="F3" s="2" t="s">
        <v>10</v>
      </c>
      <c r="G3" s="4">
        <v>13049502995</v>
      </c>
    </row>
    <row r="4" spans="1:15" x14ac:dyDescent="0.2">
      <c r="A4" s="3" t="s">
        <v>34</v>
      </c>
      <c r="B4" s="2" t="s">
        <v>6</v>
      </c>
      <c r="C4" s="2" t="s">
        <v>7</v>
      </c>
      <c r="D4" s="2">
        <v>19111</v>
      </c>
      <c r="E4" s="2">
        <v>10</v>
      </c>
      <c r="F4" s="2" t="s">
        <v>11</v>
      </c>
      <c r="G4" s="4">
        <v>13101224651</v>
      </c>
      <c r="I4" s="13" t="s">
        <v>0</v>
      </c>
      <c r="J4" s="13" t="s">
        <v>1</v>
      </c>
      <c r="K4" s="13" t="s">
        <v>2</v>
      </c>
      <c r="L4" s="13" t="s">
        <v>3</v>
      </c>
      <c r="M4" s="13" t="s">
        <v>28</v>
      </c>
      <c r="N4" s="13" t="s">
        <v>4</v>
      </c>
      <c r="O4" s="13" t="s">
        <v>5</v>
      </c>
    </row>
    <row r="5" spans="1:15" x14ac:dyDescent="0.2">
      <c r="A5" s="3" t="s">
        <v>35</v>
      </c>
      <c r="B5" s="2" t="s">
        <v>12</v>
      </c>
      <c r="C5" s="2" t="s">
        <v>13</v>
      </c>
      <c r="D5" s="2">
        <v>14000</v>
      </c>
      <c r="E5" s="2">
        <v>6</v>
      </c>
      <c r="F5" s="2" t="s">
        <v>14</v>
      </c>
      <c r="G5" s="4">
        <v>13675429609</v>
      </c>
      <c r="I5" s="16" t="str" cm="1">
        <f t="array" ref="I5:O5">_xlfn._xlws.FILTER(信息表[],(信息表[性别]=I2)*(信息表[岗位]=J2)*(信息表[入职
年限]&gt;=K2),"")</f>
        <v>丘处机</v>
      </c>
      <c r="J5" s="16" t="str">
        <v>女</v>
      </c>
      <c r="K5" s="16" t="str">
        <v>中级</v>
      </c>
      <c r="L5" s="16">
        <v>18350</v>
      </c>
      <c r="M5" s="16">
        <v>10</v>
      </c>
      <c r="N5" s="16" t="str">
        <v>A0010</v>
      </c>
      <c r="O5" s="16">
        <v>13547164496</v>
      </c>
    </row>
    <row r="6" spans="1:15" x14ac:dyDescent="0.2">
      <c r="A6" s="3" t="s">
        <v>36</v>
      </c>
      <c r="B6" s="2" t="s">
        <v>12</v>
      </c>
      <c r="C6" s="2" t="s">
        <v>9</v>
      </c>
      <c r="D6" s="2">
        <v>15458</v>
      </c>
      <c r="E6" s="2">
        <v>10</v>
      </c>
      <c r="F6" s="2" t="s">
        <v>15</v>
      </c>
      <c r="G6" s="4">
        <v>14260753517</v>
      </c>
      <c r="I6" s="16"/>
      <c r="J6" s="16"/>
      <c r="K6" s="16"/>
      <c r="L6" s="16"/>
      <c r="M6" s="16"/>
      <c r="N6" s="16"/>
      <c r="O6" s="16"/>
    </row>
    <row r="7" spans="1:15" x14ac:dyDescent="0.2">
      <c r="A7" s="3" t="s">
        <v>37</v>
      </c>
      <c r="B7" s="2" t="s">
        <v>12</v>
      </c>
      <c r="C7" s="2" t="s">
        <v>13</v>
      </c>
      <c r="D7" s="2">
        <v>18022</v>
      </c>
      <c r="E7" s="2">
        <v>6</v>
      </c>
      <c r="F7" s="2" t="s">
        <v>16</v>
      </c>
      <c r="G7" s="4">
        <v>14969230809</v>
      </c>
      <c r="I7" s="16"/>
      <c r="J7" s="16"/>
      <c r="K7" s="16"/>
      <c r="L7" s="16"/>
      <c r="M7" s="16"/>
      <c r="N7" s="16"/>
      <c r="O7" s="16"/>
    </row>
    <row r="8" spans="1:15" x14ac:dyDescent="0.2">
      <c r="A8" s="3" t="s">
        <v>38</v>
      </c>
      <c r="B8" s="2" t="s">
        <v>12</v>
      </c>
      <c r="C8" s="2" t="s">
        <v>9</v>
      </c>
      <c r="D8" s="2">
        <v>15225</v>
      </c>
      <c r="E8" s="2">
        <v>11</v>
      </c>
      <c r="F8" s="2" t="s">
        <v>17</v>
      </c>
      <c r="G8" s="4">
        <v>13289369924</v>
      </c>
      <c r="I8" s="16"/>
      <c r="J8" s="16"/>
      <c r="K8" s="16"/>
      <c r="L8" s="16"/>
      <c r="M8" s="16"/>
      <c r="N8" s="16"/>
      <c r="O8" s="16"/>
    </row>
    <row r="9" spans="1:15" x14ac:dyDescent="0.2">
      <c r="A9" s="3" t="s">
        <v>39</v>
      </c>
      <c r="B9" s="2" t="s">
        <v>12</v>
      </c>
      <c r="C9" s="2" t="s">
        <v>13</v>
      </c>
      <c r="D9" s="2">
        <v>10532</v>
      </c>
      <c r="E9" s="2">
        <v>8</v>
      </c>
      <c r="F9" s="2" t="s">
        <v>18</v>
      </c>
      <c r="G9" s="4">
        <v>13093263075</v>
      </c>
      <c r="I9" s="16"/>
      <c r="J9" s="16"/>
      <c r="K9" s="16"/>
      <c r="L9" s="16"/>
      <c r="M9" s="16"/>
      <c r="N9" s="16"/>
      <c r="O9" s="16"/>
    </row>
    <row r="10" spans="1:15" x14ac:dyDescent="0.2">
      <c r="A10" s="3" t="s">
        <v>40</v>
      </c>
      <c r="B10" s="2" t="s">
        <v>12</v>
      </c>
      <c r="C10" s="2" t="s">
        <v>7</v>
      </c>
      <c r="D10" s="2">
        <v>12503</v>
      </c>
      <c r="E10" s="2">
        <v>8</v>
      </c>
      <c r="F10" s="2" t="s">
        <v>19</v>
      </c>
      <c r="G10" s="4">
        <v>13202643468</v>
      </c>
      <c r="I10" s="16"/>
      <c r="J10" s="16"/>
      <c r="K10" s="16"/>
      <c r="L10" s="16"/>
      <c r="M10" s="16"/>
      <c r="N10" s="16"/>
      <c r="O10" s="16"/>
    </row>
    <row r="11" spans="1:15" x14ac:dyDescent="0.2">
      <c r="A11" s="3" t="s">
        <v>41</v>
      </c>
      <c r="B11" s="2" t="s">
        <v>12</v>
      </c>
      <c r="C11" s="2" t="s">
        <v>7</v>
      </c>
      <c r="D11" s="2">
        <v>18350</v>
      </c>
      <c r="E11" s="2">
        <v>10</v>
      </c>
      <c r="F11" s="2" t="s">
        <v>20</v>
      </c>
      <c r="G11" s="4">
        <v>13547164496</v>
      </c>
      <c r="I11" s="16"/>
      <c r="J11" s="16"/>
      <c r="K11" s="16"/>
      <c r="L11" s="16"/>
      <c r="M11" s="16"/>
      <c r="N11" s="16"/>
      <c r="O11" s="16"/>
    </row>
    <row r="12" spans="1:15" x14ac:dyDescent="0.2">
      <c r="A12" s="3" t="s">
        <v>42</v>
      </c>
      <c r="B12" s="2" t="s">
        <v>6</v>
      </c>
      <c r="C12" s="2" t="s">
        <v>7</v>
      </c>
      <c r="D12" s="2">
        <v>13933</v>
      </c>
      <c r="E12" s="2">
        <v>8</v>
      </c>
      <c r="F12" s="2" t="s">
        <v>21</v>
      </c>
      <c r="G12" s="4">
        <v>14030358397</v>
      </c>
      <c r="I12" s="16"/>
      <c r="J12" s="16"/>
      <c r="K12" s="16"/>
      <c r="L12" s="16"/>
      <c r="M12" s="16"/>
      <c r="N12" s="16"/>
      <c r="O12" s="16"/>
    </row>
    <row r="13" spans="1:15" x14ac:dyDescent="0.2">
      <c r="A13" s="3" t="s">
        <v>43</v>
      </c>
      <c r="B13" s="2" t="s">
        <v>6</v>
      </c>
      <c r="C13" s="2" t="s">
        <v>13</v>
      </c>
      <c r="D13" s="2">
        <v>13450</v>
      </c>
      <c r="E13" s="2">
        <v>13</v>
      </c>
      <c r="F13" s="2" t="s">
        <v>22</v>
      </c>
      <c r="G13" s="4">
        <v>14252051265</v>
      </c>
      <c r="I13" s="16"/>
      <c r="J13" s="16"/>
      <c r="K13" s="16"/>
      <c r="L13" s="16"/>
      <c r="M13" s="16"/>
      <c r="N13" s="16"/>
      <c r="O13" s="16"/>
    </row>
    <row r="14" spans="1:15" x14ac:dyDescent="0.2">
      <c r="A14" s="3" t="s">
        <v>44</v>
      </c>
      <c r="B14" s="2" t="s">
        <v>6</v>
      </c>
      <c r="C14" s="2" t="s">
        <v>9</v>
      </c>
      <c r="D14" s="2">
        <v>14979</v>
      </c>
      <c r="E14" s="2">
        <v>10</v>
      </c>
      <c r="F14" s="2" t="s">
        <v>23</v>
      </c>
      <c r="G14" s="4">
        <v>13360485311</v>
      </c>
      <c r="I14" s="16"/>
      <c r="J14" s="16"/>
      <c r="K14" s="16"/>
      <c r="L14" s="16"/>
      <c r="M14" s="16"/>
      <c r="N14" s="16"/>
      <c r="O14" s="16"/>
    </row>
    <row r="15" spans="1:15" x14ac:dyDescent="0.2">
      <c r="A15" s="3" t="s">
        <v>45</v>
      </c>
      <c r="B15" s="2" t="s">
        <v>6</v>
      </c>
      <c r="C15" s="2" t="s">
        <v>7</v>
      </c>
      <c r="D15" s="2">
        <v>15067</v>
      </c>
      <c r="E15" s="2">
        <v>10</v>
      </c>
      <c r="F15" s="2" t="s">
        <v>24</v>
      </c>
      <c r="G15" s="4">
        <v>14493473735</v>
      </c>
      <c r="I15" s="16"/>
      <c r="J15" s="16"/>
      <c r="K15" s="16"/>
      <c r="L15" s="16"/>
      <c r="M15" s="16"/>
      <c r="N15" s="16"/>
      <c r="O15" s="16"/>
    </row>
    <row r="16" spans="1:15" x14ac:dyDescent="0.2">
      <c r="A16" s="3" t="s">
        <v>46</v>
      </c>
      <c r="B16" s="2" t="s">
        <v>6</v>
      </c>
      <c r="C16" s="2" t="s">
        <v>9</v>
      </c>
      <c r="D16" s="2">
        <v>11404</v>
      </c>
      <c r="E16" s="2">
        <v>7</v>
      </c>
      <c r="F16" s="2" t="s">
        <v>25</v>
      </c>
      <c r="G16" s="4">
        <v>14071790190</v>
      </c>
      <c r="I16" s="16"/>
      <c r="J16" s="16"/>
      <c r="K16" s="16"/>
      <c r="L16" s="16"/>
      <c r="M16" s="16"/>
      <c r="N16" s="16"/>
      <c r="O16" s="16"/>
    </row>
    <row r="17" spans="1:15" x14ac:dyDescent="0.2">
      <c r="A17" s="3" t="s">
        <v>47</v>
      </c>
      <c r="B17" s="2" t="s">
        <v>6</v>
      </c>
      <c r="C17" s="2" t="s">
        <v>13</v>
      </c>
      <c r="D17" s="2">
        <v>14117</v>
      </c>
      <c r="E17" s="2">
        <v>9</v>
      </c>
      <c r="F17" s="2" t="s">
        <v>26</v>
      </c>
      <c r="G17" s="4">
        <v>13281357938</v>
      </c>
      <c r="I17" s="16"/>
      <c r="J17" s="16"/>
      <c r="K17" s="16"/>
      <c r="L17" s="16"/>
      <c r="M17" s="16"/>
      <c r="N17" s="16"/>
      <c r="O17" s="16"/>
    </row>
    <row r="18" spans="1:15" x14ac:dyDescent="0.2">
      <c r="A18" s="5" t="s">
        <v>48</v>
      </c>
      <c r="B18" s="6" t="s">
        <v>6</v>
      </c>
      <c r="C18" s="6" t="s">
        <v>9</v>
      </c>
      <c r="D18" s="6">
        <v>13862</v>
      </c>
      <c r="E18" s="6">
        <v>18</v>
      </c>
      <c r="F18" s="6" t="s">
        <v>27</v>
      </c>
      <c r="G18" s="7">
        <v>13333092075</v>
      </c>
      <c r="I18" s="16"/>
      <c r="J18" s="16"/>
      <c r="K18" s="16"/>
      <c r="L18" s="16"/>
      <c r="M18" s="16"/>
      <c r="N18" s="16"/>
      <c r="O18" s="16"/>
    </row>
    <row r="19" spans="1:15" x14ac:dyDescent="0.2">
      <c r="I19" s="16"/>
      <c r="J19" s="16"/>
      <c r="K19" s="16"/>
      <c r="L19" s="16"/>
      <c r="M19" s="16"/>
      <c r="N19" s="16"/>
      <c r="O19" s="16"/>
    </row>
    <row r="20" spans="1:15" x14ac:dyDescent="0.2">
      <c r="I20" s="16"/>
      <c r="J20" s="16"/>
      <c r="K20" s="16"/>
      <c r="L20" s="16"/>
      <c r="M20" s="16"/>
      <c r="N20" s="16"/>
      <c r="O20" s="16"/>
    </row>
    <row r="21" spans="1:15" x14ac:dyDescent="0.2">
      <c r="I21" s="16"/>
      <c r="J21" s="16"/>
      <c r="K21" s="16"/>
      <c r="L21" s="16"/>
      <c r="M21" s="16"/>
      <c r="N21" s="16"/>
      <c r="O21" s="16"/>
    </row>
    <row r="22" spans="1:15" x14ac:dyDescent="0.2">
      <c r="I22" s="16"/>
      <c r="J22" s="16"/>
      <c r="K22" s="16"/>
      <c r="L22" s="16"/>
      <c r="M22" s="16"/>
      <c r="N22" s="16"/>
      <c r="O22" s="16"/>
    </row>
    <row r="23" spans="1:15" x14ac:dyDescent="0.2">
      <c r="I23" s="16"/>
      <c r="J23" s="16"/>
      <c r="K23" s="16"/>
      <c r="L23" s="16"/>
      <c r="M23" s="16"/>
      <c r="N23" s="16"/>
      <c r="O23" s="16"/>
    </row>
    <row r="24" spans="1:15" x14ac:dyDescent="0.2">
      <c r="I24" s="16"/>
      <c r="J24" s="16"/>
      <c r="K24" s="16"/>
      <c r="L24" s="16"/>
      <c r="M24" s="16"/>
      <c r="N24" s="16"/>
      <c r="O24" s="16"/>
    </row>
  </sheetData>
  <mergeCells count="1">
    <mergeCell ref="I1:K1"/>
  </mergeCells>
  <phoneticPr fontId="2" type="noConversion"/>
  <dataValidations count="2">
    <dataValidation type="list" allowBlank="1" showInputMessage="1" showErrorMessage="1" sqref="I2" xr:uid="{2AC27C7E-FCC9-42DE-B594-8B81FB514F68}">
      <formula1>$B$4:$B$5</formula1>
    </dataValidation>
    <dataValidation type="list" allowBlank="1" showInputMessage="1" showErrorMessage="1" sqref="J2" xr:uid="{C29B1110-3426-4BB5-BD25-9B575E123B79}">
      <formula1>$C$3:$C$5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BEF3-1D31-49F7-8B58-886F338A0B4D}">
  <dimension ref="A1:O21"/>
  <sheetViews>
    <sheetView tabSelected="1" zoomScale="115" zoomScaleNormal="115" workbookViewId="0">
      <selection activeCell="J11" sqref="J11"/>
    </sheetView>
  </sheetViews>
  <sheetFormatPr defaultRowHeight="14.25" x14ac:dyDescent="0.2"/>
  <cols>
    <col min="1" max="1" width="8" customWidth="1"/>
    <col min="2" max="2" width="6.125" customWidth="1"/>
    <col min="3" max="3" width="6.375" customWidth="1"/>
    <col min="4" max="4" width="9.625" customWidth="1"/>
    <col min="5" max="5" width="5.5" customWidth="1"/>
    <col min="6" max="6" width="6.875" customWidth="1"/>
    <col min="7" max="7" width="13.75" customWidth="1"/>
    <col min="8" max="8" width="2.875" customWidth="1"/>
    <col min="14" max="14" width="10" customWidth="1"/>
    <col min="15" max="15" width="14" customWidth="1"/>
  </cols>
  <sheetData>
    <row r="1" spans="1:15" ht="33" customHeight="1" x14ac:dyDescent="0.2">
      <c r="A1" s="8" t="s">
        <v>0</v>
      </c>
      <c r="B1" s="9" t="s">
        <v>1</v>
      </c>
      <c r="C1" s="9" t="s">
        <v>2</v>
      </c>
      <c r="D1" s="9" t="s">
        <v>3</v>
      </c>
      <c r="E1" s="10" t="s">
        <v>28</v>
      </c>
      <c r="F1" s="9" t="s">
        <v>4</v>
      </c>
      <c r="G1" s="11" t="s">
        <v>5</v>
      </c>
      <c r="I1" s="14" t="s">
        <v>30</v>
      </c>
      <c r="J1" s="15"/>
      <c r="K1" s="15"/>
    </row>
    <row r="2" spans="1:15" ht="16.5" x14ac:dyDescent="0.2">
      <c r="A2" s="3" t="s">
        <v>32</v>
      </c>
      <c r="B2" s="2" t="s">
        <v>6</v>
      </c>
      <c r="C2" s="2" t="s">
        <v>7</v>
      </c>
      <c r="D2" s="2">
        <v>14637</v>
      </c>
      <c r="E2" s="2">
        <v>9</v>
      </c>
      <c r="F2" s="2" t="s">
        <v>8</v>
      </c>
      <c r="G2" s="4">
        <v>13110586237</v>
      </c>
      <c r="I2" s="2" t="s">
        <v>29</v>
      </c>
      <c r="J2" s="2" t="s">
        <v>31</v>
      </c>
      <c r="K2" s="2">
        <v>9</v>
      </c>
    </row>
    <row r="3" spans="1:15" ht="16.5" x14ac:dyDescent="0.2">
      <c r="A3" s="3" t="s">
        <v>33</v>
      </c>
      <c r="B3" s="2" t="s">
        <v>6</v>
      </c>
      <c r="C3" s="2" t="s">
        <v>9</v>
      </c>
      <c r="D3" s="2">
        <v>14557</v>
      </c>
      <c r="E3" s="2">
        <v>10</v>
      </c>
      <c r="F3" s="2" t="s">
        <v>10</v>
      </c>
      <c r="G3" s="4">
        <v>13049502995</v>
      </c>
    </row>
    <row r="4" spans="1:15" ht="16.5" x14ac:dyDescent="0.2">
      <c r="A4" s="3" t="s">
        <v>34</v>
      </c>
      <c r="B4" s="2" t="s">
        <v>6</v>
      </c>
      <c r="C4" s="2" t="s">
        <v>7</v>
      </c>
      <c r="D4" s="2">
        <v>19111</v>
      </c>
      <c r="E4" s="2">
        <v>10</v>
      </c>
      <c r="F4" s="2" t="s">
        <v>11</v>
      </c>
      <c r="G4" s="4">
        <v>13101224651</v>
      </c>
      <c r="I4" s="13" t="s">
        <v>0</v>
      </c>
      <c r="J4" s="13" t="s">
        <v>1</v>
      </c>
      <c r="K4" s="13" t="s">
        <v>2</v>
      </c>
      <c r="L4" s="13" t="s">
        <v>3</v>
      </c>
      <c r="M4" s="13" t="s">
        <v>28</v>
      </c>
      <c r="N4" s="13" t="s">
        <v>4</v>
      </c>
      <c r="O4" s="13" t="s">
        <v>5</v>
      </c>
    </row>
    <row r="5" spans="1:15" ht="16.5" x14ac:dyDescent="0.2">
      <c r="A5" s="3" t="s">
        <v>35</v>
      </c>
      <c r="B5" s="2" t="s">
        <v>12</v>
      </c>
      <c r="C5" s="2" t="s">
        <v>13</v>
      </c>
      <c r="D5" s="2">
        <v>14000</v>
      </c>
      <c r="E5" s="2">
        <v>6</v>
      </c>
      <c r="F5" s="2" t="s">
        <v>14</v>
      </c>
      <c r="G5" s="4">
        <v>13675429609</v>
      </c>
      <c r="I5" t="str" cm="1">
        <f t="array" ref="I5">IFERROR(INDEX(信息表1[#All],SMALL(IF((信息表1[[性别]:[性别]]=$I$2)*(信息表1[[岗位]:[岗位]]=$J$2)*(信息表1[[入职
年限]:[入职
年限]]&gt;=$K$2),ROW(信息表1[姓名]),""),ROW()-4),MATCH(I$4,信息表1[#Headers],0)),"")</f>
        <v>王重阳</v>
      </c>
      <c r="J5" t="str" cm="1">
        <f t="array" ref="J5">IFERROR(INDEX(信息表1[#All],SMALL(IF((信息表1[[性别]:[性别]]=$I$2)*(信息表1[[岗位]:[岗位]]=$J$2)*(信息表1[[入职
年限]:[入职
年限]]&gt;=$K$2),ROW(信息表1[性别]),""),ROW()-4),MATCH(J$4,信息表1[#Headers],0)),"")</f>
        <v>男</v>
      </c>
      <c r="K5" t="str" cm="1">
        <f t="array" ref="K5">IFERROR(INDEX(信息表1[#All],SMALL(IF((信息表1[[性别]:[性别]]=$I$2)*(信息表1[[岗位]:[岗位]]=$J$2)*(信息表1[[入职
年限]:[入职
年限]]&gt;=$K$2),ROW(信息表1[岗位]),""),ROW()-4),MATCH(K$4,信息表1[#Headers],0)),"")</f>
        <v>中级</v>
      </c>
      <c r="L5" cm="1">
        <f t="array" ref="L5">IFERROR(INDEX(信息表1[#All],SMALL(IF((信息表1[[性别]:[性别]]=$I$2)*(信息表1[[岗位]:[岗位]]=$J$2)*(信息表1[[入职
年限]:[入职
年限]]&gt;=$K$2),ROW(信息表1[销售额]),""),ROW()-4),MATCH(L$4,信息表1[#Headers],0)),"")</f>
        <v>14637</v>
      </c>
      <c r="M5" cm="1">
        <f t="array" ref="M5">IFERROR(INDEX(信息表1[#All],SMALL(IF((信息表1[[性别]:[性别]]=$I$2)*(信息表1[[岗位]:[岗位]]=$J$2)*(信息表1[[入职
年限]:[入职
年限]]&gt;=$K$2),ROW(信息表1[入职
年限]),""),ROW()-4),MATCH(M$4,信息表1[#Headers],0)),"")</f>
        <v>9</v>
      </c>
      <c r="N5" t="str" cm="1">
        <f t="array" ref="N5">IFERROR(INDEX(信息表1[#All],SMALL(IF((信息表1[[性别]:[性别]]=$I$2)*(信息表1[[岗位]:[岗位]]=$J$2)*(信息表1[[入职
年限]:[入职
年限]]&gt;=$K$2),ROW(信息表1[工号]),""),ROW()-4),MATCH(N$4,信息表1[#Headers],0)),"")</f>
        <v>A0001</v>
      </c>
      <c r="O5" cm="1">
        <f t="array" ref="O5">IFERROR(INDEX(信息表1[#All],SMALL(IF((信息表1[[性别]:[性别]]=$I$2)*(信息表1[[岗位]:[岗位]]=$J$2)*(信息表1[[入职
年限]:[入职
年限]]&gt;=$K$2),ROW(信息表1[电话号码]),""),ROW()-4),MATCH(O$4,信息表1[#Headers],0)),"")</f>
        <v>13110586237</v>
      </c>
    </row>
    <row r="6" spans="1:15" ht="16.5" x14ac:dyDescent="0.2">
      <c r="A6" s="3" t="s">
        <v>36</v>
      </c>
      <c r="B6" s="2" t="s">
        <v>12</v>
      </c>
      <c r="C6" s="2" t="s">
        <v>9</v>
      </c>
      <c r="D6" s="2">
        <v>15458</v>
      </c>
      <c r="E6" s="2">
        <v>10</v>
      </c>
      <c r="F6" s="2" t="s">
        <v>15</v>
      </c>
      <c r="G6" s="4">
        <v>14260753517</v>
      </c>
      <c r="I6" t="str" cm="1">
        <f t="array" ref="I6">IFERROR(INDEX(信息表1[#All],SMALL(IF((信息表1[[性别]:[性别]]=$I$2)*(信息表1[[岗位]:[岗位]]=$J$2)*(信息表1[[入职
年限]:[入职
年限]]&gt;=$K$2),ROW(信息表1[姓名]),""),ROW()-4),MATCH(I$4,信息表1[#Headers],0)),"")</f>
        <v>段正明</v>
      </c>
      <c r="J6" t="str" cm="1">
        <f t="array" ref="J6">IFERROR(INDEX(信息表1[#All],SMALL(IF((信息表1[[性别]:[性别]]=$I$2)*(信息表1[[岗位]:[岗位]]=$J$2)*(信息表1[[入职
年限]:[入职
年限]]&gt;=$K$2),ROW(信息表1[性别]),""),ROW()-4),MATCH(J$4,信息表1[#Headers],0)),"")</f>
        <v>男</v>
      </c>
      <c r="K6" t="str" cm="1">
        <f t="array" ref="K6">IFERROR(INDEX(信息表1[#All],SMALL(IF((信息表1[[性别]:[性别]]=$I$2)*(信息表1[[岗位]:[岗位]]=$J$2)*(信息表1[[入职
年限]:[入职
年限]]&gt;=$K$2),ROW(信息表1[岗位]),""),ROW()-4),MATCH(K$4,信息表1[#Headers],0)),"")</f>
        <v>中级</v>
      </c>
      <c r="L6" cm="1">
        <f t="array" ref="L6">IFERROR(INDEX(信息表1[#All],SMALL(IF((信息表1[[性别]:[性别]]=$I$2)*(信息表1[[岗位]:[岗位]]=$J$2)*(信息表1[[入职
年限]:[入职
年限]]&gt;=$K$2),ROW(信息表1[销售额]),""),ROW()-4),MATCH(L$4,信息表1[#Headers],0)),"")</f>
        <v>19111</v>
      </c>
      <c r="M6" cm="1">
        <f t="array" ref="M6">IFERROR(INDEX(信息表1[#All],SMALL(IF((信息表1[[性别]:[性别]]=$I$2)*(信息表1[[岗位]:[岗位]]=$J$2)*(信息表1[[入职
年限]:[入职
年限]]&gt;=$K$2),ROW(信息表1[入职
年限]),""),ROW()-4),MATCH(M$4,信息表1[#Headers],0)),"")</f>
        <v>10</v>
      </c>
      <c r="N6" t="str" cm="1">
        <f t="array" ref="N6">IFERROR(INDEX(信息表1[#All],SMALL(IF((信息表1[[性别]:[性别]]=$I$2)*(信息表1[[岗位]:[岗位]]=$J$2)*(信息表1[[入职
年限]:[入职
年限]]&gt;=$K$2),ROW(信息表1[工号]),""),ROW()-4),MATCH(N$4,信息表1[#Headers],0)),"")</f>
        <v>A0003</v>
      </c>
      <c r="O6" cm="1">
        <f t="array" ref="O6">IFERROR(INDEX(信息表1[#All],SMALL(IF((信息表1[[性别]:[性别]]=$I$2)*(信息表1[[岗位]:[岗位]]=$J$2)*(信息表1[[入职
年限]:[入职
年限]]&gt;=$K$2),ROW(信息表1[电话号码]),""),ROW()-4),MATCH(O$4,信息表1[#Headers],0)),"")</f>
        <v>13101224651</v>
      </c>
    </row>
    <row r="7" spans="1:15" ht="16.5" x14ac:dyDescent="0.2">
      <c r="A7" s="3" t="s">
        <v>37</v>
      </c>
      <c r="B7" s="2" t="s">
        <v>12</v>
      </c>
      <c r="C7" s="2" t="s">
        <v>13</v>
      </c>
      <c r="D7" s="2">
        <v>18022</v>
      </c>
      <c r="E7" s="2">
        <v>6</v>
      </c>
      <c r="F7" s="2" t="s">
        <v>16</v>
      </c>
      <c r="G7" s="4">
        <v>14969230809</v>
      </c>
      <c r="I7" t="str" cm="1">
        <f t="array" ref="I7">IFERROR(INDEX(信息表1[#All],SMALL(IF((信息表1[[性别]:[性别]]=$I$2)*(信息表1[[岗位]:[岗位]]=$J$2)*(信息表1[[入职
年限]:[入职
年限]]&gt;=$K$2),ROW(信息表1[姓名]),""),ROW()-4),MATCH(I$4,信息表1[#Headers],0)),"")</f>
        <v>天山童姥</v>
      </c>
      <c r="J7" t="str" cm="1">
        <f t="array" ref="J7">IFERROR(INDEX(信息表1[#All],SMALL(IF((信息表1[[性别]:[性别]]=$I$2)*(信息表1[[岗位]:[岗位]]=$J$2)*(信息表1[[入职
年限]:[入职
年限]]&gt;=$K$2),ROW(信息表1[性别]),""),ROW()-4),MATCH(J$4,信息表1[#Headers],0)),"")</f>
        <v>男</v>
      </c>
      <c r="K7" t="str" cm="1">
        <f t="array" ref="K7">IFERROR(INDEX(信息表1[#All],SMALL(IF((信息表1[[性别]:[性别]]=$I$2)*(信息表1[[岗位]:[岗位]]=$J$2)*(信息表1[[入职
年限]:[入职
年限]]&gt;=$K$2),ROW(信息表1[岗位]),""),ROW()-4),MATCH(K$4,信息表1[#Headers],0)),"")</f>
        <v>中级</v>
      </c>
      <c r="L7" cm="1">
        <f t="array" ref="L7">IFERROR(INDEX(信息表1[#All],SMALL(IF((信息表1[[性别]:[性别]]=$I$2)*(信息表1[[岗位]:[岗位]]=$J$2)*(信息表1[[入职
年限]:[入职
年限]]&gt;=$K$2),ROW(信息表1[销售额]),""),ROW()-4),MATCH(L$4,信息表1[#Headers],0)),"")</f>
        <v>15067</v>
      </c>
      <c r="M7" cm="1">
        <f t="array" ref="M7">IFERROR(INDEX(信息表1[#All],SMALL(IF((信息表1[[性别]:[性别]]=$I$2)*(信息表1[[岗位]:[岗位]]=$J$2)*(信息表1[[入职
年限]:[入职
年限]]&gt;=$K$2),ROW(信息表1[入职
年限]),""),ROW()-4),MATCH(M$4,信息表1[#Headers],0)),"")</f>
        <v>10</v>
      </c>
      <c r="N7" t="str" cm="1">
        <f t="array" ref="N7">IFERROR(INDEX(信息表1[#All],SMALL(IF((信息表1[[性别]:[性别]]=$I$2)*(信息表1[[岗位]:[岗位]]=$J$2)*(信息表1[[入职
年限]:[入职
年限]]&gt;=$K$2),ROW(信息表1[工号]),""),ROW()-4),MATCH(N$4,信息表1[#Headers],0)),"")</f>
        <v>A0014</v>
      </c>
      <c r="O7" cm="1">
        <f t="array" ref="O7">IFERROR(INDEX(信息表1[#All],SMALL(IF((信息表1[[性别]:[性别]]=$I$2)*(信息表1[[岗位]:[岗位]]=$J$2)*(信息表1[[入职
年限]:[入职
年限]]&gt;=$K$2),ROW(信息表1[电话号码]),""),ROW()-4),MATCH(O$4,信息表1[#Headers],0)),"")</f>
        <v>14493473735</v>
      </c>
    </row>
    <row r="8" spans="1:15" ht="16.5" x14ac:dyDescent="0.2">
      <c r="A8" s="3" t="s">
        <v>38</v>
      </c>
      <c r="B8" s="2" t="s">
        <v>12</v>
      </c>
      <c r="C8" s="2" t="s">
        <v>9</v>
      </c>
      <c r="D8" s="2">
        <v>15225</v>
      </c>
      <c r="E8" s="2">
        <v>11</v>
      </c>
      <c r="F8" s="2" t="s">
        <v>17</v>
      </c>
      <c r="G8" s="4">
        <v>13289369924</v>
      </c>
      <c r="I8" t="str" cm="1">
        <f t="array" ref="I8">IFERROR(INDEX(信息表1[#All],SMALL(IF((信息表1[[性别]:[性别]]=$I$2)*(信息表1[[岗位]:[岗位]]=$J$2)*(信息表1[[入职
年限]:[入职
年限]]&gt;=$K$2),ROW(信息表1[姓名]),""),ROW()-4),MATCH(I$4,信息表1[#Headers],0)),"")</f>
        <v/>
      </c>
      <c r="J8" t="str" cm="1">
        <f t="array" ref="J8">IFERROR(INDEX(信息表1[#All],SMALL(IF((信息表1[[性别]:[性别]]=$I$2)*(信息表1[[岗位]:[岗位]]=$J$2)*(信息表1[[入职
年限]:[入职
年限]]&gt;=$K$2),ROW(信息表1[性别]),""),ROW()-4),MATCH(J$4,信息表1[#Headers],0)),"")</f>
        <v/>
      </c>
      <c r="K8" t="str" cm="1">
        <f t="array" ref="K8">IFERROR(INDEX(信息表1[#All],SMALL(IF((信息表1[[性别]:[性别]]=$I$2)*(信息表1[[岗位]:[岗位]]=$J$2)*(信息表1[[入职
年限]:[入职
年限]]&gt;=$K$2),ROW(信息表1[岗位]),""),ROW()-4),MATCH(K$4,信息表1[#Headers],0)),"")</f>
        <v/>
      </c>
      <c r="L8" t="str" cm="1">
        <f t="array" ref="L8">IFERROR(INDEX(信息表1[#All],SMALL(IF((信息表1[[性别]:[性别]]=$I$2)*(信息表1[[岗位]:[岗位]]=$J$2)*(信息表1[[入职
年限]:[入职
年限]]&gt;=$K$2),ROW(信息表1[销售额]),""),ROW()-4),MATCH(L$4,信息表1[#Headers],0)),"")</f>
        <v/>
      </c>
      <c r="M8" t="str" cm="1">
        <f t="array" ref="M8">IFERROR(INDEX(信息表1[#All],SMALL(IF((信息表1[[性别]:[性别]]=$I$2)*(信息表1[[岗位]:[岗位]]=$J$2)*(信息表1[[入职
年限]:[入职
年限]]&gt;=$K$2),ROW(信息表1[入职
年限]),""),ROW()-4),MATCH(M$4,信息表1[#Headers],0)),"")</f>
        <v/>
      </c>
      <c r="N8" t="str" cm="1">
        <f t="array" ref="N8">IFERROR(INDEX(信息表1[#All],SMALL(IF((信息表1[[性别]:[性别]]=$I$2)*(信息表1[[岗位]:[岗位]]=$J$2)*(信息表1[[入职
年限]:[入职
年限]]&gt;=$K$2),ROW(信息表1[工号]),""),ROW()-4),MATCH(N$4,信息表1[#Headers],0)),"")</f>
        <v/>
      </c>
      <c r="O8" t="str" cm="1">
        <f t="array" ref="O8">IFERROR(INDEX(信息表1[#All],SMALL(IF((信息表1[[性别]:[性别]]=$I$2)*(信息表1[[岗位]:[岗位]]=$J$2)*(信息表1[[入职
年限]:[入职
年限]]&gt;=$K$2),ROW(信息表1[电话号码]),""),ROW()-4),MATCH(O$4,信息表1[#Headers],0)),"")</f>
        <v/>
      </c>
    </row>
    <row r="9" spans="1:15" ht="16.5" x14ac:dyDescent="0.2">
      <c r="A9" s="3" t="s">
        <v>39</v>
      </c>
      <c r="B9" s="2" t="s">
        <v>12</v>
      </c>
      <c r="C9" s="2" t="s">
        <v>13</v>
      </c>
      <c r="D9" s="2">
        <v>10532</v>
      </c>
      <c r="E9" s="2">
        <v>8</v>
      </c>
      <c r="F9" s="2" t="s">
        <v>18</v>
      </c>
      <c r="G9" s="4">
        <v>13093263075</v>
      </c>
      <c r="I9" t="str" cm="1">
        <f t="array" ref="I9">IFERROR(INDEX(信息表1[#All],SMALL(IF((信息表1[[性别]:[性别]]=$I$2)*(信息表1[[岗位]:[岗位]]=$J$2)*(信息表1[[入职
年限]:[入职
年限]]&gt;=$K$2),ROW(信息表1[姓名]),""),ROW()-4),MATCH(I$4,信息表1[#Headers],0)),"")</f>
        <v/>
      </c>
      <c r="J9" t="str" cm="1">
        <f t="array" ref="J9">IFERROR(INDEX(信息表1[#All],SMALL(IF((信息表1[[性别]:[性别]]=$I$2)*(信息表1[[岗位]:[岗位]]=$J$2)*(信息表1[[入职
年限]:[入职
年限]]&gt;=$K$2),ROW(信息表1[性别]),""),ROW()-4),MATCH(J$4,信息表1[#Headers],0)),"")</f>
        <v/>
      </c>
      <c r="K9" t="str" cm="1">
        <f t="array" ref="K9">IFERROR(INDEX(信息表1[#All],SMALL(IF((信息表1[[性别]:[性别]]=$I$2)*(信息表1[[岗位]:[岗位]]=$J$2)*(信息表1[[入职
年限]:[入职
年限]]&gt;=$K$2),ROW(信息表1[岗位]),""),ROW()-4),MATCH(K$4,信息表1[#Headers],0)),"")</f>
        <v/>
      </c>
      <c r="L9" t="str" cm="1">
        <f t="array" ref="L9">IFERROR(INDEX(信息表1[#All],SMALL(IF((信息表1[[性别]:[性别]]=$I$2)*(信息表1[[岗位]:[岗位]]=$J$2)*(信息表1[[入职
年限]:[入职
年限]]&gt;=$K$2),ROW(信息表1[销售额]),""),ROW()-4),MATCH(L$4,信息表1[#Headers],0)),"")</f>
        <v/>
      </c>
      <c r="M9" t="str" cm="1">
        <f t="array" ref="M9">IFERROR(INDEX(信息表1[#All],SMALL(IF((信息表1[[性别]:[性别]]=$I$2)*(信息表1[[岗位]:[岗位]]=$J$2)*(信息表1[[入职
年限]:[入职
年限]]&gt;=$K$2),ROW(信息表1[入职
年限]),""),ROW()-4),MATCH(M$4,信息表1[#Headers],0)),"")</f>
        <v/>
      </c>
      <c r="N9" t="str" cm="1">
        <f t="array" ref="N9">IFERROR(INDEX(信息表1[#All],SMALL(IF((信息表1[[性别]:[性别]]=$I$2)*(信息表1[[岗位]:[岗位]]=$J$2)*(信息表1[[入职
年限]:[入职
年限]]&gt;=$K$2),ROW(信息表1[工号]),""),ROW()-4),MATCH(N$4,信息表1[#Headers],0)),"")</f>
        <v/>
      </c>
      <c r="O9" t="str" cm="1">
        <f t="array" ref="O9">IFERROR(INDEX(信息表1[#All],SMALL(IF((信息表1[[性别]:[性别]]=$I$2)*(信息表1[[岗位]:[岗位]]=$J$2)*(信息表1[[入职
年限]:[入职
年限]]&gt;=$K$2),ROW(信息表1[电话号码]),""),ROW()-4),MATCH(O$4,信息表1[#Headers],0)),"")</f>
        <v/>
      </c>
    </row>
    <row r="10" spans="1:15" ht="16.5" x14ac:dyDescent="0.2">
      <c r="A10" s="3" t="s">
        <v>40</v>
      </c>
      <c r="B10" s="2" t="s">
        <v>12</v>
      </c>
      <c r="C10" s="2" t="s">
        <v>7</v>
      </c>
      <c r="D10" s="2">
        <v>12503</v>
      </c>
      <c r="E10" s="2">
        <v>8</v>
      </c>
      <c r="F10" s="2" t="s">
        <v>19</v>
      </c>
      <c r="G10" s="4">
        <v>13202643468</v>
      </c>
      <c r="I10" t="str" cm="1">
        <f t="array" ref="I10">IFERROR(INDEX(信息表1[#All],SMALL(IF((信息表1[[性别]:[性别]]=$I$2)*(信息表1[[岗位]:[岗位]]=$J$2)*(信息表1[[入职
年限]:[入职
年限]]&gt;=$K$2),ROW(信息表1[姓名]),""),ROW()-4),MATCH(I$4,信息表1[#Headers],0)),"")</f>
        <v/>
      </c>
      <c r="J10" t="str" cm="1">
        <f t="array" ref="J10">IFERROR(INDEX(信息表1[#All],SMALL(IF((信息表1[[性别]:[性别]]=$I$2)*(信息表1[[岗位]:[岗位]]=$J$2)*(信息表1[[入职
年限]:[入职
年限]]&gt;=$K$2),ROW(信息表1[性别]),""),ROW()-4),MATCH(J$4,信息表1[#Headers],0)),"")</f>
        <v/>
      </c>
      <c r="K10" t="str" cm="1">
        <f t="array" ref="K10">IFERROR(INDEX(信息表1[#All],SMALL(IF((信息表1[[性别]:[性别]]=$I$2)*(信息表1[[岗位]:[岗位]]=$J$2)*(信息表1[[入职
年限]:[入职
年限]]&gt;=$K$2),ROW(信息表1[岗位]),""),ROW()-4),MATCH(K$4,信息表1[#Headers],0)),"")</f>
        <v/>
      </c>
      <c r="L10" t="str" cm="1">
        <f t="array" ref="L10">IFERROR(INDEX(信息表1[#All],SMALL(IF((信息表1[[性别]:[性别]]=$I$2)*(信息表1[[岗位]:[岗位]]=$J$2)*(信息表1[[入职
年限]:[入职
年限]]&gt;=$K$2),ROW(信息表1[销售额]),""),ROW()-4),MATCH(L$4,信息表1[#Headers],0)),"")</f>
        <v/>
      </c>
      <c r="M10" t="str" cm="1">
        <f t="array" ref="M10">IFERROR(INDEX(信息表1[#All],SMALL(IF((信息表1[[性别]:[性别]]=$I$2)*(信息表1[[岗位]:[岗位]]=$J$2)*(信息表1[[入职
年限]:[入职
年限]]&gt;=$K$2),ROW(信息表1[入职
年限]),""),ROW()-4),MATCH(M$4,信息表1[#Headers],0)),"")</f>
        <v/>
      </c>
      <c r="N10" t="str" cm="1">
        <f t="array" ref="N10">IFERROR(INDEX(信息表1[#All],SMALL(IF((信息表1[[性别]:[性别]]=$I$2)*(信息表1[[岗位]:[岗位]]=$J$2)*(信息表1[[入职
年限]:[入职
年限]]&gt;=$K$2),ROW(信息表1[工号]),""),ROW()-4),MATCH(N$4,信息表1[#Headers],0)),"")</f>
        <v/>
      </c>
      <c r="O10" t="str" cm="1">
        <f t="array" ref="O10">IFERROR(INDEX(信息表1[#All],SMALL(IF((信息表1[[性别]:[性别]]=$I$2)*(信息表1[[岗位]:[岗位]]=$J$2)*(信息表1[[入职
年限]:[入职
年限]]&gt;=$K$2),ROW(信息表1[电话号码]),""),ROW()-4),MATCH(O$4,信息表1[#Headers],0)),"")</f>
        <v/>
      </c>
    </row>
    <row r="11" spans="1:15" ht="16.5" x14ac:dyDescent="0.2">
      <c r="A11" s="3" t="s">
        <v>41</v>
      </c>
      <c r="B11" s="2" t="s">
        <v>12</v>
      </c>
      <c r="C11" s="2" t="s">
        <v>7</v>
      </c>
      <c r="D11" s="2">
        <v>18350</v>
      </c>
      <c r="E11" s="2">
        <v>10</v>
      </c>
      <c r="F11" s="2" t="s">
        <v>20</v>
      </c>
      <c r="G11" s="4">
        <v>13547164496</v>
      </c>
      <c r="I11" t="str" cm="1">
        <f t="array" ref="I11">IFERROR(INDEX(信息表1[#All],SMALL(IF((信息表1[[性别]:[性别]]=$I$2)*(信息表1[[岗位]:[岗位]]=$J$2)*(信息表1[[入职
年限]:[入职
年限]]&gt;=$K$2),ROW(信息表1[姓名]),""),ROW()-4),MATCH(I$4,信息表1[#Headers],0)),"")</f>
        <v/>
      </c>
      <c r="J11" t="str" cm="1">
        <f t="array" ref="J11">IFERROR(INDEX(信息表1[#All],SMALL(IF((信息表1[[性别]:[性别]]=$I$2)*(信息表1[[岗位]:[岗位]]=$J$2)*(信息表1[[入职
年限]:[入职
年限]]&gt;=$K$2),ROW(信息表1[性别]),""),ROW()-4),MATCH(J$4,信息表1[#Headers],0)),"")</f>
        <v/>
      </c>
      <c r="K11" t="str" cm="1">
        <f t="array" ref="K11">IFERROR(INDEX(信息表1[#All],SMALL(IF((信息表1[[性别]:[性别]]=$I$2)*(信息表1[[岗位]:[岗位]]=$J$2)*(信息表1[[入职
年限]:[入职
年限]]&gt;=$K$2),ROW(信息表1[岗位]),""),ROW()-4),MATCH(K$4,信息表1[#Headers],0)),"")</f>
        <v/>
      </c>
      <c r="L11" t="str" cm="1">
        <f t="array" ref="L11">IFERROR(INDEX(信息表1[#All],SMALL(IF((信息表1[[性别]:[性别]]=$I$2)*(信息表1[[岗位]:[岗位]]=$J$2)*(信息表1[[入职
年限]:[入职
年限]]&gt;=$K$2),ROW(信息表1[销售额]),""),ROW()-4),MATCH(L$4,信息表1[#Headers],0)),"")</f>
        <v/>
      </c>
      <c r="M11" t="str" cm="1">
        <f t="array" ref="M11">IFERROR(INDEX(信息表1[#All],SMALL(IF((信息表1[[性别]:[性别]]=$I$2)*(信息表1[[岗位]:[岗位]]=$J$2)*(信息表1[[入职
年限]:[入职
年限]]&gt;=$K$2),ROW(信息表1[入职
年限]),""),ROW()-4),MATCH(M$4,信息表1[#Headers],0)),"")</f>
        <v/>
      </c>
      <c r="N11" t="str" cm="1">
        <f t="array" ref="N11">IFERROR(INDEX(信息表1[#All],SMALL(IF((信息表1[[性别]:[性别]]=$I$2)*(信息表1[[岗位]:[岗位]]=$J$2)*(信息表1[[入职
年限]:[入职
年限]]&gt;=$K$2),ROW(信息表1[工号]),""),ROW()-4),MATCH(N$4,信息表1[#Headers],0)),"")</f>
        <v/>
      </c>
      <c r="O11" t="str" cm="1">
        <f t="array" ref="O11">IFERROR(INDEX(信息表1[#All],SMALL(IF((信息表1[[性别]:[性别]]=$I$2)*(信息表1[[岗位]:[岗位]]=$J$2)*(信息表1[[入职
年限]:[入职
年限]]&gt;=$K$2),ROW(信息表1[电话号码]),""),ROW()-4),MATCH(O$4,信息表1[#Headers],0)),"")</f>
        <v/>
      </c>
    </row>
    <row r="12" spans="1:15" ht="16.5" x14ac:dyDescent="0.2">
      <c r="A12" s="3" t="s">
        <v>42</v>
      </c>
      <c r="B12" s="2" t="s">
        <v>6</v>
      </c>
      <c r="C12" s="2" t="s">
        <v>7</v>
      </c>
      <c r="D12" s="2">
        <v>13933</v>
      </c>
      <c r="E12" s="2">
        <v>8</v>
      </c>
      <c r="F12" s="2" t="s">
        <v>21</v>
      </c>
      <c r="G12" s="4">
        <v>14030358397</v>
      </c>
      <c r="I12" t="str" cm="1">
        <f t="array" ref="I12">IFERROR(INDEX(信息表1[#All],SMALL(IF((信息表1[[性别]:[性别]]=$I$2)*(信息表1[[岗位]:[岗位]]=$J$2)*(信息表1[[入职
年限]:[入职
年限]]&gt;=$K$2),ROW(信息表1[姓名]),""),ROW()-4),MATCH(I$4,信息表1[#Headers],0)),"")</f>
        <v/>
      </c>
      <c r="J12" t="str" cm="1">
        <f t="array" ref="J12">IFERROR(INDEX(信息表1[#All],SMALL(IF((信息表1[[性别]:[性别]]=$I$2)*(信息表1[[岗位]:[岗位]]=$J$2)*(信息表1[[入职
年限]:[入职
年限]]&gt;=$K$2),ROW(信息表1[性别]),""),ROW()-4),MATCH(J$4,信息表1[#Headers],0)),"")</f>
        <v/>
      </c>
      <c r="K12" t="str" cm="1">
        <f t="array" ref="K12">IFERROR(INDEX(信息表1[#All],SMALL(IF((信息表1[[性别]:[性别]]=$I$2)*(信息表1[[岗位]:[岗位]]=$J$2)*(信息表1[[入职
年限]:[入职
年限]]&gt;=$K$2),ROW(信息表1[岗位]),""),ROW()-4),MATCH(K$4,信息表1[#Headers],0)),"")</f>
        <v/>
      </c>
      <c r="L12" t="str" cm="1">
        <f t="array" ref="L12">IFERROR(INDEX(信息表1[#All],SMALL(IF((信息表1[[性别]:[性别]]=$I$2)*(信息表1[[岗位]:[岗位]]=$J$2)*(信息表1[[入职
年限]:[入职
年限]]&gt;=$K$2),ROW(信息表1[销售额]),""),ROW()-4),MATCH(L$4,信息表1[#Headers],0)),"")</f>
        <v/>
      </c>
      <c r="M12" t="str" cm="1">
        <f t="array" ref="M12">IFERROR(INDEX(信息表1[#All],SMALL(IF((信息表1[[性别]:[性别]]=$I$2)*(信息表1[[岗位]:[岗位]]=$J$2)*(信息表1[[入职
年限]:[入职
年限]]&gt;=$K$2),ROW(信息表1[入职
年限]),""),ROW()-4),MATCH(M$4,信息表1[#Headers],0)),"")</f>
        <v/>
      </c>
      <c r="N12" t="str" cm="1">
        <f t="array" ref="N12">IFERROR(INDEX(信息表1[#All],SMALL(IF((信息表1[[性别]:[性别]]=$I$2)*(信息表1[[岗位]:[岗位]]=$J$2)*(信息表1[[入职
年限]:[入职
年限]]&gt;=$K$2),ROW(信息表1[工号]),""),ROW()-4),MATCH(N$4,信息表1[#Headers],0)),"")</f>
        <v/>
      </c>
      <c r="O12" t="str" cm="1">
        <f t="array" ref="O12">IFERROR(INDEX(信息表1[#All],SMALL(IF((信息表1[[性别]:[性别]]=$I$2)*(信息表1[[岗位]:[岗位]]=$J$2)*(信息表1[[入职
年限]:[入职
年限]]&gt;=$K$2),ROW(信息表1[电话号码]),""),ROW()-4),MATCH(O$4,信息表1[#Headers],0)),"")</f>
        <v/>
      </c>
    </row>
    <row r="13" spans="1:15" ht="16.5" x14ac:dyDescent="0.2">
      <c r="A13" s="3" t="s">
        <v>43</v>
      </c>
      <c r="B13" s="2" t="s">
        <v>6</v>
      </c>
      <c r="C13" s="2" t="s">
        <v>13</v>
      </c>
      <c r="D13" s="2">
        <v>13450</v>
      </c>
      <c r="E13" s="2">
        <v>13</v>
      </c>
      <c r="F13" s="2" t="s">
        <v>22</v>
      </c>
      <c r="G13" s="4">
        <v>14252051265</v>
      </c>
      <c r="I13" t="str" cm="1">
        <f t="array" ref="I13">IFERROR(INDEX(信息表1[#All],SMALL(IF((信息表1[[性别]:[性别]]=$I$2)*(信息表1[[岗位]:[岗位]]=$J$2)*(信息表1[[入职
年限]:[入职
年限]]&gt;=$K$2),ROW(信息表1[姓名]),""),ROW()-4),MATCH(I$4,信息表1[#Headers],0)),"")</f>
        <v/>
      </c>
      <c r="J13" t="str" cm="1">
        <f t="array" ref="J13">IFERROR(INDEX(信息表1[#All],SMALL(IF((信息表1[[性别]:[性别]]=$I$2)*(信息表1[[岗位]:[岗位]]=$J$2)*(信息表1[[入职
年限]:[入职
年限]]&gt;=$K$2),ROW(信息表1[性别]),""),ROW()-4),MATCH(J$4,信息表1[#Headers],0)),"")</f>
        <v/>
      </c>
      <c r="K13" t="str" cm="1">
        <f t="array" ref="K13">IFERROR(INDEX(信息表1[#All],SMALL(IF((信息表1[[性别]:[性别]]=$I$2)*(信息表1[[岗位]:[岗位]]=$J$2)*(信息表1[[入职
年限]:[入职
年限]]&gt;=$K$2),ROW(信息表1[岗位]),""),ROW()-4),MATCH(K$4,信息表1[#Headers],0)),"")</f>
        <v/>
      </c>
      <c r="L13" t="str" cm="1">
        <f t="array" ref="L13">IFERROR(INDEX(信息表1[#All],SMALL(IF((信息表1[[性别]:[性别]]=$I$2)*(信息表1[[岗位]:[岗位]]=$J$2)*(信息表1[[入职
年限]:[入职
年限]]&gt;=$K$2),ROW(信息表1[销售额]),""),ROW()-4),MATCH(L$4,信息表1[#Headers],0)),"")</f>
        <v/>
      </c>
      <c r="M13" t="str" cm="1">
        <f t="array" ref="M13">IFERROR(INDEX(信息表1[#All],SMALL(IF((信息表1[[性别]:[性别]]=$I$2)*(信息表1[[岗位]:[岗位]]=$J$2)*(信息表1[[入职
年限]:[入职
年限]]&gt;=$K$2),ROW(信息表1[入职
年限]),""),ROW()-4),MATCH(M$4,信息表1[#Headers],0)),"")</f>
        <v/>
      </c>
      <c r="N13" t="str" cm="1">
        <f t="array" ref="N13">IFERROR(INDEX(信息表1[#All],SMALL(IF((信息表1[[性别]:[性别]]=$I$2)*(信息表1[[岗位]:[岗位]]=$J$2)*(信息表1[[入职
年限]:[入职
年限]]&gt;=$K$2),ROW(信息表1[工号]),""),ROW()-4),MATCH(N$4,信息表1[#Headers],0)),"")</f>
        <v/>
      </c>
      <c r="O13" t="str" cm="1">
        <f t="array" ref="O13">IFERROR(INDEX(信息表1[#All],SMALL(IF((信息表1[[性别]:[性别]]=$I$2)*(信息表1[[岗位]:[岗位]]=$J$2)*(信息表1[[入职
年限]:[入职
年限]]&gt;=$K$2),ROW(信息表1[电话号码]),""),ROW()-4),MATCH(O$4,信息表1[#Headers],0)),"")</f>
        <v/>
      </c>
    </row>
    <row r="14" spans="1:15" ht="16.5" x14ac:dyDescent="0.2">
      <c r="A14" s="3" t="s">
        <v>44</v>
      </c>
      <c r="B14" s="2" t="s">
        <v>6</v>
      </c>
      <c r="C14" s="2" t="s">
        <v>9</v>
      </c>
      <c r="D14" s="2">
        <v>14979</v>
      </c>
      <c r="E14" s="2">
        <v>10</v>
      </c>
      <c r="F14" s="2" t="s">
        <v>23</v>
      </c>
      <c r="G14" s="4">
        <v>13360485311</v>
      </c>
      <c r="I14" t="str" cm="1">
        <f t="array" ref="I14">IFERROR(INDEX(信息表1[#All],SMALL(IF((信息表1[[性别]:[性别]]=$I$2)*(信息表1[[岗位]:[岗位]]=$J$2)*(信息表1[[入职
年限]:[入职
年限]]&gt;=$K$2),ROW(信息表1[姓名]),""),ROW()-4),MATCH(I$4,信息表1[#Headers],0)),"")</f>
        <v/>
      </c>
      <c r="J14" t="str" cm="1">
        <f t="array" ref="J14">IFERROR(INDEX(信息表1[#All],SMALL(IF((信息表1[[性别]:[性别]]=$I$2)*(信息表1[[岗位]:[岗位]]=$J$2)*(信息表1[[入职
年限]:[入职
年限]]&gt;=$K$2),ROW(信息表1[性别]),""),ROW()-4),MATCH(J$4,信息表1[#Headers],0)),"")</f>
        <v/>
      </c>
      <c r="K14" t="str" cm="1">
        <f t="array" ref="K14">IFERROR(INDEX(信息表1[#All],SMALL(IF((信息表1[[性别]:[性别]]=$I$2)*(信息表1[[岗位]:[岗位]]=$J$2)*(信息表1[[入职
年限]:[入职
年限]]&gt;=$K$2),ROW(信息表1[岗位]),""),ROW()-4),MATCH(K$4,信息表1[#Headers],0)),"")</f>
        <v/>
      </c>
      <c r="L14" t="str" cm="1">
        <f t="array" ref="L14">IFERROR(INDEX(信息表1[#All],SMALL(IF((信息表1[[性别]:[性别]]=$I$2)*(信息表1[[岗位]:[岗位]]=$J$2)*(信息表1[[入职
年限]:[入职
年限]]&gt;=$K$2),ROW(信息表1[销售额]),""),ROW()-4),MATCH(L$4,信息表1[#Headers],0)),"")</f>
        <v/>
      </c>
      <c r="M14" t="str" cm="1">
        <f t="array" ref="M14">IFERROR(INDEX(信息表1[#All],SMALL(IF((信息表1[[性别]:[性别]]=$I$2)*(信息表1[[岗位]:[岗位]]=$J$2)*(信息表1[[入职
年限]:[入职
年限]]&gt;=$K$2),ROW(信息表1[入职
年限]),""),ROW()-4),MATCH(M$4,信息表1[#Headers],0)),"")</f>
        <v/>
      </c>
      <c r="N14" t="str" cm="1">
        <f t="array" ref="N14">IFERROR(INDEX(信息表1[#All],SMALL(IF((信息表1[[性别]:[性别]]=$I$2)*(信息表1[[岗位]:[岗位]]=$J$2)*(信息表1[[入职
年限]:[入职
年限]]&gt;=$K$2),ROW(信息表1[工号]),""),ROW()-4),MATCH(N$4,信息表1[#Headers],0)),"")</f>
        <v/>
      </c>
      <c r="O14" t="str" cm="1">
        <f t="array" ref="O14">IFERROR(INDEX(信息表1[#All],SMALL(IF((信息表1[[性别]:[性别]]=$I$2)*(信息表1[[岗位]:[岗位]]=$J$2)*(信息表1[[入职
年限]:[入职
年限]]&gt;=$K$2),ROW(信息表1[电话号码]),""),ROW()-4),MATCH(O$4,信息表1[#Headers],0)),"")</f>
        <v/>
      </c>
    </row>
    <row r="15" spans="1:15" ht="16.5" x14ac:dyDescent="0.2">
      <c r="A15" s="3" t="s">
        <v>45</v>
      </c>
      <c r="B15" s="2" t="s">
        <v>6</v>
      </c>
      <c r="C15" s="2" t="s">
        <v>7</v>
      </c>
      <c r="D15" s="2">
        <v>15067</v>
      </c>
      <c r="E15" s="2">
        <v>10</v>
      </c>
      <c r="F15" s="2" t="s">
        <v>24</v>
      </c>
      <c r="G15" s="4">
        <v>14493473735</v>
      </c>
      <c r="I15" t="str" cm="1">
        <f t="array" ref="I15">IFERROR(INDEX(信息表1[#All],SMALL(IF((信息表1[[性别]:[性别]]=$I$2)*(信息表1[[岗位]:[岗位]]=$J$2)*(信息表1[[入职
年限]:[入职
年限]]&gt;=$K$2),ROW(信息表1[姓名]),""),ROW()-4),MATCH(I$4,信息表1[#Headers],0)),"")</f>
        <v/>
      </c>
      <c r="J15" t="str" cm="1">
        <f t="array" ref="J15">IFERROR(INDEX(信息表1[#All],SMALL(IF((信息表1[[性别]:[性别]]=$I$2)*(信息表1[[岗位]:[岗位]]=$J$2)*(信息表1[[入职
年限]:[入职
年限]]&gt;=$K$2),ROW(信息表1[性别]),""),ROW()-4),MATCH(J$4,信息表1[#Headers],0)),"")</f>
        <v/>
      </c>
      <c r="K15" t="str" cm="1">
        <f t="array" ref="K15">IFERROR(INDEX(信息表1[#All],SMALL(IF((信息表1[[性别]:[性别]]=$I$2)*(信息表1[[岗位]:[岗位]]=$J$2)*(信息表1[[入职
年限]:[入职
年限]]&gt;=$K$2),ROW(信息表1[岗位]),""),ROW()-4),MATCH(K$4,信息表1[#Headers],0)),"")</f>
        <v/>
      </c>
      <c r="L15" t="str" cm="1">
        <f t="array" ref="L15">IFERROR(INDEX(信息表1[#All],SMALL(IF((信息表1[[性别]:[性别]]=$I$2)*(信息表1[[岗位]:[岗位]]=$J$2)*(信息表1[[入职
年限]:[入职
年限]]&gt;=$K$2),ROW(信息表1[销售额]),""),ROW()-4),MATCH(L$4,信息表1[#Headers],0)),"")</f>
        <v/>
      </c>
      <c r="M15" t="str" cm="1">
        <f t="array" ref="M15">IFERROR(INDEX(信息表1[#All],SMALL(IF((信息表1[[性别]:[性别]]=$I$2)*(信息表1[[岗位]:[岗位]]=$J$2)*(信息表1[[入职
年限]:[入职
年限]]&gt;=$K$2),ROW(信息表1[入职
年限]),""),ROW()-4),MATCH(M$4,信息表1[#Headers],0)),"")</f>
        <v/>
      </c>
      <c r="N15" t="str" cm="1">
        <f t="array" ref="N15">IFERROR(INDEX(信息表1[#All],SMALL(IF((信息表1[[性别]:[性别]]=$I$2)*(信息表1[[岗位]:[岗位]]=$J$2)*(信息表1[[入职
年限]:[入职
年限]]&gt;=$K$2),ROW(信息表1[工号]),""),ROW()-4),MATCH(N$4,信息表1[#Headers],0)),"")</f>
        <v/>
      </c>
      <c r="O15" t="str" cm="1">
        <f t="array" ref="O15">IFERROR(INDEX(信息表1[#All],SMALL(IF((信息表1[[性别]:[性别]]=$I$2)*(信息表1[[岗位]:[岗位]]=$J$2)*(信息表1[[入职
年限]:[入职
年限]]&gt;=$K$2),ROW(信息表1[电话号码]),""),ROW()-4),MATCH(O$4,信息表1[#Headers],0)),"")</f>
        <v/>
      </c>
    </row>
    <row r="16" spans="1:15" ht="16.5" x14ac:dyDescent="0.2">
      <c r="A16" s="3" t="s">
        <v>46</v>
      </c>
      <c r="B16" s="2" t="s">
        <v>6</v>
      </c>
      <c r="C16" s="2" t="s">
        <v>9</v>
      </c>
      <c r="D16" s="2">
        <v>11404</v>
      </c>
      <c r="E16" s="2">
        <v>7</v>
      </c>
      <c r="F16" s="2" t="s">
        <v>25</v>
      </c>
      <c r="G16" s="4">
        <v>14071790190</v>
      </c>
      <c r="I16" t="str" cm="1">
        <f t="array" ref="I16">IFERROR(INDEX(信息表1[#All],SMALL(IF((信息表1[[性别]:[性别]]=$I$2)*(信息表1[[岗位]:[岗位]]=$J$2)*(信息表1[[入职
年限]:[入职
年限]]&gt;=$K$2),ROW(信息表1[姓名]),""),ROW()-4),MATCH(I$4,信息表1[#Headers],0)),"")</f>
        <v/>
      </c>
      <c r="J16" t="str" cm="1">
        <f t="array" ref="J16">IFERROR(INDEX(信息表1[#All],SMALL(IF((信息表1[[性别]:[性别]]=$I$2)*(信息表1[[岗位]:[岗位]]=$J$2)*(信息表1[[入职
年限]:[入职
年限]]&gt;=$K$2),ROW(信息表1[性别]),""),ROW()-4),MATCH(J$4,信息表1[#Headers],0)),"")</f>
        <v/>
      </c>
      <c r="K16" t="str" cm="1">
        <f t="array" ref="K16">IFERROR(INDEX(信息表1[#All],SMALL(IF((信息表1[[性别]:[性别]]=$I$2)*(信息表1[[岗位]:[岗位]]=$J$2)*(信息表1[[入职
年限]:[入职
年限]]&gt;=$K$2),ROW(信息表1[岗位]),""),ROW()-4),MATCH(K$4,信息表1[#Headers],0)),"")</f>
        <v/>
      </c>
      <c r="L16" t="str" cm="1">
        <f t="array" ref="L16">IFERROR(INDEX(信息表1[#All],SMALL(IF((信息表1[[性别]:[性别]]=$I$2)*(信息表1[[岗位]:[岗位]]=$J$2)*(信息表1[[入职
年限]:[入职
年限]]&gt;=$K$2),ROW(信息表1[销售额]),""),ROW()-4),MATCH(L$4,信息表1[#Headers],0)),"")</f>
        <v/>
      </c>
      <c r="M16" t="str" cm="1">
        <f t="array" ref="M16">IFERROR(INDEX(信息表1[#All],SMALL(IF((信息表1[[性别]:[性别]]=$I$2)*(信息表1[[岗位]:[岗位]]=$J$2)*(信息表1[[入职
年限]:[入职
年限]]&gt;=$K$2),ROW(信息表1[入职
年限]),""),ROW()-4),MATCH(M$4,信息表1[#Headers],0)),"")</f>
        <v/>
      </c>
      <c r="N16" t="str" cm="1">
        <f t="array" ref="N16">IFERROR(INDEX(信息表1[#All],SMALL(IF((信息表1[[性别]:[性别]]=$I$2)*(信息表1[[岗位]:[岗位]]=$J$2)*(信息表1[[入职
年限]:[入职
年限]]&gt;=$K$2),ROW(信息表1[工号]),""),ROW()-4),MATCH(N$4,信息表1[#Headers],0)),"")</f>
        <v/>
      </c>
      <c r="O16" t="str" cm="1">
        <f t="array" ref="O16">IFERROR(INDEX(信息表1[#All],SMALL(IF((信息表1[[性别]:[性别]]=$I$2)*(信息表1[[岗位]:[岗位]]=$J$2)*(信息表1[[入职
年限]:[入职
年限]]&gt;=$K$2),ROW(信息表1[电话号码]),""),ROW()-4),MATCH(O$4,信息表1[#Headers],0)),"")</f>
        <v/>
      </c>
    </row>
    <row r="17" spans="1:15" ht="16.5" x14ac:dyDescent="0.2">
      <c r="A17" s="3" t="s">
        <v>47</v>
      </c>
      <c r="B17" s="2" t="s">
        <v>6</v>
      </c>
      <c r="C17" s="2" t="s">
        <v>13</v>
      </c>
      <c r="D17" s="2">
        <v>14117</v>
      </c>
      <c r="E17" s="2">
        <v>9</v>
      </c>
      <c r="F17" s="2" t="s">
        <v>26</v>
      </c>
      <c r="G17" s="4">
        <v>13281357938</v>
      </c>
      <c r="I17" t="str" cm="1">
        <f t="array" ref="I17">IFERROR(INDEX(信息表1[#All],SMALL(IF((信息表1[[性别]:[性别]]=$I$2)*(信息表1[[岗位]:[岗位]]=$J$2)*(信息表1[[入职
年限]:[入职
年限]]&gt;=$K$2),ROW(信息表1[姓名]),""),ROW()-4),MATCH(I$4,信息表1[#Headers],0)),"")</f>
        <v/>
      </c>
      <c r="J17" t="str" cm="1">
        <f t="array" ref="J17">IFERROR(INDEX(信息表1[#All],SMALL(IF((信息表1[[性别]:[性别]]=$I$2)*(信息表1[[岗位]:[岗位]]=$J$2)*(信息表1[[入职
年限]:[入职
年限]]&gt;=$K$2),ROW(信息表1[性别]),""),ROW()-4),MATCH(J$4,信息表1[#Headers],0)),"")</f>
        <v/>
      </c>
      <c r="K17" t="str" cm="1">
        <f t="array" ref="K17">IFERROR(INDEX(信息表1[#All],SMALL(IF((信息表1[[性别]:[性别]]=$I$2)*(信息表1[[岗位]:[岗位]]=$J$2)*(信息表1[[入职
年限]:[入职
年限]]&gt;=$K$2),ROW(信息表1[岗位]),""),ROW()-4),MATCH(K$4,信息表1[#Headers],0)),"")</f>
        <v/>
      </c>
      <c r="L17" t="str" cm="1">
        <f t="array" ref="L17">IFERROR(INDEX(信息表1[#All],SMALL(IF((信息表1[[性别]:[性别]]=$I$2)*(信息表1[[岗位]:[岗位]]=$J$2)*(信息表1[[入职
年限]:[入职
年限]]&gt;=$K$2),ROW(信息表1[销售额]),""),ROW()-4),MATCH(L$4,信息表1[#Headers],0)),"")</f>
        <v/>
      </c>
      <c r="M17" t="str" cm="1">
        <f t="array" ref="M17">IFERROR(INDEX(信息表1[#All],SMALL(IF((信息表1[[性别]:[性别]]=$I$2)*(信息表1[[岗位]:[岗位]]=$J$2)*(信息表1[[入职
年限]:[入职
年限]]&gt;=$K$2),ROW(信息表1[入职
年限]),""),ROW()-4),MATCH(M$4,信息表1[#Headers],0)),"")</f>
        <v/>
      </c>
      <c r="N17" t="str" cm="1">
        <f t="array" ref="N17">IFERROR(INDEX(信息表1[#All],SMALL(IF((信息表1[[性别]:[性别]]=$I$2)*(信息表1[[岗位]:[岗位]]=$J$2)*(信息表1[[入职
年限]:[入职
年限]]&gt;=$K$2),ROW(信息表1[工号]),""),ROW()-4),MATCH(N$4,信息表1[#Headers],0)),"")</f>
        <v/>
      </c>
      <c r="O17" t="str" cm="1">
        <f t="array" ref="O17">IFERROR(INDEX(信息表1[#All],SMALL(IF((信息表1[[性别]:[性别]]=$I$2)*(信息表1[[岗位]:[岗位]]=$J$2)*(信息表1[[入职
年限]:[入职
年限]]&gt;=$K$2),ROW(信息表1[电话号码]),""),ROW()-4),MATCH(O$4,信息表1[#Headers],0)),"")</f>
        <v/>
      </c>
    </row>
    <row r="18" spans="1:15" ht="16.5" x14ac:dyDescent="0.2">
      <c r="A18" s="5" t="s">
        <v>48</v>
      </c>
      <c r="B18" s="6" t="s">
        <v>6</v>
      </c>
      <c r="C18" s="6" t="s">
        <v>9</v>
      </c>
      <c r="D18" s="6">
        <v>13862</v>
      </c>
      <c r="E18" s="6">
        <v>18</v>
      </c>
      <c r="F18" s="6" t="s">
        <v>27</v>
      </c>
      <c r="G18" s="7">
        <v>13333092075</v>
      </c>
      <c r="I18" t="str" cm="1">
        <f t="array" ref="I18">IFERROR(INDEX(信息表1[#All],SMALL(IF((信息表1[[性别]:[性别]]=$I$2)*(信息表1[[岗位]:[岗位]]=$J$2)*(信息表1[[入职
年限]:[入职
年限]]&gt;=$K$2),ROW(信息表1[姓名]),""),ROW()-4),MATCH(I$4,信息表1[#Headers],0)),"")</f>
        <v/>
      </c>
      <c r="J18" t="str" cm="1">
        <f t="array" ref="J18">IFERROR(INDEX(信息表1[#All],SMALL(IF((信息表1[[性别]:[性别]]=$I$2)*(信息表1[[岗位]:[岗位]]=$J$2)*(信息表1[[入职
年限]:[入职
年限]]&gt;=$K$2),ROW(信息表1[性别]),""),ROW()-4),MATCH(J$4,信息表1[#Headers],0)),"")</f>
        <v/>
      </c>
      <c r="K18" t="str" cm="1">
        <f t="array" ref="K18">IFERROR(INDEX(信息表1[#All],SMALL(IF((信息表1[[性别]:[性别]]=$I$2)*(信息表1[[岗位]:[岗位]]=$J$2)*(信息表1[[入职
年限]:[入职
年限]]&gt;=$K$2),ROW(信息表1[岗位]),""),ROW()-4),MATCH(K$4,信息表1[#Headers],0)),"")</f>
        <v/>
      </c>
      <c r="L18" t="str" cm="1">
        <f t="array" ref="L18">IFERROR(INDEX(信息表1[#All],SMALL(IF((信息表1[[性别]:[性别]]=$I$2)*(信息表1[[岗位]:[岗位]]=$J$2)*(信息表1[[入职
年限]:[入职
年限]]&gt;=$K$2),ROW(信息表1[销售额]),""),ROW()-4),MATCH(L$4,信息表1[#Headers],0)),"")</f>
        <v/>
      </c>
      <c r="M18" t="str" cm="1">
        <f t="array" ref="M18">IFERROR(INDEX(信息表1[#All],SMALL(IF((信息表1[[性别]:[性别]]=$I$2)*(信息表1[[岗位]:[岗位]]=$J$2)*(信息表1[[入职
年限]:[入职
年限]]&gt;=$K$2),ROW(信息表1[入职
年限]),""),ROW()-4),MATCH(M$4,信息表1[#Headers],0)),"")</f>
        <v/>
      </c>
      <c r="N18" t="str" cm="1">
        <f t="array" ref="N18">IFERROR(INDEX(信息表1[#All],SMALL(IF((信息表1[[性别]:[性别]]=$I$2)*(信息表1[[岗位]:[岗位]]=$J$2)*(信息表1[[入职
年限]:[入职
年限]]&gt;=$K$2),ROW(信息表1[工号]),""),ROW()-4),MATCH(N$4,信息表1[#Headers],0)),"")</f>
        <v/>
      </c>
      <c r="O18" t="str" cm="1">
        <f t="array" ref="O18">IFERROR(INDEX(信息表1[#All],SMALL(IF((信息表1[[性别]:[性别]]=$I$2)*(信息表1[[岗位]:[岗位]]=$J$2)*(信息表1[[入职
年限]:[入职
年限]]&gt;=$K$2),ROW(信息表1[电话号码]),""),ROW()-4),MATCH(O$4,信息表1[#Headers],0)),"")</f>
        <v/>
      </c>
    </row>
    <row r="19" spans="1:15" x14ac:dyDescent="0.2">
      <c r="I19" t="str" cm="1">
        <f t="array" ref="I19">IFERROR(INDEX(信息表1[#All],SMALL(IF((信息表1[[性别]:[性别]]=$I$2)*(信息表1[[岗位]:[岗位]]=$J$2),ROW(信息表1[姓名]),""),ROW()-4),MATCH(I$4,信息表1[#Headers],0)),"")</f>
        <v/>
      </c>
      <c r="J19" t="str" cm="1">
        <f t="array" ref="J19">IFERROR(INDEX(信息表1[#All],SMALL(IF((信息表1[[性别]:[性别]]=$I$2)*(信息表1[[岗位]:[岗位]]=$J$2),ROW(信息表1[性别]),""),ROW()-4),MATCH(J$4,信息表1[#Headers],0)),"")</f>
        <v/>
      </c>
      <c r="K19" t="str" cm="1">
        <f t="array" ref="K19">IFERROR(INDEX(信息表1[#All],SMALL(IF((信息表1[[性别]:[性别]]=$I$2)*(信息表1[[岗位]:[岗位]]=$J$2),ROW(信息表1[岗位]),""),ROW()-4),MATCH(K$4,信息表1[#Headers],0)),"")</f>
        <v/>
      </c>
      <c r="L19" t="str" cm="1">
        <f t="array" ref="L19">IFERROR(INDEX(信息表1[#All],SMALL(IF((信息表1[[性别]:[性别]]=$I$2)*(信息表1[[岗位]:[岗位]]=$J$2),ROW(信息表1[销售额]),""),ROW()-4),MATCH(L$4,信息表1[#Headers],0)),"")</f>
        <v/>
      </c>
      <c r="M19" t="str" cm="1">
        <f t="array" ref="M19">IFERROR(INDEX(信息表1[#All],SMALL(IF((信息表1[[性别]:[性别]]=$I$2)*(信息表1[[岗位]:[岗位]]=$J$2),ROW(信息表1[入职
年限]),""),ROW()-4),MATCH(M$4,信息表1[#Headers],0)),"")</f>
        <v/>
      </c>
      <c r="N19" t="str" cm="1">
        <f t="array" ref="N19">IFERROR(INDEX(信息表1[#All],SMALL(IF((信息表1[[性别]:[性别]]=$I$2)*(信息表1[[岗位]:[岗位]]=$J$2),ROW(信息表1[工号]),""),ROW()-4),MATCH(N$4,信息表1[#Headers],0)),"")</f>
        <v/>
      </c>
      <c r="O19" t="str" cm="1">
        <f t="array" ref="O19">IFERROR(INDEX(信息表1[#All],SMALL(IF((信息表1[[性别]:[性别]]=$I$2)*(信息表1[[岗位]:[岗位]]=$J$2),ROW(信息表1[电话号码]),""),ROW()-4),MATCH(O$4,信息表1[#Headers],0)),"")</f>
        <v/>
      </c>
    </row>
    <row r="20" spans="1:15" x14ac:dyDescent="0.2">
      <c r="I20" t="str" cm="1">
        <f t="array" ref="I20">IFERROR(INDEX(信息表1[#All],SMALL(IF((信息表1[[性别]:[性别]]=$I$2)*(信息表1[[岗位]:[岗位]]=$J$2),ROW(信息表1[姓名]),""),ROW()-4),MATCH(I$4,信息表1[#Headers],0)),"")</f>
        <v/>
      </c>
      <c r="J20" t="str" cm="1">
        <f t="array" ref="J20">IFERROR(INDEX(信息表1[#All],SMALL(IF((信息表1[[性别]:[性别]]=$I$2)*(信息表1[[岗位]:[岗位]]=$J$2),ROW(信息表1[性别]),""),ROW()-4),MATCH(J$4,信息表1[#Headers],0)),"")</f>
        <v/>
      </c>
      <c r="K20" t="str" cm="1">
        <f t="array" ref="K20">IFERROR(INDEX(信息表1[#All],SMALL(IF((信息表1[[性别]:[性别]]=$I$2)*(信息表1[[岗位]:[岗位]]=$J$2),ROW(信息表1[岗位]),""),ROW()-4),MATCH(K$4,信息表1[#Headers],0)),"")</f>
        <v/>
      </c>
      <c r="L20" t="str" cm="1">
        <f t="array" ref="L20">IFERROR(INDEX(信息表1[#All],SMALL(IF((信息表1[[性别]:[性别]]=$I$2)*(信息表1[[岗位]:[岗位]]=$J$2),ROW(信息表1[销售额]),""),ROW()-4),MATCH(L$4,信息表1[#Headers],0)),"")</f>
        <v/>
      </c>
      <c r="M20" t="str" cm="1">
        <f t="array" ref="M20">IFERROR(INDEX(信息表1[#All],SMALL(IF((信息表1[[性别]:[性别]]=$I$2)*(信息表1[[岗位]:[岗位]]=$J$2),ROW(信息表1[入职
年限]),""),ROW()-4),MATCH(M$4,信息表1[#Headers],0)),"")</f>
        <v/>
      </c>
      <c r="N20" t="str" cm="1">
        <f t="array" ref="N20">IFERROR(INDEX(信息表1[#All],SMALL(IF((信息表1[[性别]:[性别]]=$I$2)*(信息表1[[岗位]:[岗位]]=$J$2),ROW(信息表1[工号]),""),ROW()-4),MATCH(N$4,信息表1[#Headers],0)),"")</f>
        <v/>
      </c>
      <c r="O20" t="str" cm="1">
        <f t="array" ref="O20">IFERROR(INDEX(信息表1[#All],SMALL(IF((信息表1[[性别]:[性别]]=$I$2)*(信息表1[[岗位]:[岗位]]=$J$2),ROW(信息表1[电话号码]),""),ROW()-4),MATCH(O$4,信息表1[#Headers],0)),"")</f>
        <v/>
      </c>
    </row>
    <row r="21" spans="1:15" x14ac:dyDescent="0.2">
      <c r="I21" t="str" cm="1">
        <f t="array" ref="I21">IFERROR(INDEX(信息表1[#All],SMALL(IF((信息表1[[性别]:[性别]]=$I$2)*(信息表1[[岗位]:[岗位]]=$J$2),ROW(信息表1[姓名]),""),ROW()-4),MATCH(I$4,信息表1[#Headers],0)),"")</f>
        <v/>
      </c>
      <c r="J21" t="str" cm="1">
        <f t="array" ref="J21">IFERROR(INDEX(信息表1[#All],SMALL(IF((信息表1[[性别]:[性别]]=$I$2)*(信息表1[[岗位]:[岗位]]=$J$2),ROW(信息表1[性别]),""),ROW()-4),MATCH(J$4,信息表1[#Headers],0)),"")</f>
        <v/>
      </c>
      <c r="K21" t="str" cm="1">
        <f t="array" ref="K21">IFERROR(INDEX(信息表1[#All],SMALL(IF((信息表1[[性别]:[性别]]=$I$2)*(信息表1[[岗位]:[岗位]]=$J$2),ROW(信息表1[岗位]),""),ROW()-4),MATCH(K$4,信息表1[#Headers],0)),"")</f>
        <v/>
      </c>
      <c r="L21" t="str" cm="1">
        <f t="array" ref="L21">IFERROR(INDEX(信息表1[#All],SMALL(IF((信息表1[[性别]:[性别]]=$I$2)*(信息表1[[岗位]:[岗位]]=$J$2),ROW(信息表1[销售额]),""),ROW()-4),MATCH(L$4,信息表1[#Headers],0)),"")</f>
        <v/>
      </c>
      <c r="M21" t="str" cm="1">
        <f t="array" ref="M21">IFERROR(INDEX(信息表1[#All],SMALL(IF((信息表1[[性别]:[性别]]=$I$2)*(信息表1[[岗位]:[岗位]]=$J$2),ROW(信息表1[入职
年限]),""),ROW()-4),MATCH(M$4,信息表1[#Headers],0)),"")</f>
        <v/>
      </c>
      <c r="N21" t="str" cm="1">
        <f t="array" ref="N21">IFERROR(INDEX(信息表1[#All],SMALL(IF((信息表1[[性别]:[性别]]=$I$2)*(信息表1[[岗位]:[岗位]]=$J$2),ROW(信息表1[工号]),""),ROW()-4),MATCH(N$4,信息表1[#Headers],0)),"")</f>
        <v/>
      </c>
      <c r="O21" t="str" cm="1">
        <f t="array" ref="O21">IFERROR(INDEX(信息表1[#All],SMALL(IF((信息表1[[性别]:[性别]]=$I$2)*(信息表1[[岗位]:[岗位]]=$J$2),ROW(信息表1[电话号码]),""),ROW()-4),MATCH(O$4,信息表1[#Headers],0)),"")</f>
        <v/>
      </c>
    </row>
  </sheetData>
  <mergeCells count="1">
    <mergeCell ref="I1:K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Filter案例2</vt:lpstr>
      <vt:lpstr>老版本函数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xu james</cp:lastModifiedBy>
  <dcterms:created xsi:type="dcterms:W3CDTF">2021-06-02T08:28:28Z</dcterms:created>
  <dcterms:modified xsi:type="dcterms:W3CDTF">2021-08-21T11:07:14Z</dcterms:modified>
</cp:coreProperties>
</file>