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课程上传视频\函数系列\INDEX搭配MATCH替代VLOOKUP\"/>
    </mc:Choice>
  </mc:AlternateContent>
  <xr:revisionPtr revIDLastSave="0" documentId="13_ncr:1_{99F668FB-F172-4459-B5EA-0A5DA7FA98CF}" xr6:coauthVersionLast="47" xr6:coauthVersionMax="47" xr10:uidLastSave="{00000000-0000-0000-0000-000000000000}"/>
  <bookViews>
    <workbookView xWindow="4755" yWindow="0" windowWidth="24045" windowHeight="13545" xr2:uid="{92F144A1-DE7F-4112-B2F2-D4CE5EB8C311}"/>
  </bookViews>
  <sheets>
    <sheet name="目录" sheetId="17" r:id="rId1"/>
    <sheet name="Sheet1" sheetId="19" r:id="rId2"/>
    <sheet name="VLOOK&amp;HLOOK(1)" sheetId="1" r:id="rId3"/>
    <sheet name="VLOOK&amp;HLOOK(2)" sheetId="13" r:id="rId4"/>
    <sheet name="精确查找案例" sheetId="5" r:id="rId5"/>
    <sheet name="VLOOK+COLUMNS" sheetId="6" r:id="rId6"/>
    <sheet name="VLOOK+MATCH" sheetId="14" r:id="rId7"/>
    <sheet name="近似匹配" sheetId="3" r:id="rId8"/>
    <sheet name="销量表" sheetId="16" r:id="rId9"/>
    <sheet name="信息表" sheetId="15" r:id="rId10"/>
    <sheet name="反向查找" sheetId="18" r:id="rId11"/>
    <sheet name="VL多条件" sheetId="10" r:id="rId12"/>
    <sheet name="非唯一值查找" sheetId="9" r:id="rId13"/>
  </sheets>
  <definedNames>
    <definedName name="部门">反向查找!$B$3:$B$20</definedName>
    <definedName name="工号">反向查找!$F$3:$F$20</definedName>
    <definedName name="家庭住址">反向查找!$E$3:$E$20</definedName>
    <definedName name="联系电话">反向查找!$C$3:$C$20</definedName>
    <definedName name="性别">反向查找!$D$3:$D$20</definedName>
    <definedName name="姓名">反向查找!$A$3:$A$20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9" l="1"/>
  <c r="H6" i="9"/>
  <c r="I6" i="9"/>
  <c r="G7" i="9"/>
  <c r="H7" i="9"/>
  <c r="I7" i="9"/>
  <c r="G8" i="9"/>
  <c r="H8" i="9"/>
  <c r="I8" i="9"/>
  <c r="G9" i="9"/>
  <c r="H9" i="9"/>
  <c r="I9" i="9"/>
  <c r="G10" i="9"/>
  <c r="H10" i="9"/>
  <c r="I10" i="9"/>
  <c r="G11" i="9"/>
  <c r="H11" i="9"/>
  <c r="I11" i="9"/>
  <c r="G12" i="9"/>
  <c r="H12" i="9"/>
  <c r="I12" i="9"/>
  <c r="G13" i="9"/>
  <c r="H13" i="9"/>
  <c r="I13" i="9"/>
  <c r="G14" i="9"/>
  <c r="H14" i="9"/>
  <c r="I14" i="9"/>
  <c r="H5" i="9"/>
  <c r="I5" i="9"/>
  <c r="G5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3" i="9"/>
  <c r="G12" i="10" a="1"/>
  <c r="G12" i="10" s="1"/>
  <c r="G6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3" i="10"/>
  <c r="I10" i="18"/>
  <c r="I11" i="18"/>
  <c r="I9" i="18"/>
  <c r="I5" i="18"/>
  <c r="I6" i="18"/>
  <c r="I4" i="18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" i="16"/>
  <c r="D52" i="3"/>
  <c r="D53" i="3"/>
  <c r="D54" i="3"/>
  <c r="D55" i="3"/>
  <c r="D56" i="3"/>
  <c r="D57" i="3"/>
  <c r="D51" i="3"/>
  <c r="G36" i="3"/>
  <c r="G37" i="3"/>
  <c r="G38" i="3"/>
  <c r="G39" i="3"/>
  <c r="G40" i="3"/>
  <c r="G41" i="3"/>
  <c r="G42" i="3"/>
  <c r="G43" i="3"/>
  <c r="G35" i="3"/>
  <c r="G24" i="3"/>
  <c r="G27" i="3"/>
  <c r="G30" i="3"/>
  <c r="G22" i="3"/>
  <c r="F43" i="3"/>
  <c r="F42" i="3"/>
  <c r="F41" i="3"/>
  <c r="F40" i="3"/>
  <c r="F39" i="3"/>
  <c r="F38" i="3"/>
  <c r="F37" i="3"/>
  <c r="F36" i="3"/>
  <c r="F35" i="3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11" i="3"/>
  <c r="E11" i="3" s="1"/>
  <c r="D12" i="3"/>
  <c r="E12" i="3" s="1"/>
  <c r="D4" i="3"/>
  <c r="E4" i="3" s="1"/>
  <c r="I4" i="6"/>
  <c r="K4" i="6"/>
  <c r="J4" i="6"/>
  <c r="M4" i="6"/>
  <c r="L4" i="6"/>
  <c r="I5" i="6"/>
  <c r="K5" i="6"/>
  <c r="J5" i="6"/>
  <c r="M5" i="6"/>
  <c r="L5" i="6"/>
  <c r="I6" i="6"/>
  <c r="K6" i="6"/>
  <c r="J6" i="6"/>
  <c r="M6" i="6"/>
  <c r="L6" i="6"/>
  <c r="I7" i="6"/>
  <c r="K7" i="6"/>
  <c r="J7" i="6"/>
  <c r="M7" i="6"/>
  <c r="L7" i="6"/>
  <c r="I8" i="6"/>
  <c r="K8" i="6"/>
  <c r="J8" i="6"/>
  <c r="M8" i="6"/>
  <c r="L8" i="6"/>
  <c r="I9" i="6"/>
  <c r="K9" i="6"/>
  <c r="J9" i="6"/>
  <c r="M9" i="6"/>
  <c r="L9" i="6"/>
  <c r="K3" i="6"/>
  <c r="J3" i="6"/>
  <c r="M3" i="6"/>
  <c r="L3" i="6"/>
  <c r="I3" i="6"/>
  <c r="J4" i="14"/>
  <c r="I4" i="14"/>
  <c r="K4" i="14"/>
  <c r="L4" i="14"/>
  <c r="J5" i="14"/>
  <c r="I5" i="14"/>
  <c r="K5" i="14"/>
  <c r="L5" i="14"/>
  <c r="J6" i="14"/>
  <c r="I6" i="14"/>
  <c r="K6" i="14"/>
  <c r="L6" i="14"/>
  <c r="J7" i="14"/>
  <c r="I7" i="14"/>
  <c r="K7" i="14"/>
  <c r="L7" i="14"/>
  <c r="J8" i="14"/>
  <c r="I8" i="14"/>
  <c r="K8" i="14"/>
  <c r="L8" i="14"/>
  <c r="J9" i="14"/>
  <c r="I9" i="14"/>
  <c r="K9" i="14"/>
  <c r="L9" i="14"/>
  <c r="I3" i="14"/>
  <c r="K3" i="14"/>
  <c r="L3" i="14"/>
  <c r="J3" i="14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29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5" i="5"/>
  <c r="C13" i="13"/>
  <c r="C12" i="13"/>
  <c r="I6" i="1"/>
  <c r="I5" i="1"/>
  <c r="H29" i="14"/>
  <c r="H28" i="14"/>
  <c r="H13" i="13"/>
  <c r="H12" i="13"/>
  <c r="I10" i="1"/>
  <c r="E35" i="14"/>
  <c r="E34" i="14"/>
  <c r="E33" i="14"/>
  <c r="E32" i="14"/>
  <c r="E31" i="14"/>
  <c r="E30" i="14"/>
  <c r="E29" i="14"/>
  <c r="E28" i="14"/>
  <c r="E27" i="14"/>
  <c r="F5" i="1"/>
  <c r="I11" i="1" s="1"/>
  <c r="F6" i="1"/>
  <c r="F7" i="1"/>
  <c r="F8" i="1"/>
  <c r="F9" i="1"/>
  <c r="F10" i="1"/>
  <c r="F11" i="1"/>
  <c r="F12" i="1"/>
  <c r="F4" i="1"/>
  <c r="D73" i="3"/>
  <c r="D74" i="3"/>
  <c r="D75" i="3"/>
  <c r="D76" i="3"/>
  <c r="D77" i="3"/>
  <c r="D78" i="3"/>
  <c r="D79" i="3"/>
  <c r="F30" i="3"/>
  <c r="F29" i="3"/>
  <c r="G29" i="3" s="1"/>
  <c r="F28" i="3"/>
  <c r="G28" i="3" s="1"/>
  <c r="F27" i="3"/>
  <c r="F26" i="3"/>
  <c r="G26" i="3" s="1"/>
  <c r="F25" i="3"/>
  <c r="G25" i="3" s="1"/>
  <c r="F24" i="3"/>
  <c r="F23" i="3"/>
  <c r="G23" i="3" s="1"/>
  <c r="F22" i="3"/>
  <c r="I8" i="3"/>
  <c r="I9" i="3"/>
  <c r="I10" i="3"/>
  <c r="I11" i="3"/>
  <c r="I7" i="3"/>
</calcChain>
</file>

<file path=xl/sharedStrings.xml><?xml version="1.0" encoding="utf-8"?>
<sst xmlns="http://schemas.openxmlformats.org/spreadsheetml/2006/main" count="706" uniqueCount="164">
  <si>
    <t>VLOOKUP</t>
    <phoneticPr fontId="2" type="noConversion"/>
  </si>
  <si>
    <t>HLOOKUP</t>
    <phoneticPr fontId="2" type="noConversion"/>
  </si>
  <si>
    <t>姓名</t>
    <phoneticPr fontId="2" type="noConversion"/>
  </si>
  <si>
    <t>小明</t>
    <phoneticPr fontId="2" type="noConversion"/>
  </si>
  <si>
    <t>小红</t>
    <phoneticPr fontId="2" type="noConversion"/>
  </si>
  <si>
    <t>小张</t>
    <phoneticPr fontId="2" type="noConversion"/>
  </si>
  <si>
    <t>小李</t>
    <phoneticPr fontId="2" type="noConversion"/>
  </si>
  <si>
    <t>小陈</t>
    <phoneticPr fontId="2" type="noConversion"/>
  </si>
  <si>
    <t>小孙</t>
    <phoneticPr fontId="2" type="noConversion"/>
  </si>
  <si>
    <t>小钱</t>
    <phoneticPr fontId="2" type="noConversion"/>
  </si>
  <si>
    <t>销售额</t>
    <phoneticPr fontId="2" type="noConversion"/>
  </si>
  <si>
    <t>小赵</t>
    <phoneticPr fontId="2" type="noConversion"/>
  </si>
  <si>
    <t>小草</t>
    <phoneticPr fontId="2" type="noConversion"/>
  </si>
  <si>
    <t>提成比例</t>
    <phoneticPr fontId="2" type="noConversion"/>
  </si>
  <si>
    <t>奖金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</si>
  <si>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</si>
  <si>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</si>
  <si>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</si>
  <si>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平均分</t>
    <phoneticPr fontId="2" type="noConversion"/>
  </si>
  <si>
    <t>得分</t>
    <phoneticPr fontId="2" type="noConversion"/>
  </si>
  <si>
    <t>评级</t>
    <phoneticPr fontId="2" type="noConversion"/>
  </si>
  <si>
    <t>F</t>
    <phoneticPr fontId="2" type="noConversion"/>
  </si>
  <si>
    <t>D</t>
    <phoneticPr fontId="2" type="noConversion"/>
  </si>
  <si>
    <t>C</t>
    <phoneticPr fontId="2" type="noConversion"/>
  </si>
  <si>
    <t>B</t>
    <phoneticPr fontId="2" type="noConversion"/>
  </si>
  <si>
    <t>A</t>
    <phoneticPr fontId="2" type="noConversion"/>
  </si>
  <si>
    <t>工号</t>
    <phoneticPr fontId="2" type="noConversion"/>
  </si>
  <si>
    <t>部门</t>
    <phoneticPr fontId="2" type="noConversion"/>
  </si>
  <si>
    <t>采购部</t>
    <phoneticPr fontId="2" type="noConversion"/>
  </si>
  <si>
    <t>运营部</t>
    <phoneticPr fontId="2" type="noConversion"/>
  </si>
  <si>
    <t>后勤部</t>
    <phoneticPr fontId="2" type="noConversion"/>
  </si>
  <si>
    <t>技术部</t>
    <phoneticPr fontId="2" type="noConversion"/>
  </si>
  <si>
    <t>管理部</t>
    <phoneticPr fontId="2" type="noConversion"/>
  </si>
  <si>
    <t>HR部</t>
    <phoneticPr fontId="2" type="noConversion"/>
  </si>
  <si>
    <t>公关部</t>
    <phoneticPr fontId="2" type="noConversion"/>
  </si>
  <si>
    <t>市场部</t>
    <phoneticPr fontId="2" type="noConversion"/>
  </si>
  <si>
    <t>综合部</t>
    <phoneticPr fontId="2" type="noConversion"/>
  </si>
  <si>
    <t>小哈</t>
    <phoneticPr fontId="2" type="noConversion"/>
  </si>
  <si>
    <t>小刘</t>
    <phoneticPr fontId="2" type="noConversion"/>
  </si>
  <si>
    <t>小鹏</t>
    <phoneticPr fontId="2" type="noConversion"/>
  </si>
  <si>
    <t>小胖</t>
    <phoneticPr fontId="2" type="noConversion"/>
  </si>
  <si>
    <t>小平</t>
    <phoneticPr fontId="2" type="noConversion"/>
  </si>
  <si>
    <t>小巧</t>
    <phoneticPr fontId="2" type="noConversion"/>
  </si>
  <si>
    <t>小天</t>
    <phoneticPr fontId="2" type="noConversion"/>
  </si>
  <si>
    <t>小芳</t>
    <phoneticPr fontId="2" type="noConversion"/>
  </si>
  <si>
    <t>小艾</t>
    <phoneticPr fontId="2" type="noConversion"/>
  </si>
  <si>
    <t>分组</t>
    <phoneticPr fontId="2" type="noConversion"/>
  </si>
  <si>
    <t>联系电话</t>
    <phoneticPr fontId="2" type="noConversion"/>
  </si>
  <si>
    <t>性别</t>
    <phoneticPr fontId="2" type="noConversion"/>
  </si>
  <si>
    <t>家庭住址</t>
    <phoneticPr fontId="2" type="noConversion"/>
  </si>
  <si>
    <t>男</t>
    <phoneticPr fontId="2" type="noConversion"/>
  </si>
  <si>
    <t>女</t>
    <phoneticPr fontId="2" type="noConversion"/>
  </si>
  <si>
    <t>长沙</t>
    <phoneticPr fontId="2" type="noConversion"/>
  </si>
  <si>
    <t>岳阳</t>
    <phoneticPr fontId="2" type="noConversion"/>
  </si>
  <si>
    <t>北京</t>
    <phoneticPr fontId="2" type="noConversion"/>
  </si>
  <si>
    <t>上海</t>
    <phoneticPr fontId="2" type="noConversion"/>
  </si>
  <si>
    <t>广州</t>
    <phoneticPr fontId="2" type="noConversion"/>
  </si>
  <si>
    <t>深圳</t>
    <phoneticPr fontId="2" type="noConversion"/>
  </si>
  <si>
    <t>销量</t>
    <phoneticPr fontId="2" type="noConversion"/>
  </si>
  <si>
    <t>小红</t>
  </si>
  <si>
    <t>销售额&lt;50000没有提成</t>
    <phoneticPr fontId="2" type="noConversion"/>
  </si>
  <si>
    <t>销售额&gt;=200000</t>
    <phoneticPr fontId="2" type="noConversion"/>
  </si>
  <si>
    <t>产品名称</t>
  </si>
  <si>
    <t>零售价</t>
  </si>
  <si>
    <t>百事可乐</t>
  </si>
  <si>
    <t>可口可乐</t>
  </si>
  <si>
    <t>冰红茶</t>
  </si>
  <si>
    <t>小茗同学</t>
  </si>
  <si>
    <t>雀巢咖啡</t>
  </si>
  <si>
    <t>果粒橙</t>
  </si>
  <si>
    <t>产品名称</t>
    <phoneticPr fontId="11" type="noConversion"/>
  </si>
  <si>
    <t>单价</t>
    <phoneticPr fontId="11" type="noConversion"/>
  </si>
  <si>
    <t>单价</t>
    <phoneticPr fontId="2" type="noConversion"/>
  </si>
  <si>
    <t>总价</t>
    <phoneticPr fontId="11" type="noConversion"/>
  </si>
  <si>
    <t>折扣</t>
    <phoneticPr fontId="2" type="noConversion"/>
  </si>
  <si>
    <t>VLOOKUP函数对比HLOOKUP函数(1)</t>
    <phoneticPr fontId="2" type="noConversion"/>
  </si>
  <si>
    <t>VLOOKUP函数对比HLOOKUP函数(2)</t>
    <phoneticPr fontId="2" type="noConversion"/>
  </si>
  <si>
    <t>精确查找案例</t>
    <phoneticPr fontId="2" type="noConversion"/>
  </si>
  <si>
    <t>VLOOKUP搭配COLUMNS函数</t>
    <phoneticPr fontId="2" type="noConversion"/>
  </si>
  <si>
    <t>VLOOKUP搭配MATCH函数</t>
    <phoneticPr fontId="2" type="noConversion"/>
  </si>
  <si>
    <t>VLOOKUP函数的近似匹配</t>
    <phoneticPr fontId="2" type="noConversion"/>
  </si>
  <si>
    <t>VLOOKUP函数近似匹配精确匹配混合搭配</t>
    <phoneticPr fontId="2" type="noConversion"/>
  </si>
  <si>
    <t>数量</t>
    <phoneticPr fontId="11" type="noConversion"/>
  </si>
  <si>
    <t>产品型号</t>
    <phoneticPr fontId="11" type="noConversion"/>
  </si>
  <si>
    <t>零售价</t>
    <phoneticPr fontId="11" type="noConversion"/>
  </si>
  <si>
    <t>百事可乐</t>
    <phoneticPr fontId="11" type="noConversion"/>
  </si>
  <si>
    <t>1.5L</t>
    <phoneticPr fontId="11" type="noConversion"/>
  </si>
  <si>
    <t>2.5L</t>
    <phoneticPr fontId="11" type="noConversion"/>
  </si>
  <si>
    <t>6L</t>
    <phoneticPr fontId="11" type="noConversion"/>
  </si>
  <si>
    <t>可口可乐</t>
    <phoneticPr fontId="11" type="noConversion"/>
  </si>
  <si>
    <t>冰红茶</t>
    <phoneticPr fontId="11" type="noConversion"/>
  </si>
  <si>
    <t>小茗同学</t>
    <phoneticPr fontId="11" type="noConversion"/>
  </si>
  <si>
    <t>3L</t>
    <phoneticPr fontId="11" type="noConversion"/>
  </si>
  <si>
    <t>雀巢咖啡</t>
    <phoneticPr fontId="11" type="noConversion"/>
  </si>
  <si>
    <t>1L</t>
    <phoneticPr fontId="11" type="noConversion"/>
  </si>
  <si>
    <t>2L</t>
    <phoneticPr fontId="11" type="noConversion"/>
  </si>
  <si>
    <t>果粒橙</t>
    <phoneticPr fontId="11" type="noConversion"/>
  </si>
  <si>
    <t>产品</t>
    <phoneticPr fontId="2" type="noConversion"/>
  </si>
  <si>
    <t>型号</t>
    <phoneticPr fontId="2" type="noConversion"/>
  </si>
  <si>
    <t>零售价</t>
    <phoneticPr fontId="2" type="noConversion"/>
  </si>
  <si>
    <t>1.借助辅助列:</t>
    <phoneticPr fontId="2" type="noConversion"/>
  </si>
  <si>
    <t>2.直接查找:</t>
    <phoneticPr fontId="2" type="noConversion"/>
  </si>
  <si>
    <t>部门</t>
    <phoneticPr fontId="2" type="noConversion"/>
  </si>
  <si>
    <t>VLOOKUP搭配CHOOSE函数反向</t>
    <phoneticPr fontId="2" type="noConversion"/>
  </si>
  <si>
    <t>VLOOKUP函数多条件查找</t>
    <phoneticPr fontId="2" type="noConversion"/>
  </si>
  <si>
    <t>VLOOKUP重复值查找</t>
    <phoneticPr fontId="2" type="noConversion"/>
  </si>
  <si>
    <t>内容:</t>
    <phoneticPr fontId="2" type="noConversion"/>
  </si>
  <si>
    <t>1.</t>
    <phoneticPr fontId="2" type="noConversion"/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</si>
  <si>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</si>
  <si>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</si>
  <si>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</si>
  <si>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</si>
  <si>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</si>
  <si>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</si>
  <si>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</si>
  <si>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</si>
  <si>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</si>
  <si>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员工</t>
    <phoneticPr fontId="2" type="noConversion"/>
  </si>
  <si>
    <t>工作年限</t>
    <phoneticPr fontId="2" type="noConversion"/>
  </si>
  <si>
    <t>天数</t>
    <phoneticPr fontId="2" type="noConversion"/>
  </si>
  <si>
    <t>小徐</t>
    <phoneticPr fontId="2" type="noConversion"/>
  </si>
  <si>
    <t>小何</t>
    <phoneticPr fontId="2" type="noConversion"/>
  </si>
  <si>
    <t>小王</t>
    <phoneticPr fontId="2" type="noConversion"/>
  </si>
  <si>
    <t>年限</t>
    <phoneticPr fontId="2" type="noConversion"/>
  </si>
  <si>
    <t>0&lt;=年限&lt;1</t>
  </si>
  <si>
    <t>1&lt;=年限&lt;6</t>
  </si>
  <si>
    <t>6&lt;=年限&lt;7</t>
  </si>
  <si>
    <t>7&lt;=年限&lt;8</t>
  </si>
  <si>
    <t>8&lt;=年限&lt;9</t>
  </si>
  <si>
    <t>9&lt;=年限&lt;10</t>
  </si>
  <si>
    <t>10&lt;=年限&lt;11</t>
  </si>
  <si>
    <t>11&lt;=年限&lt;12</t>
  </si>
  <si>
    <t>12&lt;=年限&lt;13</t>
  </si>
  <si>
    <t>13&lt;=年限&lt;14</t>
  </si>
  <si>
    <t>14&lt;=年限&lt;15</t>
  </si>
  <si>
    <t>描述</t>
    <phoneticPr fontId="2" type="noConversion"/>
  </si>
  <si>
    <t>假期</t>
    <phoneticPr fontId="2" type="noConversion"/>
  </si>
  <si>
    <t>年限=&gt;15</t>
    <phoneticPr fontId="2" type="noConversion"/>
  </si>
  <si>
    <t>小明</t>
  </si>
  <si>
    <t>？</t>
    <phoneticPr fontId="2" type="noConversion"/>
  </si>
  <si>
    <t>工号</t>
    <phoneticPr fontId="2" type="noConversion"/>
  </si>
  <si>
    <t>部门</t>
    <phoneticPr fontId="2" type="noConversion"/>
  </si>
  <si>
    <t>时间</t>
    <phoneticPr fontId="11" type="noConversion"/>
  </si>
  <si>
    <t>数学</t>
  </si>
  <si>
    <t>语文</t>
  </si>
  <si>
    <t>INDEX+MATCH全面替代VLOOKUP</t>
    <phoneticPr fontId="2" type="noConversion"/>
  </si>
  <si>
    <t xml:space="preserve">
全面替代VLOOKUP
对于Excel函数熟悉的朋友,几乎都不会再使用VLOOKUP</t>
    <phoneticPr fontId="2" type="noConversion"/>
  </si>
  <si>
    <t xml:space="preserve">INDEX+MATCH: </t>
    <phoneticPr fontId="2" type="noConversion"/>
  </si>
  <si>
    <t>替代VLOOKUP&amp;HLOOKUP</t>
    <phoneticPr fontId="2" type="noConversion"/>
  </si>
  <si>
    <t>替代VLOOKUP</t>
    <phoneticPr fontId="2" type="noConversion"/>
  </si>
  <si>
    <t>S</t>
    <phoneticPr fontId="2" type="noConversion"/>
  </si>
  <si>
    <t>部门</t>
  </si>
  <si>
    <t>联系电话</t>
  </si>
  <si>
    <t>采购部</t>
  </si>
  <si>
    <t>此处视频有误.</t>
    <phoneticPr fontId="2" type="noConversion"/>
  </si>
  <si>
    <t>视频时间节点:</t>
    <phoneticPr fontId="2" type="noConversion"/>
  </si>
  <si>
    <t>第30秒</t>
    <phoneticPr fontId="2" type="noConversion"/>
  </si>
  <si>
    <t>第2分59秒</t>
    <phoneticPr fontId="2" type="noConversion"/>
  </si>
  <si>
    <t>第5分16秒</t>
    <phoneticPr fontId="2" type="noConversion"/>
  </si>
  <si>
    <t>第6分22秒</t>
    <phoneticPr fontId="2" type="noConversion"/>
  </si>
  <si>
    <t>第10分32秒</t>
    <phoneticPr fontId="2" type="noConversion"/>
  </si>
  <si>
    <t>第13分05秒</t>
    <phoneticPr fontId="2" type="noConversion"/>
  </si>
  <si>
    <t>第19分04秒</t>
    <phoneticPr fontId="2" type="noConversion"/>
  </si>
  <si>
    <t>第21分59秒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</si>
</sst>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"/>
  </numFmts>
  <fonts count="19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name val="微软雅黑"/>
      <family val="2"/>
      <charset val="134"/>
    </font>
    <font>
      <sz val="20"/>
      <color theme="1"/>
      <name val="微软雅黑"/>
      <family val="2"/>
      <charset val="134"/>
    </font>
    <font>
      <b/>
      <sz val="20"/>
      <color rgb="FF0070C0"/>
      <name val="微软雅黑"/>
      <family val="2"/>
      <charset val="134"/>
    </font>
    <font>
      <sz val="12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002060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6"/>
      <color rgb="FF002060"/>
      <name val="微软雅黑"/>
      <family val="2"/>
      <charset val="134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9" fontId="10" fillId="0" borderId="4" xfId="2" applyFont="1" applyBorder="1" applyAlignment="1">
      <alignment horizontal="center" vertical="center"/>
    </xf>
    <xf numFmtId="0" fontId="10" fillId="0" borderId="4" xfId="0" applyFont="1" applyBorder="1">
      <alignment vertical="center"/>
    </xf>
    <xf numFmtId="14" fontId="1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9" fontId="0" fillId="0" borderId="4" xfId="2" applyFont="1" applyBorder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4" fillId="0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16" fillId="0" borderId="4" xfId="3" applyFont="1" applyBorder="1">
      <alignment vertical="center"/>
    </xf>
    <xf numFmtId="0" fontId="16" fillId="4" borderId="4" xfId="3" applyFont="1" applyFill="1" applyBorder="1">
      <alignment vertical="center"/>
    </xf>
    <xf numFmtId="0" fontId="16" fillId="0" borderId="6" xfId="3" applyFont="1" applyBorder="1">
      <alignment vertical="center"/>
    </xf>
    <xf numFmtId="0" fontId="0" fillId="0" borderId="4" xfId="0" applyBorder="1">
      <alignment vertical="center"/>
    </xf>
    <xf numFmtId="0" fontId="13" fillId="0" borderId="4" xfId="0" quotePrefix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0" fillId="0" borderId="1" xfId="2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9" fillId="2" borderId="1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Fill="1">
      <alignment vertical="center"/>
    </xf>
    <xf numFmtId="0" fontId="18" fillId="0" borderId="0" xfId="0" applyFont="1">
      <alignment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9" fontId="0" fillId="6" borderId="4" xfId="2" applyFont="1" applyFill="1" applyBorder="1" applyAlignment="1">
      <alignment horizontal="center" vertical="center"/>
    </xf>
    <xf numFmtId="0" fontId="16" fillId="0" borderId="4" xfId="0" applyFont="1" applyFill="1" applyBorder="1">
      <alignment vertical="center"/>
    </xf>
    <xf numFmtId="0" fontId="16" fillId="0" borderId="4" xfId="0" applyFont="1" applyBorder="1">
      <alignment vertical="center"/>
    </xf>
    <xf numFmtId="0" fontId="16" fillId="0" borderId="4" xfId="0" applyFont="1" applyBorder="1" applyAlignment="1">
      <alignment vertical="center"/>
    </xf>
    <xf numFmtId="0" fontId="16" fillId="4" borderId="4" xfId="0" applyFont="1" applyFill="1" applyBorder="1">
      <alignment vertical="center"/>
    </xf>
    <xf numFmtId="0" fontId="16" fillId="4" borderId="4" xfId="0" applyFont="1" applyFill="1" applyBorder="1" applyAlignment="1">
      <alignment vertical="center"/>
    </xf>
    <xf numFmtId="0" fontId="13" fillId="5" borderId="7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vertical="center" wrapText="1"/>
    </xf>
    <xf numFmtId="0" fontId="16" fillId="4" borderId="6" xfId="0" applyFont="1" applyFill="1" applyBorder="1" applyAlignment="1">
      <alignment vertical="center" wrapText="1"/>
    </xf>
    <xf numFmtId="0" fontId="16" fillId="4" borderId="10" xfId="0" applyFont="1" applyFill="1" applyBorder="1" applyAlignment="1">
      <alignment vertical="center"/>
    </xf>
    <xf numFmtId="0" fontId="16" fillId="4" borderId="6" xfId="0" applyFont="1" applyFill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4">
    <cellStyle name="百分比" xfId="2" builtinId="5"/>
    <cellStyle name="常规" xfId="0" builtinId="0"/>
    <cellStyle name="超链接" xfId="3" builtinId="8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38099</xdr:colOff>
      <xdr:row>51</xdr:row>
      <xdr:rowOff>0</xdr:rowOff>
    </xdr:from>
    <xdr:to>
      <xdr:col>10</xdr:col>
      <xdr:colOff>604156</xdr:colOff>
      <xdr:row>60</xdr:row>
      <xdr:rowOff>118382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A2E1F5F-90C5-47EA-8E6E-AC1F633FAE56}"/>
            </a:ext>
          </a:extLst>
        </xdr:cNvPr>
        <xdr:cNvSpPr txBox="1"/>
      </xdr:nvSpPr>
      <xdr:spPr>
        <a:xfrm>
          <a:off x="4816928" y="7854043"/>
          <a:ext cx="2901042" cy="202882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公司的年假标准是</a:t>
          </a:r>
          <a:r>
            <a:rPr lang="en-US" altLang="zh-CN" sz="1000" b="1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:</a:t>
          </a:r>
        </a:p>
        <a:p>
          <a:endParaRPr lang="en-US" altLang="zh-CN" sz="900" b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0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1.</a:t>
          </a:r>
          <a:r>
            <a:rPr lang="zh-CN" altLang="en-US" sz="10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工作满一年者</a:t>
          </a:r>
          <a:r>
            <a:rPr lang="en-US" altLang="zh-CN" sz="10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:</a:t>
          </a:r>
          <a:r>
            <a:rPr lang="zh-CN" altLang="en-US" sz="10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可享受</a:t>
          </a:r>
          <a:r>
            <a:rPr lang="en-US" altLang="zh-CN" sz="10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5</a:t>
          </a:r>
          <a:r>
            <a:rPr lang="zh-CN" altLang="en-US" sz="1000" b="1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天年假</a:t>
          </a:r>
          <a:endParaRPr lang="en-US" altLang="zh-CN" sz="1000" b="1">
            <a:solidFill>
              <a:schemeClr val="tx1">
                <a:lumMod val="65000"/>
                <a:lumOff val="3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000" b="1">
            <a:solidFill>
              <a:schemeClr val="tx1">
                <a:lumMod val="65000"/>
                <a:lumOff val="3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0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2.</a:t>
          </a:r>
          <a:r>
            <a:rPr lang="zh-CN" altLang="en-US" sz="10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工作满</a:t>
          </a:r>
          <a:r>
            <a:rPr lang="en-US" altLang="zh-CN" sz="10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5</a:t>
          </a:r>
          <a:r>
            <a:rPr lang="zh-CN" altLang="en-US" sz="10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年以上</a:t>
          </a:r>
          <a:r>
            <a:rPr lang="en-US" altLang="zh-CN" sz="10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:</a:t>
          </a:r>
          <a:r>
            <a:rPr lang="zh-CN" altLang="en-US" sz="10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每增加一年享受年假增加一天</a:t>
          </a:r>
          <a:endParaRPr lang="en-US" altLang="zh-CN" sz="10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endParaRPr lang="en-US" altLang="zh-CN" sz="1000" b="1">
            <a:solidFill>
              <a:schemeClr val="accent2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000" b="1">
              <a:solidFill>
                <a:schemeClr val="accent2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3.</a:t>
          </a:r>
          <a:r>
            <a:rPr lang="zh-CN" altLang="en-US" sz="1000" b="1">
              <a:solidFill>
                <a:schemeClr val="accent2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最多不超过</a:t>
          </a:r>
          <a:r>
            <a:rPr lang="en-US" altLang="zh-CN" sz="1000" b="1">
              <a:solidFill>
                <a:schemeClr val="accent2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15</a:t>
          </a:r>
          <a:r>
            <a:rPr lang="zh-CN" altLang="en-US" sz="1000" b="1">
              <a:solidFill>
                <a:schemeClr val="accent2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天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170447</xdr:colOff>
      <xdr:row>2</xdr:row>
      <xdr:rowOff>35092</xdr:rowOff>
    </xdr:from>
    <xdr:to>
      <xdr:col>5</xdr:col>
      <xdr:colOff>656724</xdr:colOff>
      <xdr:row>2</xdr:row>
      <xdr:rowOff>205540</xdr:rowOff>
    </xdr:to>
    <xdr:sp macro="" textlink="">
      <xdr:nvSpPr>
        <xdr:cNvPr id="2" name="箭头: 左 1">
          <a:extLst>
            <a:ext uri="{FF2B5EF4-FFF2-40B4-BE49-F238E27FC236}">
              <a16:creationId xmlns:a16="http://schemas.microsoft.com/office/drawing/2014/main" id="{0A538C64-1FBC-4DC4-9575-17E4DF098C81}"/>
            </a:ext>
          </a:extLst>
        </xdr:cNvPr>
        <xdr:cNvSpPr/>
      </xdr:nvSpPr>
      <xdr:spPr>
        <a:xfrm>
          <a:off x="3980447" y="456197"/>
          <a:ext cx="486277" cy="170448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643396</xdr:colOff>
      <xdr:row>18</xdr:row>
      <xdr:rowOff>17401</xdr:rowOff>
    </xdr:from>
    <xdr:to>
      <xdr:col>13</xdr:col>
      <xdr:colOff>328086</xdr:colOff>
      <xdr:row>20</xdr:row>
      <xdr:rowOff>52266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6F49B54-5FEF-4B9D-B062-FB48EEB6E9EB}"/>
            </a:ext>
          </a:extLst>
        </xdr:cNvPr>
        <xdr:cNvSpPr txBox="1"/>
      </xdr:nvSpPr>
      <xdr:spPr>
        <a:xfrm>
          <a:off x="6233380" y="3767870"/>
          <a:ext cx="2732690" cy="4515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>
              <a:latin typeface="微软雅黑" panose="020B0503020204020204" pitchFamily="34" charset="-122"/>
              <a:ea typeface="微软雅黑" panose="020B0503020204020204" pitchFamily="34" charset="-122"/>
            </a:rPr>
            <a:t>VLOOKUP+CHOOSE</a:t>
          </a:r>
          <a:endParaRPr lang="zh-CN" altLang="en-US" sz="18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8236-8AEB-409A-BFA7-AE5D42C7DAB6}">
  <sheetPr>
    <tabColor theme="4"/>
  </sheetPr>
  <dimension ref="B1:H14"/>
  <sheetViews>
    <sheetView showGridLines="0" tabSelected="1" zoomScale="130" zoomScaleNormal="130" workbookViewId="0">
      <selection activeCell="F9" sqref="F9"/>
    </sheetView>
  </sheetViews>
  <sheetFormatPr defaultRowHeight="16.5"/>
  <cols>
    <col min="1" max="1" width="2.6640625" customWidth="1"/>
    <col min="2" max="2" width="6.109375" customWidth="1"/>
    <col min="3" max="3" width="40" customWidth="1"/>
    <col min="4" max="4" width="46.5546875" customWidth="1"/>
  </cols>
  <sheetData>
    <row r="1" spans="2:8" ht="4.5" customHeight="1"/>
    <row r="2" spans="2:8" ht="29.25">
      <c r="B2" s="66" t="s">
        <v>145</v>
      </c>
      <c r="C2" s="66"/>
      <c r="D2" s="66"/>
    </row>
    <row r="3" spans="2:8" ht="22.5">
      <c r="B3" s="65"/>
      <c r="C3" s="65"/>
    </row>
    <row r="4" spans="2:8" ht="22.5">
      <c r="B4" s="63" t="s">
        <v>106</v>
      </c>
      <c r="C4" s="64"/>
      <c r="D4" s="29" t="s">
        <v>147</v>
      </c>
      <c r="E4" s="28"/>
      <c r="F4" s="28"/>
      <c r="G4" s="28"/>
      <c r="H4" s="28"/>
    </row>
    <row r="5" spans="2:8" ht="22.5">
      <c r="B5" s="40" t="s">
        <v>107</v>
      </c>
      <c r="C5" s="38" t="s">
        <v>75</v>
      </c>
      <c r="D5" s="67" t="s">
        <v>146</v>
      </c>
      <c r="E5" s="28"/>
      <c r="F5" s="28"/>
      <c r="G5" s="28"/>
      <c r="H5" s="28"/>
    </row>
    <row r="6" spans="2:8" ht="22.5">
      <c r="B6" s="40" t="s">
        <v>108</v>
      </c>
      <c r="C6" s="37" t="s">
        <v>76</v>
      </c>
      <c r="D6" s="68"/>
      <c r="E6" s="28"/>
      <c r="F6" s="28"/>
      <c r="G6" s="28"/>
      <c r="H6" s="28"/>
    </row>
    <row r="7" spans="2:8" ht="22.5">
      <c r="B7" s="40" t="s">
        <v>109</v>
      </c>
      <c r="C7" s="36" t="s">
        <v>77</v>
      </c>
      <c r="D7" s="68"/>
      <c r="E7" s="28"/>
      <c r="F7" s="28"/>
      <c r="G7" s="28"/>
      <c r="H7" s="28"/>
    </row>
    <row r="8" spans="2:8" ht="22.5">
      <c r="B8" s="40" t="s">
        <v>110</v>
      </c>
      <c r="C8" s="37" t="s">
        <v>78</v>
      </c>
      <c r="D8" s="68"/>
      <c r="E8" s="28"/>
      <c r="F8" s="28"/>
      <c r="G8" s="28"/>
      <c r="H8" s="28"/>
    </row>
    <row r="9" spans="2:8" ht="22.5">
      <c r="B9" s="40" t="s">
        <v>111</v>
      </c>
      <c r="C9" s="36" t="s">
        <v>79</v>
      </c>
      <c r="D9" s="68"/>
      <c r="E9" s="28"/>
      <c r="F9" s="28"/>
      <c r="G9" s="28"/>
      <c r="H9" s="28"/>
    </row>
    <row r="10" spans="2:8" ht="22.5">
      <c r="B10" s="40" t="s">
        <v>112</v>
      </c>
      <c r="C10" s="37" t="s">
        <v>80</v>
      </c>
      <c r="D10" s="68"/>
      <c r="E10" s="28"/>
      <c r="F10" s="28"/>
      <c r="G10" s="28"/>
      <c r="H10" s="28"/>
    </row>
    <row r="11" spans="2:8" ht="22.5">
      <c r="B11" s="40" t="s">
        <v>113</v>
      </c>
      <c r="C11" s="36" t="s">
        <v>81</v>
      </c>
      <c r="D11" s="68"/>
      <c r="E11" s="28"/>
      <c r="F11" s="28"/>
      <c r="G11" s="28"/>
      <c r="H11" s="28"/>
    </row>
    <row r="12" spans="2:8" ht="22.5">
      <c r="B12" s="40" t="s">
        <v>114</v>
      </c>
      <c r="C12" s="37" t="s">
        <v>103</v>
      </c>
      <c r="D12" s="68"/>
      <c r="E12" s="28"/>
      <c r="F12" s="28"/>
      <c r="G12" s="28"/>
      <c r="H12" s="28"/>
    </row>
    <row r="13" spans="2:8" ht="22.5">
      <c r="B13" s="40" t="s">
        <v>115</v>
      </c>
      <c r="C13" s="36" t="s">
        <v>104</v>
      </c>
      <c r="D13" s="68"/>
    </row>
    <row r="14" spans="2:8" ht="22.5">
      <c r="B14" s="40" t="s">
        <v>116</v>
      </c>
      <c r="C14" s="37" t="s">
        <v>105</v>
      </c>
      <c r="D14" s="69"/>
    </row>
  </sheetData>
  <mergeCells count="4">
    <mergeCell ref="B4:C4"/>
    <mergeCell ref="B3:C3"/>
    <mergeCell ref="B2:D2"/>
    <mergeCell ref="D5:D14"/>
  </mergeCells>
  <phoneticPr fontId="2" type="noConversion"/>
  <hyperlinks>
    <hyperlink ref="C5" location="'VLOOK&amp;HLOOK(1)'!A1" display="VLOOKUP函数对比HLOOKUP函数(1)" xr:uid="{B07CEB9E-B225-44E3-8E5B-0DD5F60230EE}"/>
    <hyperlink ref="C6" location="'VLOOK&amp;HLOOK(2)'!A1" display="VLOOKUP函数对比HLOOKUP函数(2)" xr:uid="{9FD0E314-9B54-4D0B-AA93-51C2F1CE6774}"/>
    <hyperlink ref="C7" location="精确查找案例!A1" display="精确查找案例" xr:uid="{F7A4F3D8-0B07-4187-984D-7EC9F3FC10CF}"/>
    <hyperlink ref="C8" location="'VLOOK+COLUMNS'!A1" display="VLOOKUP搭配COLUMNS函数" xr:uid="{569720A5-55AA-4FB6-AAFD-6E6497B6789B}"/>
    <hyperlink ref="C9" location="'VLOOK+MATCH'!A1" display="VLOOKUP搭配MATCH函数" xr:uid="{7BFA8BB8-50C3-44F8-AA7C-B6C37BBB71ED}"/>
    <hyperlink ref="C10" location="近似匹配!A1" display="VLOOKUP函数的近似匹配" xr:uid="{A6BEC4D9-A04D-46E2-8324-1F7225FD847B}"/>
    <hyperlink ref="C11" location="销量表!A1" display="VLOOKUP函数近似匹配精确匹配混合搭配" xr:uid="{B32B313C-ECBF-4DC5-8B33-B9EF823F9454}"/>
    <hyperlink ref="C12" location="反向查找!A1" display="VLOOKUP搭配CHOOSE函数反向" xr:uid="{FDC0E946-952F-4A1C-B07C-7C985BDCB9D6}"/>
    <hyperlink ref="C13" location="VL多条件!A1" display="VLOOKUP函数多条件查找" xr:uid="{12E67A50-EBDB-4E79-8844-EC83609CDFA5}"/>
    <hyperlink ref="C14" location="非唯一值查找!A1" display="VLOOKUP重复值查找" xr:uid="{3C4165A8-E9CE-4900-8992-729C764C6ED9}"/>
  </hyperlinks>
  <pageMargins left="0.7" right="0.7" top="0.75" bottom="0.75" header="0.3" footer="0.3"/>
  <pageSetup paperSize="9" orientation="portrait" r:id="rId1"/>
  <ignoredErrors>
    <ignoredError sqref="B5:B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BEF8-F7D2-433E-A0FA-43196B999D28}">
  <dimension ref="B5:D15"/>
  <sheetViews>
    <sheetView showGridLines="0" workbookViewId="0">
      <selection activeCell="F12" sqref="F12"/>
    </sheetView>
  </sheetViews>
  <sheetFormatPr defaultRowHeight="16.5"/>
  <cols>
    <col min="2" max="2" width="7.21875" customWidth="1"/>
    <col min="3" max="3" width="41.21875" customWidth="1"/>
    <col min="4" max="4" width="14.33203125" customWidth="1"/>
  </cols>
  <sheetData>
    <row r="5" spans="2:4" ht="22.5">
      <c r="B5" s="70" t="s">
        <v>106</v>
      </c>
      <c r="C5" s="70"/>
      <c r="D5" s="59" t="s">
        <v>155</v>
      </c>
    </row>
    <row r="6" spans="2:4" ht="22.5" customHeight="1">
      <c r="B6" s="40" t="s">
        <v>107</v>
      </c>
      <c r="C6" s="61" t="s">
        <v>75</v>
      </c>
      <c r="D6" s="71" t="s">
        <v>156</v>
      </c>
    </row>
    <row r="7" spans="2:4" ht="22.5">
      <c r="B7" s="40" t="s">
        <v>108</v>
      </c>
      <c r="C7" s="61" t="s">
        <v>76</v>
      </c>
      <c r="D7" s="72"/>
    </row>
    <row r="8" spans="2:4" ht="22.5">
      <c r="B8" s="40" t="s">
        <v>109</v>
      </c>
      <c r="C8" s="58" t="s">
        <v>77</v>
      </c>
      <c r="D8" s="60" t="s">
        <v>157</v>
      </c>
    </row>
    <row r="9" spans="2:4" ht="22.5">
      <c r="B9" s="40" t="s">
        <v>110</v>
      </c>
      <c r="C9" s="61" t="s">
        <v>78</v>
      </c>
      <c r="D9" s="73" t="s">
        <v>158</v>
      </c>
    </row>
    <row r="10" spans="2:4" ht="22.5">
      <c r="B10" s="40" t="s">
        <v>111</v>
      </c>
      <c r="C10" s="61" t="s">
        <v>79</v>
      </c>
      <c r="D10" s="74"/>
    </row>
    <row r="11" spans="2:4" ht="22.5">
      <c r="B11" s="40" t="s">
        <v>112</v>
      </c>
      <c r="C11" s="58" t="s">
        <v>80</v>
      </c>
      <c r="D11" s="60" t="s">
        <v>159</v>
      </c>
    </row>
    <row r="12" spans="2:4" ht="22.5">
      <c r="B12" s="40" t="s">
        <v>113</v>
      </c>
      <c r="C12" s="61" t="s">
        <v>81</v>
      </c>
      <c r="D12" s="62" t="s">
        <v>160</v>
      </c>
    </row>
    <row r="13" spans="2:4" ht="22.5">
      <c r="B13" s="40" t="s">
        <v>114</v>
      </c>
      <c r="C13" s="58" t="s">
        <v>103</v>
      </c>
      <c r="D13" s="60" t="s">
        <v>161</v>
      </c>
    </row>
    <row r="14" spans="2:4" ht="22.5">
      <c r="B14" s="40" t="s">
        <v>115</v>
      </c>
      <c r="C14" s="61" t="s">
        <v>104</v>
      </c>
      <c r="D14" s="62" t="s">
        <v>162</v>
      </c>
    </row>
    <row r="15" spans="2:4" ht="22.5">
      <c r="B15" s="40" t="s">
        <v>116</v>
      </c>
      <c r="C15" s="58" t="s">
        <v>105</v>
      </c>
      <c r="D15" s="60" t="s">
        <v>163</v>
      </c>
    </row>
  </sheetData>
  <mergeCells count="3">
    <mergeCell ref="B5:C5"/>
    <mergeCell ref="D6:D7"/>
    <mergeCell ref="D9:D10"/>
  </mergeCells>
  <phoneticPr fontId="2" type="noConversion"/>
  <pageMargins left="0.7" right="0.7" top="0.75" bottom="0.75" header="0.3" footer="0.3"/>
  <pageSetup paperSize="9" orientation="portrait" r:id="rId1"/>
  <ignoredErrors>
    <ignoredError sqref="B6:B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FA2C-6FE3-45D3-A2EE-01B93F19E449}">
  <dimension ref="B1:T45"/>
  <sheetViews>
    <sheetView showGridLines="0" zoomScale="160" zoomScaleNormal="160" workbookViewId="0">
      <selection activeCell="I6" sqref="I6"/>
    </sheetView>
  </sheetViews>
  <sheetFormatPr defaultRowHeight="16.5"/>
  <cols>
    <col min="1" max="1" width="5.5546875" style="7" customWidth="1"/>
    <col min="2" max="5" width="4.88671875" style="7" bestFit="1" customWidth="1"/>
    <col min="6" max="6" width="6.5546875" style="7" bestFit="1" customWidth="1"/>
    <col min="7" max="7" width="3.88671875" style="7" customWidth="1"/>
    <col min="8" max="8" width="5.44140625" style="7" customWidth="1"/>
    <col min="9" max="9" width="13.33203125" style="7" customWidth="1"/>
    <col min="10" max="10" width="1" style="7" customWidth="1"/>
    <col min="11" max="11" width="8.5546875" style="7" customWidth="1"/>
    <col min="12" max="12" width="13" style="7" customWidth="1"/>
    <col min="13" max="13" width="8.109375" style="7" customWidth="1"/>
    <col min="14" max="14" width="6.5546875" style="7" bestFit="1" customWidth="1"/>
    <col min="15" max="23" width="5" style="7" bestFit="1" customWidth="1"/>
    <col min="24" max="16384" width="8.88671875" style="7"/>
  </cols>
  <sheetData>
    <row r="1" spans="2:20" ht="29.25">
      <c r="B1" s="14" t="s">
        <v>148</v>
      </c>
    </row>
    <row r="2" spans="2:20" ht="20.25" customHeight="1">
      <c r="B2" s="6"/>
      <c r="C2" s="6"/>
      <c r="D2" s="6"/>
      <c r="E2" s="6"/>
      <c r="F2" s="6"/>
    </row>
    <row r="3" spans="2:20" ht="16.5" customHeight="1">
      <c r="B3" s="10" t="s">
        <v>2</v>
      </c>
      <c r="C3" s="10" t="s">
        <v>15</v>
      </c>
      <c r="D3" s="10" t="s">
        <v>16</v>
      </c>
      <c r="E3" s="10" t="s">
        <v>17</v>
      </c>
      <c r="F3" s="10" t="s">
        <v>18</v>
      </c>
      <c r="G3" s="8"/>
      <c r="H3" s="75" t="s">
        <v>149</v>
      </c>
      <c r="I3" s="76"/>
      <c r="J3" s="8"/>
      <c r="K3" s="8"/>
      <c r="L3" s="50"/>
      <c r="M3" s="8"/>
    </row>
    <row r="4" spans="2:20" ht="17.25">
      <c r="B4" s="2" t="s">
        <v>3</v>
      </c>
      <c r="C4" s="2">
        <v>66</v>
      </c>
      <c r="D4" s="2">
        <v>95</v>
      </c>
      <c r="E4" s="2">
        <v>43</v>
      </c>
      <c r="F4" s="11">
        <f t="shared" ref="F4:F12" si="0">AVERAGE(C4:E4)</f>
        <v>68</v>
      </c>
      <c r="G4" s="8"/>
      <c r="H4" s="9" t="s">
        <v>2</v>
      </c>
      <c r="I4" s="13" t="s">
        <v>59</v>
      </c>
      <c r="J4" s="8"/>
      <c r="K4" s="8"/>
    </row>
    <row r="5" spans="2:20">
      <c r="B5" s="2" t="s">
        <v>4</v>
      </c>
      <c r="C5" s="2">
        <v>73</v>
      </c>
      <c r="D5" s="2">
        <v>69</v>
      </c>
      <c r="E5" s="2">
        <v>68</v>
      </c>
      <c r="F5" s="11">
        <f t="shared" si="0"/>
        <v>70</v>
      </c>
      <c r="G5" s="8"/>
      <c r="H5" s="9" t="s">
        <v>15</v>
      </c>
      <c r="I5" s="12">
        <f>INDEX($B$3:$F$12,MATCH($I$4,$B$3:$B$12,0),MATCH(H5,$B$3:$F$3,0))</f>
        <v>73</v>
      </c>
      <c r="J5" s="8"/>
      <c r="K5" s="8"/>
    </row>
    <row r="6" spans="2:20">
      <c r="B6" s="2" t="s">
        <v>5</v>
      </c>
      <c r="C6" s="2">
        <v>47</v>
      </c>
      <c r="D6" s="2">
        <v>84</v>
      </c>
      <c r="E6" s="2">
        <v>90</v>
      </c>
      <c r="F6" s="11">
        <f t="shared" si="0"/>
        <v>73.666666666666671</v>
      </c>
      <c r="G6" s="8"/>
      <c r="H6" s="9" t="s">
        <v>18</v>
      </c>
      <c r="I6" s="12">
        <f>INDEX($B$3:$F$12,MATCH($I$4,$B$3:$B$12,0),MATCH(H6,$B$3:$F$3,0))</f>
        <v>70</v>
      </c>
      <c r="J6" s="8"/>
      <c r="K6" s="8"/>
    </row>
    <row r="7" spans="2:20">
      <c r="B7" s="2" t="s">
        <v>6</v>
      </c>
      <c r="C7" s="2">
        <v>85</v>
      </c>
      <c r="D7" s="2">
        <v>55</v>
      </c>
      <c r="E7" s="2">
        <v>77</v>
      </c>
      <c r="F7" s="11">
        <f t="shared" si="0"/>
        <v>72.333333333333329</v>
      </c>
      <c r="G7" s="8"/>
      <c r="J7" s="8"/>
      <c r="K7" s="8"/>
    </row>
    <row r="8" spans="2:20">
      <c r="B8" s="2" t="s">
        <v>7</v>
      </c>
      <c r="C8" s="2">
        <v>86</v>
      </c>
      <c r="D8" s="2">
        <v>36</v>
      </c>
      <c r="E8" s="2">
        <v>85</v>
      </c>
      <c r="F8" s="11">
        <f t="shared" si="0"/>
        <v>69</v>
      </c>
      <c r="G8" s="8"/>
      <c r="H8" s="75" t="s">
        <v>1</v>
      </c>
      <c r="I8" s="76"/>
      <c r="J8" s="8"/>
      <c r="K8" s="8"/>
      <c r="L8" s="51"/>
    </row>
    <row r="9" spans="2:20" ht="17.25">
      <c r="B9" s="2" t="s">
        <v>8</v>
      </c>
      <c r="C9" s="2">
        <v>97</v>
      </c>
      <c r="D9" s="2">
        <v>44</v>
      </c>
      <c r="E9" s="2">
        <v>36</v>
      </c>
      <c r="F9" s="11">
        <f t="shared" si="0"/>
        <v>59</v>
      </c>
      <c r="G9" s="8"/>
      <c r="H9" s="9" t="s">
        <v>2</v>
      </c>
      <c r="I9" s="13" t="s">
        <v>59</v>
      </c>
      <c r="J9" s="8"/>
      <c r="K9" s="8"/>
    </row>
    <row r="10" spans="2:20">
      <c r="B10" s="2" t="s">
        <v>9</v>
      </c>
      <c r="C10" s="2">
        <v>79</v>
      </c>
      <c r="D10" s="2">
        <v>96</v>
      </c>
      <c r="E10" s="2">
        <v>100</v>
      </c>
      <c r="F10" s="11">
        <f t="shared" si="0"/>
        <v>91.666666666666671</v>
      </c>
      <c r="G10" s="8"/>
      <c r="H10" s="9" t="s">
        <v>15</v>
      </c>
      <c r="I10" s="12">
        <f>HLOOKUP(H10,$B$3:$F$12,3,0)</f>
        <v>73</v>
      </c>
      <c r="J10" s="8"/>
      <c r="K10" s="8"/>
      <c r="L10" s="8"/>
      <c r="M10" s="8"/>
      <c r="N10" s="8"/>
      <c r="O10" s="8"/>
      <c r="Q10" s="8"/>
      <c r="R10" s="8"/>
      <c r="S10" s="8"/>
      <c r="T10" s="8"/>
    </row>
    <row r="11" spans="2:20">
      <c r="B11" s="2" t="s">
        <v>11</v>
      </c>
      <c r="C11" s="2">
        <v>65</v>
      </c>
      <c r="D11" s="2">
        <v>96</v>
      </c>
      <c r="E11" s="2">
        <v>75</v>
      </c>
      <c r="F11" s="11">
        <f t="shared" si="0"/>
        <v>78.666666666666671</v>
      </c>
      <c r="G11" s="8"/>
      <c r="H11" s="9" t="s">
        <v>18</v>
      </c>
      <c r="I11" s="12">
        <f>HLOOKUP(H11,$B$3:$F$12,3,0)</f>
        <v>70</v>
      </c>
    </row>
    <row r="12" spans="2:20">
      <c r="B12" s="2" t="s">
        <v>12</v>
      </c>
      <c r="C12" s="2">
        <v>94</v>
      </c>
      <c r="D12" s="2">
        <v>31</v>
      </c>
      <c r="E12" s="2">
        <v>62</v>
      </c>
      <c r="F12" s="11">
        <f t="shared" si="0"/>
        <v>62.333333333333336</v>
      </c>
      <c r="G12" s="8"/>
      <c r="H12" s="8"/>
      <c r="I12" s="8"/>
    </row>
    <row r="13" spans="2:20">
      <c r="B13" s="8"/>
      <c r="C13" s="8"/>
      <c r="D13" s="8"/>
      <c r="E13" s="8"/>
      <c r="F13" s="8"/>
      <c r="G13" s="8"/>
      <c r="H13" s="8"/>
      <c r="I13" s="8"/>
    </row>
    <row r="14" spans="2:20">
      <c r="B14" s="8"/>
      <c r="C14" s="8"/>
      <c r="D14" s="8"/>
      <c r="E14" s="8"/>
      <c r="F14" s="8"/>
      <c r="G14" s="8"/>
      <c r="H14" s="8"/>
      <c r="I14" s="8"/>
    </row>
    <row r="15" spans="2:20"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2:20"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2:20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2:20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2:20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2:20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2:20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2:20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2:20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2:20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2:20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2:20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2:20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2:20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2:20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2:20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2:20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2:20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7:20"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7:20"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7:20"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7:20"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7:20">
      <c r="G37" s="8"/>
      <c r="H37" s="8"/>
      <c r="I37" s="8"/>
      <c r="J37" s="8"/>
      <c r="K37" s="8"/>
    </row>
    <row r="38" spans="7:20">
      <c r="G38" s="8"/>
      <c r="H38" s="8"/>
      <c r="I38" s="8"/>
      <c r="J38" s="8"/>
      <c r="K38" s="8"/>
    </row>
    <row r="39" spans="7:20">
      <c r="G39" s="8"/>
      <c r="H39" s="8"/>
      <c r="I39" s="8"/>
      <c r="J39" s="8"/>
      <c r="K39" s="8"/>
    </row>
    <row r="40" spans="7:20">
      <c r="G40" s="8"/>
      <c r="H40" s="8"/>
      <c r="I40" s="8"/>
      <c r="J40" s="8"/>
      <c r="K40" s="8"/>
    </row>
    <row r="41" spans="7:20">
      <c r="G41" s="8"/>
      <c r="H41" s="8"/>
      <c r="I41" s="8"/>
      <c r="J41" s="8"/>
      <c r="K41" s="8"/>
    </row>
    <row r="42" spans="7:20">
      <c r="G42" s="8"/>
      <c r="H42" s="8"/>
      <c r="I42" s="8"/>
      <c r="J42" s="8"/>
      <c r="K42" s="8"/>
    </row>
    <row r="43" spans="7:20">
      <c r="G43" s="8"/>
      <c r="H43" s="8"/>
      <c r="I43" s="8"/>
      <c r="J43" s="8"/>
      <c r="K43" s="8"/>
    </row>
    <row r="44" spans="7:20">
      <c r="G44" s="8"/>
      <c r="H44" s="8"/>
      <c r="I44" s="8"/>
      <c r="J44" s="8"/>
      <c r="K44" s="8"/>
    </row>
    <row r="45" spans="7:20">
      <c r="G45" s="8"/>
      <c r="H45" s="8"/>
      <c r="I45" s="8"/>
      <c r="J45" s="8"/>
      <c r="K45" s="8"/>
    </row>
  </sheetData>
  <mergeCells count="2">
    <mergeCell ref="H3:I3"/>
    <mergeCell ref="H8:I8"/>
  </mergeCells>
  <phoneticPr fontId="2" type="noConversion"/>
  <dataValidations count="1">
    <dataValidation type="list" allowBlank="1" showInputMessage="1" showErrorMessage="1" sqref="I4 I9" xr:uid="{C0509156-997C-47CD-B7DB-9A092F3BEB09}">
      <formula1>$B$4:$B$12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0755-87D0-4C5A-A69C-B378FB668A76}">
  <dimension ref="B1:T45"/>
  <sheetViews>
    <sheetView showGridLines="0" zoomScale="175" zoomScaleNormal="175" workbookViewId="0">
      <selection activeCell="C13" sqref="C13"/>
    </sheetView>
  </sheetViews>
  <sheetFormatPr defaultRowHeight="16.5"/>
  <cols>
    <col min="1" max="1" width="4.88671875" style="7" customWidth="1"/>
    <col min="2" max="2" width="5.6640625" style="7" customWidth="1"/>
    <col min="3" max="3" width="6.77734375" style="7" customWidth="1"/>
    <col min="4" max="6" width="7" style="7" bestFit="1" customWidth="1"/>
    <col min="7" max="7" width="5.44140625" style="7" customWidth="1"/>
    <col min="8" max="8" width="6.5546875" style="7" customWidth="1"/>
    <col min="9" max="11" width="7" style="7" bestFit="1" customWidth="1"/>
    <col min="12" max="12" width="13" style="7" customWidth="1"/>
    <col min="13" max="13" width="8.109375" style="7" customWidth="1"/>
    <col min="14" max="14" width="8.88671875" style="7"/>
    <col min="15" max="21" width="7.109375" style="7" bestFit="1" customWidth="1"/>
    <col min="22" max="23" width="8.44140625" style="7" bestFit="1" customWidth="1"/>
    <col min="24" max="16384" width="8.88671875" style="7"/>
  </cols>
  <sheetData>
    <row r="1" spans="2:15" ht="29.25">
      <c r="B1" s="14" t="s">
        <v>148</v>
      </c>
    </row>
    <row r="2" spans="2:15" ht="21" customHeight="1">
      <c r="B2" s="6"/>
      <c r="C2" s="6"/>
      <c r="D2" s="6"/>
      <c r="E2" s="6"/>
      <c r="F2" s="6"/>
    </row>
    <row r="3" spans="2:15" ht="16.5" customHeight="1">
      <c r="B3" s="10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11</v>
      </c>
      <c r="K3" s="2" t="s">
        <v>12</v>
      </c>
      <c r="L3" s="8"/>
      <c r="N3" s="8"/>
      <c r="O3" s="8"/>
    </row>
    <row r="4" spans="2:15">
      <c r="B4" s="10" t="s">
        <v>15</v>
      </c>
      <c r="C4" s="2">
        <v>66</v>
      </c>
      <c r="D4" s="2">
        <v>73</v>
      </c>
      <c r="E4" s="2">
        <v>47</v>
      </c>
      <c r="F4" s="2">
        <v>85</v>
      </c>
      <c r="G4" s="2">
        <v>86</v>
      </c>
      <c r="H4" s="2">
        <v>97</v>
      </c>
      <c r="I4" s="2">
        <v>79</v>
      </c>
      <c r="J4" s="2">
        <v>65</v>
      </c>
      <c r="K4" s="2">
        <v>94</v>
      </c>
    </row>
    <row r="5" spans="2:15">
      <c r="B5" s="10" t="s">
        <v>16</v>
      </c>
      <c r="C5" s="2">
        <v>95</v>
      </c>
      <c r="D5" s="2">
        <v>69</v>
      </c>
      <c r="E5" s="2">
        <v>84</v>
      </c>
      <c r="F5" s="2">
        <v>55</v>
      </c>
      <c r="G5" s="2">
        <v>36</v>
      </c>
      <c r="H5" s="2">
        <v>44</v>
      </c>
      <c r="I5" s="2">
        <v>96</v>
      </c>
      <c r="J5" s="2">
        <v>96</v>
      </c>
      <c r="K5" s="2">
        <v>31</v>
      </c>
    </row>
    <row r="6" spans="2:15">
      <c r="B6" s="10" t="s">
        <v>17</v>
      </c>
      <c r="C6" s="2">
        <v>43</v>
      </c>
      <c r="D6" s="2">
        <v>34</v>
      </c>
      <c r="E6" s="2">
        <v>90</v>
      </c>
      <c r="F6" s="2">
        <v>77</v>
      </c>
      <c r="G6" s="2">
        <v>85</v>
      </c>
      <c r="H6" s="2">
        <v>36</v>
      </c>
      <c r="I6" s="2">
        <v>100</v>
      </c>
      <c r="J6" s="2">
        <v>75</v>
      </c>
      <c r="K6" s="2">
        <v>62</v>
      </c>
    </row>
    <row r="7" spans="2:15">
      <c r="B7" s="10" t="s">
        <v>18</v>
      </c>
      <c r="C7" s="52">
        <v>68</v>
      </c>
      <c r="D7" s="52">
        <v>70</v>
      </c>
      <c r="E7" s="52">
        <v>73.666666666666671</v>
      </c>
      <c r="F7" s="52">
        <v>72.333333333333329</v>
      </c>
      <c r="G7" s="52">
        <v>69</v>
      </c>
      <c r="H7" s="52">
        <v>59</v>
      </c>
      <c r="I7" s="52">
        <v>91.666666666666671</v>
      </c>
      <c r="J7" s="52">
        <v>78.666666666666671</v>
      </c>
      <c r="K7" s="52">
        <v>62.333333333333336</v>
      </c>
    </row>
    <row r="8" spans="2:15">
      <c r="B8" s="8"/>
      <c r="J8" s="8"/>
    </row>
    <row r="9" spans="2:15">
      <c r="B9" s="8"/>
      <c r="E9" s="8"/>
      <c r="F9" s="8"/>
    </row>
    <row r="10" spans="2:15">
      <c r="B10" s="75" t="s">
        <v>149</v>
      </c>
      <c r="C10" s="76"/>
      <c r="E10" s="8"/>
      <c r="F10" s="8"/>
      <c r="G10" s="75" t="s">
        <v>1</v>
      </c>
      <c r="H10" s="76"/>
      <c r="I10" s="8"/>
      <c r="J10" s="8"/>
      <c r="K10" s="8"/>
      <c r="L10" s="8"/>
      <c r="M10" s="8"/>
      <c r="N10" s="8"/>
      <c r="O10" s="8"/>
    </row>
    <row r="11" spans="2:15" ht="17.25">
      <c r="B11" s="9" t="s">
        <v>2</v>
      </c>
      <c r="C11" s="41" t="s">
        <v>59</v>
      </c>
      <c r="G11" s="9" t="s">
        <v>2</v>
      </c>
      <c r="H11" s="41" t="s">
        <v>59</v>
      </c>
    </row>
    <row r="12" spans="2:15">
      <c r="B12" s="9" t="s">
        <v>15</v>
      </c>
      <c r="C12" s="12">
        <f>INDEX($B$3:$K$7,MATCH(B12,$B$3:$B$7,0),MATCH($C$11,$B$3:$K$3,0))</f>
        <v>73</v>
      </c>
      <c r="D12" s="8"/>
      <c r="G12" s="9" t="s">
        <v>15</v>
      </c>
      <c r="H12" s="12">
        <f>HLOOKUP($H$11,$B$3:$K$7,2,0)</f>
        <v>73</v>
      </c>
    </row>
    <row r="13" spans="2:15">
      <c r="B13" s="9" t="s">
        <v>18</v>
      </c>
      <c r="C13" s="12">
        <f>INDEX($B$3:$K$7,MATCH(B13,$B$3:$B$7,0),MATCH($C$11,$B$3:$K$3,0))</f>
        <v>70</v>
      </c>
      <c r="D13" s="8"/>
      <c r="E13" s="8"/>
      <c r="F13" s="8"/>
      <c r="G13" s="9" t="s">
        <v>18</v>
      </c>
      <c r="H13" s="12">
        <f>HLOOKUP($H$11,$B$3:$K$7,5,0)</f>
        <v>70</v>
      </c>
      <c r="I13" s="8"/>
    </row>
    <row r="14" spans="2:15">
      <c r="B14" s="8"/>
      <c r="C14" s="8"/>
      <c r="D14" s="8"/>
      <c r="E14" s="8"/>
      <c r="F14" s="8"/>
      <c r="G14" s="8"/>
      <c r="H14" s="8"/>
      <c r="I14" s="8"/>
    </row>
    <row r="15" spans="2:15"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2:15">
      <c r="B16" s="8"/>
      <c r="C16" s="8"/>
      <c r="D16" s="8"/>
      <c r="E16" s="8"/>
      <c r="F16" s="8"/>
      <c r="G16" s="8"/>
      <c r="H16" s="8"/>
      <c r="K16" s="8"/>
    </row>
    <row r="17" spans="2:20">
      <c r="B17" s="8"/>
      <c r="C17" s="8"/>
      <c r="D17" s="8"/>
      <c r="E17" s="8"/>
      <c r="F17" s="8"/>
      <c r="G17" s="8"/>
      <c r="H17" s="8"/>
      <c r="K17" s="8"/>
    </row>
    <row r="18" spans="2:20">
      <c r="B18" s="8"/>
      <c r="C18" s="8"/>
      <c r="D18" s="8"/>
      <c r="E18" s="8"/>
      <c r="F18" s="8"/>
      <c r="G18" s="8"/>
      <c r="H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2:20">
      <c r="B19" s="8"/>
      <c r="C19" s="8"/>
      <c r="D19" s="8"/>
      <c r="E19" s="8"/>
      <c r="F19" s="8"/>
      <c r="G19" s="8"/>
      <c r="H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2:20">
      <c r="B20" s="8"/>
      <c r="C20" s="8"/>
      <c r="D20" s="8"/>
      <c r="E20" s="8"/>
      <c r="F20" s="8"/>
      <c r="G20" s="8"/>
      <c r="H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2:20">
      <c r="B21" s="8"/>
      <c r="C21" s="8"/>
      <c r="D21" s="8"/>
      <c r="E21" s="8"/>
      <c r="F21" s="8"/>
      <c r="G21" s="8"/>
      <c r="H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2:20">
      <c r="B22" s="8"/>
      <c r="C22" s="8"/>
      <c r="D22" s="8"/>
      <c r="E22" s="8"/>
      <c r="F22" s="8"/>
      <c r="G22" s="8"/>
      <c r="H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2:20">
      <c r="B23" s="8"/>
      <c r="C23" s="8"/>
      <c r="D23" s="8"/>
      <c r="E23" s="8"/>
      <c r="F23" s="8"/>
      <c r="G23" s="8"/>
      <c r="H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4" spans="2:20">
      <c r="B24" s="8"/>
      <c r="C24" s="8"/>
      <c r="D24" s="8"/>
      <c r="E24" s="8"/>
      <c r="F24" s="8"/>
      <c r="G24" s="8"/>
      <c r="H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25" spans="2:20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</row>
    <row r="26" spans="2:20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2:20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2:20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2:20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2:20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</row>
    <row r="31" spans="2:20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</row>
    <row r="32" spans="2:20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7:20"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7:20"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7:20"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7:20"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7:20">
      <c r="G37" s="8"/>
      <c r="H37" s="8"/>
      <c r="I37" s="8"/>
      <c r="J37" s="8"/>
      <c r="K37" s="8"/>
    </row>
    <row r="38" spans="7:20">
      <c r="G38" s="8"/>
      <c r="H38" s="8"/>
      <c r="I38" s="8"/>
      <c r="J38" s="8"/>
      <c r="K38" s="8"/>
    </row>
    <row r="39" spans="7:20">
      <c r="G39" s="8"/>
      <c r="H39" s="8"/>
      <c r="I39" s="8"/>
      <c r="J39" s="8"/>
      <c r="K39" s="8"/>
    </row>
    <row r="40" spans="7:20">
      <c r="G40" s="8"/>
      <c r="H40" s="8"/>
      <c r="I40" s="8"/>
      <c r="J40" s="8"/>
      <c r="K40" s="8"/>
    </row>
    <row r="41" spans="7:20">
      <c r="G41" s="8"/>
      <c r="H41" s="8"/>
      <c r="I41" s="8"/>
      <c r="J41" s="8"/>
      <c r="K41" s="8"/>
    </row>
    <row r="42" spans="7:20">
      <c r="G42" s="8"/>
      <c r="H42" s="8"/>
      <c r="I42" s="8"/>
      <c r="J42" s="8"/>
      <c r="K42" s="8"/>
    </row>
    <row r="43" spans="7:20">
      <c r="G43" s="8"/>
      <c r="H43" s="8"/>
      <c r="I43" s="8"/>
      <c r="J43" s="8"/>
      <c r="K43" s="8"/>
    </row>
    <row r="44" spans="7:20">
      <c r="G44" s="8"/>
      <c r="H44" s="8"/>
      <c r="I44" s="8"/>
      <c r="J44" s="8"/>
      <c r="K44" s="8"/>
    </row>
    <row r="45" spans="7:20">
      <c r="G45" s="8"/>
      <c r="H45" s="8"/>
      <c r="I45" s="8"/>
      <c r="J45" s="8"/>
      <c r="K45" s="8"/>
    </row>
  </sheetData>
  <mergeCells count="2">
    <mergeCell ref="B10:C10"/>
    <mergeCell ref="G10:H10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AAA1-7FD3-4B68-8E9E-B69BEE85284E}">
  <dimension ref="A1:I42"/>
  <sheetViews>
    <sheetView showGridLines="0" topLeftCell="A27" zoomScale="160" zoomScaleNormal="160" workbookViewId="0">
      <selection activeCell="E30" sqref="E30"/>
    </sheetView>
  </sheetViews>
  <sheetFormatPr defaultRowHeight="16.5"/>
  <cols>
    <col min="4" max="4" width="9.33203125" customWidth="1"/>
  </cols>
  <sheetData>
    <row r="1" spans="1:9" hidden="1"/>
    <row r="2" spans="1:9" hidden="1"/>
    <row r="4" spans="1:9">
      <c r="A4" s="10" t="s">
        <v>2</v>
      </c>
      <c r="B4" s="10" t="s">
        <v>26</v>
      </c>
      <c r="C4" s="10" t="s">
        <v>27</v>
      </c>
      <c r="D4" s="10" t="s">
        <v>46</v>
      </c>
    </row>
    <row r="5" spans="1:9">
      <c r="A5" s="2" t="s">
        <v>3</v>
      </c>
      <c r="B5" s="2">
        <v>3231</v>
      </c>
      <c r="C5" s="2" t="s">
        <v>28</v>
      </c>
      <c r="D5" s="42" t="str">
        <f>INDEX($F$7:$G$16,MATCH(C5,$F$7:$F$16,0),2)</f>
        <v>A</v>
      </c>
      <c r="E5" t="str">
        <f>INDEX($G$7:$G$16,MATCH(C5,$F$7:$F$16,0))</f>
        <v>A</v>
      </c>
    </row>
    <row r="6" spans="1:9">
      <c r="A6" s="2" t="s">
        <v>4</v>
      </c>
      <c r="B6" s="2">
        <v>4342</v>
      </c>
      <c r="C6" s="2" t="s">
        <v>28</v>
      </c>
      <c r="D6" s="42" t="str">
        <f t="shared" ref="D6:D22" si="0">INDEX($F$7:$G$16,MATCH(C6,$F$7:$F$16,0),2)</f>
        <v>A</v>
      </c>
      <c r="E6" t="str">
        <f t="shared" ref="E6:E22" si="1">INDEX($G$7:$G$16,MATCH(C6,$F$7:$F$16,0))</f>
        <v>A</v>
      </c>
    </row>
    <row r="7" spans="1:9">
      <c r="A7" s="2" t="s">
        <v>5</v>
      </c>
      <c r="B7" s="2">
        <v>2321</v>
      </c>
      <c r="C7" s="2" t="s">
        <v>29</v>
      </c>
      <c r="D7" s="42" t="str">
        <f t="shared" si="0"/>
        <v>A</v>
      </c>
      <c r="E7" t="str">
        <f t="shared" si="1"/>
        <v>A</v>
      </c>
      <c r="F7" s="10" t="s">
        <v>27</v>
      </c>
      <c r="G7" s="10" t="s">
        <v>46</v>
      </c>
    </row>
    <row r="8" spans="1:9">
      <c r="A8" s="2" t="s">
        <v>6</v>
      </c>
      <c r="B8" s="2">
        <v>5453</v>
      </c>
      <c r="C8" s="2" t="s">
        <v>30</v>
      </c>
      <c r="D8" s="42" t="str">
        <f t="shared" si="0"/>
        <v>B</v>
      </c>
      <c r="E8" t="str">
        <f t="shared" si="1"/>
        <v>B</v>
      </c>
      <c r="F8" s="2" t="s">
        <v>28</v>
      </c>
      <c r="G8" s="2" t="s">
        <v>25</v>
      </c>
    </row>
    <row r="9" spans="1:9">
      <c r="A9" s="2" t="s">
        <v>7</v>
      </c>
      <c r="B9" s="2">
        <v>6546</v>
      </c>
      <c r="C9" s="2" t="s">
        <v>30</v>
      </c>
      <c r="D9" s="42" t="str">
        <f t="shared" si="0"/>
        <v>B</v>
      </c>
      <c r="E9" t="str">
        <f t="shared" si="1"/>
        <v>B</v>
      </c>
      <c r="F9" s="2" t="s">
        <v>29</v>
      </c>
      <c r="G9" s="2" t="s">
        <v>25</v>
      </c>
    </row>
    <row r="10" spans="1:9">
      <c r="A10" s="2" t="s">
        <v>8</v>
      </c>
      <c r="B10" s="2">
        <v>5459</v>
      </c>
      <c r="C10" s="2" t="s">
        <v>31</v>
      </c>
      <c r="D10" s="42" t="str">
        <f t="shared" si="0"/>
        <v>B</v>
      </c>
      <c r="E10" t="str">
        <f t="shared" si="1"/>
        <v>B</v>
      </c>
      <c r="F10" s="2" t="s">
        <v>30</v>
      </c>
      <c r="G10" s="2" t="s">
        <v>24</v>
      </c>
    </row>
    <row r="11" spans="1:9">
      <c r="A11" s="2" t="s">
        <v>9</v>
      </c>
      <c r="B11" s="2">
        <v>8787</v>
      </c>
      <c r="C11" s="2" t="s">
        <v>30</v>
      </c>
      <c r="D11" s="42" t="str">
        <f t="shared" si="0"/>
        <v>B</v>
      </c>
      <c r="E11" t="str">
        <f t="shared" si="1"/>
        <v>B</v>
      </c>
      <c r="F11" s="2" t="s">
        <v>31</v>
      </c>
      <c r="G11" s="2" t="s">
        <v>24</v>
      </c>
      <c r="I11" s="1"/>
    </row>
    <row r="12" spans="1:9">
      <c r="A12" s="2" t="s">
        <v>11</v>
      </c>
      <c r="B12" s="2">
        <v>8766</v>
      </c>
      <c r="C12" s="2" t="s">
        <v>31</v>
      </c>
      <c r="D12" s="42" t="str">
        <f t="shared" si="0"/>
        <v>B</v>
      </c>
      <c r="E12" t="str">
        <f t="shared" si="1"/>
        <v>B</v>
      </c>
      <c r="F12" s="2" t="s">
        <v>32</v>
      </c>
      <c r="G12" s="2" t="s">
        <v>24</v>
      </c>
      <c r="I12" s="1"/>
    </row>
    <row r="13" spans="1:9">
      <c r="A13" s="2" t="s">
        <v>12</v>
      </c>
      <c r="B13" s="2">
        <v>5473</v>
      </c>
      <c r="C13" s="2" t="s">
        <v>29</v>
      </c>
      <c r="D13" s="42" t="str">
        <f t="shared" si="0"/>
        <v>A</v>
      </c>
      <c r="E13" t="str">
        <f t="shared" si="1"/>
        <v>A</v>
      </c>
      <c r="F13" s="2" t="s">
        <v>33</v>
      </c>
      <c r="G13" s="2" t="s">
        <v>25</v>
      </c>
      <c r="I13" s="1"/>
    </row>
    <row r="14" spans="1:9">
      <c r="A14" s="2" t="s">
        <v>37</v>
      </c>
      <c r="B14" s="2">
        <v>6875</v>
      </c>
      <c r="C14" s="2" t="s">
        <v>32</v>
      </c>
      <c r="D14" s="42" t="str">
        <f t="shared" si="0"/>
        <v>B</v>
      </c>
      <c r="E14" t="str">
        <f t="shared" si="1"/>
        <v>B</v>
      </c>
      <c r="F14" s="2" t="s">
        <v>34</v>
      </c>
      <c r="G14" s="2" t="s">
        <v>24</v>
      </c>
      <c r="I14" s="1"/>
    </row>
    <row r="15" spans="1:9">
      <c r="A15" s="2" t="s">
        <v>38</v>
      </c>
      <c r="B15" s="2">
        <v>3543</v>
      </c>
      <c r="C15" s="2" t="s">
        <v>33</v>
      </c>
      <c r="D15" s="42" t="str">
        <f t="shared" si="0"/>
        <v>A</v>
      </c>
      <c r="E15" t="str">
        <f t="shared" si="1"/>
        <v>A</v>
      </c>
      <c r="F15" s="2" t="s">
        <v>35</v>
      </c>
      <c r="G15" s="2" t="s">
        <v>24</v>
      </c>
      <c r="I15" s="1"/>
    </row>
    <row r="16" spans="1:9">
      <c r="A16" s="2" t="s">
        <v>39</v>
      </c>
      <c r="B16" s="2">
        <v>9687</v>
      </c>
      <c r="C16" s="2" t="s">
        <v>33</v>
      </c>
      <c r="D16" s="42" t="str">
        <f t="shared" si="0"/>
        <v>A</v>
      </c>
      <c r="E16" t="str">
        <f t="shared" si="1"/>
        <v>A</v>
      </c>
      <c r="F16" s="2" t="s">
        <v>36</v>
      </c>
      <c r="G16" s="2" t="s">
        <v>24</v>
      </c>
      <c r="I16" s="1"/>
    </row>
    <row r="17" spans="1:9">
      <c r="A17" s="2" t="s">
        <v>40</v>
      </c>
      <c r="B17" s="2">
        <v>5347</v>
      </c>
      <c r="C17" s="2" t="s">
        <v>34</v>
      </c>
      <c r="D17" s="42" t="str">
        <f t="shared" si="0"/>
        <v>B</v>
      </c>
      <c r="E17" t="str">
        <f t="shared" si="1"/>
        <v>B</v>
      </c>
      <c r="I17" s="1"/>
    </row>
    <row r="18" spans="1:9">
      <c r="A18" s="2" t="s">
        <v>41</v>
      </c>
      <c r="B18" s="2">
        <v>9876</v>
      </c>
      <c r="C18" s="2" t="s">
        <v>34</v>
      </c>
      <c r="D18" s="42" t="str">
        <f t="shared" si="0"/>
        <v>B</v>
      </c>
      <c r="E18" t="str">
        <f t="shared" si="1"/>
        <v>B</v>
      </c>
      <c r="I18" s="1"/>
    </row>
    <row r="19" spans="1:9">
      <c r="A19" s="2" t="s">
        <v>42</v>
      </c>
      <c r="B19" s="2">
        <v>6548</v>
      </c>
      <c r="C19" s="2" t="s">
        <v>35</v>
      </c>
      <c r="D19" s="42" t="str">
        <f t="shared" si="0"/>
        <v>B</v>
      </c>
      <c r="E19" t="str">
        <f t="shared" si="1"/>
        <v>B</v>
      </c>
      <c r="I19" s="1"/>
    </row>
    <row r="20" spans="1:9">
      <c r="A20" s="2" t="s">
        <v>43</v>
      </c>
      <c r="B20" s="2">
        <v>4234</v>
      </c>
      <c r="C20" s="2" t="s">
        <v>35</v>
      </c>
      <c r="D20" s="42" t="str">
        <f t="shared" si="0"/>
        <v>B</v>
      </c>
      <c r="E20" t="str">
        <f t="shared" si="1"/>
        <v>B</v>
      </c>
      <c r="I20" s="1"/>
    </row>
    <row r="21" spans="1:9">
      <c r="A21" s="2" t="s">
        <v>44</v>
      </c>
      <c r="B21" s="2">
        <v>7655</v>
      </c>
      <c r="C21" s="2" t="s">
        <v>36</v>
      </c>
      <c r="D21" s="42" t="str">
        <f t="shared" si="0"/>
        <v>B</v>
      </c>
      <c r="E21" t="str">
        <f t="shared" si="1"/>
        <v>B</v>
      </c>
      <c r="I21" s="1"/>
    </row>
    <row r="22" spans="1:9">
      <c r="A22" s="2" t="s">
        <v>45</v>
      </c>
      <c r="B22" s="2">
        <v>4355</v>
      </c>
      <c r="C22" s="2" t="s">
        <v>36</v>
      </c>
      <c r="D22" s="42" t="str">
        <f t="shared" si="0"/>
        <v>B</v>
      </c>
      <c r="E22" t="str">
        <f t="shared" si="1"/>
        <v>B</v>
      </c>
      <c r="I22" s="1"/>
    </row>
    <row r="23" spans="1:9">
      <c r="I23" s="1"/>
    </row>
    <row r="24" spans="1:9">
      <c r="I24" s="1"/>
    </row>
    <row r="25" spans="1:9">
      <c r="I25" s="1"/>
    </row>
    <row r="26" spans="1:9">
      <c r="I26" s="1"/>
    </row>
    <row r="27" spans="1:9">
      <c r="I27" s="1"/>
    </row>
    <row r="28" spans="1:9">
      <c r="A28" s="25" t="s">
        <v>142</v>
      </c>
      <c r="B28" s="26" t="s">
        <v>70</v>
      </c>
      <c r="C28" s="26" t="s">
        <v>82</v>
      </c>
      <c r="D28" s="26" t="s">
        <v>73</v>
      </c>
      <c r="H28" s="1"/>
    </row>
    <row r="29" spans="1:9">
      <c r="A29" s="21">
        <v>43831</v>
      </c>
      <c r="B29" s="22" t="s">
        <v>68</v>
      </c>
      <c r="C29" s="22">
        <v>1940</v>
      </c>
      <c r="D29" s="33">
        <f>INDEX($G$32:$G$38,MATCH(B29,$F$32:$F$38,0))*C29</f>
        <v>11640</v>
      </c>
    </row>
    <row r="30" spans="1:9">
      <c r="A30" s="21">
        <v>43832</v>
      </c>
      <c r="B30" s="22" t="s">
        <v>64</v>
      </c>
      <c r="C30" s="22">
        <v>2175</v>
      </c>
      <c r="D30" s="33">
        <f t="shared" ref="D30:D42" si="2">INDEX($G$32:$G$38,MATCH(B30,$F$32:$F$38,0))*C30</f>
        <v>5437.5</v>
      </c>
    </row>
    <row r="31" spans="1:9">
      <c r="A31" s="21">
        <v>43833</v>
      </c>
      <c r="B31" s="22" t="s">
        <v>68</v>
      </c>
      <c r="C31" s="22">
        <v>2371</v>
      </c>
      <c r="D31" s="33">
        <f t="shared" si="2"/>
        <v>14226</v>
      </c>
    </row>
    <row r="32" spans="1:9">
      <c r="A32" s="21">
        <v>43834</v>
      </c>
      <c r="B32" s="22" t="s">
        <v>68</v>
      </c>
      <c r="C32" s="22">
        <v>1008</v>
      </c>
      <c r="D32" s="33">
        <f t="shared" si="2"/>
        <v>6048</v>
      </c>
      <c r="F32" s="24" t="s">
        <v>62</v>
      </c>
      <c r="G32" s="24" t="s">
        <v>63</v>
      </c>
    </row>
    <row r="33" spans="1:7">
      <c r="A33" s="21">
        <v>43835</v>
      </c>
      <c r="B33" s="22" t="s">
        <v>64</v>
      </c>
      <c r="C33" s="22">
        <v>1780</v>
      </c>
      <c r="D33" s="33">
        <f t="shared" si="2"/>
        <v>4450</v>
      </c>
      <c r="F33" s="23" t="s">
        <v>64</v>
      </c>
      <c r="G33" s="23">
        <v>2.5</v>
      </c>
    </row>
    <row r="34" spans="1:7">
      <c r="A34" s="21">
        <v>43836</v>
      </c>
      <c r="B34" s="22" t="s">
        <v>65</v>
      </c>
      <c r="C34" s="22">
        <v>2898</v>
      </c>
      <c r="D34" s="33">
        <f t="shared" si="2"/>
        <v>8694</v>
      </c>
      <c r="F34" s="23" t="s">
        <v>65</v>
      </c>
      <c r="G34" s="23">
        <v>3</v>
      </c>
    </row>
    <row r="35" spans="1:7">
      <c r="A35" s="21">
        <v>43837</v>
      </c>
      <c r="B35" s="22" t="s">
        <v>66</v>
      </c>
      <c r="C35" s="22">
        <v>2033</v>
      </c>
      <c r="D35" s="33">
        <f t="shared" si="2"/>
        <v>7115.5</v>
      </c>
      <c r="F35" s="23" t="s">
        <v>66</v>
      </c>
      <c r="G35" s="23">
        <v>3.5</v>
      </c>
    </row>
    <row r="36" spans="1:7">
      <c r="A36" s="21">
        <v>43838</v>
      </c>
      <c r="B36" s="22" t="s">
        <v>64</v>
      </c>
      <c r="C36" s="22">
        <v>1683</v>
      </c>
      <c r="D36" s="33">
        <f t="shared" si="2"/>
        <v>4207.5</v>
      </c>
      <c r="F36" s="23" t="s">
        <v>67</v>
      </c>
      <c r="G36" s="23">
        <v>4</v>
      </c>
    </row>
    <row r="37" spans="1:7">
      <c r="A37" s="21">
        <v>43839</v>
      </c>
      <c r="B37" s="22" t="s">
        <v>65</v>
      </c>
      <c r="C37" s="22">
        <v>2223</v>
      </c>
      <c r="D37" s="33">
        <f t="shared" si="2"/>
        <v>6669</v>
      </c>
      <c r="F37" s="23" t="s">
        <v>68</v>
      </c>
      <c r="G37" s="23">
        <v>6</v>
      </c>
    </row>
    <row r="38" spans="1:7">
      <c r="A38" s="21">
        <v>43840</v>
      </c>
      <c r="B38" s="22" t="s">
        <v>67</v>
      </c>
      <c r="C38" s="22">
        <v>896</v>
      </c>
      <c r="D38" s="33">
        <f t="shared" si="2"/>
        <v>3584</v>
      </c>
      <c r="F38" s="23" t="s">
        <v>69</v>
      </c>
      <c r="G38" s="23">
        <v>3</v>
      </c>
    </row>
    <row r="39" spans="1:7">
      <c r="A39" s="21">
        <v>43841</v>
      </c>
      <c r="B39" s="22" t="s">
        <v>65</v>
      </c>
      <c r="C39" s="22">
        <v>1062</v>
      </c>
      <c r="D39" s="33">
        <f t="shared" si="2"/>
        <v>3186</v>
      </c>
    </row>
    <row r="40" spans="1:7">
      <c r="A40" s="21">
        <v>43842</v>
      </c>
      <c r="B40" s="22" t="s">
        <v>67</v>
      </c>
      <c r="C40" s="22">
        <v>1155</v>
      </c>
      <c r="D40" s="33">
        <f t="shared" si="2"/>
        <v>4620</v>
      </c>
    </row>
    <row r="41" spans="1:7">
      <c r="A41" s="21">
        <v>43843</v>
      </c>
      <c r="B41" s="22" t="s">
        <v>64</v>
      </c>
      <c r="C41" s="22">
        <v>2261</v>
      </c>
      <c r="D41" s="33">
        <f t="shared" si="2"/>
        <v>5652.5</v>
      </c>
    </row>
    <row r="42" spans="1:7">
      <c r="A42" s="21">
        <v>43844</v>
      </c>
      <c r="B42" s="22" t="s">
        <v>65</v>
      </c>
      <c r="C42" s="22">
        <v>576</v>
      </c>
      <c r="D42" s="33">
        <f t="shared" si="2"/>
        <v>1728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9B75-FDAE-4787-8D93-54457866BE6A}">
  <dimension ref="A1:M20"/>
  <sheetViews>
    <sheetView showGridLines="0" zoomScale="145" zoomScaleNormal="145" workbookViewId="0"/>
  </sheetViews>
  <sheetFormatPr defaultRowHeight="16.5"/>
  <cols>
    <col min="1" max="1" width="5.5546875" bestFit="1" customWidth="1"/>
    <col min="2" max="2" width="4.88671875" bestFit="1" customWidth="1"/>
    <col min="3" max="3" width="6.5546875" bestFit="1" customWidth="1"/>
    <col min="4" max="4" width="8.5546875" bestFit="1" customWidth="1"/>
    <col min="5" max="5" width="4.88671875" bestFit="1" customWidth="1"/>
    <col min="6" max="6" width="8.21875" bestFit="1" customWidth="1"/>
    <col min="7" max="7" width="1.88671875" customWidth="1"/>
    <col min="8" max="8" width="5.5546875" bestFit="1" customWidth="1"/>
    <col min="9" max="9" width="6.77734375" customWidth="1"/>
  </cols>
  <sheetData>
    <row r="1" spans="1:13" ht="17.25">
      <c r="A1" s="10" t="s">
        <v>26</v>
      </c>
      <c r="B1" s="10" t="s">
        <v>2</v>
      </c>
      <c r="C1" s="10" t="s">
        <v>27</v>
      </c>
      <c r="D1" s="10" t="s">
        <v>47</v>
      </c>
      <c r="E1" s="10" t="s">
        <v>48</v>
      </c>
      <c r="F1" s="10" t="s">
        <v>49</v>
      </c>
      <c r="H1" s="3"/>
      <c r="I1" s="5"/>
      <c r="J1" s="5"/>
      <c r="K1" s="5"/>
      <c r="L1" s="5"/>
      <c r="M1" s="5"/>
    </row>
    <row r="2" spans="1:13" ht="17.25">
      <c r="A2" s="2">
        <v>3231</v>
      </c>
      <c r="B2" s="2" t="s">
        <v>3</v>
      </c>
      <c r="C2" s="2" t="s">
        <v>28</v>
      </c>
      <c r="D2" s="2">
        <v>7331312</v>
      </c>
      <c r="E2" s="2" t="s">
        <v>50</v>
      </c>
      <c r="F2" s="2" t="s">
        <v>52</v>
      </c>
      <c r="H2" s="16" t="s">
        <v>26</v>
      </c>
      <c r="I2" s="16" t="s">
        <v>2</v>
      </c>
      <c r="J2" s="16" t="s">
        <v>47</v>
      </c>
      <c r="K2" s="16" t="s">
        <v>27</v>
      </c>
      <c r="L2" s="16" t="s">
        <v>49</v>
      </c>
      <c r="M2" s="16" t="s">
        <v>48</v>
      </c>
    </row>
    <row r="3" spans="1:13" ht="17.25">
      <c r="A3" s="2">
        <v>4342</v>
      </c>
      <c r="B3" s="2" t="s">
        <v>4</v>
      </c>
      <c r="C3" s="2" t="s">
        <v>28</v>
      </c>
      <c r="D3" s="2">
        <v>6114858</v>
      </c>
      <c r="E3" s="2" t="s">
        <v>51</v>
      </c>
      <c r="F3" s="2" t="s">
        <v>53</v>
      </c>
      <c r="H3" s="4">
        <v>8787</v>
      </c>
      <c r="I3" s="15" t="str">
        <f>INDEX($A$1:$F$19,MATCH($H3,$A$1:$A$19,0),MATCH(I$2,$A$1:$F$1,0))</f>
        <v>小钱</v>
      </c>
      <c r="J3" s="15">
        <f>INDEX($A$1:$F$19,MATCH($H3,$A$1:$A$19,0),MATCH(J$2,$A$1:$F$1,0))</f>
        <v>7458512</v>
      </c>
      <c r="K3" s="15" t="str">
        <f>INDEX($A$1:$F$19,MATCH($H3,$A$1:$A$19,0),MATCH(K$2,$A$1:$F$1,0))</f>
        <v>后勤部</v>
      </c>
      <c r="L3" s="15" t="str">
        <f>INDEX($A$1:$F$19,MATCH($H3,$A$1:$A$19,0),MATCH(L$2,$A$1:$F$1,0))</f>
        <v>岳阳</v>
      </c>
      <c r="M3" s="15" t="str">
        <f>INDEX($A$1:$F$19,MATCH($H3,$A$1:$A$19,0),MATCH(M$2,$A$1:$F$1,0))</f>
        <v>男</v>
      </c>
    </row>
    <row r="4" spans="1:13" ht="17.25">
      <c r="A4" s="2">
        <v>2321</v>
      </c>
      <c r="B4" s="2" t="s">
        <v>5</v>
      </c>
      <c r="C4" s="2" t="s">
        <v>29</v>
      </c>
      <c r="D4" s="2">
        <v>5993954</v>
      </c>
      <c r="E4" s="2" t="s">
        <v>50</v>
      </c>
      <c r="F4" s="2" t="s">
        <v>54</v>
      </c>
      <c r="H4" s="4">
        <v>8766</v>
      </c>
      <c r="I4" s="15" t="str">
        <f t="shared" ref="I4:I9" si="0">INDEX($A$1:$F$19,MATCH($H4,$A$1:$A$19,0),MATCH(I$2,$A$1:$F$1,0))</f>
        <v>小赵</v>
      </c>
      <c r="J4" s="15">
        <f t="shared" ref="J4:M9" si="1">INDEX($A$1:$F$19,MATCH($H4,$A$1:$A$19,0),MATCH(J$2,$A$1:$F$1,0))</f>
        <v>8302865</v>
      </c>
      <c r="K4" s="15" t="str">
        <f t="shared" si="1"/>
        <v>技术部</v>
      </c>
      <c r="L4" s="15" t="str">
        <f t="shared" si="1"/>
        <v>北京</v>
      </c>
      <c r="M4" s="15" t="str">
        <f t="shared" si="1"/>
        <v>男</v>
      </c>
    </row>
    <row r="5" spans="1:13" ht="17.25">
      <c r="A5" s="2">
        <v>5453</v>
      </c>
      <c r="B5" s="2" t="s">
        <v>6</v>
      </c>
      <c r="C5" s="2" t="s">
        <v>30</v>
      </c>
      <c r="D5" s="2">
        <v>7132566</v>
      </c>
      <c r="E5" s="2" t="s">
        <v>51</v>
      </c>
      <c r="F5" s="2" t="s">
        <v>55</v>
      </c>
      <c r="H5" s="4">
        <v>5473</v>
      </c>
      <c r="I5" s="15" t="str">
        <f t="shared" si="0"/>
        <v>小草</v>
      </c>
      <c r="J5" s="15">
        <f t="shared" si="1"/>
        <v>6680707</v>
      </c>
      <c r="K5" s="15" t="str">
        <f t="shared" si="1"/>
        <v>运营部</v>
      </c>
      <c r="L5" s="15" t="str">
        <f t="shared" si="1"/>
        <v>上海</v>
      </c>
      <c r="M5" s="15" t="str">
        <f t="shared" si="1"/>
        <v>女</v>
      </c>
    </row>
    <row r="6" spans="1:13" ht="17.25">
      <c r="A6" s="2">
        <v>6546</v>
      </c>
      <c r="B6" s="2" t="s">
        <v>7</v>
      </c>
      <c r="C6" s="2" t="s">
        <v>30</v>
      </c>
      <c r="D6" s="2">
        <v>5723314</v>
      </c>
      <c r="E6" s="2" t="s">
        <v>50</v>
      </c>
      <c r="F6" s="2" t="s">
        <v>56</v>
      </c>
      <c r="H6" s="4">
        <v>6548</v>
      </c>
      <c r="I6" s="15" t="str">
        <f t="shared" si="0"/>
        <v>小巧</v>
      </c>
      <c r="J6" s="15">
        <f t="shared" si="1"/>
        <v>7625059</v>
      </c>
      <c r="K6" s="15" t="str">
        <f t="shared" si="1"/>
        <v>市场部</v>
      </c>
      <c r="L6" s="15" t="str">
        <f t="shared" si="1"/>
        <v>广州</v>
      </c>
      <c r="M6" s="15" t="str">
        <f t="shared" si="1"/>
        <v>男</v>
      </c>
    </row>
    <row r="7" spans="1:13" ht="17.25">
      <c r="A7" s="2">
        <v>5459</v>
      </c>
      <c r="B7" s="2" t="s">
        <v>8</v>
      </c>
      <c r="C7" s="2" t="s">
        <v>31</v>
      </c>
      <c r="D7" s="2">
        <v>7477947</v>
      </c>
      <c r="E7" s="2" t="s">
        <v>50</v>
      </c>
      <c r="F7" s="2" t="s">
        <v>57</v>
      </c>
      <c r="H7" s="4">
        <v>4234</v>
      </c>
      <c r="I7" s="15" t="str">
        <f t="shared" si="0"/>
        <v>小天</v>
      </c>
      <c r="J7" s="15">
        <f t="shared" si="1"/>
        <v>5964970</v>
      </c>
      <c r="K7" s="15" t="str">
        <f t="shared" si="1"/>
        <v>市场部</v>
      </c>
      <c r="L7" s="15" t="str">
        <f t="shared" si="1"/>
        <v>深圳</v>
      </c>
      <c r="M7" s="15" t="str">
        <f t="shared" si="1"/>
        <v>男</v>
      </c>
    </row>
    <row r="8" spans="1:13" ht="17.25">
      <c r="A8" s="2">
        <v>8787</v>
      </c>
      <c r="B8" s="2" t="s">
        <v>9</v>
      </c>
      <c r="C8" s="2" t="s">
        <v>30</v>
      </c>
      <c r="D8" s="2">
        <v>7458512</v>
      </c>
      <c r="E8" s="2" t="s">
        <v>50</v>
      </c>
      <c r="F8" s="2" t="s">
        <v>53</v>
      </c>
      <c r="H8" s="4">
        <v>4342</v>
      </c>
      <c r="I8" s="15" t="str">
        <f t="shared" si="0"/>
        <v>小红</v>
      </c>
      <c r="J8" s="15">
        <f t="shared" si="1"/>
        <v>6114858</v>
      </c>
      <c r="K8" s="15" t="str">
        <f t="shared" si="1"/>
        <v>采购部</v>
      </c>
      <c r="L8" s="15" t="str">
        <f t="shared" si="1"/>
        <v>岳阳</v>
      </c>
      <c r="M8" s="15" t="str">
        <f t="shared" si="1"/>
        <v>女</v>
      </c>
    </row>
    <row r="9" spans="1:13" ht="17.25">
      <c r="A9" s="2">
        <v>8766</v>
      </c>
      <c r="B9" s="2" t="s">
        <v>11</v>
      </c>
      <c r="C9" s="2" t="s">
        <v>31</v>
      </c>
      <c r="D9" s="2">
        <v>8302865</v>
      </c>
      <c r="E9" s="2" t="s">
        <v>50</v>
      </c>
      <c r="F9" s="2" t="s">
        <v>54</v>
      </c>
      <c r="H9" s="4">
        <v>2321</v>
      </c>
      <c r="I9" s="15" t="str">
        <f t="shared" si="0"/>
        <v>小张</v>
      </c>
      <c r="J9" s="15">
        <f t="shared" si="1"/>
        <v>5993954</v>
      </c>
      <c r="K9" s="15" t="str">
        <f t="shared" si="1"/>
        <v>运营部</v>
      </c>
      <c r="L9" s="15" t="str">
        <f t="shared" si="1"/>
        <v>北京</v>
      </c>
      <c r="M9" s="15" t="str">
        <f t="shared" si="1"/>
        <v>男</v>
      </c>
    </row>
    <row r="10" spans="1:13">
      <c r="A10" s="2">
        <v>5473</v>
      </c>
      <c r="B10" s="2" t="s">
        <v>12</v>
      </c>
      <c r="C10" s="2" t="s">
        <v>29</v>
      </c>
      <c r="D10" s="2">
        <v>6680707</v>
      </c>
      <c r="E10" s="2" t="s">
        <v>51</v>
      </c>
      <c r="F10" s="2" t="s">
        <v>55</v>
      </c>
    </row>
    <row r="11" spans="1:13">
      <c r="A11" s="2">
        <v>6875</v>
      </c>
      <c r="B11" s="2" t="s">
        <v>37</v>
      </c>
      <c r="C11" s="2" t="s">
        <v>32</v>
      </c>
      <c r="D11" s="2">
        <v>7284031</v>
      </c>
      <c r="E11" s="2" t="s">
        <v>51</v>
      </c>
      <c r="F11" s="2" t="s">
        <v>56</v>
      </c>
    </row>
    <row r="12" spans="1:13">
      <c r="A12" s="2">
        <v>3543</v>
      </c>
      <c r="B12" s="2" t="s">
        <v>38</v>
      </c>
      <c r="C12" s="2" t="s">
        <v>33</v>
      </c>
      <c r="D12" s="2">
        <v>7660684</v>
      </c>
      <c r="E12" s="2" t="s">
        <v>51</v>
      </c>
      <c r="F12" s="2" t="s">
        <v>57</v>
      </c>
    </row>
    <row r="13" spans="1:13">
      <c r="A13" s="2">
        <v>9687</v>
      </c>
      <c r="B13" s="2" t="s">
        <v>39</v>
      </c>
      <c r="C13" s="2" t="s">
        <v>33</v>
      </c>
      <c r="D13" s="2">
        <v>8396910</v>
      </c>
      <c r="E13" s="2" t="s">
        <v>51</v>
      </c>
      <c r="F13" s="2" t="s">
        <v>55</v>
      </c>
    </row>
    <row r="14" spans="1:13">
      <c r="A14" s="2">
        <v>5347</v>
      </c>
      <c r="B14" s="2" t="s">
        <v>40</v>
      </c>
      <c r="C14" s="2" t="s">
        <v>34</v>
      </c>
      <c r="D14" s="2">
        <v>5818470</v>
      </c>
      <c r="E14" s="2" t="s">
        <v>50</v>
      </c>
      <c r="F14" s="2" t="s">
        <v>56</v>
      </c>
    </row>
    <row r="15" spans="1:13">
      <c r="A15" s="2">
        <v>9876</v>
      </c>
      <c r="B15" s="2" t="s">
        <v>41</v>
      </c>
      <c r="C15" s="2" t="s">
        <v>34</v>
      </c>
      <c r="D15" s="2">
        <v>6369468</v>
      </c>
      <c r="E15" s="2" t="s">
        <v>50</v>
      </c>
      <c r="F15" s="2" t="s">
        <v>55</v>
      </c>
    </row>
    <row r="16" spans="1:13">
      <c r="A16" s="2">
        <v>6548</v>
      </c>
      <c r="B16" s="2" t="s">
        <v>42</v>
      </c>
      <c r="C16" s="2" t="s">
        <v>35</v>
      </c>
      <c r="D16" s="2">
        <v>7625059</v>
      </c>
      <c r="E16" s="2" t="s">
        <v>50</v>
      </c>
      <c r="F16" s="2" t="s">
        <v>56</v>
      </c>
    </row>
    <row r="17" spans="1:6">
      <c r="A17" s="2">
        <v>4234</v>
      </c>
      <c r="B17" s="2" t="s">
        <v>43</v>
      </c>
      <c r="C17" s="2" t="s">
        <v>35</v>
      </c>
      <c r="D17" s="2">
        <v>5964970</v>
      </c>
      <c r="E17" s="2" t="s">
        <v>50</v>
      </c>
      <c r="F17" s="2" t="s">
        <v>57</v>
      </c>
    </row>
    <row r="18" spans="1:6">
      <c r="A18" s="2">
        <v>7655</v>
      </c>
      <c r="B18" s="2" t="s">
        <v>44</v>
      </c>
      <c r="C18" s="2" t="s">
        <v>36</v>
      </c>
      <c r="D18" s="2">
        <v>6299305</v>
      </c>
      <c r="E18" s="2" t="s">
        <v>51</v>
      </c>
      <c r="F18" s="2" t="s">
        <v>55</v>
      </c>
    </row>
    <row r="19" spans="1:6">
      <c r="A19" s="2">
        <v>4355</v>
      </c>
      <c r="B19" s="2" t="s">
        <v>45</v>
      </c>
      <c r="C19" s="2" t="s">
        <v>36</v>
      </c>
      <c r="D19" s="2">
        <v>6204625</v>
      </c>
      <c r="E19" s="2" t="s">
        <v>51</v>
      </c>
      <c r="F19" s="2" t="s">
        <v>56</v>
      </c>
    </row>
    <row r="20" spans="1:6">
      <c r="F20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1E5E-9A50-40F2-B52B-250555580D18}">
  <dimension ref="A1:L35"/>
  <sheetViews>
    <sheetView showGridLines="0" zoomScale="145" zoomScaleNormal="145" workbookViewId="0">
      <selection activeCell="J14" sqref="J14"/>
    </sheetView>
  </sheetViews>
  <sheetFormatPr defaultRowHeight="16.5"/>
  <cols>
    <col min="1" max="1" width="6.88671875" customWidth="1"/>
    <col min="2" max="2" width="6.5546875" customWidth="1"/>
    <col min="3" max="3" width="5.6640625" customWidth="1"/>
    <col min="4" max="4" width="7.44140625" customWidth="1"/>
    <col min="5" max="5" width="5.5546875" customWidth="1"/>
    <col min="6" max="6" width="7.21875" customWidth="1"/>
    <col min="7" max="7" width="2" customWidth="1"/>
    <col min="8" max="8" width="8.88671875" customWidth="1"/>
    <col min="10" max="10" width="6.77734375" customWidth="1"/>
  </cols>
  <sheetData>
    <row r="1" spans="1:12" ht="17.25">
      <c r="A1" s="10" t="s">
        <v>26</v>
      </c>
      <c r="B1" s="10" t="s">
        <v>2</v>
      </c>
      <c r="C1" s="10" t="s">
        <v>27</v>
      </c>
      <c r="D1" s="10" t="s">
        <v>47</v>
      </c>
      <c r="E1" s="10" t="s">
        <v>48</v>
      </c>
      <c r="F1" s="10" t="s">
        <v>49</v>
      </c>
      <c r="H1" s="3"/>
      <c r="I1" s="5"/>
      <c r="J1" s="5"/>
      <c r="K1" s="5"/>
      <c r="L1" s="5"/>
    </row>
    <row r="2" spans="1:12" ht="17.25">
      <c r="A2" s="2">
        <v>3231</v>
      </c>
      <c r="B2" s="2" t="s">
        <v>3</v>
      </c>
      <c r="C2" s="2" t="s">
        <v>28</v>
      </c>
      <c r="D2" s="2">
        <v>7331312</v>
      </c>
      <c r="E2" s="2" t="s">
        <v>50</v>
      </c>
      <c r="F2" s="2" t="s">
        <v>52</v>
      </c>
      <c r="H2" s="16" t="s">
        <v>26</v>
      </c>
      <c r="I2" s="16" t="s">
        <v>47</v>
      </c>
      <c r="J2" s="16" t="s">
        <v>2</v>
      </c>
      <c r="K2" s="16" t="s">
        <v>49</v>
      </c>
      <c r="L2" s="16" t="s">
        <v>48</v>
      </c>
    </row>
    <row r="3" spans="1:12" ht="17.25">
      <c r="A3" s="2">
        <v>4342</v>
      </c>
      <c r="B3" s="2" t="s">
        <v>4</v>
      </c>
      <c r="C3" s="2" t="s">
        <v>28</v>
      </c>
      <c r="D3" s="2">
        <v>6114858</v>
      </c>
      <c r="E3" s="2" t="s">
        <v>51</v>
      </c>
      <c r="F3" s="2" t="s">
        <v>53</v>
      </c>
      <c r="H3" s="4">
        <v>8787</v>
      </c>
      <c r="I3" s="15">
        <f t="shared" ref="I3:L9" si="0">INDEX($A$1:$F$19,MATCH($H3,$A$1:$A$19,0),MATCH(I$2,$A$1:$F$1,0))</f>
        <v>7458512</v>
      </c>
      <c r="J3" s="15" t="str">
        <f t="shared" ref="J3:J9" si="1">INDEX($A$1:$F$19,MATCH($H3,$A$1:$A$19,0),MATCH(J$2,$A$1:$F$1,0))</f>
        <v>小钱</v>
      </c>
      <c r="K3" s="15" t="str">
        <f t="shared" si="0"/>
        <v>岳阳</v>
      </c>
      <c r="L3" s="15" t="str">
        <f t="shared" si="0"/>
        <v>男</v>
      </c>
    </row>
    <row r="4" spans="1:12" ht="17.25">
      <c r="A4" s="2">
        <v>2321</v>
      </c>
      <c r="B4" s="2" t="s">
        <v>5</v>
      </c>
      <c r="C4" s="2" t="s">
        <v>29</v>
      </c>
      <c r="D4" s="2">
        <v>5993954</v>
      </c>
      <c r="E4" s="2" t="s">
        <v>50</v>
      </c>
      <c r="F4" s="2" t="s">
        <v>54</v>
      </c>
      <c r="H4" s="4">
        <v>8766</v>
      </c>
      <c r="I4" s="15">
        <f t="shared" si="0"/>
        <v>8302865</v>
      </c>
      <c r="J4" s="15" t="str">
        <f t="shared" si="1"/>
        <v>小赵</v>
      </c>
      <c r="K4" s="15" t="str">
        <f t="shared" si="0"/>
        <v>北京</v>
      </c>
      <c r="L4" s="15" t="str">
        <f t="shared" si="0"/>
        <v>男</v>
      </c>
    </row>
    <row r="5" spans="1:12" ht="17.25">
      <c r="A5" s="2">
        <v>5453</v>
      </c>
      <c r="B5" s="2" t="s">
        <v>6</v>
      </c>
      <c r="C5" s="2" t="s">
        <v>30</v>
      </c>
      <c r="D5" s="2">
        <v>7132566</v>
      </c>
      <c r="E5" s="2" t="s">
        <v>51</v>
      </c>
      <c r="F5" s="2" t="s">
        <v>55</v>
      </c>
      <c r="H5" s="4">
        <v>5473</v>
      </c>
      <c r="I5" s="15">
        <f t="shared" si="0"/>
        <v>6680707</v>
      </c>
      <c r="J5" s="15" t="str">
        <f t="shared" si="1"/>
        <v>小草</v>
      </c>
      <c r="K5" s="15" t="str">
        <f t="shared" si="0"/>
        <v>上海</v>
      </c>
      <c r="L5" s="15" t="str">
        <f t="shared" si="0"/>
        <v>女</v>
      </c>
    </row>
    <row r="6" spans="1:12" ht="17.25">
      <c r="A6" s="2">
        <v>6546</v>
      </c>
      <c r="B6" s="2" t="s">
        <v>7</v>
      </c>
      <c r="C6" s="2" t="s">
        <v>30</v>
      </c>
      <c r="D6" s="2">
        <v>5723314</v>
      </c>
      <c r="E6" s="2" t="s">
        <v>50</v>
      </c>
      <c r="F6" s="2" t="s">
        <v>56</v>
      </c>
      <c r="H6" s="4">
        <v>6548</v>
      </c>
      <c r="I6" s="15">
        <f t="shared" si="0"/>
        <v>7625059</v>
      </c>
      <c r="J6" s="15" t="str">
        <f t="shared" si="1"/>
        <v>小巧</v>
      </c>
      <c r="K6" s="15" t="str">
        <f t="shared" si="0"/>
        <v>广州</v>
      </c>
      <c r="L6" s="15" t="str">
        <f t="shared" si="0"/>
        <v>男</v>
      </c>
    </row>
    <row r="7" spans="1:12" ht="17.25">
      <c r="A7" s="2">
        <v>5459</v>
      </c>
      <c r="B7" s="2" t="s">
        <v>8</v>
      </c>
      <c r="C7" s="2" t="s">
        <v>31</v>
      </c>
      <c r="D7" s="2">
        <v>7477947</v>
      </c>
      <c r="E7" s="2" t="s">
        <v>50</v>
      </c>
      <c r="F7" s="2" t="s">
        <v>57</v>
      </c>
      <c r="H7" s="4">
        <v>4234</v>
      </c>
      <c r="I7" s="15">
        <f t="shared" si="0"/>
        <v>5964970</v>
      </c>
      <c r="J7" s="15" t="str">
        <f t="shared" si="1"/>
        <v>小天</v>
      </c>
      <c r="K7" s="15" t="str">
        <f t="shared" si="0"/>
        <v>深圳</v>
      </c>
      <c r="L7" s="15" t="str">
        <f t="shared" si="0"/>
        <v>男</v>
      </c>
    </row>
    <row r="8" spans="1:12" ht="17.25">
      <c r="A8" s="2">
        <v>8787</v>
      </c>
      <c r="B8" s="2" t="s">
        <v>9</v>
      </c>
      <c r="C8" s="2" t="s">
        <v>30</v>
      </c>
      <c r="D8" s="2">
        <v>7458512</v>
      </c>
      <c r="E8" s="2" t="s">
        <v>50</v>
      </c>
      <c r="F8" s="2" t="s">
        <v>53</v>
      </c>
      <c r="H8" s="4">
        <v>4342</v>
      </c>
      <c r="I8" s="15">
        <f t="shared" si="0"/>
        <v>6114858</v>
      </c>
      <c r="J8" s="15" t="str">
        <f t="shared" si="1"/>
        <v>小红</v>
      </c>
      <c r="K8" s="15" t="str">
        <f t="shared" si="0"/>
        <v>岳阳</v>
      </c>
      <c r="L8" s="15" t="str">
        <f t="shared" si="0"/>
        <v>女</v>
      </c>
    </row>
    <row r="9" spans="1:12" ht="17.25">
      <c r="A9" s="2">
        <v>8766</v>
      </c>
      <c r="B9" s="2" t="s">
        <v>11</v>
      </c>
      <c r="C9" s="2" t="s">
        <v>31</v>
      </c>
      <c r="D9" s="2">
        <v>8302865</v>
      </c>
      <c r="E9" s="2" t="s">
        <v>50</v>
      </c>
      <c r="F9" s="2" t="s">
        <v>54</v>
      </c>
      <c r="H9" s="4">
        <v>2321</v>
      </c>
      <c r="I9" s="15">
        <f t="shared" si="0"/>
        <v>5993954</v>
      </c>
      <c r="J9" s="15" t="str">
        <f t="shared" si="1"/>
        <v>小张</v>
      </c>
      <c r="K9" s="15" t="str">
        <f t="shared" si="0"/>
        <v>北京</v>
      </c>
      <c r="L9" s="15" t="str">
        <f t="shared" si="0"/>
        <v>男</v>
      </c>
    </row>
    <row r="10" spans="1:12">
      <c r="A10" s="2">
        <v>5473</v>
      </c>
      <c r="B10" s="2" t="s">
        <v>12</v>
      </c>
      <c r="C10" s="2" t="s">
        <v>29</v>
      </c>
      <c r="D10" s="2">
        <v>6680707</v>
      </c>
      <c r="E10" s="2" t="s">
        <v>51</v>
      </c>
      <c r="F10" s="2" t="s">
        <v>55</v>
      </c>
    </row>
    <row r="11" spans="1:12">
      <c r="A11" s="2">
        <v>6875</v>
      </c>
      <c r="B11" s="2" t="s">
        <v>37</v>
      </c>
      <c r="C11" s="2" t="s">
        <v>32</v>
      </c>
      <c r="D11" s="2">
        <v>7284031</v>
      </c>
      <c r="E11" s="2" t="s">
        <v>51</v>
      </c>
      <c r="F11" s="2" t="s">
        <v>56</v>
      </c>
    </row>
    <row r="12" spans="1:12">
      <c r="A12" s="2">
        <v>3543</v>
      </c>
      <c r="B12" s="2" t="s">
        <v>38</v>
      </c>
      <c r="C12" s="2" t="s">
        <v>33</v>
      </c>
      <c r="D12" s="2">
        <v>7660684</v>
      </c>
      <c r="E12" s="2" t="s">
        <v>51</v>
      </c>
      <c r="F12" s="2" t="s">
        <v>57</v>
      </c>
    </row>
    <row r="13" spans="1:12">
      <c r="A13" s="2">
        <v>9687</v>
      </c>
      <c r="B13" s="2" t="s">
        <v>39</v>
      </c>
      <c r="C13" s="2" t="s">
        <v>33</v>
      </c>
      <c r="D13" s="2">
        <v>8396910</v>
      </c>
      <c r="E13" s="2" t="s">
        <v>51</v>
      </c>
      <c r="F13" s="2" t="s">
        <v>55</v>
      </c>
    </row>
    <row r="14" spans="1:12">
      <c r="A14" s="2">
        <v>5347</v>
      </c>
      <c r="B14" s="2" t="s">
        <v>40</v>
      </c>
      <c r="C14" s="2" t="s">
        <v>34</v>
      </c>
      <c r="D14" s="2">
        <v>5818470</v>
      </c>
      <c r="E14" s="2" t="s">
        <v>50</v>
      </c>
      <c r="F14" s="2" t="s">
        <v>56</v>
      </c>
    </row>
    <row r="15" spans="1:12">
      <c r="A15" s="2">
        <v>9876</v>
      </c>
      <c r="B15" s="2" t="s">
        <v>41</v>
      </c>
      <c r="C15" s="2" t="s">
        <v>34</v>
      </c>
      <c r="D15" s="2">
        <v>6369468</v>
      </c>
      <c r="E15" s="2" t="s">
        <v>50</v>
      </c>
      <c r="F15" s="2" t="s">
        <v>55</v>
      </c>
    </row>
    <row r="16" spans="1:12">
      <c r="A16" s="2">
        <v>6548</v>
      </c>
      <c r="B16" s="2" t="s">
        <v>42</v>
      </c>
      <c r="C16" s="2" t="s">
        <v>35</v>
      </c>
      <c r="D16" s="2">
        <v>7625059</v>
      </c>
      <c r="E16" s="2" t="s">
        <v>50</v>
      </c>
      <c r="F16" s="2" t="s">
        <v>56</v>
      </c>
    </row>
    <row r="17" spans="1:8">
      <c r="A17" s="2">
        <v>4234</v>
      </c>
      <c r="B17" s="2" t="s">
        <v>43</v>
      </c>
      <c r="C17" s="2" t="s">
        <v>35</v>
      </c>
      <c r="D17" s="2">
        <v>5964970</v>
      </c>
      <c r="E17" s="2" t="s">
        <v>50</v>
      </c>
      <c r="F17" s="2" t="s">
        <v>57</v>
      </c>
    </row>
    <row r="18" spans="1:8">
      <c r="A18" s="2">
        <v>7655</v>
      </c>
      <c r="B18" s="2" t="s">
        <v>44</v>
      </c>
      <c r="C18" s="2" t="s">
        <v>36</v>
      </c>
      <c r="D18" s="2">
        <v>6299305</v>
      </c>
      <c r="E18" s="2" t="s">
        <v>51</v>
      </c>
      <c r="F18" s="2" t="s">
        <v>55</v>
      </c>
    </row>
    <row r="19" spans="1:8">
      <c r="A19" s="2">
        <v>4355</v>
      </c>
      <c r="B19" s="2" t="s">
        <v>45</v>
      </c>
      <c r="C19" s="2" t="s">
        <v>36</v>
      </c>
      <c r="D19" s="2">
        <v>6204625</v>
      </c>
      <c r="E19" s="2" t="s">
        <v>51</v>
      </c>
      <c r="F19" s="2" t="s">
        <v>56</v>
      </c>
    </row>
    <row r="20" spans="1:8">
      <c r="F20" s="1"/>
    </row>
    <row r="26" spans="1:8">
      <c r="A26" s="10" t="s">
        <v>2</v>
      </c>
      <c r="B26" s="10" t="s">
        <v>15</v>
      </c>
      <c r="C26" s="10" t="s">
        <v>16</v>
      </c>
      <c r="D26" s="10" t="s">
        <v>17</v>
      </c>
      <c r="E26" s="10" t="s">
        <v>18</v>
      </c>
      <c r="G26" s="75" t="s">
        <v>0</v>
      </c>
      <c r="H26" s="76"/>
    </row>
    <row r="27" spans="1:8" ht="17.25">
      <c r="A27" s="2" t="s">
        <v>3</v>
      </c>
      <c r="B27" s="2">
        <v>66</v>
      </c>
      <c r="C27" s="2">
        <v>95</v>
      </c>
      <c r="D27" s="2">
        <v>43</v>
      </c>
      <c r="E27" s="11">
        <f>AVERAGE(B27:D27)</f>
        <v>68</v>
      </c>
      <c r="G27" s="9" t="s">
        <v>2</v>
      </c>
      <c r="H27" s="13" t="s">
        <v>138</v>
      </c>
    </row>
    <row r="28" spans="1:8">
      <c r="A28" s="2" t="s">
        <v>4</v>
      </c>
      <c r="B28" s="2">
        <v>73</v>
      </c>
      <c r="C28" s="2">
        <v>69</v>
      </c>
      <c r="D28" s="2">
        <v>68</v>
      </c>
      <c r="E28" s="11">
        <f t="shared" ref="E28:E35" si="2">AVERAGE(B28:D28)</f>
        <v>70</v>
      </c>
      <c r="G28" s="9" t="s">
        <v>144</v>
      </c>
      <c r="H28" s="12">
        <f>VLOOKUP($H$27,$A$26:$E$35,MATCH(G28,$A$26:$E$26,0),0)</f>
        <v>66</v>
      </c>
    </row>
    <row r="29" spans="1:8">
      <c r="A29" s="2" t="s">
        <v>5</v>
      </c>
      <c r="B29" s="2">
        <v>47</v>
      </c>
      <c r="C29" s="2">
        <v>84</v>
      </c>
      <c r="D29" s="2">
        <v>90</v>
      </c>
      <c r="E29" s="11">
        <f t="shared" si="2"/>
        <v>73.666666666666671</v>
      </c>
      <c r="G29" s="9" t="s">
        <v>143</v>
      </c>
      <c r="H29" s="12">
        <f>VLOOKUP($H$27,$A$26:$E$35,MATCH(G29,$A$26:$E$26,0),0)</f>
        <v>95</v>
      </c>
    </row>
    <row r="30" spans="1:8">
      <c r="A30" s="2" t="s">
        <v>6</v>
      </c>
      <c r="B30" s="2">
        <v>85</v>
      </c>
      <c r="C30" s="2">
        <v>55</v>
      </c>
      <c r="D30" s="2">
        <v>77</v>
      </c>
      <c r="E30" s="11">
        <f t="shared" si="2"/>
        <v>72.333333333333329</v>
      </c>
    </row>
    <row r="31" spans="1:8">
      <c r="A31" s="2" t="s">
        <v>7</v>
      </c>
      <c r="B31" s="2">
        <v>86</v>
      </c>
      <c r="C31" s="2">
        <v>36</v>
      </c>
      <c r="D31" s="2">
        <v>85</v>
      </c>
      <c r="E31" s="11">
        <f t="shared" si="2"/>
        <v>69</v>
      </c>
    </row>
    <row r="32" spans="1:8">
      <c r="A32" s="2" t="s">
        <v>8</v>
      </c>
      <c r="B32" s="2">
        <v>97</v>
      </c>
      <c r="C32" s="2">
        <v>44</v>
      </c>
      <c r="D32" s="2">
        <v>36</v>
      </c>
      <c r="E32" s="11">
        <f t="shared" si="2"/>
        <v>59</v>
      </c>
    </row>
    <row r="33" spans="1:5">
      <c r="A33" s="2" t="s">
        <v>9</v>
      </c>
      <c r="B33" s="2">
        <v>79</v>
      </c>
      <c r="C33" s="2">
        <v>96</v>
      </c>
      <c r="D33" s="2">
        <v>100</v>
      </c>
      <c r="E33" s="11">
        <f t="shared" si="2"/>
        <v>91.666666666666671</v>
      </c>
    </row>
    <row r="34" spans="1:5">
      <c r="A34" s="2" t="s">
        <v>11</v>
      </c>
      <c r="B34" s="2">
        <v>65</v>
      </c>
      <c r="C34" s="2">
        <v>96</v>
      </c>
      <c r="D34" s="2">
        <v>75</v>
      </c>
      <c r="E34" s="11">
        <f t="shared" si="2"/>
        <v>78.666666666666671</v>
      </c>
    </row>
    <row r="35" spans="1:5">
      <c r="A35" s="2" t="s">
        <v>12</v>
      </c>
      <c r="B35" s="2">
        <v>94</v>
      </c>
      <c r="C35" s="2">
        <v>31</v>
      </c>
      <c r="D35" s="2">
        <v>62</v>
      </c>
      <c r="E35" s="11">
        <f t="shared" si="2"/>
        <v>62.333333333333336</v>
      </c>
    </row>
  </sheetData>
  <mergeCells count="1">
    <mergeCell ref="G26:H26"/>
  </mergeCells>
  <phoneticPr fontId="2" type="noConversion"/>
  <dataValidations count="2">
    <dataValidation type="list" allowBlank="1" showInputMessage="1" showErrorMessage="1" sqref="H27" xr:uid="{71660D25-92DB-4EF8-A06C-17E940D82419}">
      <formula1>$A$27:$A$35</formula1>
    </dataValidation>
    <dataValidation type="list" allowBlank="1" showInputMessage="1" showErrorMessage="1" sqref="G28:G29" xr:uid="{AE62C134-32D3-4ABE-949C-BFBD131C8B8D}">
      <formula1>$B$26:$E$26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CD61C-0FC8-4319-A3AC-EAE7BA184BFD}">
  <dimension ref="B3:J79"/>
  <sheetViews>
    <sheetView showGridLines="0" topLeftCell="A46" zoomScale="175" zoomScaleNormal="175" workbookViewId="0">
      <selection activeCell="E53" sqref="E53"/>
    </sheetView>
  </sheetViews>
  <sheetFormatPr defaultRowHeight="16.5"/>
  <cols>
    <col min="1" max="1" width="2" customWidth="1"/>
    <col min="2" max="2" width="4.88671875" bestFit="1" customWidth="1"/>
    <col min="3" max="3" width="7.5546875" bestFit="1" customWidth="1"/>
    <col min="4" max="4" width="8.21875" bestFit="1" customWidth="1"/>
    <col min="5" max="5" width="7.5546875" bestFit="1" customWidth="1"/>
    <col min="6" max="6" width="7.109375" customWidth="1"/>
    <col min="7" max="7" width="6.6640625" bestFit="1" customWidth="1"/>
    <col min="8" max="8" width="11.6640625" customWidth="1"/>
    <col min="9" max="9" width="18.33203125" customWidth="1"/>
  </cols>
  <sheetData>
    <row r="3" spans="2:9">
      <c r="B3" s="10" t="s">
        <v>2</v>
      </c>
      <c r="C3" s="10" t="s">
        <v>10</v>
      </c>
      <c r="D3" s="10" t="s">
        <v>13</v>
      </c>
      <c r="E3" s="10" t="s">
        <v>14</v>
      </c>
    </row>
    <row r="4" spans="2:9">
      <c r="B4" s="2" t="s">
        <v>3</v>
      </c>
      <c r="C4" s="2">
        <v>171900</v>
      </c>
      <c r="D4" s="43">
        <f>INDEX($H$6:$H$12,MATCH(C4,$G$6:$G$12,1))</f>
        <v>0.06</v>
      </c>
      <c r="E4" s="42">
        <f>C4*D4</f>
        <v>10314</v>
      </c>
      <c r="F4" s="1"/>
    </row>
    <row r="5" spans="2:9">
      <c r="B5" s="2" t="s">
        <v>4</v>
      </c>
      <c r="C5" s="2">
        <v>93500</v>
      </c>
      <c r="D5" s="43">
        <f t="shared" ref="D5:D12" si="0">INDEX($H$6:$H$12,MATCH(C5,$G$6:$G$12,1))</f>
        <v>0.04</v>
      </c>
      <c r="E5" s="42">
        <f t="shared" ref="E5:E12" si="1">C5*D5</f>
        <v>3740</v>
      </c>
      <c r="F5" s="1"/>
      <c r="G5" s="17" t="s">
        <v>10</v>
      </c>
      <c r="H5" s="17" t="s">
        <v>13</v>
      </c>
      <c r="I5" s="17" t="s">
        <v>135</v>
      </c>
    </row>
    <row r="6" spans="2:9">
      <c r="B6" s="2" t="s">
        <v>5</v>
      </c>
      <c r="C6" s="2">
        <v>151200</v>
      </c>
      <c r="D6" s="43">
        <f t="shared" si="0"/>
        <v>0.06</v>
      </c>
      <c r="E6" s="42">
        <f t="shared" si="1"/>
        <v>9072</v>
      </c>
      <c r="F6" s="1"/>
      <c r="G6" s="18">
        <v>0</v>
      </c>
      <c r="H6" s="19">
        <v>0</v>
      </c>
      <c r="I6" s="20" t="s">
        <v>60</v>
      </c>
    </row>
    <row r="7" spans="2:9">
      <c r="B7" s="2" t="s">
        <v>6</v>
      </c>
      <c r="C7" s="2">
        <v>119850</v>
      </c>
      <c r="D7" s="43">
        <f t="shared" si="0"/>
        <v>0.05</v>
      </c>
      <c r="E7" s="42">
        <f t="shared" si="1"/>
        <v>5992.5</v>
      </c>
      <c r="F7" s="1"/>
      <c r="G7" s="18">
        <v>50000</v>
      </c>
      <c r="H7" s="19">
        <v>0.03</v>
      </c>
      <c r="I7" s="20" t="str">
        <f>G7&amp;"&lt;=销售额&lt;"&amp;G8</f>
        <v>50000&lt;=销售额&lt;75000</v>
      </c>
    </row>
    <row r="8" spans="2:9">
      <c r="B8" s="2" t="s">
        <v>7</v>
      </c>
      <c r="C8" s="2">
        <v>50000</v>
      </c>
      <c r="D8" s="43">
        <f t="shared" si="0"/>
        <v>0.03</v>
      </c>
      <c r="E8" s="42">
        <f t="shared" si="1"/>
        <v>1500</v>
      </c>
      <c r="F8" s="1"/>
      <c r="G8" s="18">
        <v>75000</v>
      </c>
      <c r="H8" s="19">
        <v>0.04</v>
      </c>
      <c r="I8" s="20" t="str">
        <f t="shared" ref="I8:I11" si="2">G8&amp;"&lt;=销售额&lt;"&amp;G9</f>
        <v>75000&lt;=销售额&lt;100000</v>
      </c>
    </row>
    <row r="9" spans="2:9">
      <c r="B9" s="2" t="s">
        <v>8</v>
      </c>
      <c r="C9" s="2">
        <v>124500</v>
      </c>
      <c r="D9" s="43">
        <f t="shared" si="0"/>
        <v>0.05</v>
      </c>
      <c r="E9" s="42">
        <f t="shared" si="1"/>
        <v>6225</v>
      </c>
      <c r="F9" s="1"/>
      <c r="G9" s="18">
        <v>100000</v>
      </c>
      <c r="H9" s="19">
        <v>0.05</v>
      </c>
      <c r="I9" s="20" t="str">
        <f t="shared" si="2"/>
        <v>100000&lt;=销售额&lt;125000</v>
      </c>
    </row>
    <row r="10" spans="2:9">
      <c r="B10" s="2" t="s">
        <v>9</v>
      </c>
      <c r="C10" s="2">
        <v>131100</v>
      </c>
      <c r="D10" s="43">
        <f t="shared" si="0"/>
        <v>0.06</v>
      </c>
      <c r="E10" s="42">
        <f t="shared" si="1"/>
        <v>7866</v>
      </c>
      <c r="F10" s="1"/>
      <c r="G10" s="18">
        <v>125000</v>
      </c>
      <c r="H10" s="19">
        <v>0.06</v>
      </c>
      <c r="I10" s="20" t="str">
        <f t="shared" si="2"/>
        <v>125000&lt;=销售额&lt;175000</v>
      </c>
    </row>
    <row r="11" spans="2:9">
      <c r="B11" s="2" t="s">
        <v>11</v>
      </c>
      <c r="C11" s="2">
        <v>10000</v>
      </c>
      <c r="D11" s="43">
        <f t="shared" si="0"/>
        <v>0</v>
      </c>
      <c r="E11" s="42">
        <f t="shared" si="1"/>
        <v>0</v>
      </c>
      <c r="F11" s="1"/>
      <c r="G11" s="18">
        <v>175000</v>
      </c>
      <c r="H11" s="19">
        <v>0.08</v>
      </c>
      <c r="I11" s="20" t="str">
        <f t="shared" si="2"/>
        <v>175000&lt;=销售额&lt;200000</v>
      </c>
    </row>
    <row r="12" spans="2:9">
      <c r="B12" s="2" t="s">
        <v>12</v>
      </c>
      <c r="C12" s="2">
        <v>201500</v>
      </c>
      <c r="D12" s="43">
        <f t="shared" si="0"/>
        <v>0.1</v>
      </c>
      <c r="E12" s="42">
        <f t="shared" si="1"/>
        <v>20150</v>
      </c>
      <c r="F12" s="1"/>
      <c r="G12" s="18">
        <v>200000</v>
      </c>
      <c r="H12" s="19">
        <v>0.1</v>
      </c>
      <c r="I12" s="20" t="s">
        <v>61</v>
      </c>
    </row>
    <row r="13" spans="2:9">
      <c r="F13" s="1"/>
    </row>
    <row r="14" spans="2:9">
      <c r="F14" s="1"/>
    </row>
    <row r="15" spans="2:9">
      <c r="F15" s="1"/>
    </row>
    <row r="16" spans="2:9">
      <c r="F16" s="1"/>
    </row>
    <row r="17" spans="2:10">
      <c r="F17" s="1"/>
    </row>
    <row r="21" spans="2:10">
      <c r="B21" s="10" t="s">
        <v>2</v>
      </c>
      <c r="C21" s="10" t="s">
        <v>15</v>
      </c>
      <c r="D21" s="10" t="s">
        <v>16</v>
      </c>
      <c r="E21" s="10" t="s">
        <v>17</v>
      </c>
      <c r="F21" s="10" t="s">
        <v>18</v>
      </c>
      <c r="G21" s="10" t="s">
        <v>20</v>
      </c>
    </row>
    <row r="22" spans="2:10">
      <c r="B22" s="2" t="s">
        <v>3</v>
      </c>
      <c r="C22" s="2">
        <v>66</v>
      </c>
      <c r="D22" s="2">
        <v>95</v>
      </c>
      <c r="E22" s="2">
        <v>43</v>
      </c>
      <c r="F22" s="11">
        <f>AVERAGE(C22:E22)</f>
        <v>68</v>
      </c>
      <c r="G22" s="42" t="str">
        <f>INDEX($J$25:$J$29,MATCH(F22,$I$25:$I$29,1))</f>
        <v>D</v>
      </c>
    </row>
    <row r="23" spans="2:10">
      <c r="B23" s="2" t="s">
        <v>4</v>
      </c>
      <c r="C23" s="2">
        <v>73</v>
      </c>
      <c r="D23" s="2">
        <v>69</v>
      </c>
      <c r="E23" s="2">
        <v>34</v>
      </c>
      <c r="F23" s="11">
        <f t="shared" ref="F23:F30" si="3">AVERAGE(C23:E23)</f>
        <v>58.666666666666664</v>
      </c>
      <c r="G23" s="42" t="str">
        <f t="shared" ref="G23:G30" si="4">INDEX($J$25:$J$29,MATCH(F23,$I$25:$I$29,1))</f>
        <v>F</v>
      </c>
    </row>
    <row r="24" spans="2:10">
      <c r="B24" s="2" t="s">
        <v>5</v>
      </c>
      <c r="C24" s="2">
        <v>47</v>
      </c>
      <c r="D24" s="2">
        <v>84</v>
      </c>
      <c r="E24" s="2">
        <v>90</v>
      </c>
      <c r="F24" s="11">
        <f t="shared" si="3"/>
        <v>73.666666666666671</v>
      </c>
      <c r="G24" s="42" t="str">
        <f t="shared" si="4"/>
        <v>C</v>
      </c>
      <c r="I24" s="10" t="s">
        <v>19</v>
      </c>
      <c r="J24" s="10" t="s">
        <v>20</v>
      </c>
    </row>
    <row r="25" spans="2:10">
      <c r="B25" s="2" t="s">
        <v>6</v>
      </c>
      <c r="C25" s="2">
        <v>85</v>
      </c>
      <c r="D25" s="2">
        <v>55</v>
      </c>
      <c r="E25" s="2">
        <v>77</v>
      </c>
      <c r="F25" s="11">
        <f t="shared" si="3"/>
        <v>72.333333333333329</v>
      </c>
      <c r="G25" s="42" t="str">
        <f t="shared" si="4"/>
        <v>C</v>
      </c>
      <c r="I25" s="2">
        <v>0</v>
      </c>
      <c r="J25" s="2" t="s">
        <v>21</v>
      </c>
    </row>
    <row r="26" spans="2:10">
      <c r="B26" s="2" t="s">
        <v>7</v>
      </c>
      <c r="C26" s="2">
        <v>86</v>
      </c>
      <c r="D26" s="2">
        <v>36</v>
      </c>
      <c r="E26" s="2">
        <v>85</v>
      </c>
      <c r="F26" s="11">
        <f t="shared" si="3"/>
        <v>69</v>
      </c>
      <c r="G26" s="42" t="str">
        <f t="shared" si="4"/>
        <v>D</v>
      </c>
      <c r="I26" s="2">
        <v>60</v>
      </c>
      <c r="J26" s="2" t="s">
        <v>22</v>
      </c>
    </row>
    <row r="27" spans="2:10">
      <c r="B27" s="2" t="s">
        <v>8</v>
      </c>
      <c r="C27" s="2">
        <v>97</v>
      </c>
      <c r="D27" s="2">
        <v>44</v>
      </c>
      <c r="E27" s="2">
        <v>36</v>
      </c>
      <c r="F27" s="11">
        <f t="shared" si="3"/>
        <v>59</v>
      </c>
      <c r="G27" s="42" t="str">
        <f t="shared" si="4"/>
        <v>F</v>
      </c>
      <c r="I27" s="2">
        <v>70</v>
      </c>
      <c r="J27" s="2" t="s">
        <v>23</v>
      </c>
    </row>
    <row r="28" spans="2:10">
      <c r="B28" s="2" t="s">
        <v>9</v>
      </c>
      <c r="C28" s="2">
        <v>79</v>
      </c>
      <c r="D28" s="2">
        <v>100</v>
      </c>
      <c r="E28" s="2">
        <v>100</v>
      </c>
      <c r="F28" s="11">
        <f t="shared" si="3"/>
        <v>93</v>
      </c>
      <c r="G28" s="42" t="str">
        <f t="shared" si="4"/>
        <v>B</v>
      </c>
      <c r="I28" s="2">
        <v>85</v>
      </c>
      <c r="J28" s="2" t="s">
        <v>24</v>
      </c>
    </row>
    <row r="29" spans="2:10">
      <c r="B29" s="2" t="s">
        <v>11</v>
      </c>
      <c r="C29" s="2">
        <v>65</v>
      </c>
      <c r="D29" s="2">
        <v>96</v>
      </c>
      <c r="E29" s="2">
        <v>75</v>
      </c>
      <c r="F29" s="11">
        <f t="shared" si="3"/>
        <v>78.666666666666671</v>
      </c>
      <c r="G29" s="42" t="str">
        <f t="shared" si="4"/>
        <v>C</v>
      </c>
      <c r="I29" s="2">
        <v>95</v>
      </c>
      <c r="J29" s="2" t="s">
        <v>25</v>
      </c>
    </row>
    <row r="30" spans="2:10">
      <c r="B30" s="2" t="s">
        <v>12</v>
      </c>
      <c r="C30" s="2">
        <v>94</v>
      </c>
      <c r="D30" s="2">
        <v>31</v>
      </c>
      <c r="E30" s="2">
        <v>62</v>
      </c>
      <c r="F30" s="11">
        <f t="shared" si="3"/>
        <v>62.333333333333336</v>
      </c>
      <c r="G30" s="42" t="str">
        <f t="shared" si="4"/>
        <v>D</v>
      </c>
    </row>
    <row r="31" spans="2:10">
      <c r="B31" s="53"/>
      <c r="C31" s="53"/>
      <c r="D31" s="53"/>
      <c r="E31" s="53"/>
      <c r="F31" s="54"/>
      <c r="G31" s="55"/>
    </row>
    <row r="32" spans="2:10">
      <c r="B32" s="53"/>
      <c r="C32" s="53"/>
      <c r="D32" s="53"/>
      <c r="E32" s="53"/>
      <c r="F32" s="54"/>
      <c r="G32" s="55"/>
    </row>
    <row r="33" spans="2:10">
      <c r="B33" s="53"/>
      <c r="C33" s="53"/>
      <c r="D33" s="53"/>
      <c r="E33" s="53"/>
      <c r="F33" s="54"/>
      <c r="G33" s="55"/>
    </row>
    <row r="34" spans="2:10">
      <c r="B34" s="10" t="s">
        <v>2</v>
      </c>
      <c r="C34" s="10" t="s">
        <v>15</v>
      </c>
      <c r="D34" s="10" t="s">
        <v>16</v>
      </c>
      <c r="E34" s="10" t="s">
        <v>17</v>
      </c>
      <c r="F34" s="10" t="s">
        <v>18</v>
      </c>
      <c r="G34" s="10" t="s">
        <v>20</v>
      </c>
    </row>
    <row r="35" spans="2:10">
      <c r="B35" s="2" t="s">
        <v>3</v>
      </c>
      <c r="C35" s="2">
        <v>66</v>
      </c>
      <c r="D35" s="2">
        <v>95</v>
      </c>
      <c r="E35" s="2">
        <v>43</v>
      </c>
      <c r="F35" s="11">
        <f>AVERAGE(C35:E35)</f>
        <v>68</v>
      </c>
      <c r="G35" s="42" t="str">
        <f>INDEX($J$38:$J$43,MATCH(F35,$I$38:$I$43,-1))</f>
        <v>C</v>
      </c>
    </row>
    <row r="36" spans="2:10">
      <c r="B36" s="2" t="s">
        <v>4</v>
      </c>
      <c r="C36" s="2">
        <v>73</v>
      </c>
      <c r="D36" s="2">
        <v>69</v>
      </c>
      <c r="E36" s="2">
        <v>34</v>
      </c>
      <c r="F36" s="11">
        <f t="shared" ref="F36:F43" si="5">AVERAGE(C36:E36)</f>
        <v>58.666666666666664</v>
      </c>
      <c r="G36" s="42" t="str">
        <f t="shared" ref="G36:G43" si="6">INDEX($J$38:$J$43,MATCH(F36,$I$38:$I$43,-1))</f>
        <v>D</v>
      </c>
    </row>
    <row r="37" spans="2:10">
      <c r="B37" s="2" t="s">
        <v>5</v>
      </c>
      <c r="C37" s="2">
        <v>47</v>
      </c>
      <c r="D37" s="2">
        <v>84</v>
      </c>
      <c r="E37" s="2">
        <v>90</v>
      </c>
      <c r="F37" s="11">
        <f t="shared" si="5"/>
        <v>73.666666666666671</v>
      </c>
      <c r="G37" s="42" t="str">
        <f t="shared" si="6"/>
        <v>B</v>
      </c>
      <c r="I37" s="10" t="s">
        <v>19</v>
      </c>
      <c r="J37" s="10" t="s">
        <v>20</v>
      </c>
    </row>
    <row r="38" spans="2:10">
      <c r="B38" s="2" t="s">
        <v>6</v>
      </c>
      <c r="C38" s="2">
        <v>85</v>
      </c>
      <c r="D38" s="2">
        <v>55</v>
      </c>
      <c r="E38" s="2">
        <v>77</v>
      </c>
      <c r="F38" s="11">
        <f t="shared" si="5"/>
        <v>72.333333333333329</v>
      </c>
      <c r="G38" s="42" t="str">
        <f t="shared" si="6"/>
        <v>B</v>
      </c>
      <c r="I38" s="2">
        <v>100</v>
      </c>
      <c r="J38" s="2" t="s">
        <v>150</v>
      </c>
    </row>
    <row r="39" spans="2:10">
      <c r="B39" s="2" t="s">
        <v>7</v>
      </c>
      <c r="C39" s="2">
        <v>86</v>
      </c>
      <c r="D39" s="2">
        <v>36</v>
      </c>
      <c r="E39" s="2">
        <v>85</v>
      </c>
      <c r="F39" s="11">
        <f t="shared" si="5"/>
        <v>69</v>
      </c>
      <c r="G39" s="42" t="str">
        <f t="shared" si="6"/>
        <v>C</v>
      </c>
      <c r="I39" s="2">
        <v>95</v>
      </c>
      <c r="J39" s="2" t="s">
        <v>25</v>
      </c>
    </row>
    <row r="40" spans="2:10">
      <c r="B40" s="2" t="s">
        <v>8</v>
      </c>
      <c r="C40" s="2">
        <v>97</v>
      </c>
      <c r="D40" s="2">
        <v>44</v>
      </c>
      <c r="E40" s="2">
        <v>36</v>
      </c>
      <c r="F40" s="11">
        <f t="shared" si="5"/>
        <v>59</v>
      </c>
      <c r="G40" s="42" t="str">
        <f t="shared" si="6"/>
        <v>D</v>
      </c>
      <c r="I40" s="2">
        <v>85</v>
      </c>
      <c r="J40" s="2" t="s">
        <v>24</v>
      </c>
    </row>
    <row r="41" spans="2:10">
      <c r="B41" s="2" t="s">
        <v>9</v>
      </c>
      <c r="C41" s="2">
        <v>100</v>
      </c>
      <c r="D41" s="2">
        <v>100</v>
      </c>
      <c r="E41" s="2">
        <v>100</v>
      </c>
      <c r="F41" s="11">
        <f t="shared" si="5"/>
        <v>100</v>
      </c>
      <c r="G41" s="42" t="str">
        <f t="shared" si="6"/>
        <v>S</v>
      </c>
      <c r="I41" s="2">
        <v>70</v>
      </c>
      <c r="J41" s="2" t="s">
        <v>23</v>
      </c>
    </row>
    <row r="42" spans="2:10">
      <c r="B42" s="2" t="s">
        <v>11</v>
      </c>
      <c r="C42" s="2">
        <v>65</v>
      </c>
      <c r="D42" s="2">
        <v>96</v>
      </c>
      <c r="E42" s="2">
        <v>75</v>
      </c>
      <c r="F42" s="11">
        <f t="shared" si="5"/>
        <v>78.666666666666671</v>
      </c>
      <c r="G42" s="42" t="str">
        <f t="shared" si="6"/>
        <v>B</v>
      </c>
      <c r="I42" s="2">
        <v>60</v>
      </c>
      <c r="J42" s="2" t="s">
        <v>22</v>
      </c>
    </row>
    <row r="43" spans="2:10">
      <c r="B43" s="2" t="s">
        <v>12</v>
      </c>
      <c r="C43" s="2">
        <v>94</v>
      </c>
      <c r="D43" s="2">
        <v>31</v>
      </c>
      <c r="E43" s="2">
        <v>62</v>
      </c>
      <c r="F43" s="11">
        <f t="shared" si="5"/>
        <v>62.333333333333336</v>
      </c>
      <c r="G43" s="42" t="str">
        <f t="shared" si="6"/>
        <v>C</v>
      </c>
      <c r="I43" s="2">
        <v>0</v>
      </c>
      <c r="J43" s="2" t="s">
        <v>21</v>
      </c>
    </row>
    <row r="44" spans="2:10">
      <c r="B44" s="53"/>
      <c r="C44" s="53"/>
      <c r="D44" s="53"/>
      <c r="E44" s="53"/>
      <c r="F44" s="54"/>
      <c r="G44" s="55"/>
    </row>
    <row r="45" spans="2:10">
      <c r="B45" s="53"/>
      <c r="C45" s="53"/>
      <c r="D45" s="53"/>
      <c r="E45" s="53"/>
      <c r="F45" s="54"/>
      <c r="G45" s="55"/>
    </row>
    <row r="46" spans="2:10">
      <c r="B46" s="53"/>
      <c r="C46" s="53"/>
      <c r="D46" s="53"/>
      <c r="E46" s="53"/>
      <c r="F46" s="54"/>
      <c r="G46" s="55"/>
    </row>
    <row r="50" spans="2:8">
      <c r="B50" s="45" t="s">
        <v>117</v>
      </c>
      <c r="C50" s="45" t="s">
        <v>118</v>
      </c>
      <c r="D50" s="45" t="s">
        <v>136</v>
      </c>
    </row>
    <row r="51" spans="2:8">
      <c r="B51" s="46" t="s">
        <v>3</v>
      </c>
      <c r="C51" s="46">
        <v>0.6</v>
      </c>
      <c r="D51" s="47">
        <f>INDEX($G$54:$G$65,MATCH(C51,$F$54:$F$65,1))</f>
        <v>0</v>
      </c>
    </row>
    <row r="52" spans="2:8">
      <c r="B52" s="46" t="s">
        <v>4</v>
      </c>
      <c r="C52" s="46">
        <v>10</v>
      </c>
      <c r="D52" s="47">
        <f t="shared" ref="D52:D57" si="7">INDEX($G$54:$G$65,MATCH(C52,$F$54:$F$65,1))</f>
        <v>10</v>
      </c>
    </row>
    <row r="53" spans="2:8">
      <c r="B53" s="46" t="s">
        <v>6</v>
      </c>
      <c r="C53" s="46">
        <v>5.5</v>
      </c>
      <c r="D53" s="47">
        <f t="shared" si="7"/>
        <v>5</v>
      </c>
      <c r="F53" s="45" t="s">
        <v>118</v>
      </c>
      <c r="G53" s="45" t="s">
        <v>136</v>
      </c>
      <c r="H53" s="48" t="s">
        <v>135</v>
      </c>
    </row>
    <row r="54" spans="2:8">
      <c r="B54" s="46" t="s">
        <v>5</v>
      </c>
      <c r="C54" s="46">
        <v>1</v>
      </c>
      <c r="D54" s="47">
        <f t="shared" si="7"/>
        <v>5</v>
      </c>
      <c r="F54" s="46">
        <v>0</v>
      </c>
      <c r="G54" s="46">
        <v>0</v>
      </c>
      <c r="H54" s="49" t="s">
        <v>124</v>
      </c>
    </row>
    <row r="55" spans="2:8">
      <c r="B55" s="46" t="s">
        <v>120</v>
      </c>
      <c r="C55" s="46">
        <v>18</v>
      </c>
      <c r="D55" s="47">
        <f t="shared" si="7"/>
        <v>15</v>
      </c>
      <c r="F55" s="46">
        <v>1</v>
      </c>
      <c r="G55" s="46">
        <v>5</v>
      </c>
      <c r="H55" s="49" t="s">
        <v>125</v>
      </c>
    </row>
    <row r="56" spans="2:8">
      <c r="B56" s="46" t="s">
        <v>121</v>
      </c>
      <c r="C56" s="46">
        <v>6.5</v>
      </c>
      <c r="D56" s="47">
        <f t="shared" si="7"/>
        <v>6</v>
      </c>
      <c r="F56" s="46">
        <v>6</v>
      </c>
      <c r="G56" s="46">
        <v>6</v>
      </c>
      <c r="H56" s="49" t="s">
        <v>126</v>
      </c>
    </row>
    <row r="57" spans="2:8">
      <c r="B57" s="46" t="s">
        <v>122</v>
      </c>
      <c r="C57" s="46">
        <v>3</v>
      </c>
      <c r="D57" s="47">
        <f t="shared" si="7"/>
        <v>5</v>
      </c>
      <c r="F57" s="46">
        <v>7</v>
      </c>
      <c r="G57" s="46">
        <v>7</v>
      </c>
      <c r="H57" s="49" t="s">
        <v>127</v>
      </c>
    </row>
    <row r="58" spans="2:8">
      <c r="F58" s="46">
        <v>8</v>
      </c>
      <c r="G58" s="46">
        <v>8</v>
      </c>
      <c r="H58" s="49" t="s">
        <v>128</v>
      </c>
    </row>
    <row r="59" spans="2:8">
      <c r="F59" s="46">
        <v>9</v>
      </c>
      <c r="G59" s="46">
        <v>9</v>
      </c>
      <c r="H59" s="49" t="s">
        <v>129</v>
      </c>
    </row>
    <row r="60" spans="2:8">
      <c r="F60" s="46">
        <v>10</v>
      </c>
      <c r="G60" s="46">
        <v>10</v>
      </c>
      <c r="H60" s="49" t="s">
        <v>130</v>
      </c>
    </row>
    <row r="61" spans="2:8">
      <c r="F61" s="46">
        <v>11</v>
      </c>
      <c r="G61" s="46">
        <v>11</v>
      </c>
      <c r="H61" s="49" t="s">
        <v>131</v>
      </c>
    </row>
    <row r="62" spans="2:8">
      <c r="F62" s="46">
        <v>12</v>
      </c>
      <c r="G62" s="46">
        <v>12</v>
      </c>
      <c r="H62" s="49" t="s">
        <v>132</v>
      </c>
    </row>
    <row r="63" spans="2:8">
      <c r="F63" s="46">
        <v>13</v>
      </c>
      <c r="G63" s="46">
        <v>13</v>
      </c>
      <c r="H63" s="49" t="s">
        <v>133</v>
      </c>
    </row>
    <row r="64" spans="2:8">
      <c r="F64" s="46">
        <v>14</v>
      </c>
      <c r="G64" s="46">
        <v>14</v>
      </c>
      <c r="H64" s="49" t="s">
        <v>134</v>
      </c>
    </row>
    <row r="65" spans="2:8">
      <c r="F65" s="46">
        <v>15</v>
      </c>
      <c r="G65" s="46">
        <v>15</v>
      </c>
      <c r="H65" s="49" t="s">
        <v>137</v>
      </c>
    </row>
    <row r="68" spans="2:8">
      <c r="B68" s="45" t="s">
        <v>123</v>
      </c>
      <c r="C68" s="45" t="s">
        <v>119</v>
      </c>
    </row>
    <row r="69" spans="2:8">
      <c r="B69" s="46">
        <v>1</v>
      </c>
      <c r="C69" s="46">
        <v>5</v>
      </c>
    </row>
    <row r="70" spans="2:8">
      <c r="B70" s="46">
        <v>5</v>
      </c>
      <c r="C70" s="46" t="s">
        <v>139</v>
      </c>
    </row>
    <row r="72" spans="2:8">
      <c r="B72" s="45" t="s">
        <v>117</v>
      </c>
      <c r="C72" s="45" t="s">
        <v>118</v>
      </c>
      <c r="D72" s="45" t="s">
        <v>119</v>
      </c>
    </row>
    <row r="73" spans="2:8">
      <c r="B73" s="46" t="s">
        <v>3</v>
      </c>
      <c r="C73" s="46">
        <v>0.6</v>
      </c>
      <c r="D73" s="46">
        <f t="shared" ref="D73:D79" si="8">IF(IF(AND(C73&gt;=$B$69,C73&lt;=$B$70),$C$69,IF(C73-$B$70&gt;0,$C$69+INT(C73-$B$70),0))&gt;15,15,IF(AND(C73&gt;=$B$69,C73&lt;=$B$70),$C$69,IF(C73-$B$70&gt;0,$C$69+INT(C73-$B$70),0)))</f>
        <v>0</v>
      </c>
    </row>
    <row r="74" spans="2:8">
      <c r="B74" s="46" t="s">
        <v>4</v>
      </c>
      <c r="C74" s="46">
        <v>10</v>
      </c>
      <c r="D74" s="46">
        <f t="shared" si="8"/>
        <v>10</v>
      </c>
    </row>
    <row r="75" spans="2:8">
      <c r="B75" s="46" t="s">
        <v>6</v>
      </c>
      <c r="C75" s="46">
        <v>5.5</v>
      </c>
      <c r="D75" s="46">
        <f t="shared" si="8"/>
        <v>5</v>
      </c>
    </row>
    <row r="76" spans="2:8">
      <c r="B76" s="46" t="s">
        <v>5</v>
      </c>
      <c r="C76" s="46">
        <v>0.5</v>
      </c>
      <c r="D76" s="46">
        <f t="shared" si="8"/>
        <v>0</v>
      </c>
    </row>
    <row r="77" spans="2:8">
      <c r="B77" s="46" t="s">
        <v>120</v>
      </c>
      <c r="C77" s="46">
        <v>18</v>
      </c>
      <c r="D77" s="46">
        <f t="shared" si="8"/>
        <v>15</v>
      </c>
    </row>
    <row r="78" spans="2:8">
      <c r="B78" s="46" t="s">
        <v>121</v>
      </c>
      <c r="C78" s="46">
        <v>6.5</v>
      </c>
      <c r="D78" s="46">
        <f t="shared" si="8"/>
        <v>6</v>
      </c>
    </row>
    <row r="79" spans="2:8">
      <c r="B79" s="46" t="s">
        <v>122</v>
      </c>
      <c r="C79" s="46">
        <v>3</v>
      </c>
      <c r="D79" s="46">
        <f t="shared" si="8"/>
        <v>5</v>
      </c>
    </row>
  </sheetData>
  <sortState xmlns:xlrd2="http://schemas.microsoft.com/office/spreadsheetml/2017/richdata2" ref="I39:J43">
    <sortCondition descending="1" ref="I39:I43"/>
  </sortState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D9B9-60BA-4122-9012-92E6D9184781}">
  <dimension ref="A1:E32"/>
  <sheetViews>
    <sheetView showGridLines="0" zoomScale="175" zoomScaleNormal="175" workbookViewId="0">
      <selection activeCell="F6" sqref="F6"/>
    </sheetView>
  </sheetViews>
  <sheetFormatPr defaultRowHeight="16.5"/>
  <cols>
    <col min="1" max="1" width="9.88671875" bestFit="1" customWidth="1"/>
    <col min="2" max="2" width="8.21875" bestFit="1" customWidth="1"/>
    <col min="3" max="3" width="6.5546875" bestFit="1" customWidth="1"/>
    <col min="4" max="4" width="8.5546875" style="44" bestFit="1" customWidth="1"/>
    <col min="5" max="5" width="9.5546875" style="44" bestFit="1" customWidth="1"/>
  </cols>
  <sheetData>
    <row r="1" spans="1:5">
      <c r="D1"/>
      <c r="E1"/>
    </row>
    <row r="2" spans="1:5">
      <c r="A2" s="25" t="s">
        <v>142</v>
      </c>
      <c r="B2" s="26" t="s">
        <v>70</v>
      </c>
      <c r="C2" s="26" t="s">
        <v>82</v>
      </c>
      <c r="D2" s="26" t="s">
        <v>71</v>
      </c>
      <c r="E2" s="26" t="s">
        <v>73</v>
      </c>
    </row>
    <row r="3" spans="1:5">
      <c r="A3" s="21">
        <v>43831</v>
      </c>
      <c r="B3" s="22" t="s">
        <v>68</v>
      </c>
      <c r="C3" s="22">
        <v>1940</v>
      </c>
      <c r="D3" s="33">
        <f>INDEX(信息表!$B$2:$B$8,MATCH(销量表!B3,信息表!$A$2:$A$8,0))</f>
        <v>6</v>
      </c>
      <c r="E3" s="33">
        <f>C3*D3*INDEX(信息表!$E$2:$E$7,MATCH(销量表!C3,信息表!$D$2:$D$7,1))</f>
        <v>10476</v>
      </c>
    </row>
    <row r="4" spans="1:5">
      <c r="A4" s="21">
        <v>43832</v>
      </c>
      <c r="B4" s="22" t="s">
        <v>64</v>
      </c>
      <c r="C4" s="22">
        <v>2175</v>
      </c>
      <c r="D4" s="33">
        <f>INDEX(信息表!$B$2:$B$8,MATCH(销量表!B4,信息表!$A$2:$A$8,0))</f>
        <v>2.5</v>
      </c>
      <c r="E4" s="33">
        <f>C4*D4*INDEX(信息表!$E$2:$E$7,MATCH(销量表!C4,信息表!$D$2:$D$7,1))</f>
        <v>4893.75</v>
      </c>
    </row>
    <row r="5" spans="1:5">
      <c r="A5" s="21">
        <v>43833</v>
      </c>
      <c r="B5" s="22" t="s">
        <v>68</v>
      </c>
      <c r="C5" s="22">
        <v>2371</v>
      </c>
      <c r="D5" s="33">
        <f>INDEX(信息表!$B$2:$B$8,MATCH(销量表!B5,信息表!$A$2:$A$8,0))</f>
        <v>6</v>
      </c>
      <c r="E5" s="33">
        <f>C5*D5*INDEX(信息表!$E$2:$E$7,MATCH(销量表!C5,信息表!$D$2:$D$7,1))</f>
        <v>11380.800000000001</v>
      </c>
    </row>
    <row r="6" spans="1:5">
      <c r="A6" s="21">
        <v>43834</v>
      </c>
      <c r="B6" s="22" t="s">
        <v>68</v>
      </c>
      <c r="C6" s="22">
        <v>1008</v>
      </c>
      <c r="D6" s="33">
        <f>INDEX(信息表!$B$2:$B$8,MATCH(销量表!B6,信息表!$A$2:$A$8,0))</f>
        <v>6</v>
      </c>
      <c r="E6" s="33">
        <f>C6*D6*INDEX(信息表!$E$2:$E$7,MATCH(销量表!C6,信息表!$D$2:$D$7,1))</f>
        <v>5745.5999999999995</v>
      </c>
    </row>
    <row r="7" spans="1:5">
      <c r="A7" s="21">
        <v>43835</v>
      </c>
      <c r="B7" s="22" t="s">
        <v>64</v>
      </c>
      <c r="C7" s="22">
        <v>1780</v>
      </c>
      <c r="D7" s="33">
        <f>INDEX(信息表!$B$2:$B$8,MATCH(销量表!B7,信息表!$A$2:$A$8,0))</f>
        <v>2.5</v>
      </c>
      <c r="E7" s="33">
        <f>C7*D7*INDEX(信息表!$E$2:$E$7,MATCH(销量表!C7,信息表!$D$2:$D$7,1))</f>
        <v>4005</v>
      </c>
    </row>
    <row r="8" spans="1:5">
      <c r="A8" s="21">
        <v>43836</v>
      </c>
      <c r="B8" s="22" t="s">
        <v>65</v>
      </c>
      <c r="C8" s="22">
        <v>2898</v>
      </c>
      <c r="D8" s="33">
        <f>INDEX(信息表!$B$2:$B$8,MATCH(销量表!B8,信息表!$A$2:$A$8,0))</f>
        <v>3</v>
      </c>
      <c r="E8" s="33">
        <f>C8*D8*INDEX(信息表!$E$2:$E$7,MATCH(销量表!C8,信息表!$D$2:$D$7,1))</f>
        <v>6955.2000000000007</v>
      </c>
    </row>
    <row r="9" spans="1:5">
      <c r="A9" s="21">
        <v>43837</v>
      </c>
      <c r="B9" s="22" t="s">
        <v>66</v>
      </c>
      <c r="C9" s="22">
        <v>2033</v>
      </c>
      <c r="D9" s="33">
        <f>INDEX(信息表!$B$2:$B$8,MATCH(销量表!B9,信息表!$A$2:$A$8,0))</f>
        <v>3.5</v>
      </c>
      <c r="E9" s="33">
        <f>C9*D9*INDEX(信息表!$E$2:$E$7,MATCH(销量表!C9,信息表!$D$2:$D$7,1))</f>
        <v>6403.95</v>
      </c>
    </row>
    <row r="10" spans="1:5">
      <c r="A10" s="21">
        <v>43838</v>
      </c>
      <c r="B10" s="22" t="s">
        <v>64</v>
      </c>
      <c r="C10" s="22">
        <v>1683</v>
      </c>
      <c r="D10" s="33">
        <f>INDEX(信息表!$B$2:$B$8,MATCH(销量表!B10,信息表!$A$2:$A$8,0))</f>
        <v>2.5</v>
      </c>
      <c r="E10" s="33">
        <f>C10*D10*INDEX(信息表!$E$2:$E$7,MATCH(销量表!C10,信息表!$D$2:$D$7,1))</f>
        <v>3786.75</v>
      </c>
    </row>
    <row r="11" spans="1:5">
      <c r="A11" s="21">
        <v>43839</v>
      </c>
      <c r="B11" s="22" t="s">
        <v>65</v>
      </c>
      <c r="C11" s="22">
        <v>2223</v>
      </c>
      <c r="D11" s="33">
        <f>INDEX(信息表!$B$2:$B$8,MATCH(销量表!B11,信息表!$A$2:$A$8,0))</f>
        <v>3</v>
      </c>
      <c r="E11" s="33">
        <f>C11*D11*INDEX(信息表!$E$2:$E$7,MATCH(销量表!C11,信息表!$D$2:$D$7,1))</f>
        <v>6002.1</v>
      </c>
    </row>
    <row r="12" spans="1:5">
      <c r="A12" s="21">
        <v>43840</v>
      </c>
      <c r="B12" s="22" t="s">
        <v>67</v>
      </c>
      <c r="C12" s="22">
        <v>896</v>
      </c>
      <c r="D12" s="33">
        <f>INDEX(信息表!$B$2:$B$8,MATCH(销量表!B12,信息表!$A$2:$A$8,0))</f>
        <v>4</v>
      </c>
      <c r="E12" s="33">
        <f>C12*D12*INDEX(信息表!$E$2:$E$7,MATCH(销量表!C12,信息表!$D$2:$D$7,1))</f>
        <v>3404.7999999999997</v>
      </c>
    </row>
    <row r="13" spans="1:5">
      <c r="A13" s="21">
        <v>43841</v>
      </c>
      <c r="B13" s="22" t="s">
        <v>65</v>
      </c>
      <c r="C13" s="22">
        <v>1062</v>
      </c>
      <c r="D13" s="33">
        <f>INDEX(信息表!$B$2:$B$8,MATCH(销量表!B13,信息表!$A$2:$A$8,0))</f>
        <v>3</v>
      </c>
      <c r="E13" s="33">
        <f>C13*D13*INDEX(信息表!$E$2:$E$7,MATCH(销量表!C13,信息表!$D$2:$D$7,1))</f>
        <v>3026.7</v>
      </c>
    </row>
    <row r="14" spans="1:5">
      <c r="A14" s="21">
        <v>43842</v>
      </c>
      <c r="B14" s="22" t="s">
        <v>67</v>
      </c>
      <c r="C14" s="22">
        <v>1155</v>
      </c>
      <c r="D14" s="33">
        <f>INDEX(信息表!$B$2:$B$8,MATCH(销量表!B14,信息表!$A$2:$A$8,0))</f>
        <v>4</v>
      </c>
      <c r="E14" s="33">
        <f>C14*D14*INDEX(信息表!$E$2:$E$7,MATCH(销量表!C14,信息表!$D$2:$D$7,1))</f>
        <v>4389</v>
      </c>
    </row>
    <row r="15" spans="1:5">
      <c r="A15" s="21">
        <v>43843</v>
      </c>
      <c r="B15" s="22" t="s">
        <v>64</v>
      </c>
      <c r="C15" s="22">
        <v>2261</v>
      </c>
      <c r="D15" s="33">
        <f>INDEX(信息表!$B$2:$B$8,MATCH(销量表!B15,信息表!$A$2:$A$8,0))</f>
        <v>2.5</v>
      </c>
      <c r="E15" s="33">
        <f>C15*D15*INDEX(信息表!$E$2:$E$7,MATCH(销量表!C15,信息表!$D$2:$D$7,1))</f>
        <v>5087.25</v>
      </c>
    </row>
    <row r="16" spans="1:5">
      <c r="A16" s="21">
        <v>43844</v>
      </c>
      <c r="B16" s="22" t="s">
        <v>65</v>
      </c>
      <c r="C16" s="22">
        <v>576</v>
      </c>
      <c r="D16" s="33">
        <f>INDEX(信息表!$B$2:$B$8,MATCH(销量表!B16,信息表!$A$2:$A$8,0))</f>
        <v>3</v>
      </c>
      <c r="E16" s="33">
        <f>C16*D16*INDEX(信息表!$E$2:$E$7,MATCH(销量表!C16,信息表!$D$2:$D$7,1))</f>
        <v>1728</v>
      </c>
    </row>
    <row r="17" spans="1:5">
      <c r="A17" s="21">
        <v>43845</v>
      </c>
      <c r="B17" s="22" t="s">
        <v>67</v>
      </c>
      <c r="C17" s="22">
        <v>2112</v>
      </c>
      <c r="D17" s="33">
        <f>INDEX(信息表!$B$2:$B$8,MATCH(销量表!B17,信息表!$A$2:$A$8,0))</f>
        <v>4</v>
      </c>
      <c r="E17" s="33">
        <f>C17*D17*INDEX(信息表!$E$2:$E$7,MATCH(销量表!C17,信息表!$D$2:$D$7,1))</f>
        <v>7603.2</v>
      </c>
    </row>
    <row r="18" spans="1:5">
      <c r="A18" s="21">
        <v>43846</v>
      </c>
      <c r="B18" s="22" t="s">
        <v>64</v>
      </c>
      <c r="C18" s="22">
        <v>1638</v>
      </c>
      <c r="D18" s="33">
        <f>INDEX(信息表!$B$2:$B$8,MATCH(销量表!B18,信息表!$A$2:$A$8,0))</f>
        <v>2.5</v>
      </c>
      <c r="E18" s="33">
        <f>C18*D18*INDEX(信息表!$E$2:$E$7,MATCH(销量表!C18,信息表!$D$2:$D$7,1))</f>
        <v>3685.5</v>
      </c>
    </row>
    <row r="19" spans="1:5">
      <c r="A19" s="21">
        <v>43847</v>
      </c>
      <c r="B19" s="22" t="s">
        <v>67</v>
      </c>
      <c r="C19" s="22">
        <v>605</v>
      </c>
      <c r="D19" s="33">
        <f>INDEX(信息表!$B$2:$B$8,MATCH(销量表!B19,信息表!$A$2:$A$8,0))</f>
        <v>4</v>
      </c>
      <c r="E19" s="33">
        <f>C19*D19*INDEX(信息表!$E$2:$E$7,MATCH(销量表!C19,信息表!$D$2:$D$7,1))</f>
        <v>2420</v>
      </c>
    </row>
    <row r="20" spans="1:5">
      <c r="A20" s="21">
        <v>43848</v>
      </c>
      <c r="B20" s="22" t="s">
        <v>64</v>
      </c>
      <c r="C20" s="22">
        <v>1950</v>
      </c>
      <c r="D20" s="33">
        <f>INDEX(信息表!$B$2:$B$8,MATCH(销量表!B20,信息表!$A$2:$A$8,0))</f>
        <v>2.5</v>
      </c>
      <c r="E20" s="33">
        <f>C20*D20*INDEX(信息表!$E$2:$E$7,MATCH(销量表!C20,信息表!$D$2:$D$7,1))</f>
        <v>4387.5</v>
      </c>
    </row>
    <row r="21" spans="1:5">
      <c r="A21" s="21">
        <v>43849</v>
      </c>
      <c r="B21" s="22" t="s">
        <v>67</v>
      </c>
      <c r="C21" s="22">
        <v>1093</v>
      </c>
      <c r="D21" s="33">
        <f>INDEX(信息表!$B$2:$B$8,MATCH(销量表!B21,信息表!$A$2:$A$8,0))</f>
        <v>4</v>
      </c>
      <c r="E21" s="33">
        <f>C21*D21*INDEX(信息表!$E$2:$E$7,MATCH(销量表!C21,信息表!$D$2:$D$7,1))</f>
        <v>4153.3999999999996</v>
      </c>
    </row>
    <row r="22" spans="1:5">
      <c r="A22" s="21">
        <v>43850</v>
      </c>
      <c r="B22" s="22" t="s">
        <v>68</v>
      </c>
      <c r="C22" s="22">
        <v>3176</v>
      </c>
      <c r="D22" s="33">
        <f>INDEX(信息表!$B$2:$B$8,MATCH(销量表!B22,信息表!$A$2:$A$8,0))</f>
        <v>6</v>
      </c>
      <c r="E22" s="33">
        <f>C22*D22*INDEX(信息表!$E$2:$E$7,MATCH(销量表!C22,信息表!$D$2:$D$7,1))</f>
        <v>13339.199999999999</v>
      </c>
    </row>
    <row r="23" spans="1:5">
      <c r="A23" s="21">
        <v>43851</v>
      </c>
      <c r="B23" s="22" t="s">
        <v>68</v>
      </c>
      <c r="C23" s="22">
        <v>2180</v>
      </c>
      <c r="D23" s="33">
        <f>INDEX(信息表!$B$2:$B$8,MATCH(销量表!B23,信息表!$A$2:$A$8,0))</f>
        <v>6</v>
      </c>
      <c r="E23" s="33">
        <f>C23*D23*INDEX(信息表!$E$2:$E$7,MATCH(销量表!C23,信息表!$D$2:$D$7,1))</f>
        <v>11772</v>
      </c>
    </row>
    <row r="24" spans="1:5">
      <c r="A24" s="21">
        <v>43852</v>
      </c>
      <c r="B24" s="22" t="s">
        <v>68</v>
      </c>
      <c r="C24" s="22">
        <v>897</v>
      </c>
      <c r="D24" s="33">
        <f>INDEX(信息表!$B$2:$B$8,MATCH(销量表!B24,信息表!$A$2:$A$8,0))</f>
        <v>6</v>
      </c>
      <c r="E24" s="33">
        <f>C24*D24*INDEX(信息表!$E$2:$E$7,MATCH(销量表!C24,信息表!$D$2:$D$7,1))</f>
        <v>5112.8999999999996</v>
      </c>
    </row>
    <row r="25" spans="1:5">
      <c r="A25" s="21">
        <v>43853</v>
      </c>
      <c r="B25" s="22" t="s">
        <v>64</v>
      </c>
      <c r="C25" s="22">
        <v>2480</v>
      </c>
      <c r="D25" s="33">
        <f>INDEX(信息表!$B$2:$B$8,MATCH(销量表!B25,信息表!$A$2:$A$8,0))</f>
        <v>2.5</v>
      </c>
      <c r="E25" s="33">
        <f>C25*D25*INDEX(信息表!$E$2:$E$7,MATCH(销量表!C25,信息表!$D$2:$D$7,1))</f>
        <v>4960</v>
      </c>
    </row>
    <row r="26" spans="1:5">
      <c r="A26" s="21">
        <v>43854</v>
      </c>
      <c r="B26" s="22" t="s">
        <v>67</v>
      </c>
      <c r="C26" s="22">
        <v>1011</v>
      </c>
      <c r="D26" s="33">
        <f>INDEX(信息表!$B$2:$B$8,MATCH(销量表!B26,信息表!$A$2:$A$8,0))</f>
        <v>4</v>
      </c>
      <c r="E26" s="33">
        <f>C26*D26*INDEX(信息表!$E$2:$E$7,MATCH(销量表!C26,信息表!$D$2:$D$7,1))</f>
        <v>3841.7999999999997</v>
      </c>
    </row>
    <row r="27" spans="1:5">
      <c r="A27" s="21">
        <v>43855</v>
      </c>
      <c r="B27" s="22" t="s">
        <v>68</v>
      </c>
      <c r="C27" s="22">
        <v>1701</v>
      </c>
      <c r="D27" s="33">
        <f>INDEX(信息表!$B$2:$B$8,MATCH(销量表!B27,信息表!$A$2:$A$8,0))</f>
        <v>6</v>
      </c>
      <c r="E27" s="33">
        <f>C27*D27*INDEX(信息表!$E$2:$E$7,MATCH(销量表!C27,信息表!$D$2:$D$7,1))</f>
        <v>9185.4</v>
      </c>
    </row>
    <row r="28" spans="1:5">
      <c r="A28" s="21">
        <v>43856</v>
      </c>
      <c r="B28" s="22" t="s">
        <v>69</v>
      </c>
      <c r="C28" s="22">
        <v>895</v>
      </c>
      <c r="D28" s="33">
        <f>INDEX(信息表!$B$2:$B$8,MATCH(销量表!B28,信息表!$A$2:$A$8,0))</f>
        <v>3</v>
      </c>
      <c r="E28" s="33">
        <f>C28*D28*INDEX(信息表!$E$2:$E$7,MATCH(销量表!C28,信息表!$D$2:$D$7,1))</f>
        <v>2550.75</v>
      </c>
    </row>
    <row r="29" spans="1:5">
      <c r="A29" s="21">
        <v>43857</v>
      </c>
      <c r="B29" s="22" t="s">
        <v>68</v>
      </c>
      <c r="C29" s="22">
        <v>1010</v>
      </c>
      <c r="D29" s="33">
        <f>INDEX(信息表!$B$2:$B$8,MATCH(销量表!B29,信息表!$A$2:$A$8,0))</f>
        <v>6</v>
      </c>
      <c r="E29" s="33">
        <f>C29*D29*INDEX(信息表!$E$2:$E$7,MATCH(销量表!C29,信息表!$D$2:$D$7,1))</f>
        <v>5757</v>
      </c>
    </row>
    <row r="30" spans="1:5">
      <c r="A30" s="21">
        <v>43858</v>
      </c>
      <c r="B30" s="22" t="s">
        <v>66</v>
      </c>
      <c r="C30" s="22">
        <v>1533</v>
      </c>
      <c r="D30" s="33">
        <f>INDEX(信息表!$B$2:$B$8,MATCH(销量表!B30,信息表!$A$2:$A$8,0))</f>
        <v>3.5</v>
      </c>
      <c r="E30" s="33">
        <f>C30*D30*INDEX(信息表!$E$2:$E$7,MATCH(销量表!C30,信息表!$D$2:$D$7,1))</f>
        <v>4828.95</v>
      </c>
    </row>
    <row r="31" spans="1:5">
      <c r="A31" s="21">
        <v>43859</v>
      </c>
      <c r="B31" s="22" t="s">
        <v>69</v>
      </c>
      <c r="C31" s="22">
        <v>893</v>
      </c>
      <c r="D31" s="33">
        <f>INDEX(信息表!$B$2:$B$8,MATCH(销量表!B31,信息表!$A$2:$A$8,0))</f>
        <v>3</v>
      </c>
      <c r="E31" s="33">
        <f>C31*D31*INDEX(信息表!$E$2:$E$7,MATCH(销量表!C31,信息表!$D$2:$D$7,1))</f>
        <v>2545.0499999999997</v>
      </c>
    </row>
    <row r="32" spans="1:5">
      <c r="A32" s="21">
        <v>43860</v>
      </c>
      <c r="B32" s="22" t="s">
        <v>64</v>
      </c>
      <c r="C32" s="22">
        <v>2543</v>
      </c>
      <c r="D32" s="33">
        <f>INDEX(信息表!$B$2:$B$8,MATCH(销量表!B32,信息表!$A$2:$A$8,0))</f>
        <v>2.5</v>
      </c>
      <c r="E32" s="33">
        <f>C32*D32*INDEX(信息表!$E$2:$E$7,MATCH(销量表!C32,信息表!$D$2:$D$7,1))</f>
        <v>5086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32A0-3064-4B3C-B0A4-359B99142DF8}">
  <dimension ref="A2:G8"/>
  <sheetViews>
    <sheetView showGridLines="0" zoomScale="190" zoomScaleNormal="190" workbookViewId="0">
      <selection activeCell="G5" sqref="G5"/>
    </sheetView>
  </sheetViews>
  <sheetFormatPr defaultRowHeight="16.5"/>
  <cols>
    <col min="4" max="5" width="8.88671875" style="1"/>
  </cols>
  <sheetData>
    <row r="2" spans="1:7">
      <c r="A2" s="26" t="s">
        <v>62</v>
      </c>
      <c r="B2" s="26" t="s">
        <v>72</v>
      </c>
      <c r="D2" s="26" t="s">
        <v>58</v>
      </c>
      <c r="E2" s="26" t="s">
        <v>74</v>
      </c>
    </row>
    <row r="3" spans="1:7">
      <c r="A3" s="23" t="s">
        <v>64</v>
      </c>
      <c r="B3" s="23">
        <v>2.5</v>
      </c>
      <c r="D3" s="23">
        <v>0</v>
      </c>
      <c r="E3" s="57">
        <v>1</v>
      </c>
      <c r="G3" t="s">
        <v>154</v>
      </c>
    </row>
    <row r="4" spans="1:7">
      <c r="A4" s="23" t="s">
        <v>65</v>
      </c>
      <c r="B4" s="23">
        <v>3</v>
      </c>
      <c r="D4" s="23">
        <v>800</v>
      </c>
      <c r="E4" s="27">
        <v>0.95</v>
      </c>
    </row>
    <row r="5" spans="1:7">
      <c r="A5" s="23" t="s">
        <v>66</v>
      </c>
      <c r="B5" s="23">
        <v>3.5</v>
      </c>
      <c r="D5" s="23">
        <v>1500</v>
      </c>
      <c r="E5" s="27">
        <v>0.9</v>
      </c>
    </row>
    <row r="6" spans="1:7">
      <c r="A6" s="23" t="s">
        <v>67</v>
      </c>
      <c r="B6" s="23">
        <v>4</v>
      </c>
      <c r="D6" s="23">
        <v>2300</v>
      </c>
      <c r="E6" s="27">
        <v>0.8</v>
      </c>
    </row>
    <row r="7" spans="1:7">
      <c r="A7" s="23" t="s">
        <v>68</v>
      </c>
      <c r="B7" s="23">
        <v>6</v>
      </c>
      <c r="D7" s="23">
        <v>3000</v>
      </c>
      <c r="E7" s="27">
        <v>0.7</v>
      </c>
    </row>
    <row r="8" spans="1:7">
      <c r="A8" s="23" t="s">
        <v>69</v>
      </c>
      <c r="B8" s="23">
        <v>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F24B-2D46-4EAA-A0FB-F529AAF408E1}">
  <dimension ref="A2:I20"/>
  <sheetViews>
    <sheetView showGridLines="0" zoomScale="130" zoomScaleNormal="130" workbookViewId="0">
      <selection activeCell="I10" sqref="I10"/>
    </sheetView>
  </sheetViews>
  <sheetFormatPr defaultRowHeight="16.5"/>
  <cols>
    <col min="1" max="1" width="4.88671875" bestFit="1" customWidth="1"/>
    <col min="2" max="2" width="6.5546875" bestFit="1" customWidth="1"/>
    <col min="3" max="3" width="8.5546875" bestFit="1" customWidth="1"/>
    <col min="4" max="4" width="4.88671875" bestFit="1" customWidth="1"/>
    <col min="5" max="5" width="8.21875" bestFit="1" customWidth="1"/>
    <col min="6" max="6" width="5.5546875" bestFit="1" customWidth="1"/>
    <col min="7" max="7" width="1.21875" customWidth="1"/>
  </cols>
  <sheetData>
    <row r="2" spans="1:9">
      <c r="A2" s="10" t="s">
        <v>2</v>
      </c>
      <c r="B2" s="10" t="s">
        <v>27</v>
      </c>
      <c r="C2" s="10" t="s">
        <v>47</v>
      </c>
      <c r="D2" s="10" t="s">
        <v>48</v>
      </c>
      <c r="E2" s="10" t="s">
        <v>49</v>
      </c>
      <c r="F2" s="10" t="s">
        <v>26</v>
      </c>
    </row>
    <row r="3" spans="1:9">
      <c r="A3" s="2" t="s">
        <v>3</v>
      </c>
      <c r="B3" s="2" t="s">
        <v>28</v>
      </c>
      <c r="C3" s="2">
        <v>7331312</v>
      </c>
      <c r="D3" s="2" t="s">
        <v>50</v>
      </c>
      <c r="E3" s="2" t="s">
        <v>52</v>
      </c>
      <c r="F3" s="2">
        <v>3231</v>
      </c>
      <c r="H3" s="24" t="s">
        <v>140</v>
      </c>
      <c r="I3" s="24" t="s">
        <v>141</v>
      </c>
    </row>
    <row r="4" spans="1:9">
      <c r="A4" s="2" t="s">
        <v>4</v>
      </c>
      <c r="B4" s="2" t="s">
        <v>28</v>
      </c>
      <c r="C4" s="2">
        <v>6114858</v>
      </c>
      <c r="D4" s="2" t="s">
        <v>51</v>
      </c>
      <c r="E4" s="2" t="s">
        <v>53</v>
      </c>
      <c r="F4" s="2">
        <v>4342</v>
      </c>
      <c r="H4" s="23">
        <v>5459</v>
      </c>
      <c r="I4" s="39" t="str">
        <f>INDEX($A$2:$F$20,MATCH(H4,$F$2:$F$20,0),MATCH($I$3,$A$2:$F$2,0))</f>
        <v>技术部</v>
      </c>
    </row>
    <row r="5" spans="1:9">
      <c r="A5" s="2" t="s">
        <v>5</v>
      </c>
      <c r="B5" s="2" t="s">
        <v>29</v>
      </c>
      <c r="C5" s="2">
        <v>5993954</v>
      </c>
      <c r="D5" s="2" t="s">
        <v>50</v>
      </c>
      <c r="E5" s="2" t="s">
        <v>54</v>
      </c>
      <c r="F5" s="2">
        <v>2321</v>
      </c>
      <c r="H5" s="23">
        <v>8766</v>
      </c>
      <c r="I5" s="39" t="str">
        <f t="shared" ref="I5:I6" si="0">INDEX($A$2:$F$20,MATCH(H5,$F$2:$F$20,0),MATCH($I$3,$A$2:$F$2,0))</f>
        <v>技术部</v>
      </c>
    </row>
    <row r="6" spans="1:9">
      <c r="A6" s="2" t="s">
        <v>6</v>
      </c>
      <c r="B6" s="2" t="s">
        <v>30</v>
      </c>
      <c r="C6" s="2">
        <v>7132566</v>
      </c>
      <c r="D6" s="2" t="s">
        <v>51</v>
      </c>
      <c r="E6" s="2" t="s">
        <v>55</v>
      </c>
      <c r="F6" s="2">
        <v>5453</v>
      </c>
      <c r="H6" s="23">
        <v>6875</v>
      </c>
      <c r="I6" s="39" t="str">
        <f t="shared" si="0"/>
        <v>管理部</v>
      </c>
    </row>
    <row r="7" spans="1:9">
      <c r="A7" s="2" t="s">
        <v>7</v>
      </c>
      <c r="B7" s="2" t="s">
        <v>30</v>
      </c>
      <c r="C7" s="2">
        <v>5723314</v>
      </c>
      <c r="D7" s="2" t="s">
        <v>50</v>
      </c>
      <c r="E7" s="2" t="s">
        <v>56</v>
      </c>
      <c r="F7" s="2">
        <v>6546</v>
      </c>
    </row>
    <row r="8" spans="1:9">
      <c r="A8" s="2" t="s">
        <v>8</v>
      </c>
      <c r="B8" s="2" t="s">
        <v>31</v>
      </c>
      <c r="C8" s="2">
        <v>7477947</v>
      </c>
      <c r="D8" s="2" t="s">
        <v>50</v>
      </c>
      <c r="E8" s="2" t="s">
        <v>57</v>
      </c>
      <c r="F8" s="2">
        <v>5459</v>
      </c>
      <c r="H8" s="24" t="s">
        <v>152</v>
      </c>
      <c r="I8" s="24" t="s">
        <v>151</v>
      </c>
    </row>
    <row r="9" spans="1:9">
      <c r="A9" s="2" t="s">
        <v>9</v>
      </c>
      <c r="B9" s="2" t="s">
        <v>30</v>
      </c>
      <c r="C9" s="2">
        <v>7458512</v>
      </c>
      <c r="D9" s="2" t="s">
        <v>50</v>
      </c>
      <c r="E9" s="2" t="s">
        <v>53</v>
      </c>
      <c r="F9" s="2">
        <v>8787</v>
      </c>
      <c r="H9" s="23">
        <v>5993954</v>
      </c>
      <c r="I9" s="39" t="str">
        <f>INDEX($A$2:$F$20,MATCH(H9,INDEX($A$2:$F$20,,MATCH($H$8,$A$2:$F$2,0)),0),MATCH($I$8,$A$2:$F$2,0))</f>
        <v>运营部</v>
      </c>
    </row>
    <row r="10" spans="1:9">
      <c r="A10" s="2" t="s">
        <v>11</v>
      </c>
      <c r="B10" s="2" t="s">
        <v>31</v>
      </c>
      <c r="C10" s="2">
        <v>8302865</v>
      </c>
      <c r="D10" s="2" t="s">
        <v>50</v>
      </c>
      <c r="E10" s="2" t="s">
        <v>54</v>
      </c>
      <c r="F10" s="2">
        <v>8766</v>
      </c>
      <c r="H10" s="23">
        <v>5723314</v>
      </c>
      <c r="I10" s="39" t="str">
        <f t="shared" ref="I10:I11" si="1">INDEX($A$2:$F$20,MATCH(H10,INDEX($A$2:$F$20,,MATCH($H$8,$A$2:$F$2,0)),0),MATCH($I$8,$A$2:$F$2,0))</f>
        <v>后勤部</v>
      </c>
    </row>
    <row r="11" spans="1:9">
      <c r="A11" s="2" t="s">
        <v>12</v>
      </c>
      <c r="B11" s="2" t="s">
        <v>29</v>
      </c>
      <c r="C11" s="2">
        <v>6680707</v>
      </c>
      <c r="D11" s="2" t="s">
        <v>51</v>
      </c>
      <c r="E11" s="2" t="s">
        <v>55</v>
      </c>
      <c r="F11" s="2">
        <v>5473</v>
      </c>
      <c r="H11" s="23">
        <v>7477947</v>
      </c>
      <c r="I11" s="39" t="str">
        <f t="shared" si="1"/>
        <v>技术部</v>
      </c>
    </row>
    <row r="12" spans="1:9">
      <c r="A12" s="2" t="s">
        <v>37</v>
      </c>
      <c r="B12" s="2" t="s">
        <v>32</v>
      </c>
      <c r="C12" s="2">
        <v>7284031</v>
      </c>
      <c r="D12" s="2" t="s">
        <v>51</v>
      </c>
      <c r="E12" s="2" t="s">
        <v>56</v>
      </c>
      <c r="F12" s="2">
        <v>6875</v>
      </c>
    </row>
    <row r="13" spans="1:9">
      <c r="A13" s="2" t="s">
        <v>38</v>
      </c>
      <c r="B13" s="2" t="s">
        <v>33</v>
      </c>
      <c r="C13" s="2">
        <v>7660684</v>
      </c>
      <c r="D13" s="2" t="s">
        <v>51</v>
      </c>
      <c r="E13" s="2" t="s">
        <v>57</v>
      </c>
      <c r="F13" s="2">
        <v>3543</v>
      </c>
    </row>
    <row r="14" spans="1:9">
      <c r="A14" s="2" t="s">
        <v>39</v>
      </c>
      <c r="B14" s="2" t="s">
        <v>33</v>
      </c>
      <c r="C14" s="2">
        <v>8396910</v>
      </c>
      <c r="D14" s="2" t="s">
        <v>51</v>
      </c>
      <c r="E14" s="2" t="s">
        <v>55</v>
      </c>
      <c r="F14" s="2">
        <v>9687</v>
      </c>
    </row>
    <row r="15" spans="1:9">
      <c r="A15" s="2" t="s">
        <v>40</v>
      </c>
      <c r="B15" s="2" t="s">
        <v>34</v>
      </c>
      <c r="C15" s="2">
        <v>5818470</v>
      </c>
      <c r="D15" s="2" t="s">
        <v>50</v>
      </c>
      <c r="E15" s="2" t="s">
        <v>56</v>
      </c>
      <c r="F15" s="2">
        <v>5347</v>
      </c>
    </row>
    <row r="16" spans="1:9">
      <c r="A16" s="2" t="s">
        <v>41</v>
      </c>
      <c r="B16" s="2" t="s">
        <v>34</v>
      </c>
      <c r="C16" s="2">
        <v>6369468</v>
      </c>
      <c r="D16" s="2" t="s">
        <v>50</v>
      </c>
      <c r="E16" s="2" t="s">
        <v>55</v>
      </c>
      <c r="F16" s="2">
        <v>9876</v>
      </c>
    </row>
    <row r="17" spans="1:6">
      <c r="A17" s="2" t="s">
        <v>42</v>
      </c>
      <c r="B17" s="2" t="s">
        <v>35</v>
      </c>
      <c r="C17" s="2">
        <v>7625059</v>
      </c>
      <c r="D17" s="2" t="s">
        <v>50</v>
      </c>
      <c r="E17" s="2" t="s">
        <v>56</v>
      </c>
      <c r="F17" s="2">
        <v>6548</v>
      </c>
    </row>
    <row r="18" spans="1:6">
      <c r="A18" s="2" t="s">
        <v>43</v>
      </c>
      <c r="B18" s="2" t="s">
        <v>35</v>
      </c>
      <c r="C18" s="2">
        <v>5964970</v>
      </c>
      <c r="D18" s="2" t="s">
        <v>50</v>
      </c>
      <c r="E18" s="2" t="s">
        <v>57</v>
      </c>
      <c r="F18" s="2">
        <v>4234</v>
      </c>
    </row>
    <row r="19" spans="1:6">
      <c r="A19" s="2" t="s">
        <v>44</v>
      </c>
      <c r="B19" s="2" t="s">
        <v>36</v>
      </c>
      <c r="C19" s="2">
        <v>6299305</v>
      </c>
      <c r="D19" s="2" t="s">
        <v>51</v>
      </c>
      <c r="E19" s="2" t="s">
        <v>55</v>
      </c>
      <c r="F19" s="2">
        <v>7655</v>
      </c>
    </row>
    <row r="20" spans="1:6">
      <c r="A20" s="2" t="s">
        <v>45</v>
      </c>
      <c r="B20" s="2" t="s">
        <v>36</v>
      </c>
      <c r="C20" s="2">
        <v>6204625</v>
      </c>
      <c r="D20" s="2" t="s">
        <v>51</v>
      </c>
      <c r="E20" s="2" t="s">
        <v>56</v>
      </c>
      <c r="F20" s="2">
        <v>4355</v>
      </c>
    </row>
  </sheetData>
  <phoneticPr fontId="2" type="noConversion"/>
  <dataValidations count="2">
    <dataValidation type="list" allowBlank="1" showInputMessage="1" showErrorMessage="1" sqref="H8:I8" xr:uid="{345BF2E3-373B-4871-9885-267D42C6D792}">
      <formula1>$A$2:$F$2</formula1>
    </dataValidation>
    <dataValidation type="list" allowBlank="1" showInputMessage="1" showErrorMessage="1" sqref="H9:H11" xr:uid="{AF9788A1-6B25-43AA-A84C-EEA86798E2EC}">
      <formula1>INDIRECT($H$8)</formula1>
    </dataValidation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488D-CFC5-475B-BA74-881B73BE40B1}">
  <dimension ref="A2:G18"/>
  <sheetViews>
    <sheetView showGridLines="0" zoomScale="145" zoomScaleNormal="145" workbookViewId="0">
      <selection activeCell="G15" sqref="G15"/>
    </sheetView>
  </sheetViews>
  <sheetFormatPr defaultRowHeight="16.5"/>
  <cols>
    <col min="1" max="1" width="11.77734375" style="1" customWidth="1"/>
    <col min="2" max="4" width="8.88671875" style="1"/>
    <col min="5" max="5" width="1.109375" style="1" customWidth="1"/>
    <col min="6" max="6" width="8.88671875" style="1"/>
    <col min="7" max="7" width="19.77734375" style="1" customWidth="1"/>
    <col min="8" max="16384" width="8.88671875" style="1"/>
  </cols>
  <sheetData>
    <row r="2" spans="1:7">
      <c r="B2" s="31" t="s">
        <v>70</v>
      </c>
      <c r="C2" s="31" t="s">
        <v>83</v>
      </c>
      <c r="D2" s="31" t="s">
        <v>84</v>
      </c>
      <c r="F2" s="34" t="s">
        <v>100</v>
      </c>
    </row>
    <row r="3" spans="1:7">
      <c r="A3" s="1" t="str">
        <f>B3&amp;C3</f>
        <v>百事可乐1.5L</v>
      </c>
      <c r="B3" s="30" t="s">
        <v>85</v>
      </c>
      <c r="C3" s="30" t="s">
        <v>86</v>
      </c>
      <c r="D3" s="30">
        <v>2.5</v>
      </c>
    </row>
    <row r="4" spans="1:7">
      <c r="A4" s="1" t="str">
        <f t="shared" ref="A4:A18" si="0">B4&amp;C4</f>
        <v>百事可乐2.5L</v>
      </c>
      <c r="B4" s="30" t="s">
        <v>85</v>
      </c>
      <c r="C4" s="30" t="s">
        <v>87</v>
      </c>
      <c r="D4" s="30">
        <v>3</v>
      </c>
      <c r="F4" s="32" t="s">
        <v>97</v>
      </c>
      <c r="G4" s="30" t="s">
        <v>91</v>
      </c>
    </row>
    <row r="5" spans="1:7">
      <c r="A5" s="1" t="str">
        <f t="shared" si="0"/>
        <v>百事可乐6L</v>
      </c>
      <c r="B5" s="30" t="s">
        <v>85</v>
      </c>
      <c r="C5" s="30" t="s">
        <v>88</v>
      </c>
      <c r="D5" s="30">
        <v>6</v>
      </c>
      <c r="F5" s="32" t="s">
        <v>98</v>
      </c>
      <c r="G5" s="33" t="s">
        <v>87</v>
      </c>
    </row>
    <row r="6" spans="1:7">
      <c r="A6" s="1" t="str">
        <f t="shared" si="0"/>
        <v>可口可乐1.5L</v>
      </c>
      <c r="B6" s="30" t="s">
        <v>89</v>
      </c>
      <c r="C6" s="30" t="s">
        <v>86</v>
      </c>
      <c r="D6" s="30">
        <v>2.5</v>
      </c>
      <c r="F6" s="32" t="s">
        <v>99</v>
      </c>
      <c r="G6" s="56">
        <f>INDEX(D3:D18,MATCH(G4&amp;G5,$A$3:$A$18,0))</f>
        <v>5</v>
      </c>
    </row>
    <row r="7" spans="1:7">
      <c r="A7" s="1" t="str">
        <f t="shared" si="0"/>
        <v>可口可乐2.5L</v>
      </c>
      <c r="B7" s="30" t="s">
        <v>89</v>
      </c>
      <c r="C7" s="30" t="s">
        <v>87</v>
      </c>
      <c r="D7" s="30">
        <v>3</v>
      </c>
    </row>
    <row r="8" spans="1:7">
      <c r="A8" s="1" t="str">
        <f t="shared" si="0"/>
        <v>可口可乐6L</v>
      </c>
      <c r="B8" s="30" t="s">
        <v>89</v>
      </c>
      <c r="C8" s="30" t="s">
        <v>88</v>
      </c>
      <c r="D8" s="30">
        <v>6</v>
      </c>
      <c r="F8" s="34" t="s">
        <v>101</v>
      </c>
    </row>
    <row r="9" spans="1:7">
      <c r="A9" s="1" t="str">
        <f t="shared" si="0"/>
        <v>冰红茶1.5L</v>
      </c>
      <c r="B9" s="30" t="s">
        <v>90</v>
      </c>
      <c r="C9" s="30" t="s">
        <v>86</v>
      </c>
      <c r="D9" s="30">
        <v>3</v>
      </c>
    </row>
    <row r="10" spans="1:7">
      <c r="A10" s="1" t="str">
        <f t="shared" si="0"/>
        <v>冰红茶2.5L</v>
      </c>
      <c r="B10" s="30" t="s">
        <v>90</v>
      </c>
      <c r="C10" s="30" t="s">
        <v>87</v>
      </c>
      <c r="D10" s="30">
        <v>3.5</v>
      </c>
      <c r="F10" s="32" t="s">
        <v>97</v>
      </c>
      <c r="G10" s="30" t="s">
        <v>91</v>
      </c>
    </row>
    <row r="11" spans="1:7">
      <c r="A11" s="1" t="str">
        <f t="shared" si="0"/>
        <v>小茗同学1.5L</v>
      </c>
      <c r="B11" s="30" t="s">
        <v>91</v>
      </c>
      <c r="C11" s="30" t="s">
        <v>86</v>
      </c>
      <c r="D11" s="30">
        <v>4</v>
      </c>
      <c r="F11" s="32" t="s">
        <v>98</v>
      </c>
      <c r="G11" s="33" t="s">
        <v>87</v>
      </c>
    </row>
    <row r="12" spans="1:7">
      <c r="A12" s="1" t="str">
        <f t="shared" si="0"/>
        <v>小茗同学2.5L</v>
      </c>
      <c r="B12" s="30" t="s">
        <v>91</v>
      </c>
      <c r="C12" s="30" t="s">
        <v>87</v>
      </c>
      <c r="D12" s="30">
        <v>5</v>
      </c>
      <c r="F12" s="32" t="s">
        <v>99</v>
      </c>
      <c r="G12" s="56">
        <f t="array" ref="G12">INDEX($D$3:$D$18,MATCH(G10&amp;G11,$B$3:$B$18&amp;$C$3:$C$18,0))</f>
        <v>5</v>
      </c>
    </row>
    <row r="13" spans="1:7">
      <c r="A13" s="1" t="str">
        <f t="shared" si="0"/>
        <v>小茗同学3L</v>
      </c>
      <c r="B13" s="30" t="s">
        <v>91</v>
      </c>
      <c r="C13" s="30" t="s">
        <v>92</v>
      </c>
      <c r="D13" s="30">
        <v>6</v>
      </c>
    </row>
    <row r="14" spans="1:7">
      <c r="A14" s="1" t="str">
        <f t="shared" si="0"/>
        <v>雀巢咖啡1L</v>
      </c>
      <c r="B14" s="30" t="s">
        <v>93</v>
      </c>
      <c r="C14" s="30" t="s">
        <v>94</v>
      </c>
      <c r="D14" s="30">
        <v>4</v>
      </c>
    </row>
    <row r="15" spans="1:7">
      <c r="A15" s="1" t="str">
        <f t="shared" si="0"/>
        <v>雀巢咖啡1.5L</v>
      </c>
      <c r="B15" s="30" t="s">
        <v>93</v>
      </c>
      <c r="C15" s="30" t="s">
        <v>86</v>
      </c>
      <c r="D15" s="30">
        <v>6</v>
      </c>
    </row>
    <row r="16" spans="1:7">
      <c r="A16" s="1" t="str">
        <f t="shared" si="0"/>
        <v>雀巢咖啡2L</v>
      </c>
      <c r="B16" s="30" t="s">
        <v>93</v>
      </c>
      <c r="C16" s="30" t="s">
        <v>95</v>
      </c>
      <c r="D16" s="30">
        <v>8</v>
      </c>
    </row>
    <row r="17" spans="1:4">
      <c r="A17" s="1" t="str">
        <f t="shared" si="0"/>
        <v>果粒橙2.5L</v>
      </c>
      <c r="B17" s="30" t="s">
        <v>96</v>
      </c>
      <c r="C17" s="30" t="s">
        <v>87</v>
      </c>
      <c r="D17" s="30">
        <v>3.5</v>
      </c>
    </row>
    <row r="18" spans="1:4">
      <c r="A18" s="1" t="str">
        <f t="shared" si="0"/>
        <v>果粒橙6L</v>
      </c>
      <c r="B18" s="30" t="s">
        <v>96</v>
      </c>
      <c r="C18" s="30" t="s">
        <v>88</v>
      </c>
      <c r="D18" s="30">
        <v>8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DEBCF-D310-419C-846A-FB86E16ED420}">
  <dimension ref="A2:Q20"/>
  <sheetViews>
    <sheetView showGridLines="0" zoomScale="130" zoomScaleNormal="130" workbookViewId="0">
      <selection activeCell="H11" sqref="H11"/>
    </sheetView>
  </sheetViews>
  <sheetFormatPr defaultRowHeight="16.5"/>
  <cols>
    <col min="1" max="1" width="8.44140625" customWidth="1"/>
    <col min="6" max="6" width="4.6640625" customWidth="1"/>
  </cols>
  <sheetData>
    <row r="2" spans="1:17">
      <c r="B2" s="10" t="s">
        <v>27</v>
      </c>
      <c r="C2" s="10" t="s">
        <v>26</v>
      </c>
      <c r="D2" s="10" t="s">
        <v>2</v>
      </c>
      <c r="E2" s="10" t="s">
        <v>47</v>
      </c>
      <c r="G2" s="35" t="s">
        <v>102</v>
      </c>
      <c r="H2" s="23" t="s">
        <v>153</v>
      </c>
    </row>
    <row r="3" spans="1:17">
      <c r="A3" t="str">
        <f>B3&amp;COUNTIF($B$3:B3,B3)</f>
        <v>采购部1</v>
      </c>
      <c r="B3" s="2" t="s">
        <v>28</v>
      </c>
      <c r="C3" s="2">
        <v>3231</v>
      </c>
      <c r="D3" s="2" t="s">
        <v>3</v>
      </c>
      <c r="E3" s="2">
        <v>7331312</v>
      </c>
      <c r="Q3" s="2" t="s">
        <v>28</v>
      </c>
    </row>
    <row r="4" spans="1:17">
      <c r="A4" t="str">
        <f>B4&amp;COUNTIF($B$3:B4,B4)</f>
        <v>采购部2</v>
      </c>
      <c r="B4" s="2" t="s">
        <v>28</v>
      </c>
      <c r="C4" s="2">
        <v>4342</v>
      </c>
      <c r="D4" s="2" t="s">
        <v>4</v>
      </c>
      <c r="E4" s="2">
        <v>6114858</v>
      </c>
      <c r="G4" s="10" t="s">
        <v>26</v>
      </c>
      <c r="H4" s="10" t="s">
        <v>2</v>
      </c>
      <c r="I4" s="10" t="s">
        <v>47</v>
      </c>
      <c r="Q4" s="2" t="s">
        <v>29</v>
      </c>
    </row>
    <row r="5" spans="1:17">
      <c r="A5" t="str">
        <f>B5&amp;COUNTIF($B$3:B5,B5)</f>
        <v>运营部1</v>
      </c>
      <c r="B5" s="2" t="s">
        <v>29</v>
      </c>
      <c r="C5" s="2">
        <v>2321</v>
      </c>
      <c r="D5" s="2" t="s">
        <v>5</v>
      </c>
      <c r="E5" s="2">
        <v>5993954</v>
      </c>
      <c r="G5" s="44">
        <f>IFERROR(INDEX($A$2:$E$20,MATCH($H$2&amp;ROW(A1),$A$2:$A$20,0),MATCH(G$4,$A$2:$E$2,0)),"")</f>
        <v>3231</v>
      </c>
      <c r="H5" s="44" t="str">
        <f t="shared" ref="H5:I5" si="0">IFERROR(INDEX($A$2:$E$20,MATCH($H$2&amp;ROW(B1),$A$2:$A$20,0),MATCH(H$4,$A$2:$E$2,0)),"")</f>
        <v>小明</v>
      </c>
      <c r="I5" s="44">
        <f t="shared" si="0"/>
        <v>7331312</v>
      </c>
      <c r="Q5" s="2" t="s">
        <v>30</v>
      </c>
    </row>
    <row r="6" spans="1:17">
      <c r="A6" t="str">
        <f>B6&amp;COUNTIF($B$3:B6,B6)</f>
        <v>后勤部1</v>
      </c>
      <c r="B6" s="2" t="s">
        <v>30</v>
      </c>
      <c r="C6" s="2">
        <v>5453</v>
      </c>
      <c r="D6" s="2" t="s">
        <v>6</v>
      </c>
      <c r="E6" s="2">
        <v>7132566</v>
      </c>
      <c r="G6" s="44">
        <f t="shared" ref="G6:G14" si="1">IFERROR(INDEX($A$2:$E$20,MATCH($H$2&amp;ROW(A2),$A$2:$A$20,0),MATCH(G$4,$A$2:$E$2,0)),"")</f>
        <v>4342</v>
      </c>
      <c r="H6" s="44" t="str">
        <f t="shared" ref="H6:H14" si="2">IFERROR(INDEX($A$2:$E$20,MATCH($H$2&amp;ROW(B2),$A$2:$A$20,0),MATCH(H$4,$A$2:$E$2,0)),"")</f>
        <v>小红</v>
      </c>
      <c r="I6" s="44">
        <f t="shared" ref="I6:I14" si="3">IFERROR(INDEX($A$2:$E$20,MATCH($H$2&amp;ROW(C2),$A$2:$A$20,0),MATCH(I$4,$A$2:$E$2,0)),"")</f>
        <v>6114858</v>
      </c>
      <c r="Q6" s="2" t="s">
        <v>31</v>
      </c>
    </row>
    <row r="7" spans="1:17">
      <c r="A7" t="str">
        <f>B7&amp;COUNTIF($B$3:B7,B7)</f>
        <v>后勤部2</v>
      </c>
      <c r="B7" s="2" t="s">
        <v>30</v>
      </c>
      <c r="C7" s="2">
        <v>6546</v>
      </c>
      <c r="D7" s="2" t="s">
        <v>7</v>
      </c>
      <c r="E7" s="2">
        <v>5723314</v>
      </c>
      <c r="G7" s="44" t="str">
        <f t="shared" si="1"/>
        <v/>
      </c>
      <c r="H7" s="44" t="str">
        <f t="shared" si="2"/>
        <v/>
      </c>
      <c r="I7" s="44" t="str">
        <f t="shared" si="3"/>
        <v/>
      </c>
      <c r="Q7" s="2" t="s">
        <v>32</v>
      </c>
    </row>
    <row r="8" spans="1:17">
      <c r="A8" t="str">
        <f>B8&amp;COUNTIF($B$3:B8,B8)</f>
        <v>技术部1</v>
      </c>
      <c r="B8" s="2" t="s">
        <v>31</v>
      </c>
      <c r="C8" s="2">
        <v>5459</v>
      </c>
      <c r="D8" s="2" t="s">
        <v>8</v>
      </c>
      <c r="E8" s="2">
        <v>7477947</v>
      </c>
      <c r="G8" s="44" t="str">
        <f t="shared" si="1"/>
        <v/>
      </c>
      <c r="H8" s="44" t="str">
        <f t="shared" si="2"/>
        <v/>
      </c>
      <c r="I8" s="44" t="str">
        <f t="shared" si="3"/>
        <v/>
      </c>
      <c r="Q8" s="2" t="s">
        <v>33</v>
      </c>
    </row>
    <row r="9" spans="1:17">
      <c r="A9" t="str">
        <f>B9&amp;COUNTIF($B$3:B9,B9)</f>
        <v>后勤部3</v>
      </c>
      <c r="B9" s="2" t="s">
        <v>30</v>
      </c>
      <c r="C9" s="2">
        <v>8787</v>
      </c>
      <c r="D9" s="2" t="s">
        <v>9</v>
      </c>
      <c r="E9" s="2">
        <v>7458512</v>
      </c>
      <c r="G9" s="44" t="str">
        <f t="shared" si="1"/>
        <v/>
      </c>
      <c r="H9" s="44" t="str">
        <f t="shared" si="2"/>
        <v/>
      </c>
      <c r="I9" s="44" t="str">
        <f t="shared" si="3"/>
        <v/>
      </c>
      <c r="Q9" s="2" t="s">
        <v>34</v>
      </c>
    </row>
    <row r="10" spans="1:17">
      <c r="A10" t="str">
        <f>B10&amp;COUNTIF($B$3:B10,B10)</f>
        <v>技术部2</v>
      </c>
      <c r="B10" s="2" t="s">
        <v>31</v>
      </c>
      <c r="C10" s="2">
        <v>8766</v>
      </c>
      <c r="D10" s="2" t="s">
        <v>11</v>
      </c>
      <c r="E10" s="2">
        <v>8302865</v>
      </c>
      <c r="G10" s="44" t="str">
        <f t="shared" si="1"/>
        <v/>
      </c>
      <c r="H10" s="44" t="str">
        <f t="shared" si="2"/>
        <v/>
      </c>
      <c r="I10" s="44" t="str">
        <f t="shared" si="3"/>
        <v/>
      </c>
      <c r="Q10" s="2" t="s">
        <v>35</v>
      </c>
    </row>
    <row r="11" spans="1:17">
      <c r="A11" t="str">
        <f>B11&amp;COUNTIF($B$3:B11,B11)</f>
        <v>运营部2</v>
      </c>
      <c r="B11" s="2" t="s">
        <v>29</v>
      </c>
      <c r="C11" s="2">
        <v>5473</v>
      </c>
      <c r="D11" s="2" t="s">
        <v>12</v>
      </c>
      <c r="E11" s="2">
        <v>6680707</v>
      </c>
      <c r="G11" s="44" t="str">
        <f t="shared" si="1"/>
        <v/>
      </c>
      <c r="H11" s="44" t="str">
        <f t="shared" si="2"/>
        <v/>
      </c>
      <c r="I11" s="44" t="str">
        <f t="shared" si="3"/>
        <v/>
      </c>
      <c r="Q11" s="2" t="s">
        <v>36</v>
      </c>
    </row>
    <row r="12" spans="1:17">
      <c r="A12" t="str">
        <f>B12&amp;COUNTIF($B$3:B12,B12)</f>
        <v>管理部1</v>
      </c>
      <c r="B12" s="2" t="s">
        <v>32</v>
      </c>
      <c r="C12" s="2">
        <v>6875</v>
      </c>
      <c r="D12" s="2" t="s">
        <v>37</v>
      </c>
      <c r="E12" s="2">
        <v>7284031</v>
      </c>
      <c r="G12" s="44" t="str">
        <f t="shared" si="1"/>
        <v/>
      </c>
      <c r="H12" s="44" t="str">
        <f t="shared" si="2"/>
        <v/>
      </c>
      <c r="I12" s="44" t="str">
        <f t="shared" si="3"/>
        <v/>
      </c>
    </row>
    <row r="13" spans="1:17">
      <c r="A13" t="str">
        <f>B13&amp;COUNTIF($B$3:B13,B13)</f>
        <v>HR部1</v>
      </c>
      <c r="B13" s="2" t="s">
        <v>33</v>
      </c>
      <c r="C13" s="2">
        <v>3543</v>
      </c>
      <c r="D13" s="2" t="s">
        <v>38</v>
      </c>
      <c r="E13" s="2">
        <v>7660684</v>
      </c>
      <c r="G13" s="44" t="str">
        <f t="shared" si="1"/>
        <v/>
      </c>
      <c r="H13" s="44" t="str">
        <f t="shared" si="2"/>
        <v/>
      </c>
      <c r="I13" s="44" t="str">
        <f t="shared" si="3"/>
        <v/>
      </c>
    </row>
    <row r="14" spans="1:17">
      <c r="A14" t="str">
        <f>B14&amp;COUNTIF($B$3:B14,B14)</f>
        <v>HR部2</v>
      </c>
      <c r="B14" s="2" t="s">
        <v>33</v>
      </c>
      <c r="C14" s="2">
        <v>9687</v>
      </c>
      <c r="D14" s="2" t="s">
        <v>39</v>
      </c>
      <c r="E14" s="2">
        <v>8396910</v>
      </c>
      <c r="G14" s="44" t="str">
        <f t="shared" si="1"/>
        <v/>
      </c>
      <c r="H14" s="44" t="str">
        <f t="shared" si="2"/>
        <v/>
      </c>
      <c r="I14" s="44" t="str">
        <f t="shared" si="3"/>
        <v/>
      </c>
    </row>
    <row r="15" spans="1:17">
      <c r="A15" t="str">
        <f>B15&amp;COUNTIF($B$3:B15,B15)</f>
        <v>公关部1</v>
      </c>
      <c r="B15" s="2" t="s">
        <v>34</v>
      </c>
      <c r="C15" s="2">
        <v>5347</v>
      </c>
      <c r="D15" s="2" t="s">
        <v>40</v>
      </c>
      <c r="E15" s="2">
        <v>5818470</v>
      </c>
    </row>
    <row r="16" spans="1:17">
      <c r="A16" t="str">
        <f>B16&amp;COUNTIF($B$3:B16,B16)</f>
        <v>公关部2</v>
      </c>
      <c r="B16" s="2" t="s">
        <v>34</v>
      </c>
      <c r="C16" s="2">
        <v>9876</v>
      </c>
      <c r="D16" s="2" t="s">
        <v>41</v>
      </c>
      <c r="E16" s="2">
        <v>6369468</v>
      </c>
    </row>
    <row r="17" spans="1:5">
      <c r="A17" t="str">
        <f>B17&amp;COUNTIF($B$3:B17,B17)</f>
        <v>市场部1</v>
      </c>
      <c r="B17" s="2" t="s">
        <v>35</v>
      </c>
      <c r="C17" s="2">
        <v>6548</v>
      </c>
      <c r="D17" s="2" t="s">
        <v>42</v>
      </c>
      <c r="E17" s="2">
        <v>7625059</v>
      </c>
    </row>
    <row r="18" spans="1:5">
      <c r="A18" t="str">
        <f>B18&amp;COUNTIF($B$3:B18,B18)</f>
        <v>市场部2</v>
      </c>
      <c r="B18" s="2" t="s">
        <v>35</v>
      </c>
      <c r="C18" s="2">
        <v>4234</v>
      </c>
      <c r="D18" s="2" t="s">
        <v>43</v>
      </c>
      <c r="E18" s="2">
        <v>5964970</v>
      </c>
    </row>
    <row r="19" spans="1:5">
      <c r="A19" t="str">
        <f>B19&amp;COUNTIF($B$3:B19,B19)</f>
        <v>综合部1</v>
      </c>
      <c r="B19" s="2" t="s">
        <v>36</v>
      </c>
      <c r="C19" s="2">
        <v>7655</v>
      </c>
      <c r="D19" s="2" t="s">
        <v>44</v>
      </c>
      <c r="E19" s="2">
        <v>6299305</v>
      </c>
    </row>
    <row r="20" spans="1:5">
      <c r="A20" t="str">
        <f>B20&amp;COUNTIF($B$3:B20,B20)</f>
        <v>综合部2</v>
      </c>
      <c r="B20" s="2" t="s">
        <v>36</v>
      </c>
      <c r="C20" s="2">
        <v>4355</v>
      </c>
      <c r="D20" s="2" t="s">
        <v>45</v>
      </c>
      <c r="E20" s="2">
        <v>6204625</v>
      </c>
    </row>
  </sheetData>
  <phoneticPr fontId="2" type="noConversion"/>
  <dataValidations disablePrompts="1" count="1">
    <dataValidation type="list" allowBlank="1" showInputMessage="1" showErrorMessage="1" sqref="H2" xr:uid="{95139443-1CF4-4F3B-89A4-0C10D8AA84B8}">
      <formula1>$Q$3:$Q$11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6</vt:i4>
      </vt:variant>
    </vt:vector>
  </HeadingPairs>
  <TitlesOfParts>
    <vt:vector size="19" baseType="lpstr">
      <vt:lpstr>目录</vt:lpstr>
      <vt:lpstr>Sheet1</vt:lpstr>
      <vt:lpstr>VLOOK&amp;HLOOK(1)</vt:lpstr>
      <vt:lpstr>VLOOK&amp;HLOOK(2)</vt:lpstr>
      <vt:lpstr>精确查找案例</vt:lpstr>
      <vt:lpstr>VLOOK+COLUMNS</vt:lpstr>
      <vt:lpstr>VLOOK+MATCH</vt:lpstr>
      <vt:lpstr>近似匹配</vt:lpstr>
      <vt:lpstr>销量表</vt:lpstr>
      <vt:lpstr>信息表</vt:lpstr>
      <vt:lpstr>反向查找</vt:lpstr>
      <vt:lpstr>VL多条件</vt:lpstr>
      <vt:lpstr>非唯一值查找</vt:lpstr>
      <vt:lpstr>部门</vt:lpstr>
      <vt:lpstr>工号</vt:lpstr>
      <vt:lpstr>家庭住址</vt:lpstr>
      <vt:lpstr>联系电话</vt:lpstr>
      <vt:lpstr>性别</vt:lpstr>
      <vt:lpstr>姓名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XU</dc:creator>
  <cp:lastModifiedBy>xu james</cp:lastModifiedBy>
  <dcterms:created xsi:type="dcterms:W3CDTF">2019-06-04T03:44:37Z</dcterms:created>
  <dcterms:modified xsi:type="dcterms:W3CDTF">2021-07-19T09:01:50Z</dcterms:modified>
</cp:coreProperties>
</file>