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预备上传的内容\进销库存函数看板\进销库存函数看板(1)\"/>
    </mc:Choice>
  </mc:AlternateContent>
  <xr:revisionPtr revIDLastSave="0" documentId="13_ncr:1_{7AD1267C-BF4D-4943-95C5-57EDFE7C44DF}" xr6:coauthVersionLast="47" xr6:coauthVersionMax="47" xr10:uidLastSave="{00000000-0000-0000-0000-000000000000}"/>
  <bookViews>
    <workbookView xWindow="4695" yWindow="30" windowWidth="24105" windowHeight="13515" xr2:uid="{C077CF8B-38A4-4558-8C67-78D2FB6E3B38}"/>
  </bookViews>
  <sheets>
    <sheet name="汇总统计" sheetId="1" r:id="rId1"/>
    <sheet name="产品库存" sheetId="5" r:id="rId2"/>
    <sheet name="销售统计" sheetId="2" r:id="rId3"/>
    <sheet name="采购统计" sheetId="3" r:id="rId4"/>
    <sheet name="产品明细" sheetId="4" r:id="rId5"/>
    <sheet name="辅助表格" sheetId="7" r:id="rId6"/>
  </sheets>
  <definedNames>
    <definedName name="百事可乐">辅助表格!$A$2:$A$4</definedName>
    <definedName name="冰红茶">辅助表格!$C$2:$C$4</definedName>
    <definedName name="产品名称">产品明细!$A$6:$A$22</definedName>
    <definedName name="产品型号">产品明细!$B$6:$B$22</definedName>
    <definedName name="果粒橙">辅助表格!$F$2:$F$4</definedName>
    <definedName name="可口可乐">辅助表格!$B$2:$B$4</definedName>
    <definedName name="雀巢咖啡">辅助表格!$E$2:$E$4</definedName>
    <definedName name="小茗同学">辅助表格!$D$2:$D$4</definedName>
    <definedName name="选择清单">辅助表格!#REF!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N7" i="1"/>
  <c r="R7" i="1"/>
  <c r="M8" i="1"/>
  <c r="N8" i="1"/>
  <c r="R8" i="1"/>
  <c r="M9" i="1"/>
  <c r="N9" i="1"/>
  <c r="R9" i="1"/>
  <c r="M10" i="1"/>
  <c r="N10" i="1"/>
  <c r="R10" i="1"/>
  <c r="M11" i="1"/>
  <c r="N11" i="1"/>
  <c r="R11" i="1"/>
  <c r="M12" i="1"/>
  <c r="N12" i="1"/>
  <c r="R12" i="1"/>
  <c r="M13" i="1"/>
  <c r="N13" i="1"/>
  <c r="R13" i="1"/>
  <c r="M14" i="1"/>
  <c r="N14" i="1"/>
  <c r="R14" i="1"/>
  <c r="M15" i="1"/>
  <c r="N15" i="1"/>
  <c r="R15" i="1"/>
  <c r="M16" i="1"/>
  <c r="N16" i="1"/>
  <c r="R16" i="1"/>
  <c r="M17" i="1"/>
  <c r="N17" i="1"/>
  <c r="R17" i="1"/>
  <c r="N6" i="1"/>
  <c r="R6" i="1"/>
  <c r="M6" i="1"/>
  <c r="E14" i="3" a="1"/>
  <c r="E14" i="3"/>
  <c r="E15" i="3" a="1"/>
  <c r="E15" i="3" s="1"/>
  <c r="E16" i="3" a="1"/>
  <c r="E16" i="3"/>
  <c r="E17" i="3" a="1"/>
  <c r="E17" i="3" s="1"/>
  <c r="E18" i="3" a="1"/>
  <c r="E18" i="3" s="1"/>
  <c r="E19" i="3" a="1"/>
  <c r="E19" i="3" s="1"/>
  <c r="E20" i="3" a="1"/>
  <c r="E20" i="3"/>
  <c r="E21" i="3" a="1"/>
  <c r="E21" i="3" s="1"/>
  <c r="E22" i="3" a="1"/>
  <c r="E22" i="3" s="1"/>
  <c r="E23" i="3" a="1"/>
  <c r="E23" i="3"/>
  <c r="E24" i="3" a="1"/>
  <c r="E24" i="3" s="1"/>
  <c r="E25" i="3" a="1"/>
  <c r="E25" i="3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/>
  <c r="E32" i="3" a="1"/>
  <c r="E32" i="3"/>
  <c r="E33" i="3" a="1"/>
  <c r="E33" i="3" s="1"/>
  <c r="E34" i="3" a="1"/>
  <c r="E34" i="3"/>
  <c r="E35" i="3" a="1"/>
  <c r="E35" i="3" s="1"/>
  <c r="E36" i="3" a="1"/>
  <c r="E36" i="3" s="1"/>
  <c r="E37" i="3" a="1"/>
  <c r="E37" i="3" s="1"/>
  <c r="E38" i="3" a="1"/>
  <c r="E38" i="3"/>
  <c r="E39" i="3" a="1"/>
  <c r="E39" i="3" s="1"/>
  <c r="E40" i="3" a="1"/>
  <c r="E40" i="3" s="1"/>
  <c r="E41" i="3" a="1"/>
  <c r="E41" i="3"/>
  <c r="E42" i="3" a="1"/>
  <c r="E42" i="3" s="1"/>
  <c r="E43" i="3" a="1"/>
  <c r="E43" i="3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/>
  <c r="E50" i="3" a="1"/>
  <c r="E50" i="3"/>
  <c r="E51" i="3" a="1"/>
  <c r="E51" i="3" s="1"/>
  <c r="E52" i="3" a="1"/>
  <c r="E52" i="3"/>
  <c r="E53" i="3" a="1"/>
  <c r="E53" i="3" s="1"/>
  <c r="E54" i="3" a="1"/>
  <c r="E54" i="3" s="1"/>
  <c r="E55" i="3" a="1"/>
  <c r="E55" i="3" s="1"/>
  <c r="E56" i="3" a="1"/>
  <c r="E56" i="3"/>
  <c r="E57" i="3" a="1"/>
  <c r="E57" i="3" s="1"/>
  <c r="E58" i="3" a="1"/>
  <c r="E58" i="3" s="1"/>
  <c r="E59" i="3" a="1"/>
  <c r="E59" i="3"/>
  <c r="E60" i="3" a="1"/>
  <c r="E60" i="3" s="1"/>
  <c r="E61" i="3" a="1"/>
  <c r="E61" i="3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/>
  <c r="E68" i="3" a="1"/>
  <c r="E68" i="3"/>
  <c r="E69" i="3" a="1"/>
  <c r="E69" i="3" s="1"/>
  <c r="E70" i="3" a="1"/>
  <c r="E70" i="3"/>
  <c r="E71" i="3" a="1"/>
  <c r="E71" i="3" s="1"/>
  <c r="E72" i="3" a="1"/>
  <c r="E72" i="3" s="1"/>
  <c r="E73" i="3" a="1"/>
  <c r="E73" i="3" s="1"/>
  <c r="E74" i="3" a="1"/>
  <c r="E74" i="3"/>
  <c r="E75" i="3" a="1"/>
  <c r="E75" i="3" s="1"/>
  <c r="E76" i="3" a="1"/>
  <c r="E76" i="3" s="1"/>
  <c r="E77" i="3" a="1"/>
  <c r="E77" i="3"/>
  <c r="E78" i="3" a="1"/>
  <c r="E78" i="3" s="1"/>
  <c r="E79" i="3" a="1"/>
  <c r="E79" i="3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/>
  <c r="E86" i="3" a="1"/>
  <c r="E86" i="3"/>
  <c r="E87" i="3" a="1"/>
  <c r="E87" i="3" s="1"/>
  <c r="E88" i="3" a="1"/>
  <c r="E88" i="3"/>
  <c r="E89" i="3" a="1"/>
  <c r="E89" i="3" s="1"/>
  <c r="E90" i="3" a="1"/>
  <c r="E90" i="3" s="1"/>
  <c r="E91" i="3" a="1"/>
  <c r="E91" i="3" s="1"/>
  <c r="E92" i="3" a="1"/>
  <c r="E92" i="3"/>
  <c r="E93" i="3" a="1"/>
  <c r="E93" i="3" s="1"/>
  <c r="E94" i="3" a="1"/>
  <c r="E94" i="3" s="1"/>
  <c r="E95" i="3" a="1"/>
  <c r="E95" i="3"/>
  <c r="E96" i="3" a="1"/>
  <c r="E96" i="3" s="1"/>
  <c r="E97" i="3" a="1"/>
  <c r="E97" i="3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/>
  <c r="E104" i="3" a="1"/>
  <c r="E104" i="3"/>
  <c r="E105" i="3" a="1"/>
  <c r="E105" i="3" s="1"/>
  <c r="E106" i="3" a="1"/>
  <c r="E106" i="3"/>
  <c r="E107" i="3" a="1"/>
  <c r="E107" i="3" s="1"/>
  <c r="E108" i="3" a="1"/>
  <c r="E108" i="3" s="1"/>
  <c r="E109" i="3" a="1"/>
  <c r="E109" i="3" s="1"/>
  <c r="E110" i="3" a="1"/>
  <c r="E110" i="3"/>
  <c r="E111" i="3" a="1"/>
  <c r="E111" i="3" s="1"/>
  <c r="E112" i="3" a="1"/>
  <c r="E112" i="3" s="1"/>
  <c r="E113" i="3" a="1"/>
  <c r="E113" i="3"/>
  <c r="E114" i="3" a="1"/>
  <c r="E114" i="3" s="1"/>
  <c r="E115" i="3" a="1"/>
  <c r="E115" i="3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/>
  <c r="E122" i="3" a="1"/>
  <c r="E122" i="3"/>
  <c r="E123" i="3" a="1"/>
  <c r="E123" i="3" s="1"/>
  <c r="E124" i="3" a="1"/>
  <c r="E124" i="3"/>
  <c r="E125" i="3" a="1"/>
  <c r="E125" i="3" s="1"/>
  <c r="E126" i="3" a="1"/>
  <c r="E126" i="3" s="1"/>
  <c r="E127" i="3" a="1"/>
  <c r="E127" i="3" s="1"/>
  <c r="E128" i="3" a="1"/>
  <c r="E128" i="3"/>
  <c r="E129" i="3" a="1"/>
  <c r="E129" i="3" s="1"/>
  <c r="E130" i="3" a="1"/>
  <c r="E130" i="3" s="1"/>
  <c r="E131" i="3" a="1"/>
  <c r="E131" i="3" s="1"/>
  <c r="E132" i="3" a="1"/>
  <c r="E132" i="3" s="1"/>
  <c r="E133" i="3" a="1"/>
  <c r="E133" i="3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/>
  <c r="E140" i="3" a="1"/>
  <c r="E140" i="3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/>
  <c r="E147" i="3" a="1"/>
  <c r="E147" i="3" s="1"/>
  <c r="E148" i="3" a="1"/>
  <c r="E148" i="3" s="1"/>
  <c r="E149" i="3" a="1"/>
  <c r="E149" i="3" s="1"/>
  <c r="E150" i="3" a="1"/>
  <c r="E150" i="3" s="1"/>
  <c r="E151" i="3" a="1"/>
  <c r="E151" i="3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/>
  <c r="E158" i="3" a="1"/>
  <c r="E158" i="3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/>
  <c r="E165" i="3" a="1"/>
  <c r="E165" i="3" s="1"/>
  <c r="E166" i="3" a="1"/>
  <c r="E166" i="3" s="1"/>
  <c r="E167" i="3" a="1"/>
  <c r="E167" i="3" s="1"/>
  <c r="E168" i="3" a="1"/>
  <c r="E168" i="3" s="1"/>
  <c r="E169" i="3" a="1"/>
  <c r="E169" i="3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/>
  <c r="E176" i="3" a="1"/>
  <c r="E176" i="3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/>
  <c r="E183" i="3" a="1"/>
  <c r="E183" i="3" s="1"/>
  <c r="E184" i="3" a="1"/>
  <c r="E184" i="3" s="1"/>
  <c r="E185" i="3" a="1"/>
  <c r="E185" i="3" s="1"/>
  <c r="E186" i="3" a="1"/>
  <c r="E186" i="3" s="1"/>
  <c r="E187" i="3" a="1"/>
  <c r="E187" i="3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/>
  <c r="E194" i="3" a="1"/>
  <c r="E194" i="3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/>
  <c r="E201" i="3" a="1"/>
  <c r="E201" i="3" s="1"/>
  <c r="E202" i="3" a="1"/>
  <c r="E202" i="3" s="1"/>
  <c r="E203" i="3" a="1"/>
  <c r="E203" i="3" s="1"/>
  <c r="E204" i="3" a="1"/>
  <c r="E204" i="3" s="1"/>
  <c r="E205" i="3" a="1"/>
  <c r="E205" i="3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/>
  <c r="E212" i="3" a="1"/>
  <c r="E212" i="3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/>
  <c r="E219" i="3" a="1"/>
  <c r="E219" i="3" s="1"/>
  <c r="E220" i="3" a="1"/>
  <c r="E220" i="3" s="1"/>
  <c r="E221" i="3" a="1"/>
  <c r="E221" i="3" s="1"/>
  <c r="E222" i="3" a="1"/>
  <c r="E222" i="3" s="1"/>
  <c r="E223" i="3" a="1"/>
  <c r="E223" i="3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/>
  <c r="E230" i="3" a="1"/>
  <c r="E230" i="3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/>
  <c r="E237" i="3" a="1"/>
  <c r="E237" i="3" s="1"/>
  <c r="E238" i="3" a="1"/>
  <c r="E238" i="3" s="1"/>
  <c r="E239" i="3" a="1"/>
  <c r="E239" i="3" s="1"/>
  <c r="E240" i="3" a="1"/>
  <c r="E240" i="3" s="1"/>
  <c r="E241" i="3" a="1"/>
  <c r="E241" i="3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/>
  <c r="E248" i="3" a="1"/>
  <c r="E248" i="3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/>
  <c r="E255" i="3" a="1"/>
  <c r="E255" i="3" s="1"/>
  <c r="E256" i="3" a="1"/>
  <c r="E256" i="3" s="1"/>
  <c r="E257" i="3" a="1"/>
  <c r="E257" i="3" s="1"/>
  <c r="E258" i="3" a="1"/>
  <c r="E258" i="3" s="1"/>
  <c r="E259" i="3" a="1"/>
  <c r="E259" i="3"/>
  <c r="E260" i="3" a="1"/>
  <c r="E260" i="3" s="1"/>
  <c r="E261" i="3" a="1"/>
  <c r="E261" i="3" s="1"/>
  <c r="E262" i="3" a="1"/>
  <c r="E262" i="3"/>
  <c r="E263" i="3" a="1"/>
  <c r="E263" i="3"/>
  <c r="E264" i="3" a="1"/>
  <c r="E264" i="3" s="1"/>
  <c r="E265" i="3" a="1"/>
  <c r="E265" i="3"/>
  <c r="E266" i="3" a="1"/>
  <c r="E266" i="3" s="1"/>
  <c r="F266" i="3" s="1"/>
  <c r="E267" i="3" a="1"/>
  <c r="E267" i="3" s="1"/>
  <c r="E268" i="3" a="1"/>
  <c r="E268" i="3" s="1"/>
  <c r="E269" i="3" a="1"/>
  <c r="E269" i="3" s="1"/>
  <c r="F269" i="3" s="1"/>
  <c r="E270" i="3" a="1"/>
  <c r="E270" i="3" s="1"/>
  <c r="F270" i="3" s="1"/>
  <c r="E271" i="3" a="1"/>
  <c r="E271" i="3" s="1"/>
  <c r="E272" i="3" a="1"/>
  <c r="E272" i="3" s="1"/>
  <c r="F272" i="3" s="1"/>
  <c r="E273" i="3" a="1"/>
  <c r="E273" i="3"/>
  <c r="E274" i="3" a="1"/>
  <c r="E274" i="3" s="1"/>
  <c r="E275" i="3" a="1"/>
  <c r="E275" i="3" s="1"/>
  <c r="F275" i="3" s="1"/>
  <c r="E276" i="3" a="1"/>
  <c r="E276" i="3"/>
  <c r="E277" i="3" a="1"/>
  <c r="E277" i="3" s="1"/>
  <c r="E278" i="3" a="1"/>
  <c r="E278" i="3"/>
  <c r="E279" i="3" a="1"/>
  <c r="E279" i="3" s="1"/>
  <c r="F279" i="3" s="1"/>
  <c r="E280" i="3" a="1"/>
  <c r="E280" i="3" s="1"/>
  <c r="E281" i="3" a="1"/>
  <c r="E281" i="3" s="1"/>
  <c r="F281" i="3" s="1"/>
  <c r="E282" i="3" a="1"/>
  <c r="E282" i="3" s="1"/>
  <c r="F282" i="3" s="1"/>
  <c r="E283" i="3" a="1"/>
  <c r="E283" i="3" s="1"/>
  <c r="E284" i="3" a="1"/>
  <c r="E284" i="3"/>
  <c r="E285" i="3" a="1"/>
  <c r="E285" i="3"/>
  <c r="E286" i="3" a="1"/>
  <c r="E286" i="3" s="1"/>
  <c r="E287" i="3" a="1"/>
  <c r="E287" i="3"/>
  <c r="E288" i="3" a="1"/>
  <c r="E288" i="3" s="1"/>
  <c r="F288" i="3" s="1"/>
  <c r="E289" i="3" a="1"/>
  <c r="E289" i="3" s="1"/>
  <c r="E290" i="3" a="1"/>
  <c r="E290" i="3" s="1"/>
  <c r="F290" i="3" s="1"/>
  <c r="E291" i="3" a="1"/>
  <c r="E291" i="3"/>
  <c r="E292" i="3" a="1"/>
  <c r="E292" i="3" s="1"/>
  <c r="E293" i="3" a="1"/>
  <c r="E293" i="3" s="1"/>
  <c r="F293" i="3" s="1"/>
  <c r="E294" i="3" a="1"/>
  <c r="E294" i="3"/>
  <c r="E295" i="3" a="1"/>
  <c r="E295" i="3" s="1"/>
  <c r="E296" i="3" a="1"/>
  <c r="E296" i="3"/>
  <c r="E297" i="3" a="1"/>
  <c r="E297" i="3" s="1"/>
  <c r="F297" i="3" s="1"/>
  <c r="E298" i="3" a="1"/>
  <c r="E298" i="3" s="1"/>
  <c r="E299" i="3" a="1"/>
  <c r="E299" i="3" s="1"/>
  <c r="F299" i="3" s="1"/>
  <c r="E300" i="3" a="1"/>
  <c r="E300" i="3" s="1"/>
  <c r="F300" i="3" s="1"/>
  <c r="E301" i="3" a="1"/>
  <c r="E301" i="3" s="1"/>
  <c r="E302" i="3" a="1"/>
  <c r="E302" i="3"/>
  <c r="E303" i="3" a="1"/>
  <c r="E303" i="3"/>
  <c r="E304" i="3" a="1"/>
  <c r="E304" i="3" s="1"/>
  <c r="E305" i="3" a="1"/>
  <c r="E305" i="3"/>
  <c r="E306" i="3" a="1"/>
  <c r="E306" i="3" s="1"/>
  <c r="F306" i="3" s="1"/>
  <c r="E307" i="3" a="1"/>
  <c r="E307" i="3" s="1"/>
  <c r="E308" i="3" a="1"/>
  <c r="E308" i="3" s="1"/>
  <c r="F308" i="3" s="1"/>
  <c r="E309" i="3" a="1"/>
  <c r="E309" i="3"/>
  <c r="E310" i="3" a="1"/>
  <c r="E310" i="3" s="1"/>
  <c r="E311" i="3" a="1"/>
  <c r="E311" i="3" s="1"/>
  <c r="F311" i="3" s="1"/>
  <c r="E312" i="3" a="1"/>
  <c r="E312" i="3"/>
  <c r="E313" i="3" a="1"/>
  <c r="E313" i="3" s="1"/>
  <c r="E314" i="3" a="1"/>
  <c r="E314" i="3"/>
  <c r="E315" i="3" a="1"/>
  <c r="E315" i="3" s="1"/>
  <c r="F315" i="3" s="1"/>
  <c r="E316" i="3" a="1"/>
  <c r="E316" i="3" s="1"/>
  <c r="E317" i="3" a="1"/>
  <c r="E317" i="3" s="1"/>
  <c r="F317" i="3" s="1"/>
  <c r="E318" i="3" a="1"/>
  <c r="E318" i="3" s="1"/>
  <c r="F318" i="3" s="1"/>
  <c r="E319" i="3" a="1"/>
  <c r="E319" i="3" s="1"/>
  <c r="E320" i="3" a="1"/>
  <c r="E320" i="3"/>
  <c r="E321" i="3" a="1"/>
  <c r="E321" i="3"/>
  <c r="E322" i="3" a="1"/>
  <c r="E322" i="3" s="1"/>
  <c r="E323" i="3" a="1"/>
  <c r="E323" i="3"/>
  <c r="E324" i="3" a="1"/>
  <c r="E324" i="3" s="1"/>
  <c r="F324" i="3" s="1"/>
  <c r="E325" i="3" a="1"/>
  <c r="E325" i="3" s="1"/>
  <c r="E326" i="3" a="1"/>
  <c r="E326" i="3" s="1"/>
  <c r="F326" i="3" s="1"/>
  <c r="E327" i="3" a="1"/>
  <c r="E327" i="3"/>
  <c r="E328" i="3" a="1"/>
  <c r="E328" i="3" s="1"/>
  <c r="E329" i="3" a="1"/>
  <c r="E329" i="3" s="1"/>
  <c r="F329" i="3" s="1"/>
  <c r="E330" i="3" a="1"/>
  <c r="E330" i="3"/>
  <c r="E331" i="3" a="1"/>
  <c r="E331" i="3" s="1"/>
  <c r="E332" i="3" a="1"/>
  <c r="E332" i="3"/>
  <c r="E333" i="3" a="1"/>
  <c r="E333" i="3" s="1"/>
  <c r="F333" i="3" s="1"/>
  <c r="E334" i="3" a="1"/>
  <c r="E334" i="3" s="1"/>
  <c r="E335" i="3" a="1"/>
  <c r="E335" i="3" s="1"/>
  <c r="F335" i="3" s="1"/>
  <c r="E336" i="3" a="1"/>
  <c r="E336" i="3" s="1"/>
  <c r="F336" i="3" s="1"/>
  <c r="E337" i="3" a="1"/>
  <c r="E337" i="3" s="1"/>
  <c r="E338" i="3" a="1"/>
  <c r="E338" i="3"/>
  <c r="E339" i="3" a="1"/>
  <c r="E339" i="3"/>
  <c r="E340" i="3" a="1"/>
  <c r="E340" i="3" s="1"/>
  <c r="E341" i="3" a="1"/>
  <c r="E341" i="3"/>
  <c r="E342" i="3" a="1"/>
  <c r="E342" i="3" s="1"/>
  <c r="F342" i="3" s="1"/>
  <c r="E343" i="3" a="1"/>
  <c r="E343" i="3" s="1"/>
  <c r="E344" i="3" a="1"/>
  <c r="E344" i="3" s="1"/>
  <c r="F344" i="3" s="1"/>
  <c r="E345" i="3" a="1"/>
  <c r="E345" i="3"/>
  <c r="E346" i="3" a="1"/>
  <c r="E346" i="3" s="1"/>
  <c r="E347" i="3" a="1"/>
  <c r="E347" i="3" s="1"/>
  <c r="F347" i="3" s="1"/>
  <c r="E348" i="3" a="1"/>
  <c r="E348" i="3"/>
  <c r="E349" i="3" a="1"/>
  <c r="E349" i="3" s="1"/>
  <c r="E350" i="3" a="1"/>
  <c r="E350" i="3"/>
  <c r="E351" i="3" a="1"/>
  <c r="E351" i="3" s="1"/>
  <c r="F351" i="3" s="1"/>
  <c r="E352" i="3" a="1"/>
  <c r="E352" i="3" s="1"/>
  <c r="E353" i="3" a="1"/>
  <c r="E353" i="3" s="1"/>
  <c r="F353" i="3" s="1"/>
  <c r="E354" i="3" a="1"/>
  <c r="E354" i="3" s="1"/>
  <c r="F354" i="3" s="1"/>
  <c r="E355" i="3" a="1"/>
  <c r="E355" i="3" s="1"/>
  <c r="E356" i="3" a="1"/>
  <c r="E356" i="3"/>
  <c r="E357" i="3" a="1"/>
  <c r="E357" i="3"/>
  <c r="E358" i="3" a="1"/>
  <c r="E358" i="3" s="1"/>
  <c r="E359" i="3" a="1"/>
  <c r="E359" i="3"/>
  <c r="E360" i="3" a="1"/>
  <c r="E360" i="3" s="1"/>
  <c r="F360" i="3" s="1"/>
  <c r="E361" i="3" a="1"/>
  <c r="E361" i="3" s="1"/>
  <c r="E362" i="3" a="1"/>
  <c r="E362" i="3" s="1"/>
  <c r="F362" i="3" s="1"/>
  <c r="E363" i="3" a="1"/>
  <c r="E363" i="3"/>
  <c r="E364" i="3" a="1"/>
  <c r="E364" i="3" s="1"/>
  <c r="E365" i="3" a="1"/>
  <c r="E365" i="3" s="1"/>
  <c r="F365" i="3" s="1"/>
  <c r="E366" i="3" a="1"/>
  <c r="E366" i="3"/>
  <c r="E367" i="3" a="1"/>
  <c r="E367" i="3" s="1"/>
  <c r="F367" i="3" s="1"/>
  <c r="E368" i="3" a="1"/>
  <c r="E368" i="3"/>
  <c r="E369" i="3" a="1"/>
  <c r="E369" i="3" s="1"/>
  <c r="F369" i="3" s="1"/>
  <c r="E370" i="3" a="1"/>
  <c r="E370" i="3" s="1"/>
  <c r="E371" i="3" a="1"/>
  <c r="E371" i="3" s="1"/>
  <c r="F371" i="3" s="1"/>
  <c r="E372" i="3" a="1"/>
  <c r="E372" i="3" s="1"/>
  <c r="F372" i="3" s="1"/>
  <c r="E373" i="3" a="1"/>
  <c r="E373" i="3" s="1"/>
  <c r="E374" i="3" a="1"/>
  <c r="E374" i="3"/>
  <c r="E375" i="3" a="1"/>
  <c r="E375" i="3"/>
  <c r="E376" i="3" a="1"/>
  <c r="E376" i="3" s="1"/>
  <c r="E377" i="3" a="1"/>
  <c r="E377" i="3"/>
  <c r="E378" i="3" a="1"/>
  <c r="E378" i="3" s="1"/>
  <c r="F378" i="3" s="1"/>
  <c r="E379" i="3" a="1"/>
  <c r="E379" i="3" s="1"/>
  <c r="E380" i="3" a="1"/>
  <c r="E380" i="3" s="1"/>
  <c r="F380" i="3" s="1"/>
  <c r="E381" i="3" a="1"/>
  <c r="E381" i="3"/>
  <c r="E382" i="3" a="1"/>
  <c r="E382" i="3" s="1"/>
  <c r="E383" i="3" a="1"/>
  <c r="E383" i="3" s="1"/>
  <c r="F383" i="3" s="1"/>
  <c r="E384" i="3" a="1"/>
  <c r="E384" i="3"/>
  <c r="E385" i="3" a="1"/>
  <c r="E385" i="3" s="1"/>
  <c r="F385" i="3" s="1"/>
  <c r="E386" i="3" a="1"/>
  <c r="E386" i="3"/>
  <c r="E387" i="3" a="1"/>
  <c r="E387" i="3" s="1"/>
  <c r="F387" i="3" s="1"/>
  <c r="E388" i="3" a="1"/>
  <c r="E388" i="3" s="1"/>
  <c r="E389" i="3" a="1"/>
  <c r="E389" i="3" s="1"/>
  <c r="F389" i="3" s="1"/>
  <c r="E390" i="3" a="1"/>
  <c r="E390" i="3" s="1"/>
  <c r="F390" i="3" s="1"/>
  <c r="E391" i="3" a="1"/>
  <c r="E391" i="3" s="1"/>
  <c r="E392" i="3" a="1"/>
  <c r="E392" i="3"/>
  <c r="E393" i="3" a="1"/>
  <c r="E393" i="3"/>
  <c r="E394" i="3" a="1"/>
  <c r="E394" i="3" s="1"/>
  <c r="E395" i="3" a="1"/>
  <c r="E395" i="3"/>
  <c r="E396" i="3" a="1"/>
  <c r="E396" i="3" s="1"/>
  <c r="F396" i="3" s="1"/>
  <c r="E397" i="3" a="1"/>
  <c r="E397" i="3" s="1"/>
  <c r="E398" i="3" a="1"/>
  <c r="E398" i="3" s="1"/>
  <c r="F398" i="3" s="1"/>
  <c r="E399" i="3" a="1"/>
  <c r="E399" i="3"/>
  <c r="E400" i="3" a="1"/>
  <c r="E400" i="3" s="1"/>
  <c r="E401" i="3" a="1"/>
  <c r="E401" i="3" s="1"/>
  <c r="F401" i="3" s="1"/>
  <c r="E402" i="3" a="1"/>
  <c r="E402" i="3"/>
  <c r="E403" i="3" a="1"/>
  <c r="E403" i="3" s="1"/>
  <c r="F403" i="3" s="1"/>
  <c r="E404" i="3" a="1"/>
  <c r="E404" i="3"/>
  <c r="E405" i="3" a="1"/>
  <c r="E405" i="3" s="1"/>
  <c r="F405" i="3" s="1"/>
  <c r="E406" i="3" a="1"/>
  <c r="E406" i="3" s="1"/>
  <c r="E407" i="3" a="1"/>
  <c r="E407" i="3" s="1"/>
  <c r="F407" i="3" s="1"/>
  <c r="E408" i="3" a="1"/>
  <c r="E408" i="3" s="1"/>
  <c r="F408" i="3" s="1"/>
  <c r="E409" i="3" a="1"/>
  <c r="E409" i="3" s="1"/>
  <c r="E410" i="3" a="1"/>
  <c r="E410" i="3"/>
  <c r="E411" i="3" a="1"/>
  <c r="E411" i="3"/>
  <c r="E412" i="3" a="1"/>
  <c r="E412" i="3" s="1"/>
  <c r="E413" i="3" a="1"/>
  <c r="E413" i="3"/>
  <c r="E414" i="3" a="1"/>
  <c r="E414" i="3" s="1"/>
  <c r="F414" i="3" s="1"/>
  <c r="E415" i="3" a="1"/>
  <c r="E415" i="3" s="1"/>
  <c r="F415" i="3" s="1"/>
  <c r="E416" i="3" a="1"/>
  <c r="E416" i="3" s="1"/>
  <c r="F416" i="3" s="1"/>
  <c r="E417" i="3" a="1"/>
  <c r="E417" i="3"/>
  <c r="E418" i="3" a="1"/>
  <c r="E418" i="3" s="1"/>
  <c r="E419" i="3" a="1"/>
  <c r="E419" i="3" s="1"/>
  <c r="F419" i="3" s="1"/>
  <c r="E420" i="3" a="1"/>
  <c r="E420" i="3"/>
  <c r="E421" i="3" a="1"/>
  <c r="E421" i="3" s="1"/>
  <c r="F421" i="3" s="1"/>
  <c r="E422" i="3" a="1"/>
  <c r="E422" i="3"/>
  <c r="E423" i="3" a="1"/>
  <c r="E423" i="3" s="1"/>
  <c r="F423" i="3" s="1"/>
  <c r="E424" i="3" a="1"/>
  <c r="E424" i="3" s="1"/>
  <c r="E425" i="3" a="1"/>
  <c r="E425" i="3" s="1"/>
  <c r="F425" i="3" s="1"/>
  <c r="E426" i="3" a="1"/>
  <c r="E426" i="3" s="1"/>
  <c r="F426" i="3" s="1"/>
  <c r="E427" i="3" a="1"/>
  <c r="E427" i="3" s="1"/>
  <c r="E428" i="3" a="1"/>
  <c r="E428" i="3"/>
  <c r="E429" i="3" a="1"/>
  <c r="E429" i="3"/>
  <c r="E430" i="3" a="1"/>
  <c r="E430" i="3" s="1"/>
  <c r="E431" i="3" a="1"/>
  <c r="E431" i="3"/>
  <c r="E432" i="3" a="1"/>
  <c r="E432" i="3" s="1"/>
  <c r="F432" i="3" s="1"/>
  <c r="E433" i="3" a="1"/>
  <c r="E433" i="3" s="1"/>
  <c r="F433" i="3" s="1"/>
  <c r="E434" i="3" a="1"/>
  <c r="E434" i="3" s="1"/>
  <c r="F434" i="3" s="1"/>
  <c r="E435" i="3" a="1"/>
  <c r="E435" i="3"/>
  <c r="E436" i="3" a="1"/>
  <c r="E436" i="3" s="1"/>
  <c r="E437" i="3" a="1"/>
  <c r="E437" i="3" s="1"/>
  <c r="F437" i="3" s="1"/>
  <c r="E438" i="3" a="1"/>
  <c r="E438" i="3"/>
  <c r="E439" i="3" a="1"/>
  <c r="E439" i="3" s="1"/>
  <c r="F439" i="3" s="1"/>
  <c r="E440" i="3" a="1"/>
  <c r="E440" i="3"/>
  <c r="E441" i="3" a="1"/>
  <c r="E441" i="3" s="1"/>
  <c r="F441" i="3" s="1"/>
  <c r="E442" i="3" a="1"/>
  <c r="E442" i="3" s="1"/>
  <c r="E443" i="3" a="1"/>
  <c r="E443" i="3" s="1"/>
  <c r="F443" i="3" s="1"/>
  <c r="E444" i="3" a="1"/>
  <c r="E444" i="3" s="1"/>
  <c r="F444" i="3" s="1"/>
  <c r="E445" i="3" a="1"/>
  <c r="E445" i="3" s="1"/>
  <c r="E446" i="3" a="1"/>
  <c r="E446" i="3"/>
  <c r="E447" i="3" a="1"/>
  <c r="E447" i="3"/>
  <c r="E448" i="3" a="1"/>
  <c r="E448" i="3" s="1"/>
  <c r="E449" i="3" a="1"/>
  <c r="E449" i="3"/>
  <c r="E450" i="3" a="1"/>
  <c r="E450" i="3" s="1"/>
  <c r="F450" i="3" s="1"/>
  <c r="E451" i="3" a="1"/>
  <c r="E451" i="3" s="1"/>
  <c r="F451" i="3" s="1"/>
  <c r="E452" i="3" a="1"/>
  <c r="E452" i="3" s="1"/>
  <c r="F452" i="3" s="1"/>
  <c r="E453" i="3" a="1"/>
  <c r="E453" i="3"/>
  <c r="E454" i="3" a="1"/>
  <c r="E454" i="3" s="1"/>
  <c r="E455" i="3" a="1"/>
  <c r="E455" i="3" s="1"/>
  <c r="F455" i="3" s="1"/>
  <c r="E456" i="3" a="1"/>
  <c r="E456" i="3"/>
  <c r="E457" i="3" a="1"/>
  <c r="E457" i="3" s="1"/>
  <c r="F457" i="3" s="1"/>
  <c r="E458" i="3" a="1"/>
  <c r="E458" i="3"/>
  <c r="E459" i="3" a="1"/>
  <c r="E459" i="3" s="1"/>
  <c r="F459" i="3" s="1"/>
  <c r="E460" i="3" a="1"/>
  <c r="E460" i="3" s="1"/>
  <c r="E461" i="3" a="1"/>
  <c r="E461" i="3" s="1"/>
  <c r="F461" i="3" s="1"/>
  <c r="E462" i="3" a="1"/>
  <c r="E462" i="3" s="1"/>
  <c r="F462" i="3" s="1"/>
  <c r="E463" i="3" a="1"/>
  <c r="E463" i="3" s="1"/>
  <c r="E464" i="3" a="1"/>
  <c r="E464" i="3"/>
  <c r="E465" i="3" a="1"/>
  <c r="E465" i="3"/>
  <c r="E466" i="3" a="1"/>
  <c r="E466" i="3" s="1"/>
  <c r="E467" i="3" a="1"/>
  <c r="E467" i="3"/>
  <c r="E468" i="3" a="1"/>
  <c r="E468" i="3" s="1"/>
  <c r="F468" i="3" s="1"/>
  <c r="E469" i="3" a="1"/>
  <c r="E469" i="3" s="1"/>
  <c r="F469" i="3" s="1"/>
  <c r="E470" i="3" a="1"/>
  <c r="E470" i="3" s="1"/>
  <c r="F470" i="3" s="1"/>
  <c r="E471" i="3" a="1"/>
  <c r="E471" i="3"/>
  <c r="E472" i="3" a="1"/>
  <c r="E472" i="3" s="1"/>
  <c r="E473" i="3" a="1"/>
  <c r="E473" i="3" s="1"/>
  <c r="F473" i="3" s="1"/>
  <c r="E474" i="3" a="1"/>
  <c r="E474" i="3"/>
  <c r="E475" i="3" a="1"/>
  <c r="E475" i="3" s="1"/>
  <c r="F475" i="3" s="1"/>
  <c r="E476" i="3" a="1"/>
  <c r="E476" i="3"/>
  <c r="E477" i="3" a="1"/>
  <c r="E477" i="3" s="1"/>
  <c r="F477" i="3" s="1"/>
  <c r="E478" i="3" a="1"/>
  <c r="E478" i="3"/>
  <c r="E479" i="3" a="1"/>
  <c r="E479" i="3"/>
  <c r="E480" i="3" a="1"/>
  <c r="E480" i="3" s="1"/>
  <c r="F480" i="3" s="1"/>
  <c r="E481" i="3" a="1"/>
  <c r="E481" i="3"/>
  <c r="F481" i="3" s="1"/>
  <c r="E482" i="3" a="1"/>
  <c r="E482" i="3"/>
  <c r="E483" i="3" a="1"/>
  <c r="E483" i="3" s="1"/>
  <c r="F483" i="3" s="1"/>
  <c r="E484" i="3" a="1"/>
  <c r="E484" i="3"/>
  <c r="E485" i="3" a="1"/>
  <c r="E485" i="3"/>
  <c r="E486" i="3" a="1"/>
  <c r="E486" i="3" s="1"/>
  <c r="F486" i="3" s="1"/>
  <c r="E487" i="3" a="1"/>
  <c r="E487" i="3"/>
  <c r="F487" i="3" s="1"/>
  <c r="E488" i="3" a="1"/>
  <c r="E488" i="3"/>
  <c r="E489" i="3" a="1"/>
  <c r="E489" i="3" s="1"/>
  <c r="F489" i="3" s="1"/>
  <c r="E490" i="3" a="1"/>
  <c r="E490" i="3"/>
  <c r="E491" i="3" a="1"/>
  <c r="E491" i="3"/>
  <c r="E492" i="3" a="1"/>
  <c r="E492" i="3" s="1"/>
  <c r="F492" i="3" s="1"/>
  <c r="E493" i="3" a="1"/>
  <c r="E493" i="3"/>
  <c r="F493" i="3" s="1"/>
  <c r="E494" i="3" a="1"/>
  <c r="E494" i="3"/>
  <c r="E495" i="3" a="1"/>
  <c r="E495" i="3" s="1"/>
  <c r="F495" i="3" s="1"/>
  <c r="E496" i="3" a="1"/>
  <c r="E496" i="3"/>
  <c r="E497" i="3" a="1"/>
  <c r="E497" i="3"/>
  <c r="E498" i="3" a="1"/>
  <c r="E498" i="3" s="1"/>
  <c r="F498" i="3" s="1"/>
  <c r="E499" i="3" a="1"/>
  <c r="E499" i="3" s="1"/>
  <c r="F499" i="3" s="1"/>
  <c r="E500" i="3" a="1"/>
  <c r="E500" i="3"/>
  <c r="E501" i="3" a="1"/>
  <c r="E501" i="3" s="1"/>
  <c r="F501" i="3" s="1"/>
  <c r="E502" i="3" a="1"/>
  <c r="E502" i="3"/>
  <c r="E503" i="3" a="1"/>
  <c r="E503" i="3"/>
  <c r="E504" i="3" a="1"/>
  <c r="E504" i="3" s="1"/>
  <c r="F504" i="3" s="1"/>
  <c r="E505" i="3" a="1"/>
  <c r="E505" i="3"/>
  <c r="F505" i="3" s="1"/>
  <c r="E506" i="3" a="1"/>
  <c r="E506" i="3"/>
  <c r="E507" i="3" a="1"/>
  <c r="E507" i="3" s="1"/>
  <c r="F507" i="3" s="1"/>
  <c r="E508" i="3" a="1"/>
  <c r="E508" i="3"/>
  <c r="E509" i="3" a="1"/>
  <c r="E509" i="3"/>
  <c r="E510" i="3" a="1"/>
  <c r="E510" i="3" s="1"/>
  <c r="F510" i="3" s="1"/>
  <c r="E511" i="3" a="1"/>
  <c r="E511" i="3"/>
  <c r="F511" i="3" s="1"/>
  <c r="E512" i="3" a="1"/>
  <c r="E512" i="3"/>
  <c r="E513" i="3" a="1"/>
  <c r="E513" i="3" s="1"/>
  <c r="F513" i="3" s="1"/>
  <c r="E514" i="3" a="1"/>
  <c r="E514" i="3"/>
  <c r="E515" i="3" a="1"/>
  <c r="E515" i="3"/>
  <c r="E516" i="3" a="1"/>
  <c r="E516" i="3" s="1"/>
  <c r="F516" i="3" s="1"/>
  <c r="E517" i="3" a="1"/>
  <c r="E517" i="3"/>
  <c r="F517" i="3" s="1"/>
  <c r="E518" i="3" a="1"/>
  <c r="E518" i="3"/>
  <c r="E519" i="3" a="1"/>
  <c r="E519" i="3" s="1"/>
  <c r="F519" i="3" s="1"/>
  <c r="E520" i="3" a="1"/>
  <c r="E520" i="3"/>
  <c r="E521" i="3" a="1"/>
  <c r="E521" i="3"/>
  <c r="E522" i="3" a="1"/>
  <c r="E522" i="3" s="1"/>
  <c r="F522" i="3" s="1"/>
  <c r="E523" i="3" a="1"/>
  <c r="E523" i="3"/>
  <c r="F523" i="3" s="1"/>
  <c r="E524" i="3" a="1"/>
  <c r="E524" i="3"/>
  <c r="E525" i="3" a="1"/>
  <c r="E525" i="3" s="1"/>
  <c r="F525" i="3" s="1"/>
  <c r="E526" i="3" a="1"/>
  <c r="E526" i="3"/>
  <c r="E527" i="3" a="1"/>
  <c r="E527" i="3"/>
  <c r="E528" i="3" a="1"/>
  <c r="E528" i="3" s="1"/>
  <c r="F528" i="3" s="1"/>
  <c r="E529" i="3" a="1"/>
  <c r="E529" i="3"/>
  <c r="F529" i="3" s="1"/>
  <c r="E530" i="3" a="1"/>
  <c r="E530" i="3"/>
  <c r="E531" i="3" a="1"/>
  <c r="E531" i="3" s="1"/>
  <c r="F531" i="3" s="1"/>
  <c r="E532" i="3" a="1"/>
  <c r="E532" i="3" s="1"/>
  <c r="F532" i="3" s="1"/>
  <c r="E533" i="3" a="1"/>
  <c r="E533" i="3"/>
  <c r="E534" i="3" a="1"/>
  <c r="E534" i="3" s="1"/>
  <c r="F534" i="3" s="1"/>
  <c r="E535" i="3" a="1"/>
  <c r="E535" i="3" s="1"/>
  <c r="F535" i="3" s="1"/>
  <c r="E536" i="3" a="1"/>
  <c r="E536" i="3"/>
  <c r="E537" i="3" a="1"/>
  <c r="E537" i="3" s="1"/>
  <c r="F537" i="3" s="1"/>
  <c r="E538" i="3" a="1"/>
  <c r="E538" i="3" s="1"/>
  <c r="F538" i="3" s="1"/>
  <c r="E539" i="3" a="1"/>
  <c r="E539" i="3"/>
  <c r="E540" i="3" a="1"/>
  <c r="E540" i="3" s="1"/>
  <c r="F540" i="3" s="1"/>
  <c r="E541" i="3" a="1"/>
  <c r="E541" i="3" s="1"/>
  <c r="F541" i="3" s="1"/>
  <c r="E542" i="3" a="1"/>
  <c r="E542" i="3"/>
  <c r="E543" i="3" a="1"/>
  <c r="E543" i="3" s="1"/>
  <c r="F543" i="3" s="1"/>
  <c r="E544" i="3" a="1"/>
  <c r="E544" i="3" s="1"/>
  <c r="F544" i="3" s="1"/>
  <c r="E545" i="3" a="1"/>
  <c r="E545" i="3"/>
  <c r="E546" i="3" a="1"/>
  <c r="E546" i="3" s="1"/>
  <c r="F546" i="3" s="1"/>
  <c r="E547" i="3" a="1"/>
  <c r="E547" i="3" s="1"/>
  <c r="F547" i="3" s="1"/>
  <c r="E548" i="3" a="1"/>
  <c r="E548" i="3"/>
  <c r="E549" i="3" a="1"/>
  <c r="E549" i="3" s="1"/>
  <c r="F549" i="3" s="1"/>
  <c r="E550" i="3" a="1"/>
  <c r="E550" i="3" s="1"/>
  <c r="F550" i="3" s="1"/>
  <c r="E551" i="3" a="1"/>
  <c r="E551" i="3"/>
  <c r="E552" i="3" a="1"/>
  <c r="E552" i="3" s="1"/>
  <c r="F552" i="3" s="1"/>
  <c r="E553" i="3" a="1"/>
  <c r="E553" i="3" s="1"/>
  <c r="F553" i="3" s="1"/>
  <c r="E554" i="3" a="1"/>
  <c r="E554" i="3" s="1"/>
  <c r="F554" i="3" s="1"/>
  <c r="E555" i="3" a="1"/>
  <c r="E555" i="3" s="1"/>
  <c r="F555" i="3" s="1"/>
  <c r="E556" i="3" a="1"/>
  <c r="E556" i="3" s="1"/>
  <c r="F556" i="3" s="1"/>
  <c r="E557" i="3" a="1"/>
  <c r="E557" i="3" s="1"/>
  <c r="F557" i="3" s="1"/>
  <c r="E558" i="3" a="1"/>
  <c r="E558" i="3" s="1"/>
  <c r="F558" i="3" s="1"/>
  <c r="E559" i="3" a="1"/>
  <c r="E559" i="3" s="1"/>
  <c r="F559" i="3" s="1"/>
  <c r="E560" i="3" a="1"/>
  <c r="E560" i="3" s="1"/>
  <c r="F560" i="3" s="1"/>
  <c r="E561" i="3" a="1"/>
  <c r="E561" i="3" s="1"/>
  <c r="F561" i="3" s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7" i="3"/>
  <c r="F268" i="3"/>
  <c r="F271" i="3"/>
  <c r="F273" i="3"/>
  <c r="F274" i="3"/>
  <c r="F276" i="3"/>
  <c r="F277" i="3"/>
  <c r="F278" i="3"/>
  <c r="F280" i="3"/>
  <c r="F283" i="3"/>
  <c r="F284" i="3"/>
  <c r="F285" i="3"/>
  <c r="F286" i="3"/>
  <c r="F287" i="3"/>
  <c r="F289" i="3"/>
  <c r="F291" i="3"/>
  <c r="F292" i="3"/>
  <c r="F294" i="3"/>
  <c r="F295" i="3"/>
  <c r="F296" i="3"/>
  <c r="F298" i="3"/>
  <c r="F301" i="3"/>
  <c r="F302" i="3"/>
  <c r="F303" i="3"/>
  <c r="F304" i="3"/>
  <c r="F305" i="3"/>
  <c r="F307" i="3"/>
  <c r="F309" i="3"/>
  <c r="F310" i="3"/>
  <c r="F312" i="3"/>
  <c r="F313" i="3"/>
  <c r="F314" i="3"/>
  <c r="F316" i="3"/>
  <c r="F319" i="3"/>
  <c r="F320" i="3"/>
  <c r="F321" i="3"/>
  <c r="F322" i="3"/>
  <c r="F323" i="3"/>
  <c r="F325" i="3"/>
  <c r="F327" i="3"/>
  <c r="F328" i="3"/>
  <c r="F330" i="3"/>
  <c r="F331" i="3"/>
  <c r="F332" i="3"/>
  <c r="F334" i="3"/>
  <c r="F337" i="3"/>
  <c r="F338" i="3"/>
  <c r="F339" i="3"/>
  <c r="F340" i="3"/>
  <c r="F341" i="3"/>
  <c r="F343" i="3"/>
  <c r="F345" i="3"/>
  <c r="F346" i="3"/>
  <c r="F348" i="3"/>
  <c r="F349" i="3"/>
  <c r="F350" i="3"/>
  <c r="F352" i="3"/>
  <c r="F355" i="3"/>
  <c r="F356" i="3"/>
  <c r="F357" i="3"/>
  <c r="F358" i="3"/>
  <c r="F359" i="3"/>
  <c r="F361" i="3"/>
  <c r="F363" i="3"/>
  <c r="F364" i="3"/>
  <c r="F366" i="3"/>
  <c r="F368" i="3"/>
  <c r="F370" i="3"/>
  <c r="F373" i="3"/>
  <c r="F374" i="3"/>
  <c r="F375" i="3"/>
  <c r="F376" i="3"/>
  <c r="F377" i="3"/>
  <c r="F379" i="3"/>
  <c r="F381" i="3"/>
  <c r="F382" i="3"/>
  <c r="F384" i="3"/>
  <c r="F386" i="3"/>
  <c r="F388" i="3"/>
  <c r="F391" i="3"/>
  <c r="F392" i="3"/>
  <c r="F393" i="3"/>
  <c r="F394" i="3"/>
  <c r="F395" i="3"/>
  <c r="F397" i="3"/>
  <c r="F399" i="3"/>
  <c r="F400" i="3"/>
  <c r="F402" i="3"/>
  <c r="F404" i="3"/>
  <c r="F406" i="3"/>
  <c r="F409" i="3"/>
  <c r="F410" i="3"/>
  <c r="F411" i="3"/>
  <c r="F412" i="3"/>
  <c r="F413" i="3"/>
  <c r="F417" i="3"/>
  <c r="F418" i="3"/>
  <c r="F420" i="3"/>
  <c r="F422" i="3"/>
  <c r="F424" i="3"/>
  <c r="F427" i="3"/>
  <c r="F428" i="3"/>
  <c r="F429" i="3"/>
  <c r="F430" i="3"/>
  <c r="F431" i="3"/>
  <c r="F435" i="3"/>
  <c r="F436" i="3"/>
  <c r="F438" i="3"/>
  <c r="F440" i="3"/>
  <c r="F442" i="3"/>
  <c r="F445" i="3"/>
  <c r="F446" i="3"/>
  <c r="F447" i="3"/>
  <c r="F448" i="3"/>
  <c r="F449" i="3"/>
  <c r="F453" i="3"/>
  <c r="F454" i="3"/>
  <c r="F456" i="3"/>
  <c r="F458" i="3"/>
  <c r="F460" i="3"/>
  <c r="F463" i="3"/>
  <c r="F464" i="3"/>
  <c r="F465" i="3"/>
  <c r="F466" i="3"/>
  <c r="F467" i="3"/>
  <c r="F471" i="3"/>
  <c r="F472" i="3"/>
  <c r="F474" i="3"/>
  <c r="F476" i="3"/>
  <c r="F478" i="3"/>
  <c r="F479" i="3"/>
  <c r="F482" i="3"/>
  <c r="F484" i="3"/>
  <c r="F485" i="3"/>
  <c r="F488" i="3"/>
  <c r="F490" i="3"/>
  <c r="F491" i="3"/>
  <c r="F494" i="3"/>
  <c r="F496" i="3"/>
  <c r="F497" i="3"/>
  <c r="F500" i="3"/>
  <c r="F502" i="3"/>
  <c r="F503" i="3"/>
  <c r="F506" i="3"/>
  <c r="F508" i="3"/>
  <c r="F509" i="3"/>
  <c r="F512" i="3"/>
  <c r="F514" i="3"/>
  <c r="F515" i="3"/>
  <c r="F518" i="3"/>
  <c r="F520" i="3"/>
  <c r="F521" i="3"/>
  <c r="F524" i="3"/>
  <c r="F526" i="3"/>
  <c r="F527" i="3"/>
  <c r="F530" i="3"/>
  <c r="F533" i="3"/>
  <c r="F536" i="3"/>
  <c r="F539" i="3"/>
  <c r="F542" i="3"/>
  <c r="F545" i="3"/>
  <c r="F548" i="3"/>
  <c r="F551" i="3"/>
  <c r="E21" i="2" a="1"/>
  <c r="E21" i="2" s="1"/>
  <c r="E22" i="2" a="1"/>
  <c r="E22" i="2" s="1"/>
  <c r="E23" i="2" a="1"/>
  <c r="E23" i="2" s="1"/>
  <c r="E24" i="2" a="1"/>
  <c r="E24" i="2" s="1"/>
  <c r="E25" i="2" a="1"/>
  <c r="E25" i="2"/>
  <c r="E26" i="2" a="1"/>
  <c r="E26" i="2"/>
  <c r="E27" i="2" a="1"/>
  <c r="E27" i="2" s="1"/>
  <c r="E28" i="2" a="1"/>
  <c r="E28" i="2"/>
  <c r="E29" i="2" a="1"/>
  <c r="E29" i="2" s="1"/>
  <c r="E30" i="2" a="1"/>
  <c r="E30" i="2" s="1"/>
  <c r="E31" i="2" a="1"/>
  <c r="E31" i="2" s="1"/>
  <c r="E32" i="2" a="1"/>
  <c r="E32" i="2"/>
  <c r="E33" i="2" a="1"/>
  <c r="E33" i="2" s="1"/>
  <c r="E34" i="2" a="1"/>
  <c r="E34" i="2" s="1"/>
  <c r="E35" i="2" a="1"/>
  <c r="E35" i="2" s="1"/>
  <c r="E36" i="2" a="1"/>
  <c r="E36" i="2" s="1"/>
  <c r="E37" i="2" a="1"/>
  <c r="E37" i="2"/>
  <c r="E38" i="2" a="1"/>
  <c r="E38" i="2"/>
  <c r="E39" i="2" a="1"/>
  <c r="E39" i="2" s="1"/>
  <c r="E40" i="2" a="1"/>
  <c r="E40" i="2" s="1"/>
  <c r="E41" i="2" a="1"/>
  <c r="E41" i="2" s="1"/>
  <c r="E42" i="2" a="1"/>
  <c r="E42" i="2" s="1"/>
  <c r="E43" i="2" a="1"/>
  <c r="E43" i="2"/>
  <c r="E44" i="2" a="1"/>
  <c r="E44" i="2"/>
  <c r="E45" i="2" a="1"/>
  <c r="E45" i="2" s="1"/>
  <c r="E46" i="2" a="1"/>
  <c r="E46" i="2" s="1"/>
  <c r="E47" i="2" a="1"/>
  <c r="E47" i="2" s="1"/>
  <c r="E48" i="2" a="1"/>
  <c r="E48" i="2" s="1"/>
  <c r="E49" i="2" a="1"/>
  <c r="E49" i="2"/>
  <c r="E50" i="2" a="1"/>
  <c r="E50" i="2"/>
  <c r="E51" i="2" a="1"/>
  <c r="E51" i="2" s="1"/>
  <c r="E52" i="2" a="1"/>
  <c r="E52" i="2" s="1"/>
  <c r="E53" i="2" a="1"/>
  <c r="E53" i="2" s="1"/>
  <c r="E54" i="2" a="1"/>
  <c r="E54" i="2" s="1"/>
  <c r="E55" i="2" a="1"/>
  <c r="E55" i="2"/>
  <c r="E56" i="2" a="1"/>
  <c r="E56" i="2"/>
  <c r="E57" i="2" a="1"/>
  <c r="E57" i="2" s="1"/>
  <c r="E58" i="2" a="1"/>
  <c r="E58" i="2" s="1"/>
  <c r="E59" i="2" a="1"/>
  <c r="E59" i="2" s="1"/>
  <c r="E60" i="2" a="1"/>
  <c r="E60" i="2" s="1"/>
  <c r="E61" i="2" a="1"/>
  <c r="E61" i="2"/>
  <c r="E62" i="2" a="1"/>
  <c r="E62" i="2"/>
  <c r="E63" i="2" a="1"/>
  <c r="E63" i="2" s="1"/>
  <c r="E64" i="2" a="1"/>
  <c r="E64" i="2" s="1"/>
  <c r="E65" i="2" a="1"/>
  <c r="E65" i="2" s="1"/>
  <c r="E66" i="2" a="1"/>
  <c r="E66" i="2" s="1"/>
  <c r="E67" i="2" a="1"/>
  <c r="E67" i="2"/>
  <c r="E68" i="2" a="1"/>
  <c r="E68" i="2"/>
  <c r="E69" i="2" a="1"/>
  <c r="E69" i="2" s="1"/>
  <c r="E70" i="2" a="1"/>
  <c r="E70" i="2" s="1"/>
  <c r="E71" i="2" a="1"/>
  <c r="E71" i="2" s="1"/>
  <c r="E72" i="2" a="1"/>
  <c r="E72" i="2" s="1"/>
  <c r="E73" i="2" a="1"/>
  <c r="E73" i="2"/>
  <c r="E74" i="2" a="1"/>
  <c r="E74" i="2"/>
  <c r="E75" i="2" a="1"/>
  <c r="E75" i="2" s="1"/>
  <c r="E76" i="2" a="1"/>
  <c r="E76" i="2" s="1"/>
  <c r="E77" i="2" a="1"/>
  <c r="E77" i="2" s="1"/>
  <c r="E78" i="2" a="1"/>
  <c r="E78" i="2" s="1"/>
  <c r="E79" i="2" a="1"/>
  <c r="E79" i="2"/>
  <c r="E80" i="2" a="1"/>
  <c r="E80" i="2"/>
  <c r="E81" i="2" a="1"/>
  <c r="E81" i="2" s="1"/>
  <c r="E82" i="2" a="1"/>
  <c r="E82" i="2" s="1"/>
  <c r="E83" i="2" a="1"/>
  <c r="E83" i="2" s="1"/>
  <c r="E84" i="2" a="1"/>
  <c r="E84" i="2" s="1"/>
  <c r="E85" i="2" a="1"/>
  <c r="E85" i="2"/>
  <c r="E86" i="2" a="1"/>
  <c r="E86" i="2"/>
  <c r="E87" i="2" a="1"/>
  <c r="E87" i="2" s="1"/>
  <c r="E88" i="2" a="1"/>
  <c r="E88" i="2" s="1"/>
  <c r="E89" i="2" a="1"/>
  <c r="E89" i="2" s="1"/>
  <c r="E90" i="2" a="1"/>
  <c r="E90" i="2" s="1"/>
  <c r="E91" i="2" a="1"/>
  <c r="E91" i="2"/>
  <c r="E92" i="2" a="1"/>
  <c r="E92" i="2"/>
  <c r="E93" i="2" a="1"/>
  <c r="E93" i="2" s="1"/>
  <c r="E94" i="2" a="1"/>
  <c r="E94" i="2" s="1"/>
  <c r="E95" i="2" a="1"/>
  <c r="E95" i="2" s="1"/>
  <c r="E96" i="2" a="1"/>
  <c r="E96" i="2" s="1"/>
  <c r="E97" i="2" a="1"/>
  <c r="E97" i="2"/>
  <c r="E98" i="2" a="1"/>
  <c r="E98" i="2"/>
  <c r="E99" i="2" a="1"/>
  <c r="E99" i="2" s="1"/>
  <c r="E100" i="2" a="1"/>
  <c r="E100" i="2" s="1"/>
  <c r="E101" i="2" a="1"/>
  <c r="E101" i="2" s="1"/>
  <c r="E102" i="2" a="1"/>
  <c r="E102" i="2" s="1"/>
  <c r="E103" i="2" a="1"/>
  <c r="E103" i="2"/>
  <c r="E104" i="2" a="1"/>
  <c r="E104" i="2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/>
  <c r="E111" i="2" a="1"/>
  <c r="E111" i="2" s="1"/>
  <c r="E112" i="2" a="1"/>
  <c r="E112" i="2" s="1"/>
  <c r="E113" i="2" a="1"/>
  <c r="E113" i="2" s="1"/>
  <c r="E114" i="2" a="1"/>
  <c r="E114" i="2" s="1"/>
  <c r="E115" i="2" a="1"/>
  <c r="E115" i="2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/>
  <c r="E122" i="2" a="1"/>
  <c r="E122" i="2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/>
  <c r="E129" i="2" a="1"/>
  <c r="E129" i="2" s="1"/>
  <c r="E130" i="2" a="1"/>
  <c r="E130" i="2"/>
  <c r="E131" i="2" a="1"/>
  <c r="E131" i="2" s="1"/>
  <c r="E132" i="2" a="1"/>
  <c r="E132" i="2" s="1"/>
  <c r="E133" i="2" a="1"/>
  <c r="E133" i="2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/>
  <c r="E140" i="2" a="1"/>
  <c r="E140" i="2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/>
  <c r="E147" i="2" a="1"/>
  <c r="E147" i="2" s="1"/>
  <c r="E148" i="2" a="1"/>
  <c r="E148" i="2"/>
  <c r="E149" i="2" a="1"/>
  <c r="E149" i="2" s="1"/>
  <c r="E150" i="2" a="1"/>
  <c r="E150" i="2" s="1"/>
  <c r="E151" i="2" a="1"/>
  <c r="E151" i="2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/>
  <c r="E158" i="2" a="1"/>
  <c r="E158" i="2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/>
  <c r="E165" i="2" a="1"/>
  <c r="E165" i="2" s="1"/>
  <c r="E166" i="2" a="1"/>
  <c r="E166" i="2" s="1"/>
  <c r="E167" i="2" a="1"/>
  <c r="E167" i="2" s="1"/>
  <c r="E168" i="2" a="1"/>
  <c r="E168" i="2" s="1"/>
  <c r="E169" i="2" a="1"/>
  <c r="E169" i="2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/>
  <c r="E176" i="2" a="1"/>
  <c r="E176" i="2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/>
  <c r="E183" i="2" a="1"/>
  <c r="E183" i="2" s="1"/>
  <c r="E184" i="2" a="1"/>
  <c r="E184" i="2" s="1"/>
  <c r="E185" i="2" a="1"/>
  <c r="E185" i="2" s="1"/>
  <c r="E186" i="2" a="1"/>
  <c r="E186" i="2" s="1"/>
  <c r="E187" i="2" a="1"/>
  <c r="E187" i="2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/>
  <c r="E194" i="2" a="1"/>
  <c r="E194" i="2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/>
  <c r="E201" i="2" a="1"/>
  <c r="E201" i="2" s="1"/>
  <c r="E202" i="2" a="1"/>
  <c r="E202" i="2" s="1"/>
  <c r="E203" i="2" a="1"/>
  <c r="E203" i="2" s="1"/>
  <c r="E204" i="2" a="1"/>
  <c r="E204" i="2" s="1"/>
  <c r="E205" i="2" a="1"/>
  <c r="E205" i="2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/>
  <c r="E212" i="2" a="1"/>
  <c r="E212" i="2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/>
  <c r="E219" i="2" a="1"/>
  <c r="E219" i="2" s="1"/>
  <c r="E220" i="2" a="1"/>
  <c r="E220" i="2" s="1"/>
  <c r="E221" i="2" a="1"/>
  <c r="E221" i="2" s="1"/>
  <c r="E222" i="2" a="1"/>
  <c r="E222" i="2" s="1"/>
  <c r="E223" i="2" a="1"/>
  <c r="E223" i="2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/>
  <c r="E230" i="2" a="1"/>
  <c r="E230" i="2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/>
  <c r="E237" i="2" a="1"/>
  <c r="E237" i="2" s="1"/>
  <c r="E238" i="2" a="1"/>
  <c r="E238" i="2" s="1"/>
  <c r="E239" i="2" a="1"/>
  <c r="E239" i="2" s="1"/>
  <c r="E240" i="2" a="1"/>
  <c r="E240" i="2" s="1"/>
  <c r="E241" i="2" a="1"/>
  <c r="E241" i="2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/>
  <c r="E248" i="2" a="1"/>
  <c r="E248" i="2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/>
  <c r="E255" i="2" a="1"/>
  <c r="E255" i="2" s="1"/>
  <c r="E256" i="2" a="1"/>
  <c r="E256" i="2"/>
  <c r="E257" i="2" a="1"/>
  <c r="E257" i="2" s="1"/>
  <c r="E258" i="2" a="1"/>
  <c r="E258" i="2" s="1"/>
  <c r="E259" i="2" a="1"/>
  <c r="E259" i="2"/>
  <c r="E260" i="2" a="1"/>
  <c r="E260" i="2"/>
  <c r="E261" i="2" a="1"/>
  <c r="E261" i="2" s="1"/>
  <c r="E262" i="2" a="1"/>
  <c r="E262" i="2" s="1"/>
  <c r="E263" i="2" a="1"/>
  <c r="E263" i="2" s="1"/>
  <c r="E264" i="2" a="1"/>
  <c r="E264" i="2" s="1"/>
  <c r="E265" i="2" a="1"/>
  <c r="E265" i="2"/>
  <c r="E266" i="2" a="1"/>
  <c r="E266" i="2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/>
  <c r="E273" i="2" a="1"/>
  <c r="E273" i="2" s="1"/>
  <c r="E274" i="2" a="1"/>
  <c r="E274" i="2"/>
  <c r="E275" i="2" a="1"/>
  <c r="E275" i="2" s="1"/>
  <c r="E276" i="2" a="1"/>
  <c r="E276" i="2" s="1"/>
  <c r="E277" i="2" a="1"/>
  <c r="E277" i="2"/>
  <c r="E278" i="2" a="1"/>
  <c r="E278" i="2" s="1"/>
  <c r="E279" i="2" a="1"/>
  <c r="E279" i="2" s="1"/>
  <c r="E280" i="2" a="1"/>
  <c r="E280" i="2" s="1"/>
  <c r="F280" i="2" s="1"/>
  <c r="E281" i="2" a="1"/>
  <c r="E281" i="2" s="1"/>
  <c r="E282" i="2" a="1"/>
  <c r="E282" i="2" s="1"/>
  <c r="E283" i="2" a="1"/>
  <c r="E283" i="2"/>
  <c r="E284" i="2" a="1"/>
  <c r="E284" i="2" s="1"/>
  <c r="E285" i="2" a="1"/>
  <c r="E285" i="2" s="1"/>
  <c r="E286" i="2" a="1"/>
  <c r="E286" i="2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F292" i="2" s="1"/>
  <c r="E293" i="2" a="1"/>
  <c r="E293" i="2" s="1"/>
  <c r="E294" i="2" a="1"/>
  <c r="E294" i="2" s="1"/>
  <c r="E295" i="2" a="1"/>
  <c r="E295" i="2"/>
  <c r="E296" i="2" a="1"/>
  <c r="E296" i="2" s="1"/>
  <c r="E297" i="2" a="1"/>
  <c r="E297" i="2" s="1"/>
  <c r="E298" i="2" a="1"/>
  <c r="E298" i="2" s="1"/>
  <c r="F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F310" i="2" s="1"/>
  <c r="E311" i="2" a="1"/>
  <c r="E311" i="2" s="1"/>
  <c r="E312" i="2" a="1"/>
  <c r="E312" i="2" s="1"/>
  <c r="E313" i="2" a="1"/>
  <c r="E313" i="2"/>
  <c r="E314" i="2" a="1"/>
  <c r="E314" i="2" s="1"/>
  <c r="E315" i="2" a="1"/>
  <c r="E315" i="2" s="1"/>
  <c r="E316" i="2" a="1"/>
  <c r="E316" i="2" s="1"/>
  <c r="F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F328" i="2" s="1"/>
  <c r="E329" i="2" a="1"/>
  <c r="E329" i="2" s="1"/>
  <c r="E330" i="2" a="1"/>
  <c r="E330" i="2" s="1"/>
  <c r="E331" i="2" a="1"/>
  <c r="E331" i="2"/>
  <c r="E332" i="2" a="1"/>
  <c r="E332" i="2" s="1"/>
  <c r="E333" i="2" a="1"/>
  <c r="E333" i="2" s="1"/>
  <c r="E334" i="2" a="1"/>
  <c r="E334" i="2" s="1"/>
  <c r="F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F346" i="2" s="1"/>
  <c r="E347" i="2" a="1"/>
  <c r="E347" i="2" s="1"/>
  <c r="E348" i="2" a="1"/>
  <c r="E348" i="2" s="1"/>
  <c r="E349" i="2" a="1"/>
  <c r="E349" i="2"/>
  <c r="E350" i="2" a="1"/>
  <c r="E350" i="2" s="1"/>
  <c r="E351" i="2" a="1"/>
  <c r="E351" i="2" s="1"/>
  <c r="E352" i="2" a="1"/>
  <c r="E352" i="2" s="1"/>
  <c r="F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F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F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F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F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F382" i="2" s="1"/>
  <c r="E383" i="2" a="1"/>
  <c r="E383" i="2" s="1"/>
  <c r="E384" i="2" a="1"/>
  <c r="E384" i="2" s="1"/>
  <c r="E385" i="2" a="1"/>
  <c r="E385" i="2" s="1"/>
  <c r="E386" i="2" a="1"/>
  <c r="E386" i="2" s="1"/>
  <c r="F386" i="2" s="1"/>
  <c r="E387" i="2" a="1"/>
  <c r="E387" i="2" s="1"/>
  <c r="E388" i="2" a="1"/>
  <c r="E388" i="2" s="1"/>
  <c r="F388" i="2" s="1"/>
  <c r="E389" i="2" a="1"/>
  <c r="E389" i="2" s="1"/>
  <c r="E390" i="2" a="1"/>
  <c r="E390" i="2" s="1"/>
  <c r="E391" i="2" a="1"/>
  <c r="E391" i="2" s="1"/>
  <c r="E392" i="2" a="1"/>
  <c r="E392" i="2" s="1"/>
  <c r="F392" i="2" s="1"/>
  <c r="E393" i="2" a="1"/>
  <c r="E393" i="2" s="1"/>
  <c r="E394" i="2" a="1"/>
  <c r="E394" i="2" s="1"/>
  <c r="F394" i="2" s="1"/>
  <c r="E395" i="2" a="1"/>
  <c r="E395" i="2" s="1"/>
  <c r="E396" i="2" a="1"/>
  <c r="E396" i="2" s="1"/>
  <c r="E397" i="2" a="1"/>
  <c r="E397" i="2" s="1"/>
  <c r="E398" i="2" a="1"/>
  <c r="E398" i="2" s="1"/>
  <c r="F398" i="2" s="1"/>
  <c r="E399" i="2" a="1"/>
  <c r="E399" i="2" s="1"/>
  <c r="E400" i="2" a="1"/>
  <c r="E400" i="2" s="1"/>
  <c r="F400" i="2" s="1"/>
  <c r="E401" i="2" a="1"/>
  <c r="E401" i="2" s="1"/>
  <c r="E402" i="2" a="1"/>
  <c r="E402" i="2" s="1"/>
  <c r="E403" i="2" a="1"/>
  <c r="E403" i="2" s="1"/>
  <c r="E404" i="2" a="1"/>
  <c r="E404" i="2" s="1"/>
  <c r="F404" i="2" s="1"/>
  <c r="E405" i="2" a="1"/>
  <c r="E405" i="2" s="1"/>
  <c r="E406" i="2" a="1"/>
  <c r="E406" i="2" s="1"/>
  <c r="F406" i="2" s="1"/>
  <c r="E407" i="2" a="1"/>
  <c r="E407" i="2" s="1"/>
  <c r="E408" i="2" a="1"/>
  <c r="E408" i="2" s="1"/>
  <c r="E409" i="2" a="1"/>
  <c r="E409" i="2" s="1"/>
  <c r="E410" i="2" a="1"/>
  <c r="E410" i="2" s="1"/>
  <c r="F410" i="2" s="1"/>
  <c r="E411" i="2" a="1"/>
  <c r="E411" i="2" s="1"/>
  <c r="E412" i="2" a="1"/>
  <c r="E412" i="2" s="1"/>
  <c r="F412" i="2" s="1"/>
  <c r="E413" i="2" a="1"/>
  <c r="E413" i="2" s="1"/>
  <c r="E414" i="2" a="1"/>
  <c r="E414" i="2" s="1"/>
  <c r="E415" i="2" a="1"/>
  <c r="E415" i="2" s="1"/>
  <c r="E416" i="2" a="1"/>
  <c r="E416" i="2" s="1"/>
  <c r="F416" i="2" s="1"/>
  <c r="E417" i="2" a="1"/>
  <c r="E417" i="2" s="1"/>
  <c r="E418" i="2" a="1"/>
  <c r="E418" i="2" s="1"/>
  <c r="F418" i="2" s="1"/>
  <c r="E419" i="2" a="1"/>
  <c r="E419" i="2" s="1"/>
  <c r="E420" i="2" a="1"/>
  <c r="E420" i="2" s="1"/>
  <c r="E421" i="2" a="1"/>
  <c r="E421" i="2" s="1"/>
  <c r="E422" i="2" a="1"/>
  <c r="E422" i="2" s="1"/>
  <c r="F422" i="2" s="1"/>
  <c r="E423" i="2" a="1"/>
  <c r="E423" i="2" s="1"/>
  <c r="E424" i="2" a="1"/>
  <c r="E424" i="2" s="1"/>
  <c r="F424" i="2" s="1"/>
  <c r="E425" i="2" a="1"/>
  <c r="E425" i="2" s="1"/>
  <c r="E426" i="2" a="1"/>
  <c r="E426" i="2" s="1"/>
  <c r="E427" i="2" a="1"/>
  <c r="E427" i="2" s="1"/>
  <c r="E428" i="2" a="1"/>
  <c r="E428" i="2" s="1"/>
  <c r="F428" i="2" s="1"/>
  <c r="E429" i="2" a="1"/>
  <c r="E429" i="2" s="1"/>
  <c r="E430" i="2" a="1"/>
  <c r="E430" i="2" s="1"/>
  <c r="F430" i="2" s="1"/>
  <c r="E431" i="2" a="1"/>
  <c r="E431" i="2" s="1"/>
  <c r="E432" i="2" a="1"/>
  <c r="E432" i="2" s="1"/>
  <c r="E433" i="2" a="1"/>
  <c r="E433" i="2" s="1"/>
  <c r="E434" i="2" a="1"/>
  <c r="E434" i="2" s="1"/>
  <c r="F434" i="2" s="1"/>
  <c r="E435" i="2" a="1"/>
  <c r="E435" i="2" s="1"/>
  <c r="E436" i="2" a="1"/>
  <c r="E436" i="2" s="1"/>
  <c r="F436" i="2" s="1"/>
  <c r="E437" i="2" a="1"/>
  <c r="E437" i="2" s="1"/>
  <c r="E438" i="2" a="1"/>
  <c r="E438" i="2" s="1"/>
  <c r="E439" i="2" a="1"/>
  <c r="E439" i="2" s="1"/>
  <c r="E440" i="2" a="1"/>
  <c r="E440" i="2" s="1"/>
  <c r="F440" i="2" s="1"/>
  <c r="E441" i="2" a="1"/>
  <c r="E441" i="2" s="1"/>
  <c r="E442" i="2" a="1"/>
  <c r="E442" i="2" s="1"/>
  <c r="F442" i="2" s="1"/>
  <c r="E443" i="2" a="1"/>
  <c r="E443" i="2" s="1"/>
  <c r="E444" i="2" a="1"/>
  <c r="E444" i="2" s="1"/>
  <c r="E445" i="2" a="1"/>
  <c r="E445" i="2" s="1"/>
  <c r="E446" i="2" a="1"/>
  <c r="E446" i="2" s="1"/>
  <c r="F446" i="2" s="1"/>
  <c r="E447" i="2" a="1"/>
  <c r="E447" i="2" s="1"/>
  <c r="E448" i="2" a="1"/>
  <c r="E448" i="2" s="1"/>
  <c r="F448" i="2" s="1"/>
  <c r="E449" i="2" a="1"/>
  <c r="E449" i="2" s="1"/>
  <c r="E450" i="2" a="1"/>
  <c r="E450" i="2" s="1"/>
  <c r="F450" i="2" s="1"/>
  <c r="E451" i="2" a="1"/>
  <c r="E451" i="2" s="1"/>
  <c r="E452" i="2" a="1"/>
  <c r="E452" i="2" s="1"/>
  <c r="F452" i="2" s="1"/>
  <c r="E453" i="2" a="1"/>
  <c r="E453" i="2" s="1"/>
  <c r="E454" i="2" a="1"/>
  <c r="E454" i="2" s="1"/>
  <c r="F454" i="2" s="1"/>
  <c r="E455" i="2" a="1"/>
  <c r="E455" i="2" s="1"/>
  <c r="E456" i="2" a="1"/>
  <c r="E456" i="2" s="1"/>
  <c r="F456" i="2" s="1"/>
  <c r="E457" i="2" a="1"/>
  <c r="E457" i="2" s="1"/>
  <c r="E458" i="2" a="1"/>
  <c r="E458" i="2" s="1"/>
  <c r="F458" i="2" s="1"/>
  <c r="E459" i="2" a="1"/>
  <c r="E459" i="2" s="1"/>
  <c r="E460" i="2" a="1"/>
  <c r="E460" i="2" s="1"/>
  <c r="F460" i="2" s="1"/>
  <c r="E461" i="2" a="1"/>
  <c r="E461" i="2" s="1"/>
  <c r="E462" i="2" a="1"/>
  <c r="E462" i="2" s="1"/>
  <c r="F462" i="2" s="1"/>
  <c r="E463" i="2" a="1"/>
  <c r="E463" i="2" s="1"/>
  <c r="E464" i="2" a="1"/>
  <c r="E464" i="2" s="1"/>
  <c r="F464" i="2" s="1"/>
  <c r="E465" i="2" a="1"/>
  <c r="E465" i="2" s="1"/>
  <c r="E466" i="2" a="1"/>
  <c r="E466" i="2" s="1"/>
  <c r="F466" i="2" s="1"/>
  <c r="E467" i="2" a="1"/>
  <c r="E467" i="2" s="1"/>
  <c r="E468" i="2" a="1"/>
  <c r="E468" i="2" s="1"/>
  <c r="F468" i="2" s="1"/>
  <c r="E469" i="2" a="1"/>
  <c r="E469" i="2" s="1"/>
  <c r="E470" i="2" a="1"/>
  <c r="E470" i="2" s="1"/>
  <c r="F470" i="2" s="1"/>
  <c r="E471" i="2" a="1"/>
  <c r="E471" i="2" s="1"/>
  <c r="E472" i="2" a="1"/>
  <c r="E472" i="2" s="1"/>
  <c r="F472" i="2" s="1"/>
  <c r="E473" i="2" a="1"/>
  <c r="E473" i="2" s="1"/>
  <c r="E474" i="2" a="1"/>
  <c r="E474" i="2" s="1"/>
  <c r="F474" i="2" s="1"/>
  <c r="E475" i="2" a="1"/>
  <c r="E475" i="2" s="1"/>
  <c r="E476" i="2" a="1"/>
  <c r="E476" i="2" s="1"/>
  <c r="F476" i="2" s="1"/>
  <c r="E477" i="2" a="1"/>
  <c r="E477" i="2" s="1"/>
  <c r="E478" i="2" a="1"/>
  <c r="E478" i="2" s="1"/>
  <c r="E479" i="2" a="1"/>
  <c r="E479" i="2" s="1"/>
  <c r="E480" i="2" a="1"/>
  <c r="E480" i="2" s="1"/>
  <c r="F480" i="2" s="1"/>
  <c r="E481" i="2" a="1"/>
  <c r="E481" i="2" s="1"/>
  <c r="E482" i="2" a="1"/>
  <c r="E482" i="2" s="1"/>
  <c r="F482" i="2" s="1"/>
  <c r="E483" i="2" a="1"/>
  <c r="E483" i="2" s="1"/>
  <c r="E484" i="2" a="1"/>
  <c r="E484" i="2" s="1"/>
  <c r="E485" i="2" a="1"/>
  <c r="E485" i="2" s="1"/>
  <c r="E486" i="2" a="1"/>
  <c r="E486" i="2" s="1"/>
  <c r="F486" i="2" s="1"/>
  <c r="E487" i="2" a="1"/>
  <c r="E487" i="2" s="1"/>
  <c r="E488" i="2" a="1"/>
  <c r="E488" i="2" s="1"/>
  <c r="F488" i="2" s="1"/>
  <c r="E489" i="2" a="1"/>
  <c r="E489" i="2" s="1"/>
  <c r="E490" i="2" a="1"/>
  <c r="E490" i="2" s="1"/>
  <c r="E491" i="2" a="1"/>
  <c r="E491" i="2" s="1"/>
  <c r="E492" i="2" a="1"/>
  <c r="E492" i="2" s="1"/>
  <c r="F492" i="2" s="1"/>
  <c r="E493" i="2" a="1"/>
  <c r="E493" i="2" s="1"/>
  <c r="E494" i="2" a="1"/>
  <c r="E494" i="2" s="1"/>
  <c r="F494" i="2" s="1"/>
  <c r="E495" i="2" a="1"/>
  <c r="E495" i="2" s="1"/>
  <c r="E496" i="2" a="1"/>
  <c r="E496" i="2" s="1"/>
  <c r="E497" i="2" a="1"/>
  <c r="E497" i="2" s="1"/>
  <c r="E498" i="2" a="1"/>
  <c r="E498" i="2" s="1"/>
  <c r="F498" i="2" s="1"/>
  <c r="E499" i="2" a="1"/>
  <c r="E499" i="2" s="1"/>
  <c r="E500" i="2" a="1"/>
  <c r="E500" i="2" s="1"/>
  <c r="F500" i="2" s="1"/>
  <c r="E501" i="2" a="1"/>
  <c r="E501" i="2" s="1"/>
  <c r="E502" i="2" a="1"/>
  <c r="E502" i="2" s="1"/>
  <c r="E503" i="2" a="1"/>
  <c r="E503" i="2" s="1"/>
  <c r="E504" i="2" a="1"/>
  <c r="E504" i="2" s="1"/>
  <c r="F504" i="2" s="1"/>
  <c r="E505" i="2" a="1"/>
  <c r="E505" i="2" s="1"/>
  <c r="E506" i="2" a="1"/>
  <c r="E506" i="2" s="1"/>
  <c r="F506" i="2" s="1"/>
  <c r="E507" i="2" a="1"/>
  <c r="E507" i="2" s="1"/>
  <c r="E508" i="2" a="1"/>
  <c r="E508" i="2" s="1"/>
  <c r="E509" i="2" a="1"/>
  <c r="E509" i="2" s="1"/>
  <c r="E510" i="2" a="1"/>
  <c r="E510" i="2" s="1"/>
  <c r="F510" i="2" s="1"/>
  <c r="E511" i="2" a="1"/>
  <c r="E511" i="2" s="1"/>
  <c r="E512" i="2" a="1"/>
  <c r="E512" i="2" s="1"/>
  <c r="F512" i="2" s="1"/>
  <c r="E513" i="2" a="1"/>
  <c r="E513" i="2" s="1"/>
  <c r="E514" i="2" a="1"/>
  <c r="E514" i="2" s="1"/>
  <c r="E515" i="2" a="1"/>
  <c r="E515" i="2" s="1"/>
  <c r="E516" i="2" a="1"/>
  <c r="E516" i="2" s="1"/>
  <c r="F516" i="2" s="1"/>
  <c r="E517" i="2" a="1"/>
  <c r="E517" i="2" s="1"/>
  <c r="E518" i="2" a="1"/>
  <c r="E518" i="2" s="1"/>
  <c r="F518" i="2" s="1"/>
  <c r="E519" i="2" a="1"/>
  <c r="E519" i="2" s="1"/>
  <c r="E520" i="2" a="1"/>
  <c r="E520" i="2" s="1"/>
  <c r="E521" i="2" a="1"/>
  <c r="E521" i="2" s="1"/>
  <c r="E522" i="2" a="1"/>
  <c r="E522" i="2" s="1"/>
  <c r="F522" i="2" s="1"/>
  <c r="E523" i="2" a="1"/>
  <c r="E523" i="2" s="1"/>
  <c r="E524" i="2" a="1"/>
  <c r="E524" i="2" s="1"/>
  <c r="F524" i="2" s="1"/>
  <c r="E525" i="2" a="1"/>
  <c r="E525" i="2" s="1"/>
  <c r="E526" i="2" a="1"/>
  <c r="E526" i="2" s="1"/>
  <c r="F526" i="2" s="1"/>
  <c r="E527" i="2" a="1"/>
  <c r="E527" i="2" s="1"/>
  <c r="E528" i="2" a="1"/>
  <c r="E528" i="2" s="1"/>
  <c r="F528" i="2" s="1"/>
  <c r="E529" i="2" a="1"/>
  <c r="E529" i="2" s="1"/>
  <c r="E530" i="2" a="1"/>
  <c r="E530" i="2" s="1"/>
  <c r="F530" i="2" s="1"/>
  <c r="E531" i="2" a="1"/>
  <c r="E531" i="2" s="1"/>
  <c r="E532" i="2" a="1"/>
  <c r="E532" i="2" s="1"/>
  <c r="E533" i="2" a="1"/>
  <c r="E533" i="2" s="1"/>
  <c r="E534" i="2" a="1"/>
  <c r="E534" i="2" s="1"/>
  <c r="F534" i="2" s="1"/>
  <c r="E535" i="2" a="1"/>
  <c r="E535" i="2" s="1"/>
  <c r="E536" i="2" a="1"/>
  <c r="E536" i="2" s="1"/>
  <c r="F536" i="2" s="1"/>
  <c r="E537" i="2" a="1"/>
  <c r="E537" i="2" s="1"/>
  <c r="E538" i="2" a="1"/>
  <c r="E538" i="2" s="1"/>
  <c r="F538" i="2" s="1"/>
  <c r="E539" i="2" a="1"/>
  <c r="E539" i="2" s="1"/>
  <c r="E540" i="2" a="1"/>
  <c r="E540" i="2" s="1"/>
  <c r="F540" i="2" s="1"/>
  <c r="E541" i="2" a="1"/>
  <c r="E541" i="2" s="1"/>
  <c r="E542" i="2" a="1"/>
  <c r="E542" i="2" s="1"/>
  <c r="F542" i="2" s="1"/>
  <c r="E543" i="2" a="1"/>
  <c r="E543" i="2" s="1"/>
  <c r="E544" i="2" a="1"/>
  <c r="E544" i="2" s="1"/>
  <c r="F544" i="2" s="1"/>
  <c r="E545" i="2" a="1"/>
  <c r="E545" i="2" s="1"/>
  <c r="E546" i="2" a="1"/>
  <c r="E546" i="2" s="1"/>
  <c r="F546" i="2" s="1"/>
  <c r="E547" i="2" a="1"/>
  <c r="E547" i="2" s="1"/>
  <c r="E548" i="2" a="1"/>
  <c r="E548" i="2" s="1"/>
  <c r="F548" i="2" s="1"/>
  <c r="E549" i="2" a="1"/>
  <c r="E549" i="2" s="1"/>
  <c r="E550" i="2" a="1"/>
  <c r="E550" i="2" s="1"/>
  <c r="F550" i="2" s="1"/>
  <c r="E551" i="2" a="1"/>
  <c r="E551" i="2" s="1"/>
  <c r="E552" i="2" a="1"/>
  <c r="E552" i="2" s="1"/>
  <c r="F552" i="2" s="1"/>
  <c r="E553" i="2" a="1"/>
  <c r="E553" i="2" s="1"/>
  <c r="E554" i="2" a="1"/>
  <c r="E554" i="2" s="1"/>
  <c r="F554" i="2" s="1"/>
  <c r="E555" i="2" a="1"/>
  <c r="E555" i="2" s="1"/>
  <c r="E556" i="2" a="1"/>
  <c r="E556" i="2" s="1"/>
  <c r="F556" i="2" s="1"/>
  <c r="E557" i="2" a="1"/>
  <c r="E557" i="2" s="1"/>
  <c r="E558" i="2" a="1"/>
  <c r="E558" i="2" s="1"/>
  <c r="F558" i="2" s="1"/>
  <c r="E559" i="2" a="1"/>
  <c r="E559" i="2" s="1"/>
  <c r="E560" i="2" a="1"/>
  <c r="E560" i="2" s="1"/>
  <c r="F560" i="2" s="1"/>
  <c r="E561" i="2" a="1"/>
  <c r="E561" i="2" s="1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1" i="2"/>
  <c r="F282" i="2"/>
  <c r="F283" i="2"/>
  <c r="F284" i="2"/>
  <c r="F285" i="2"/>
  <c r="F286" i="2"/>
  <c r="F287" i="2"/>
  <c r="F288" i="2"/>
  <c r="F289" i="2"/>
  <c r="F290" i="2"/>
  <c r="F291" i="2"/>
  <c r="F293" i="2"/>
  <c r="F294" i="2"/>
  <c r="F295" i="2"/>
  <c r="F296" i="2"/>
  <c r="F297" i="2"/>
  <c r="F299" i="2"/>
  <c r="F300" i="2"/>
  <c r="F301" i="2"/>
  <c r="F302" i="2"/>
  <c r="F303" i="2"/>
  <c r="F304" i="2"/>
  <c r="F305" i="2"/>
  <c r="F306" i="2"/>
  <c r="F307" i="2"/>
  <c r="F308" i="2"/>
  <c r="F309" i="2"/>
  <c r="F311" i="2"/>
  <c r="F312" i="2"/>
  <c r="F313" i="2"/>
  <c r="F314" i="2"/>
  <c r="F315" i="2"/>
  <c r="F317" i="2"/>
  <c r="F318" i="2"/>
  <c r="F319" i="2"/>
  <c r="F320" i="2"/>
  <c r="F321" i="2"/>
  <c r="F322" i="2"/>
  <c r="F323" i="2"/>
  <c r="F324" i="2"/>
  <c r="F325" i="2"/>
  <c r="F326" i="2"/>
  <c r="F327" i="2"/>
  <c r="F329" i="2"/>
  <c r="F330" i="2"/>
  <c r="F331" i="2"/>
  <c r="F332" i="2"/>
  <c r="F333" i="2"/>
  <c r="F335" i="2"/>
  <c r="F336" i="2"/>
  <c r="F337" i="2"/>
  <c r="F338" i="2"/>
  <c r="F339" i="2"/>
  <c r="F340" i="2"/>
  <c r="F341" i="2"/>
  <c r="F342" i="2"/>
  <c r="F343" i="2"/>
  <c r="F344" i="2"/>
  <c r="F345" i="2"/>
  <c r="F347" i="2"/>
  <c r="F348" i="2"/>
  <c r="F349" i="2"/>
  <c r="F350" i="2"/>
  <c r="F351" i="2"/>
  <c r="F353" i="2"/>
  <c r="F354" i="2"/>
  <c r="F355" i="2"/>
  <c r="F356" i="2"/>
  <c r="F357" i="2"/>
  <c r="F359" i="2"/>
  <c r="F360" i="2"/>
  <c r="F361" i="2"/>
  <c r="F362" i="2"/>
  <c r="F363" i="2"/>
  <c r="F365" i="2"/>
  <c r="F366" i="2"/>
  <c r="F367" i="2"/>
  <c r="F368" i="2"/>
  <c r="F369" i="2"/>
  <c r="F371" i="2"/>
  <c r="F372" i="2"/>
  <c r="F373" i="2"/>
  <c r="F374" i="2"/>
  <c r="F375" i="2"/>
  <c r="F377" i="2"/>
  <c r="F378" i="2"/>
  <c r="F379" i="2"/>
  <c r="F380" i="2"/>
  <c r="F381" i="2"/>
  <c r="F383" i="2"/>
  <c r="F384" i="2"/>
  <c r="F385" i="2"/>
  <c r="F387" i="2"/>
  <c r="F389" i="2"/>
  <c r="F390" i="2"/>
  <c r="F391" i="2"/>
  <c r="F393" i="2"/>
  <c r="F395" i="2"/>
  <c r="F396" i="2"/>
  <c r="F397" i="2"/>
  <c r="F399" i="2"/>
  <c r="F401" i="2"/>
  <c r="F402" i="2"/>
  <c r="F403" i="2"/>
  <c r="F405" i="2"/>
  <c r="F407" i="2"/>
  <c r="F408" i="2"/>
  <c r="F409" i="2"/>
  <c r="F411" i="2"/>
  <c r="F413" i="2"/>
  <c r="F414" i="2"/>
  <c r="F415" i="2"/>
  <c r="F417" i="2"/>
  <c r="F419" i="2"/>
  <c r="F420" i="2"/>
  <c r="F421" i="2"/>
  <c r="F423" i="2"/>
  <c r="F425" i="2"/>
  <c r="F426" i="2"/>
  <c r="F427" i="2"/>
  <c r="F429" i="2"/>
  <c r="F431" i="2"/>
  <c r="F432" i="2"/>
  <c r="F433" i="2"/>
  <c r="F435" i="2"/>
  <c r="F437" i="2"/>
  <c r="F438" i="2"/>
  <c r="F439" i="2"/>
  <c r="F441" i="2"/>
  <c r="F443" i="2"/>
  <c r="F444" i="2"/>
  <c r="F445" i="2"/>
  <c r="F447" i="2"/>
  <c r="F449" i="2"/>
  <c r="F451" i="2"/>
  <c r="F453" i="2"/>
  <c r="F455" i="2"/>
  <c r="F457" i="2"/>
  <c r="F459" i="2"/>
  <c r="F461" i="2"/>
  <c r="F463" i="2"/>
  <c r="F465" i="2"/>
  <c r="F467" i="2"/>
  <c r="F469" i="2"/>
  <c r="F471" i="2"/>
  <c r="F473" i="2"/>
  <c r="F475" i="2"/>
  <c r="F477" i="2"/>
  <c r="F478" i="2"/>
  <c r="F479" i="2"/>
  <c r="F481" i="2"/>
  <c r="F483" i="2"/>
  <c r="F484" i="2"/>
  <c r="F485" i="2"/>
  <c r="F487" i="2"/>
  <c r="F489" i="2"/>
  <c r="F490" i="2"/>
  <c r="F491" i="2"/>
  <c r="F493" i="2"/>
  <c r="F495" i="2"/>
  <c r="F496" i="2"/>
  <c r="F497" i="2"/>
  <c r="F499" i="2"/>
  <c r="F501" i="2"/>
  <c r="F502" i="2"/>
  <c r="F503" i="2"/>
  <c r="F505" i="2"/>
  <c r="F507" i="2"/>
  <c r="F508" i="2"/>
  <c r="F509" i="2"/>
  <c r="F511" i="2"/>
  <c r="F513" i="2"/>
  <c r="F514" i="2"/>
  <c r="F515" i="2"/>
  <c r="F517" i="2"/>
  <c r="F519" i="2"/>
  <c r="F520" i="2"/>
  <c r="F521" i="2"/>
  <c r="F523" i="2"/>
  <c r="F525" i="2"/>
  <c r="F527" i="2"/>
  <c r="F529" i="2"/>
  <c r="F531" i="2"/>
  <c r="F532" i="2"/>
  <c r="F533" i="2"/>
  <c r="F535" i="2"/>
  <c r="F537" i="2"/>
  <c r="F539" i="2"/>
  <c r="F541" i="2"/>
  <c r="F543" i="2"/>
  <c r="F545" i="2"/>
  <c r="F547" i="2"/>
  <c r="F549" i="2"/>
  <c r="F551" i="2"/>
  <c r="F553" i="2"/>
  <c r="F555" i="2"/>
  <c r="F557" i="2"/>
  <c r="F559" i="2"/>
  <c r="F561" i="2"/>
  <c r="J7" i="1" l="1"/>
  <c r="T7" i="1" s="1"/>
  <c r="J8" i="1"/>
  <c r="T8" i="1" s="1"/>
  <c r="J9" i="1"/>
  <c r="T9" i="1" s="1"/>
  <c r="J10" i="1"/>
  <c r="T10" i="1" s="1"/>
  <c r="J11" i="1"/>
  <c r="T11" i="1" s="1"/>
  <c r="J12" i="1"/>
  <c r="T12" i="1" s="1"/>
  <c r="J13" i="1"/>
  <c r="T13" i="1" s="1"/>
  <c r="J14" i="1"/>
  <c r="T14" i="1" s="1"/>
  <c r="J15" i="1"/>
  <c r="T15" i="1" s="1"/>
  <c r="J16" i="1"/>
  <c r="T16" i="1" s="1"/>
  <c r="J17" i="1"/>
  <c r="T17" i="1" s="1"/>
  <c r="J6" i="1"/>
  <c r="T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6" i="1"/>
  <c r="S6" i="1" s="1"/>
  <c r="E7" i="1"/>
  <c r="O7" i="1" s="1"/>
  <c r="E8" i="1"/>
  <c r="O8" i="1" s="1"/>
  <c r="E9" i="1"/>
  <c r="O9" i="1" s="1"/>
  <c r="E10" i="1"/>
  <c r="O10" i="1" s="1"/>
  <c r="E11" i="1"/>
  <c r="O11" i="1" s="1"/>
  <c r="E12" i="1"/>
  <c r="O12" i="1" s="1"/>
  <c r="E13" i="1"/>
  <c r="O13" i="1" s="1"/>
  <c r="E14" i="1"/>
  <c r="O14" i="1" s="1"/>
  <c r="E15" i="1"/>
  <c r="O15" i="1" s="1"/>
  <c r="E16" i="1"/>
  <c r="O16" i="1" s="1"/>
  <c r="E17" i="1"/>
  <c r="O17" i="1" s="1"/>
  <c r="E6" i="1"/>
  <c r="O6" i="1" s="1"/>
  <c r="C6" i="1"/>
  <c r="H6" i="1" s="1"/>
  <c r="C7" i="1"/>
  <c r="H7" i="1" s="1"/>
  <c r="C8" i="1"/>
  <c r="H8" i="1" s="1"/>
  <c r="C9" i="1"/>
  <c r="H9" i="1" s="1"/>
  <c r="C10" i="1"/>
  <c r="H10" i="1" s="1"/>
  <c r="C11" i="1"/>
  <c r="H11" i="1" s="1"/>
  <c r="C12" i="1"/>
  <c r="H12" i="1" s="1"/>
  <c r="C13" i="1"/>
  <c r="H13" i="1" s="1"/>
  <c r="C14" i="1"/>
  <c r="H14" i="1" s="1"/>
  <c r="C15" i="1"/>
  <c r="H15" i="1" s="1"/>
  <c r="C16" i="1"/>
  <c r="H16" i="1" s="1"/>
  <c r="C17" i="1"/>
  <c r="H17" i="1" s="1"/>
  <c r="E13" i="3" a="1"/>
  <c r="E13" i="3" s="1"/>
  <c r="F13" i="3" s="1"/>
  <c r="F7" i="5"/>
  <c r="G9" i="5"/>
  <c r="F14" i="5"/>
  <c r="G14" i="5"/>
  <c r="F16" i="5"/>
  <c r="F19" i="5"/>
  <c r="G20" i="5"/>
  <c r="G21" i="5"/>
  <c r="G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6" i="5"/>
  <c r="E12" i="3" a="1"/>
  <c r="E12" i="3" s="1"/>
  <c r="F12" i="3" s="1"/>
  <c r="E6" i="3" a="1"/>
  <c r="E6" i="3" s="1"/>
  <c r="F6" i="3" s="1"/>
  <c r="G17" i="5" s="1"/>
  <c r="E7" i="3" a="1"/>
  <c r="E7" i="3" s="1"/>
  <c r="F7" i="3" s="1"/>
  <c r="G8" i="5" s="1"/>
  <c r="E8" i="3" a="1"/>
  <c r="E8" i="3" s="1"/>
  <c r="F8" i="3" s="1"/>
  <c r="G12" i="5" s="1"/>
  <c r="E9" i="3" a="1"/>
  <c r="E9" i="3" s="1"/>
  <c r="F9" i="3" s="1"/>
  <c r="G18" i="5" s="1"/>
  <c r="E10" i="3" a="1"/>
  <c r="E10" i="3" s="1"/>
  <c r="F10" i="3" s="1"/>
  <c r="E11" i="3" a="1"/>
  <c r="E11" i="3" s="1"/>
  <c r="F11" i="3" s="1"/>
  <c r="G10" i="5" s="1"/>
  <c r="E6" i="2" a="1"/>
  <c r="E6" i="2" s="1"/>
  <c r="F6" i="2" s="1"/>
  <c r="E7" i="2" a="1"/>
  <c r="E7" i="2" s="1"/>
  <c r="F7" i="2" s="1"/>
  <c r="E8" i="2" a="1"/>
  <c r="E8" i="2" s="1"/>
  <c r="F8" i="2" s="1"/>
  <c r="E9" i="2" a="1"/>
  <c r="E9" i="2" s="1"/>
  <c r="F9" i="2" s="1"/>
  <c r="F18" i="5" s="1"/>
  <c r="E10" i="2" a="1"/>
  <c r="E10" i="2" s="1"/>
  <c r="F10" i="2" s="1"/>
  <c r="E11" i="2" a="1"/>
  <c r="E11" i="2" s="1"/>
  <c r="F11" i="2" s="1"/>
  <c r="E12" i="2" a="1"/>
  <c r="E12" i="2" s="1"/>
  <c r="F12" i="2" s="1"/>
  <c r="F11" i="5" s="1"/>
  <c r="E13" i="2" a="1"/>
  <c r="E13" i="2" s="1"/>
  <c r="F13" i="2" s="1"/>
  <c r="E14" i="2" a="1"/>
  <c r="E14" i="2" s="1"/>
  <c r="F14" i="2" s="1"/>
  <c r="E15" i="2" a="1"/>
  <c r="E15" i="2" s="1"/>
  <c r="F15" i="2" s="1"/>
  <c r="F9" i="5" s="1"/>
  <c r="E16" i="2" a="1"/>
  <c r="E16" i="2" s="1"/>
  <c r="F16" i="2" s="1"/>
  <c r="E17" i="2" a="1"/>
  <c r="E17" i="2" s="1"/>
  <c r="F17" i="2" s="1"/>
  <c r="E18" i="2" a="1"/>
  <c r="E18" i="2" s="1"/>
  <c r="F18" i="2" s="1"/>
  <c r="E19" i="2" a="1"/>
  <c r="E19" i="2" s="1"/>
  <c r="F19" i="2" s="1"/>
  <c r="E20" i="2" a="1"/>
  <c r="E20" i="2" s="1"/>
  <c r="F20" i="2" s="1"/>
  <c r="F17" i="5" s="1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H7" i="4"/>
  <c r="G7" i="4"/>
  <c r="F7" i="4"/>
  <c r="E7" i="4"/>
  <c r="F11" i="1" l="1"/>
  <c r="P11" i="1" s="1"/>
  <c r="H18" i="5"/>
  <c r="F7" i="1"/>
  <c r="P7" i="1" s="1"/>
  <c r="F6" i="1"/>
  <c r="P6" i="1" s="1"/>
  <c r="F12" i="1"/>
  <c r="P12" i="1" s="1"/>
  <c r="G7" i="5"/>
  <c r="H7" i="5" s="1"/>
  <c r="F17" i="1"/>
  <c r="P17" i="1" s="1"/>
  <c r="G11" i="5"/>
  <c r="F16" i="1"/>
  <c r="P16" i="1" s="1"/>
  <c r="F10" i="1"/>
  <c r="P10" i="1" s="1"/>
  <c r="G16" i="5"/>
  <c r="H16" i="5" s="1"/>
  <c r="F15" i="1"/>
  <c r="P15" i="1" s="1"/>
  <c r="F9" i="1"/>
  <c r="P9" i="1" s="1"/>
  <c r="G19" i="5"/>
  <c r="H19" i="5" s="1"/>
  <c r="F13" i="1"/>
  <c r="P13" i="1" s="1"/>
  <c r="G13" i="5"/>
  <c r="G15" i="5"/>
  <c r="F14" i="1"/>
  <c r="P14" i="1" s="1"/>
  <c r="F8" i="1"/>
  <c r="P8" i="1" s="1"/>
  <c r="F15" i="5"/>
  <c r="F6" i="5"/>
  <c r="F21" i="5"/>
  <c r="H21" i="5" s="1"/>
  <c r="F10" i="5"/>
  <c r="H10" i="5" s="1"/>
  <c r="F12" i="5"/>
  <c r="H12" i="5" s="1"/>
  <c r="F20" i="5"/>
  <c r="H20" i="5" s="1"/>
  <c r="E10" i="5"/>
  <c r="H14" i="5"/>
  <c r="D15" i="1"/>
  <c r="E19" i="5"/>
  <c r="E13" i="5"/>
  <c r="E7" i="5"/>
  <c r="F8" i="5"/>
  <c r="H8" i="5" s="1"/>
  <c r="H17" i="5"/>
  <c r="D17" i="1"/>
  <c r="G17" i="1" s="1"/>
  <c r="Q17" i="1" s="1"/>
  <c r="D13" i="1"/>
  <c r="D8" i="1"/>
  <c r="D14" i="1"/>
  <c r="D9" i="1"/>
  <c r="D10" i="1"/>
  <c r="D16" i="1"/>
  <c r="G16" i="1" s="1"/>
  <c r="Q16" i="1" s="1"/>
  <c r="D11" i="1"/>
  <c r="G11" i="1" s="1"/>
  <c r="Q11" i="1" s="1"/>
  <c r="F13" i="5"/>
  <c r="D12" i="1"/>
  <c r="D6" i="1"/>
  <c r="D7" i="1"/>
  <c r="H11" i="5"/>
  <c r="E6" i="5"/>
  <c r="E16" i="5"/>
  <c r="H9" i="5"/>
  <c r="E21" i="5"/>
  <c r="E15" i="5"/>
  <c r="E9" i="5"/>
  <c r="E20" i="5"/>
  <c r="E14" i="5"/>
  <c r="E8" i="5"/>
  <c r="E18" i="5"/>
  <c r="E12" i="5"/>
  <c r="E17" i="5"/>
  <c r="E11" i="5"/>
  <c r="H6" i="5"/>
  <c r="G13" i="1" l="1"/>
  <c r="Q13" i="1" s="1"/>
  <c r="G8" i="1"/>
  <c r="Q8" i="1" s="1"/>
  <c r="G10" i="1"/>
  <c r="Q10" i="1" s="1"/>
  <c r="G6" i="1"/>
  <c r="Q6" i="1" s="1"/>
  <c r="G9" i="1"/>
  <c r="Q9" i="1" s="1"/>
  <c r="G12" i="1"/>
  <c r="Q12" i="1" s="1"/>
  <c r="G15" i="1"/>
  <c r="Q15" i="1" s="1"/>
  <c r="G7" i="1"/>
  <c r="Q7" i="1" s="1"/>
  <c r="H15" i="5"/>
  <c r="G14" i="1"/>
  <c r="Q14" i="1" s="1"/>
  <c r="H13" i="5"/>
</calcChain>
</file>

<file path=xl/sharedStrings.xml><?xml version="1.0" encoding="utf-8"?>
<sst xmlns="http://schemas.openxmlformats.org/spreadsheetml/2006/main" count="2922" uniqueCount="54">
  <si>
    <t>产品名称</t>
    <phoneticPr fontId="7" type="noConversion"/>
  </si>
  <si>
    <t>百事可乐</t>
  </si>
  <si>
    <t>百事可乐</t>
    <phoneticPr fontId="7" type="noConversion"/>
  </si>
  <si>
    <t>2.5L</t>
  </si>
  <si>
    <t>2.5L</t>
    <phoneticPr fontId="7" type="noConversion"/>
  </si>
  <si>
    <t>年份</t>
    <phoneticPr fontId="7" type="noConversion"/>
  </si>
  <si>
    <t>月份</t>
    <phoneticPr fontId="7" type="noConversion"/>
  </si>
  <si>
    <t>采购量</t>
    <phoneticPr fontId="7" type="noConversion"/>
  </si>
  <si>
    <t>产品型号</t>
    <phoneticPr fontId="7" type="noConversion"/>
  </si>
  <si>
    <t>零售价</t>
    <phoneticPr fontId="7" type="noConversion"/>
  </si>
  <si>
    <t>采购价格</t>
    <phoneticPr fontId="7" type="noConversion"/>
  </si>
  <si>
    <t>1.5L</t>
  </si>
  <si>
    <t>1.5L</t>
    <phoneticPr fontId="7" type="noConversion"/>
  </si>
  <si>
    <t>6L</t>
  </si>
  <si>
    <t>6L</t>
    <phoneticPr fontId="7" type="noConversion"/>
  </si>
  <si>
    <t>可口可乐</t>
  </si>
  <si>
    <t>可口可乐</t>
    <phoneticPr fontId="7" type="noConversion"/>
  </si>
  <si>
    <t>冰红茶</t>
  </si>
  <si>
    <t>冰红茶</t>
    <phoneticPr fontId="7" type="noConversion"/>
  </si>
  <si>
    <t>小茗同学</t>
  </si>
  <si>
    <t>小茗同学</t>
    <phoneticPr fontId="7" type="noConversion"/>
  </si>
  <si>
    <t>雀巢咖啡</t>
  </si>
  <si>
    <t>雀巢咖啡</t>
    <phoneticPr fontId="7" type="noConversion"/>
  </si>
  <si>
    <t>果粒橙</t>
  </si>
  <si>
    <t>果粒橙</t>
    <phoneticPr fontId="7" type="noConversion"/>
  </si>
  <si>
    <t>3L</t>
  </si>
  <si>
    <t>3L</t>
    <phoneticPr fontId="7" type="noConversion"/>
  </si>
  <si>
    <t>1L</t>
  </si>
  <si>
    <t>1L</t>
    <phoneticPr fontId="7" type="noConversion"/>
  </si>
  <si>
    <t>2L</t>
  </si>
  <si>
    <t>2L</t>
    <phoneticPr fontId="7" type="noConversion"/>
  </si>
  <si>
    <t>采购时间</t>
    <phoneticPr fontId="7" type="noConversion"/>
  </si>
  <si>
    <t>采购花销</t>
    <phoneticPr fontId="7" type="noConversion"/>
  </si>
  <si>
    <t>是否及时</t>
    <phoneticPr fontId="7" type="noConversion"/>
  </si>
  <si>
    <t>销售时间</t>
    <phoneticPr fontId="7" type="noConversion"/>
  </si>
  <si>
    <t>销售量</t>
    <phoneticPr fontId="7" type="noConversion"/>
  </si>
  <si>
    <t>销售额</t>
    <phoneticPr fontId="7" type="noConversion"/>
  </si>
  <si>
    <t>是否退货</t>
    <phoneticPr fontId="7" type="noConversion"/>
  </si>
  <si>
    <t>破损数量</t>
    <phoneticPr fontId="7" type="noConversion"/>
  </si>
  <si>
    <t>销售数量</t>
    <phoneticPr fontId="7" type="noConversion"/>
  </si>
  <si>
    <t>采购数量</t>
    <phoneticPr fontId="7" type="noConversion"/>
  </si>
  <si>
    <t>利润</t>
    <phoneticPr fontId="7" type="noConversion"/>
  </si>
  <si>
    <t>库存余量</t>
    <phoneticPr fontId="7" type="noConversion"/>
  </si>
  <si>
    <t>退货率</t>
    <phoneticPr fontId="7" type="noConversion"/>
  </si>
  <si>
    <t>及时到货率</t>
    <phoneticPr fontId="7" type="noConversion"/>
  </si>
  <si>
    <t>产品信息</t>
    <phoneticPr fontId="7" type="noConversion"/>
  </si>
  <si>
    <t>采购单价</t>
    <phoneticPr fontId="7" type="noConversion"/>
  </si>
  <si>
    <t>采购总价</t>
    <phoneticPr fontId="7" type="noConversion"/>
  </si>
  <si>
    <t>年份</t>
    <phoneticPr fontId="7" type="noConversion"/>
  </si>
  <si>
    <t>百事可乐</t>
    <phoneticPr fontId="7" type="noConversion"/>
  </si>
  <si>
    <t>采购额</t>
    <phoneticPr fontId="7" type="noConversion"/>
  </si>
  <si>
    <t>盈利额</t>
    <phoneticPr fontId="7" type="noConversion"/>
  </si>
  <si>
    <t>是</t>
    <phoneticPr fontId="7" type="noConversion"/>
  </si>
  <si>
    <t>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</si>
</sst>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月&quot;"/>
  </numFmts>
  <fonts count="13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22"/>
      <color rgb="FF0070C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9" fontId="8" fillId="0" borderId="0" xfId="1" applyFont="1" applyAlignment="1">
      <alignment horizontal="left" vertical="center"/>
    </xf>
    <xf numFmtId="10" fontId="8" fillId="0" borderId="0" xfId="1" applyNumberFormat="1" applyFont="1" applyAlignment="1">
      <alignment horizontal="left" vertical="center"/>
    </xf>
    <xf numFmtId="14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0" fontId="9" fillId="3" borderId="0" xfId="1" applyNumberFormat="1" applyFont="1" applyFill="1" applyAlignment="1">
      <alignment horizontal="center" vertical="center"/>
    </xf>
    <xf numFmtId="9" fontId="9" fillId="3" borderId="0" xfId="1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0" fillId="2" borderId="6" xfId="0" applyNumberFormat="1" applyFont="1" applyFill="1" applyBorder="1" applyAlignment="1">
      <alignment horizontal="center" vertical="center"/>
    </xf>
    <xf numFmtId="0" fontId="10" fillId="2" borderId="5" xfId="0" applyNumberFormat="1" applyFont="1" applyFill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0" xfId="0" applyFont="1" applyBorder="1" applyAlignment="1">
      <alignment horizontal="center" vertical="center"/>
    </xf>
    <xf numFmtId="10" fontId="8" fillId="0" borderId="10" xfId="1" applyNumberFormat="1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8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汇总统计!$A$6</c:f>
          <c:strCache>
            <c:ptCount val="1"/>
            <c:pt idx="0">
              <c:v>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8995208016580349E-2"/>
          <c:y val="0.34143625004620903"/>
          <c:w val="0.79132593911035543"/>
          <c:h val="0.538651584044952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汇总统计!$M$5</c:f>
              <c:strCache>
                <c:ptCount val="1"/>
                <c:pt idx="0">
                  <c:v>销售数量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汇总统计!$M$6:$M$17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0-47A9-9A0D-CA8B421AFE26}"/>
            </c:ext>
          </c:extLst>
        </c:ser>
        <c:ser>
          <c:idx val="1"/>
          <c:order val="1"/>
          <c:tx>
            <c:strRef>
              <c:f>汇总统计!$N$5</c:f>
              <c:strCache>
                <c:ptCount val="1"/>
                <c:pt idx="0">
                  <c:v>销售额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汇总统计!$N$6:$N$17</c:f>
              <c:numCache>
                <c:formatCode>General</c:formatCode>
                <c:ptCount val="12"/>
                <c:pt idx="0">
                  <c:v>193260</c:v>
                </c:pt>
                <c:pt idx="1">
                  <c:v>175305</c:v>
                </c:pt>
                <c:pt idx="2">
                  <c:v>190586</c:v>
                </c:pt>
                <c:pt idx="3">
                  <c:v>225920.5</c:v>
                </c:pt>
                <c:pt idx="4">
                  <c:v>240359.5</c:v>
                </c:pt>
                <c:pt idx="5">
                  <c:v>221845</c:v>
                </c:pt>
                <c:pt idx="6">
                  <c:v>241609</c:v>
                </c:pt>
                <c:pt idx="7">
                  <c:v>202259</c:v>
                </c:pt>
                <c:pt idx="8">
                  <c:v>219074.5</c:v>
                </c:pt>
                <c:pt idx="9">
                  <c:v>222730.5</c:v>
                </c:pt>
                <c:pt idx="10">
                  <c:v>239555</c:v>
                </c:pt>
                <c:pt idx="11">
                  <c:v>167917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0-47A9-9A0D-CA8B421AFE26}"/>
            </c:ext>
          </c:extLst>
        </c:ser>
        <c:ser>
          <c:idx val="2"/>
          <c:order val="2"/>
          <c:tx>
            <c:strRef>
              <c:f>汇总统计!$O$5</c:f>
              <c:strCache>
                <c:ptCount val="1"/>
                <c:pt idx="0">
                  <c:v>采购数量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汇总统计!$O$6:$O$17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0-47A9-9A0D-CA8B421AFE26}"/>
            </c:ext>
          </c:extLst>
        </c:ser>
        <c:ser>
          <c:idx val="3"/>
          <c:order val="3"/>
          <c:tx>
            <c:strRef>
              <c:f>汇总统计!$P$5</c:f>
              <c:strCache>
                <c:ptCount val="1"/>
                <c:pt idx="0">
                  <c:v>采购花销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汇总统计!$P$6:$P$17</c:f>
              <c:numCache>
                <c:formatCode>General</c:formatCode>
                <c:ptCount val="12"/>
                <c:pt idx="0">
                  <c:v>122563.36999999998</c:v>
                </c:pt>
                <c:pt idx="1">
                  <c:v>150559.64000000001</c:v>
                </c:pt>
                <c:pt idx="2">
                  <c:v>127752.52</c:v>
                </c:pt>
                <c:pt idx="3">
                  <c:v>123454.86000000002</c:v>
                </c:pt>
                <c:pt idx="4">
                  <c:v>133016.11000000004</c:v>
                </c:pt>
                <c:pt idx="5">
                  <c:v>188506.24000000002</c:v>
                </c:pt>
                <c:pt idx="6">
                  <c:v>137804.18000000005</c:v>
                </c:pt>
                <c:pt idx="7">
                  <c:v>155138.14000000001</c:v>
                </c:pt>
                <c:pt idx="8">
                  <c:v>129381.68999999999</c:v>
                </c:pt>
                <c:pt idx="9">
                  <c:v>127106.16000000002</c:v>
                </c:pt>
                <c:pt idx="10">
                  <c:v>154250.1</c:v>
                </c:pt>
                <c:pt idx="11">
                  <c:v>158448.07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40-47A9-9A0D-CA8B421AFE26}"/>
            </c:ext>
          </c:extLst>
        </c:ser>
        <c:ser>
          <c:idx val="4"/>
          <c:order val="4"/>
          <c:tx>
            <c:strRef>
              <c:f>汇总统计!$Q$5</c:f>
              <c:strCache>
                <c:ptCount val="1"/>
                <c:pt idx="0">
                  <c:v>利润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汇总统计!$Q$6:$Q$17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40-47A9-9A0D-CA8B421AFE26}"/>
            </c:ext>
          </c:extLst>
        </c:ser>
        <c:ser>
          <c:idx val="7"/>
          <c:order val="7"/>
          <c:tx>
            <c:strRef>
              <c:f>汇总统计!$T$5</c:f>
              <c:strCache>
                <c:ptCount val="1"/>
                <c:pt idx="0">
                  <c:v>破损数量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汇总统计!$T$6:$T$17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40-47A9-9A0D-CA8B421AF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9982552"/>
        <c:axId val="669983208"/>
      </c:barChart>
      <c:lineChart>
        <c:grouping val="standard"/>
        <c:varyColors val="0"/>
        <c:ser>
          <c:idx val="5"/>
          <c:order val="5"/>
          <c:tx>
            <c:strRef>
              <c:f>汇总统计!$R$5</c:f>
              <c:strCache>
                <c:ptCount val="1"/>
                <c:pt idx="0">
                  <c:v>退货率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汇总统计!$R$6:$R$17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C340-47A9-9A0D-CA8B421AFE26}"/>
            </c:ext>
          </c:extLst>
        </c:ser>
        <c:ser>
          <c:idx val="6"/>
          <c:order val="6"/>
          <c:tx>
            <c:strRef>
              <c:f>汇总统计!$S$5</c:f>
              <c:strCache>
                <c:ptCount val="1"/>
                <c:pt idx="0">
                  <c:v>及时到货率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汇总统计!$S$6:$S$17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C340-47A9-9A0D-CA8B421AF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862616"/>
        <c:axId val="907871472"/>
      </c:lineChart>
      <c:catAx>
        <c:axId val="669982552"/>
        <c:scaling>
          <c:orientation val="minMax"/>
        </c:scaling>
        <c:delete val="0"/>
        <c:axPos val="b"/>
        <c:numFmt formatCode="0&quot;月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69983208"/>
        <c:crosses val="autoZero"/>
        <c:auto val="1"/>
        <c:lblAlgn val="ctr"/>
        <c:lblOffset val="100"/>
        <c:noMultiLvlLbl val="0"/>
      </c:catAx>
      <c:valAx>
        <c:axId val="66998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69982552"/>
        <c:crosses val="autoZero"/>
        <c:crossBetween val="between"/>
      </c:valAx>
      <c:valAx>
        <c:axId val="907871472"/>
        <c:scaling>
          <c:orientation val="minMax"/>
        </c:scaling>
        <c:delete val="0"/>
        <c:axPos val="r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907862616"/>
        <c:crosses val="max"/>
        <c:crossBetween val="between"/>
      </c:valAx>
      <c:catAx>
        <c:axId val="907862616"/>
        <c:scaling>
          <c:orientation val="minMax"/>
        </c:scaling>
        <c:delete val="1"/>
        <c:axPos val="b"/>
        <c:majorTickMark val="none"/>
        <c:minorTickMark val="none"/>
        <c:tickLblPos val="nextTo"/>
        <c:crossAx val="907871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List" dx="22" fmlaLink="$M$3" fmlaRange="辅助表格!$K$1:$K$8" noThreeD="1" sel="2" val="0"/>
</file>

<file path=xl/ctrlProps/ctrlProp2.xml><?xml version="1.0" encoding="utf-8"?>
<formControlPr xmlns="http://schemas.microsoft.com/office/spreadsheetml/2009/9/main" objectType="List" dx="22" fmlaLink="$N$3" fmlaRange="辅助表格!$K$1:$K$8" noThreeD="1" sel="4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6" Type="http://schemas.openxmlformats.org/officeDocument/2006/relationships/chart" Target="../charts/chart1.xml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17" name="矩形: 圆顶角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663085</xdr:colOff>
      <xdr:row>3</xdr:row>
      <xdr:rowOff>0</xdr:rowOff>
    </xdr:to>
    <xdr:sp macro="" textlink="">
      <xdr:nvSpPr>
        <xdr:cNvPr id="18" name="矩形: 圆顶角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3</xdr:col>
      <xdr:colOff>1464</xdr:colOff>
      <xdr:row>1</xdr:row>
      <xdr:rowOff>0</xdr:rowOff>
    </xdr:from>
    <xdr:to>
      <xdr:col>4</xdr:col>
      <xdr:colOff>355354</xdr:colOff>
      <xdr:row>3</xdr:row>
      <xdr:rowOff>0</xdr:rowOff>
    </xdr:to>
    <xdr:sp macro="" textlink="">
      <xdr:nvSpPr>
        <xdr:cNvPr id="19" name="矩形: 圆顶角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4</xdr:col>
      <xdr:colOff>360483</xdr:colOff>
      <xdr:row>1</xdr:row>
      <xdr:rowOff>0</xdr:rowOff>
    </xdr:from>
    <xdr:to>
      <xdr:col>6</xdr:col>
      <xdr:colOff>70337</xdr:colOff>
      <xdr:row>3</xdr:row>
      <xdr:rowOff>0</xdr:rowOff>
    </xdr:to>
    <xdr:sp macro="" textlink="">
      <xdr:nvSpPr>
        <xdr:cNvPr id="20" name="矩形: 圆顶角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075108" y="209550"/>
          <a:ext cx="1014779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6</xdr:col>
      <xdr:colOff>75467</xdr:colOff>
      <xdr:row>1</xdr:row>
      <xdr:rowOff>0</xdr:rowOff>
    </xdr:from>
    <xdr:to>
      <xdr:col>7</xdr:col>
      <xdr:colOff>419832</xdr:colOff>
      <xdr:row>3</xdr:row>
      <xdr:rowOff>0</xdr:rowOff>
    </xdr:to>
    <xdr:sp macro="" textlink="">
      <xdr:nvSpPr>
        <xdr:cNvPr id="21" name="矩形: 圆顶角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095017" y="209550"/>
          <a:ext cx="1011115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17</xdr:row>
          <xdr:rowOff>180975</xdr:rowOff>
        </xdr:from>
        <xdr:to>
          <xdr:col>15</xdr:col>
          <xdr:colOff>238125</xdr:colOff>
          <xdr:row>21</xdr:row>
          <xdr:rowOff>104775</xdr:rowOff>
        </xdr:to>
        <xdr:sp macro="" textlink="">
          <xdr:nvSpPr>
            <xdr:cNvPr id="1033" name="List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200025</xdr:colOff>
          <xdr:row>17</xdr:row>
          <xdr:rowOff>180975</xdr:rowOff>
        </xdr:from>
        <xdr:to>
          <xdr:col>20</xdr:col>
          <xdr:colOff>323850</xdr:colOff>
          <xdr:row>21</xdr:row>
          <xdr:rowOff>76200</xdr:rowOff>
        </xdr:to>
        <xdr:sp macro="" textlink="">
          <xdr:nvSpPr>
            <xdr:cNvPr id="1034" name="List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38099</xdr:colOff>
      <xdr:row>1</xdr:row>
      <xdr:rowOff>38100</xdr:rowOff>
    </xdr:from>
    <xdr:to>
      <xdr:col>23</xdr:col>
      <xdr:colOff>104775</xdr:colOff>
      <xdr:row>17</xdr:row>
      <xdr:rowOff>66675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95250</xdr:colOff>
      <xdr:row>18</xdr:row>
      <xdr:rowOff>9525</xdr:rowOff>
    </xdr:from>
    <xdr:to>
      <xdr:col>9</xdr:col>
      <xdr:colOff>495300</xdr:colOff>
      <xdr:row>22</xdr:row>
      <xdr:rowOff>57150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781425"/>
          <a:ext cx="6515100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36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进销库存</a:t>
          </a:r>
          <a:r>
            <a:rPr lang="en-US" altLang="zh-CN" sz="36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36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函数版本</a:t>
          </a:r>
          <a:r>
            <a:rPr lang="en-US" altLang="zh-CN" sz="36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36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数据看板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2" name="矩形: 圆顶角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424960</xdr:colOff>
      <xdr:row>3</xdr:row>
      <xdr:rowOff>0</xdr:rowOff>
    </xdr:to>
    <xdr:sp macro="" textlink="">
      <xdr:nvSpPr>
        <xdr:cNvPr id="3" name="矩形: 圆顶角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2</xdr:col>
      <xdr:colOff>439614</xdr:colOff>
      <xdr:row>1</xdr:row>
      <xdr:rowOff>0</xdr:rowOff>
    </xdr:from>
    <xdr:to>
      <xdr:col>3</xdr:col>
      <xdr:colOff>644768</xdr:colOff>
      <xdr:row>3</xdr:row>
      <xdr:rowOff>0</xdr:rowOff>
    </xdr:to>
    <xdr:sp macro="" textlink="">
      <xdr:nvSpPr>
        <xdr:cNvPr id="4" name="矩形: 圆顶角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3</xdr:col>
      <xdr:colOff>659422</xdr:colOff>
      <xdr:row>1</xdr:row>
      <xdr:rowOff>0</xdr:rowOff>
    </xdr:from>
    <xdr:to>
      <xdr:col>5</xdr:col>
      <xdr:colOff>51287</xdr:colOff>
      <xdr:row>3</xdr:row>
      <xdr:rowOff>0</xdr:rowOff>
    </xdr:to>
    <xdr:sp macro="" textlink="">
      <xdr:nvSpPr>
        <xdr:cNvPr id="5" name="矩形: 圆顶角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99287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5</xdr:col>
      <xdr:colOff>56417</xdr:colOff>
      <xdr:row>1</xdr:row>
      <xdr:rowOff>0</xdr:rowOff>
    </xdr:from>
    <xdr:to>
      <xdr:col>6</xdr:col>
      <xdr:colOff>261570</xdr:colOff>
      <xdr:row>3</xdr:row>
      <xdr:rowOff>0</xdr:rowOff>
    </xdr:to>
    <xdr:sp macro="" textlink="">
      <xdr:nvSpPr>
        <xdr:cNvPr id="6" name="矩形: 圆顶角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104542" y="209550"/>
          <a:ext cx="1014778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2" name="矩形: 圆顶角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424960</xdr:colOff>
      <xdr:row>3</xdr:row>
      <xdr:rowOff>0</xdr:rowOff>
    </xdr:to>
    <xdr:sp macro="" textlink="">
      <xdr:nvSpPr>
        <xdr:cNvPr id="3" name="矩形: 圆顶角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2</xdr:col>
      <xdr:colOff>439614</xdr:colOff>
      <xdr:row>1</xdr:row>
      <xdr:rowOff>0</xdr:rowOff>
    </xdr:from>
    <xdr:to>
      <xdr:col>3</xdr:col>
      <xdr:colOff>644768</xdr:colOff>
      <xdr:row>3</xdr:row>
      <xdr:rowOff>0</xdr:rowOff>
    </xdr:to>
    <xdr:sp macro="" textlink="">
      <xdr:nvSpPr>
        <xdr:cNvPr id="4" name="矩形: 圆顶角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3</xdr:col>
      <xdr:colOff>659422</xdr:colOff>
      <xdr:row>1</xdr:row>
      <xdr:rowOff>0</xdr:rowOff>
    </xdr:from>
    <xdr:to>
      <xdr:col>5</xdr:col>
      <xdr:colOff>51287</xdr:colOff>
      <xdr:row>3</xdr:row>
      <xdr:rowOff>0</xdr:rowOff>
    </xdr:to>
    <xdr:sp macro="" textlink="">
      <xdr:nvSpPr>
        <xdr:cNvPr id="5" name="矩形: 圆顶角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099287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5</xdr:col>
      <xdr:colOff>56417</xdr:colOff>
      <xdr:row>1</xdr:row>
      <xdr:rowOff>0</xdr:rowOff>
    </xdr:from>
    <xdr:to>
      <xdr:col>6</xdr:col>
      <xdr:colOff>261570</xdr:colOff>
      <xdr:row>3</xdr:row>
      <xdr:rowOff>0</xdr:rowOff>
    </xdr:to>
    <xdr:sp macro="" textlink="">
      <xdr:nvSpPr>
        <xdr:cNvPr id="6" name="矩形: 圆顶角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104542" y="209550"/>
          <a:ext cx="1014778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2" name="矩形: 圆顶角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424960</xdr:colOff>
      <xdr:row>3</xdr:row>
      <xdr:rowOff>0</xdr:rowOff>
    </xdr:to>
    <xdr:sp macro="" textlink="">
      <xdr:nvSpPr>
        <xdr:cNvPr id="3" name="矩形: 圆顶角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2</xdr:col>
      <xdr:colOff>439614</xdr:colOff>
      <xdr:row>1</xdr:row>
      <xdr:rowOff>0</xdr:rowOff>
    </xdr:from>
    <xdr:to>
      <xdr:col>3</xdr:col>
      <xdr:colOff>644768</xdr:colOff>
      <xdr:row>3</xdr:row>
      <xdr:rowOff>0</xdr:rowOff>
    </xdr:to>
    <xdr:sp macro="" textlink="">
      <xdr:nvSpPr>
        <xdr:cNvPr id="4" name="矩形: 圆顶角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3</xdr:col>
      <xdr:colOff>659422</xdr:colOff>
      <xdr:row>1</xdr:row>
      <xdr:rowOff>0</xdr:rowOff>
    </xdr:from>
    <xdr:to>
      <xdr:col>5</xdr:col>
      <xdr:colOff>51287</xdr:colOff>
      <xdr:row>3</xdr:row>
      <xdr:rowOff>0</xdr:rowOff>
    </xdr:to>
    <xdr:sp macro="" textlink="">
      <xdr:nvSpPr>
        <xdr:cNvPr id="5" name="矩形: 圆顶角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099287" y="212481"/>
          <a:ext cx="1018442" cy="424961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5</xdr:col>
      <xdr:colOff>56417</xdr:colOff>
      <xdr:row>1</xdr:row>
      <xdr:rowOff>0</xdr:rowOff>
    </xdr:from>
    <xdr:to>
      <xdr:col>6</xdr:col>
      <xdr:colOff>261570</xdr:colOff>
      <xdr:row>3</xdr:row>
      <xdr:rowOff>0</xdr:rowOff>
    </xdr:to>
    <xdr:sp macro="" textlink="">
      <xdr:nvSpPr>
        <xdr:cNvPr id="6" name="矩形: 圆顶角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4104542" y="209550"/>
          <a:ext cx="1014778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2" name="矩形: 圆顶角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424960</xdr:colOff>
      <xdr:row>3</xdr:row>
      <xdr:rowOff>0</xdr:rowOff>
    </xdr:to>
    <xdr:sp macro="" textlink="">
      <xdr:nvSpPr>
        <xdr:cNvPr id="3" name="矩形: 圆顶角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2</xdr:col>
      <xdr:colOff>439614</xdr:colOff>
      <xdr:row>1</xdr:row>
      <xdr:rowOff>0</xdr:rowOff>
    </xdr:from>
    <xdr:to>
      <xdr:col>3</xdr:col>
      <xdr:colOff>644768</xdr:colOff>
      <xdr:row>3</xdr:row>
      <xdr:rowOff>0</xdr:rowOff>
    </xdr:to>
    <xdr:sp macro="" textlink="">
      <xdr:nvSpPr>
        <xdr:cNvPr id="4" name="矩形: 圆顶角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3</xdr:col>
      <xdr:colOff>659422</xdr:colOff>
      <xdr:row>1</xdr:row>
      <xdr:rowOff>0</xdr:rowOff>
    </xdr:from>
    <xdr:to>
      <xdr:col>5</xdr:col>
      <xdr:colOff>51287</xdr:colOff>
      <xdr:row>3</xdr:row>
      <xdr:rowOff>0</xdr:rowOff>
    </xdr:to>
    <xdr:sp macro="" textlink="">
      <xdr:nvSpPr>
        <xdr:cNvPr id="5" name="矩形: 圆顶角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3099287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5</xdr:col>
      <xdr:colOff>56417</xdr:colOff>
      <xdr:row>1</xdr:row>
      <xdr:rowOff>0</xdr:rowOff>
    </xdr:from>
    <xdr:to>
      <xdr:col>6</xdr:col>
      <xdr:colOff>261570</xdr:colOff>
      <xdr:row>3</xdr:row>
      <xdr:rowOff>0</xdr:rowOff>
    </xdr:to>
    <xdr:sp macro="" textlink="">
      <xdr:nvSpPr>
        <xdr:cNvPr id="6" name="矩形: 圆顶角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4104542" y="209550"/>
          <a:ext cx="1014778" cy="419100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E4A402-45B7-4F6A-A68C-9E44A9F16603}" name="销售" displayName="销售" ref="A5:G561" totalsRowShown="0" headerRowDxfId="20" dataDxfId="19" tableBorderDxfId="18">
  <autoFilter ref="A5:G561" xr:uid="{5E9F71B2-3DE1-4B85-8FCB-2D35388459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2DDFD87-EC81-4CC7-A1E9-F729D34DFA14}" name="销售时间" dataDxfId="17"/>
    <tableColumn id="2" xr3:uid="{914435DD-1871-499F-AA49-2B07890671AA}" name="产品名称" dataDxfId="16"/>
    <tableColumn id="3" xr3:uid="{580B6B8B-299B-4AAA-BA10-A7674FF5A8AC}" name="产品型号" dataDxfId="15"/>
    <tableColumn id="4" xr3:uid="{CD632C4A-0459-4D1A-B71F-FF76F9C3E575}" name="销售量" dataDxfId="14"/>
    <tableColumn id="5" xr3:uid="{0C44BB27-1E45-48BC-9E4E-0E82197846E5}" name="零售价" dataDxfId="13">
      <calculatedColumnFormula array="1">INDEX(产品明细!$C$6:$C$22,MATCH(销售[[#This Row],[产品名称]]&amp;销售[[#This Row],[产品型号]],产品名称&amp;产品型号,0))</calculatedColumnFormula>
    </tableColumn>
    <tableColumn id="6" xr3:uid="{25D57F15-BE86-4459-8B97-0486D6954A0F}" name="销售额" dataDxfId="12">
      <calculatedColumnFormula>销售[[#This Row],[销售量]]*销售[[#This Row],[零售价]]</calculatedColumnFormula>
    </tableColumn>
    <tableColumn id="7" xr3:uid="{0D22DBFE-E2A1-4EE3-8A2E-57EE2552F45A}" name="是否退货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821E3D-B02C-4EA5-AE9B-2F155B8739D7}" name="采购" displayName="采购" ref="A5:H561" totalsRowShown="0" headerRowDxfId="10" dataDxfId="9" tableBorderDxfId="8">
  <autoFilter ref="A5:H561" xr:uid="{FB07688A-4945-4FB4-8BD3-6C0E45EF18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223B420-989D-4ECE-8998-B3153562132D}" name="采购时间" dataDxfId="7"/>
    <tableColumn id="2" xr3:uid="{B3348AC3-9132-4551-B0C4-F5B62EC9991C}" name="产品名称" dataDxfId="6"/>
    <tableColumn id="3" xr3:uid="{20DD46F0-4A8C-4D53-9C7A-A826BDAF8C2C}" name="产品型号" dataDxfId="5"/>
    <tableColumn id="4" xr3:uid="{BFCBAE50-5E0A-48BE-A98B-D5AD3CDA5654}" name="采购量" dataDxfId="4"/>
    <tableColumn id="5" xr3:uid="{F586D673-2007-4C2C-8670-B074B0A6FA27}" name="采购单价" dataDxfId="3">
      <calculatedColumnFormula array="1">HLOOKUP(采购[[#This Row],[采购量]],产品明细!$D$6:$H$22,MATCH(采购[[#This Row],[产品名称]]&amp;采购[[#This Row],[产品型号]],产品名称&amp;产品型号,0),TRUE)</calculatedColumnFormula>
    </tableColumn>
    <tableColumn id="6" xr3:uid="{C2F15E63-EC66-4B78-BF3F-1A4C08E039A8}" name="采购总价" dataDxfId="2">
      <calculatedColumnFormula>采购[[#This Row],[采购量]]*采购[[#This Row],[采购单价]]</calculatedColumnFormula>
    </tableColumn>
    <tableColumn id="7" xr3:uid="{E943BBF5-6F77-4895-9A8A-AFB370F06DAD}" name="是否及时" dataDxfId="1"/>
    <tableColumn id="8" xr3:uid="{819C6021-E82D-46F7-90AE-27AA1678E62B}" name="破损数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5589-7E50-4C05-A51C-B2305E4A8B49}">
  <sheetPr codeName="Sheet1"/>
  <dimension ref="A3:T19"/>
  <sheetViews>
    <sheetView showGridLines="0" tabSelected="1" zoomScaleNormal="100" workbookViewId="0">
      <selection activeCell="Y11" sqref="Y11"/>
    </sheetView>
  </sheetViews>
  <sheetFormatPr defaultRowHeight="16.5"/>
  <cols>
    <col min="1" max="1" width="10.625" style="1" customWidth="1"/>
    <col min="2" max="2" width="7.5" style="1" customWidth="1"/>
    <col min="3" max="3" width="8.875" style="1" customWidth="1"/>
    <col min="4" max="4" width="8.625" style="1" customWidth="1"/>
    <col min="5" max="5" width="8.75" style="1" customWidth="1"/>
    <col min="6" max="6" width="8.375" style="1" customWidth="1"/>
    <col min="7" max="7" width="8.75" style="1" customWidth="1"/>
    <col min="8" max="8" width="9.375" style="5" customWidth="1"/>
    <col min="9" max="9" width="9.375" style="4" customWidth="1"/>
    <col min="10" max="10" width="8.75" style="1" customWidth="1"/>
    <col min="11" max="11" width="9" style="2"/>
    <col min="12" max="20" width="3.375" style="2" customWidth="1"/>
    <col min="21" max="16384" width="9" style="2"/>
  </cols>
  <sheetData>
    <row r="3" spans="1:20">
      <c r="M3" s="2">
        <v>2</v>
      </c>
      <c r="N3" s="2">
        <v>4</v>
      </c>
    </row>
    <row r="4" spans="1:20">
      <c r="A4" s="3"/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</row>
    <row r="5" spans="1:20">
      <c r="A5" s="6" t="s">
        <v>5</v>
      </c>
      <c r="B5" s="7" t="s">
        <v>6</v>
      </c>
      <c r="C5" s="7" t="s">
        <v>39</v>
      </c>
      <c r="D5" s="7" t="s">
        <v>36</v>
      </c>
      <c r="E5" s="7" t="s">
        <v>40</v>
      </c>
      <c r="F5" s="7" t="s">
        <v>32</v>
      </c>
      <c r="G5" s="7" t="s">
        <v>41</v>
      </c>
      <c r="H5" s="8" t="s">
        <v>43</v>
      </c>
      <c r="I5" s="9" t="s">
        <v>44</v>
      </c>
      <c r="J5" s="7" t="s">
        <v>38</v>
      </c>
      <c r="L5" s="7" t="s">
        <v>6</v>
      </c>
      <c r="M5" s="7" t="s">
        <v>39</v>
      </c>
      <c r="N5" s="7" t="s">
        <v>36</v>
      </c>
      <c r="O5" s="7" t="s">
        <v>40</v>
      </c>
      <c r="P5" s="7" t="s">
        <v>32</v>
      </c>
      <c r="Q5" s="7" t="s">
        <v>41</v>
      </c>
      <c r="R5" s="8" t="s">
        <v>43</v>
      </c>
      <c r="S5" s="9" t="s">
        <v>44</v>
      </c>
      <c r="T5" s="7" t="s">
        <v>38</v>
      </c>
    </row>
    <row r="6" spans="1:20" ht="16.5" customHeight="1">
      <c r="A6" s="46">
        <v>2020</v>
      </c>
      <c r="B6" s="45">
        <v>1</v>
      </c>
      <c r="C6" s="36">
        <f>SUMPRODUCT((YEAR(销售[销售时间])=汇总统计!$A$6)*(MONTH(销售[销售时间])=汇总统计!$B6),销售[销售量])</f>
        <v>44072</v>
      </c>
      <c r="D6" s="36">
        <f>SUMPRODUCT((YEAR(销售[销售时间])=汇总统计!$A$6)*(MONTH(销售[销售时间])=汇总统计!$B6),销售[销售额])</f>
        <v>193260</v>
      </c>
      <c r="E6" s="36">
        <f>SUMPRODUCT((YEAR(采购[采购时间])=汇总统计!$A$6)*(MONTH(采购[采购时间])=汇总统计!$B6),采购[采购量])</f>
        <v>51556</v>
      </c>
      <c r="F6" s="36">
        <f>SUMPRODUCT((YEAR(采购[采购时间])=汇总统计!$A$6)*(MONTH(采购[采购时间])=汇总统计!$B6),采购[采购总价])</f>
        <v>122563.36999999998</v>
      </c>
      <c r="G6" s="36">
        <f>D6-F6</f>
        <v>70696.630000000019</v>
      </c>
      <c r="H6" s="37">
        <f>IFERROR(SUMPRODUCT((YEAR(销售[销售时间])=汇总统计!$A$6)*(MONTH(销售[销售时间])=汇总统计!$B6),销售[是否退货])/C6,"")</f>
        <v>5.9221274278453443E-3</v>
      </c>
      <c r="I6" s="38">
        <f>IFERROR(SUMPRODUCT((YEAR(采购[采购时间])=汇总统计!$A$6)*(MONTH(采购[采购时间])=汇总统计!$B6)*(采购[是否及时]="是"))/SUMPRODUCT((YEAR(采购[采购时间])=汇总统计!$A$6)*(MONTH(采购[采购时间])=汇总统计!$B6)),"")</f>
        <v>0.93548387096774188</v>
      </c>
      <c r="J6" s="36">
        <f>SUMPRODUCT((YEAR(采购[采购时间])=汇总统计!$A$6)*(MONTH(采购[采购时间])=汇总统计!$B6),采购[破损数量])</f>
        <v>221</v>
      </c>
      <c r="L6" s="45">
        <v>1</v>
      </c>
      <c r="M6" s="36" t="e">
        <f>IF(OR(M$4=$M$3,M$4=$N$3),C6,NA())</f>
        <v>#N/A</v>
      </c>
      <c r="N6" s="36">
        <f t="shared" ref="N6:T6" si="0">IF(OR(N$4=$M$3,N$4=$N$3),D6,NA())</f>
        <v>193260</v>
      </c>
      <c r="O6" s="36" t="e">
        <f t="shared" si="0"/>
        <v>#N/A</v>
      </c>
      <c r="P6" s="36">
        <f t="shared" si="0"/>
        <v>122563.36999999998</v>
      </c>
      <c r="Q6" s="36" t="e">
        <f t="shared" si="0"/>
        <v>#N/A</v>
      </c>
      <c r="R6" s="36" t="e">
        <f t="shared" si="0"/>
        <v>#N/A</v>
      </c>
      <c r="S6" s="36" t="e">
        <f t="shared" si="0"/>
        <v>#N/A</v>
      </c>
      <c r="T6" s="36" t="e">
        <f t="shared" si="0"/>
        <v>#N/A</v>
      </c>
    </row>
    <row r="7" spans="1:20" ht="16.5" customHeight="1">
      <c r="A7" s="46"/>
      <c r="B7" s="45">
        <v>2</v>
      </c>
      <c r="C7" s="36">
        <f>SUMPRODUCT((YEAR(销售[销售时间])=汇总统计!$A$6)*(MONTH(销售[销售时间])=汇总统计!$B7),销售[销售量])</f>
        <v>37853</v>
      </c>
      <c r="D7" s="36">
        <f>SUMPRODUCT((YEAR(销售[销售时间])=汇总统计!$A$6)*(MONTH(销售[销售时间])=汇总统计!$B7),销售[销售额])</f>
        <v>175305</v>
      </c>
      <c r="E7" s="36">
        <f>SUMPRODUCT((YEAR(采购[采购时间])=汇总统计!$A$6)*(MONTH(采购[采购时间])=汇总统计!$B7),采购[采购量])</f>
        <v>58477</v>
      </c>
      <c r="F7" s="36">
        <f>SUMPRODUCT((YEAR(采购[采购时间])=汇总统计!$A$6)*(MONTH(采购[采购时间])=汇总统计!$B7),采购[采购总价])</f>
        <v>150559.64000000001</v>
      </c>
      <c r="G7" s="36">
        <f t="shared" ref="G7:G17" si="1">D7-F7</f>
        <v>24745.359999999986</v>
      </c>
      <c r="H7" s="37">
        <f>IFERROR(SUMPRODUCT((YEAR(销售[销售时间])=汇总统计!$A$6)*(MONTH(销售[销售时间])=汇总统计!$B7),销售[是否退货])/C7,"")</f>
        <v>8.4009193458906822E-3</v>
      </c>
      <c r="I7" s="38">
        <f>IFERROR(SUMPRODUCT((YEAR(采购[采购时间])=汇总统计!$A$6)*(MONTH(采购[采购时间])=汇总统计!$B7)*(采购[是否及时]="是"))/SUMPRODUCT((YEAR(采购[采购时间])=汇总统计!$A$6)*(MONTH(采购[采购时间])=汇总统计!$B7)),"")</f>
        <v>0.96551724137931039</v>
      </c>
      <c r="J7" s="36">
        <f>SUMPRODUCT((YEAR(采购[采购时间])=汇总统计!$A$6)*(MONTH(采购[采购时间])=汇总统计!$B7),采购[破损数量])</f>
        <v>198</v>
      </c>
      <c r="L7" s="45">
        <v>2</v>
      </c>
      <c r="M7" s="36" t="e">
        <f t="shared" ref="M7:M17" si="2">IF(OR(M$4=$M$3,M$4=$N$3),C7,NA())</f>
        <v>#N/A</v>
      </c>
      <c r="N7" s="36">
        <f t="shared" ref="N7:N17" si="3">IF(OR(N$4=$M$3,N$4=$N$3),D7,NA())</f>
        <v>175305</v>
      </c>
      <c r="O7" s="36" t="e">
        <f t="shared" ref="O7:O17" si="4">IF(OR(O$4=$M$3,O$4=$N$3),E7,NA())</f>
        <v>#N/A</v>
      </c>
      <c r="P7" s="36">
        <f t="shared" ref="P7:P17" si="5">IF(OR(P$4=$M$3,P$4=$N$3),F7,NA())</f>
        <v>150559.64000000001</v>
      </c>
      <c r="Q7" s="36" t="e">
        <f t="shared" ref="Q7:Q17" si="6">IF(OR(Q$4=$M$3,Q$4=$N$3),G7,NA())</f>
        <v>#N/A</v>
      </c>
      <c r="R7" s="36" t="e">
        <f t="shared" ref="R7:R17" si="7">IF(OR(R$4=$M$3,R$4=$N$3),H7,NA())</f>
        <v>#N/A</v>
      </c>
      <c r="S7" s="36" t="e">
        <f t="shared" ref="S7:S17" si="8">IF(OR(S$4=$M$3,S$4=$N$3),I7,NA())</f>
        <v>#N/A</v>
      </c>
      <c r="T7" s="36" t="e">
        <f t="shared" ref="T7:T17" si="9">IF(OR(T$4=$M$3,T$4=$N$3),J7,NA())</f>
        <v>#N/A</v>
      </c>
    </row>
    <row r="8" spans="1:20" ht="16.5" customHeight="1">
      <c r="A8" s="46"/>
      <c r="B8" s="45">
        <v>3</v>
      </c>
      <c r="C8" s="36">
        <f>SUMPRODUCT((YEAR(销售[销售时间])=汇总统计!$A$6)*(MONTH(销售[销售时间])=汇总统计!$B8),销售[销售量])</f>
        <v>44738</v>
      </c>
      <c r="D8" s="36">
        <f>SUMPRODUCT((YEAR(销售[销售时间])=汇总统计!$A$6)*(MONTH(销售[销售时间])=汇总统计!$B8),销售[销售额])</f>
        <v>190586</v>
      </c>
      <c r="E8" s="36">
        <f>SUMPRODUCT((YEAR(采购[采购时间])=汇总统计!$A$6)*(MONTH(采购[采购时间])=汇总统计!$B8),采购[采购量])</f>
        <v>51957</v>
      </c>
      <c r="F8" s="36">
        <f>SUMPRODUCT((YEAR(采购[采购时间])=汇总统计!$A$6)*(MONTH(采购[采购时间])=汇总统计!$B8),采购[采购总价])</f>
        <v>127752.52</v>
      </c>
      <c r="G8" s="36">
        <f t="shared" si="1"/>
        <v>62833.479999999996</v>
      </c>
      <c r="H8" s="37">
        <f>IFERROR(SUMPRODUCT((YEAR(销售[销售时间])=汇总统计!$A$6)*(MONTH(销售[销售时间])=汇总统计!$B8),销售[是否退货])/C8,"")</f>
        <v>5.9680808261433236E-3</v>
      </c>
      <c r="I8" s="38">
        <f>IFERROR(SUMPRODUCT((YEAR(采购[采购时间])=汇总统计!$A$6)*(MONTH(采购[采购时间])=汇总统计!$B8)*(采购[是否及时]="是"))/SUMPRODUCT((YEAR(采购[采购时间])=汇总统计!$A$6)*(MONTH(采购[采购时间])=汇总统计!$B8)),"")</f>
        <v>0.967741935483871</v>
      </c>
      <c r="J8" s="36">
        <f>SUMPRODUCT((YEAR(采购[采购时间])=汇总统计!$A$6)*(MONTH(采购[采购时间])=汇总统计!$B8),采购[破损数量])</f>
        <v>270</v>
      </c>
      <c r="L8" s="45">
        <v>3</v>
      </c>
      <c r="M8" s="36" t="e">
        <f t="shared" si="2"/>
        <v>#N/A</v>
      </c>
      <c r="N8" s="36">
        <f t="shared" si="3"/>
        <v>190586</v>
      </c>
      <c r="O8" s="36" t="e">
        <f t="shared" si="4"/>
        <v>#N/A</v>
      </c>
      <c r="P8" s="36">
        <f t="shared" si="5"/>
        <v>127752.52</v>
      </c>
      <c r="Q8" s="36" t="e">
        <f t="shared" si="6"/>
        <v>#N/A</v>
      </c>
      <c r="R8" s="36" t="e">
        <f t="shared" si="7"/>
        <v>#N/A</v>
      </c>
      <c r="S8" s="36" t="e">
        <f t="shared" si="8"/>
        <v>#N/A</v>
      </c>
      <c r="T8" s="36" t="e">
        <f t="shared" si="9"/>
        <v>#N/A</v>
      </c>
    </row>
    <row r="9" spans="1:20" ht="16.5" customHeight="1">
      <c r="A9" s="46"/>
      <c r="B9" s="45">
        <v>4</v>
      </c>
      <c r="C9" s="36">
        <f>SUMPRODUCT((YEAR(销售[销售时间])=汇总统计!$A$6)*(MONTH(销售[销售时间])=汇总统计!$B9),销售[销售量])</f>
        <v>49787</v>
      </c>
      <c r="D9" s="36">
        <f>SUMPRODUCT((YEAR(销售[销售时间])=汇总统计!$A$6)*(MONTH(销售[销售时间])=汇总统计!$B9),销售[销售额])</f>
        <v>225920.5</v>
      </c>
      <c r="E9" s="36">
        <f>SUMPRODUCT((YEAR(采购[采购时间])=汇总统计!$A$6)*(MONTH(采购[采购时间])=汇总统计!$B9),采购[采购量])</f>
        <v>50458</v>
      </c>
      <c r="F9" s="36">
        <f>SUMPRODUCT((YEAR(采购[采购时间])=汇总统计!$A$6)*(MONTH(采购[采购时间])=汇总统计!$B9),采购[采购总价])</f>
        <v>123454.86000000002</v>
      </c>
      <c r="G9" s="36">
        <f t="shared" si="1"/>
        <v>102465.63999999998</v>
      </c>
      <c r="H9" s="37">
        <f>IFERROR(SUMPRODUCT((YEAR(销售[销售时间])=汇总统计!$A$6)*(MONTH(销售[销售时间])=汇总统计!$B9),销售[是否退货])/C9,"")</f>
        <v>6.7286641091047865E-3</v>
      </c>
      <c r="I9" s="38">
        <f>IFERROR(SUMPRODUCT((YEAR(采购[采购时间])=汇总统计!$A$6)*(MONTH(采购[采购时间])=汇总统计!$B9)*(采购[是否及时]="是"))/SUMPRODUCT((YEAR(采购[采购时间])=汇总统计!$A$6)*(MONTH(采购[采购时间])=汇总统计!$B9)),"")</f>
        <v>0.96666666666666667</v>
      </c>
      <c r="J9" s="36">
        <f>SUMPRODUCT((YEAR(采购[采购时间])=汇总统计!$A$6)*(MONTH(采购[采购时间])=汇总统计!$B9),采购[破损数量])</f>
        <v>178</v>
      </c>
      <c r="L9" s="45">
        <v>4</v>
      </c>
      <c r="M9" s="36" t="e">
        <f t="shared" si="2"/>
        <v>#N/A</v>
      </c>
      <c r="N9" s="36">
        <f t="shared" si="3"/>
        <v>225920.5</v>
      </c>
      <c r="O9" s="36" t="e">
        <f t="shared" si="4"/>
        <v>#N/A</v>
      </c>
      <c r="P9" s="36">
        <f t="shared" si="5"/>
        <v>123454.86000000002</v>
      </c>
      <c r="Q9" s="36" t="e">
        <f t="shared" si="6"/>
        <v>#N/A</v>
      </c>
      <c r="R9" s="36" t="e">
        <f t="shared" si="7"/>
        <v>#N/A</v>
      </c>
      <c r="S9" s="36" t="e">
        <f t="shared" si="8"/>
        <v>#N/A</v>
      </c>
      <c r="T9" s="36" t="e">
        <f t="shared" si="9"/>
        <v>#N/A</v>
      </c>
    </row>
    <row r="10" spans="1:20" ht="16.5" customHeight="1">
      <c r="A10" s="46"/>
      <c r="B10" s="45">
        <v>5</v>
      </c>
      <c r="C10" s="36">
        <f>SUMPRODUCT((YEAR(销售[销售时间])=汇总统计!$A$6)*(MONTH(销售[销售时间])=汇总统计!$B10),销售[销售量])</f>
        <v>52835</v>
      </c>
      <c r="D10" s="36">
        <f>SUMPRODUCT((YEAR(销售[销售时间])=汇总统计!$A$6)*(MONTH(销售[销售时间])=汇总统计!$B10),销售[销售额])</f>
        <v>240359.5</v>
      </c>
      <c r="E10" s="36">
        <f>SUMPRODUCT((YEAR(采购[采购时间])=汇总统计!$A$6)*(MONTH(采购[采购时间])=汇总统计!$B10),采购[采购量])</f>
        <v>57706</v>
      </c>
      <c r="F10" s="36">
        <f>SUMPRODUCT((YEAR(采购[采购时间])=汇总统计!$A$6)*(MONTH(采购[采购时间])=汇总统计!$B10),采购[采购总价])</f>
        <v>133016.11000000004</v>
      </c>
      <c r="G10" s="36">
        <f t="shared" si="1"/>
        <v>107343.38999999996</v>
      </c>
      <c r="H10" s="37">
        <f>IFERROR(SUMPRODUCT((YEAR(销售[销售时间])=汇总统计!$A$6)*(MONTH(销售[销售时间])=汇总统计!$B10),销售[是否退货])/C10,"")</f>
        <v>6.0755181224567047E-3</v>
      </c>
      <c r="I10" s="38">
        <f>IFERROR(SUMPRODUCT((YEAR(采购[采购时间])=汇总统计!$A$6)*(MONTH(采购[采购时间])=汇总统计!$B10)*(采购[是否及时]="是"))/SUMPRODUCT((YEAR(采购[采购时间])=汇总统计!$A$6)*(MONTH(采购[采购时间])=汇总统计!$B10)),"")</f>
        <v>0.90322580645161288</v>
      </c>
      <c r="J10" s="36">
        <f>SUMPRODUCT((YEAR(采购[采购时间])=汇总统计!$A$6)*(MONTH(采购[采购时间])=汇总统计!$B10),采购[破损数量])</f>
        <v>218</v>
      </c>
      <c r="L10" s="45">
        <v>5</v>
      </c>
      <c r="M10" s="36" t="e">
        <f t="shared" si="2"/>
        <v>#N/A</v>
      </c>
      <c r="N10" s="36">
        <f t="shared" si="3"/>
        <v>240359.5</v>
      </c>
      <c r="O10" s="36" t="e">
        <f t="shared" si="4"/>
        <v>#N/A</v>
      </c>
      <c r="P10" s="36">
        <f t="shared" si="5"/>
        <v>133016.11000000004</v>
      </c>
      <c r="Q10" s="36" t="e">
        <f t="shared" si="6"/>
        <v>#N/A</v>
      </c>
      <c r="R10" s="36" t="e">
        <f t="shared" si="7"/>
        <v>#N/A</v>
      </c>
      <c r="S10" s="36" t="e">
        <f t="shared" si="8"/>
        <v>#N/A</v>
      </c>
      <c r="T10" s="36" t="e">
        <f t="shared" si="9"/>
        <v>#N/A</v>
      </c>
    </row>
    <row r="11" spans="1:20" ht="16.5" customHeight="1">
      <c r="A11" s="46"/>
      <c r="B11" s="45">
        <v>6</v>
      </c>
      <c r="C11" s="36">
        <f>SUMPRODUCT((YEAR(销售[销售时间])=汇总统计!$A$6)*(MONTH(销售[销售时间])=汇总统计!$B11),销售[销售量])</f>
        <v>46678</v>
      </c>
      <c r="D11" s="36">
        <f>SUMPRODUCT((YEAR(销售[销售时间])=汇总统计!$A$6)*(MONTH(销售[销售时间])=汇总统计!$B11),销售[销售额])</f>
        <v>221845</v>
      </c>
      <c r="E11" s="36">
        <f>SUMPRODUCT((YEAR(采购[采购时间])=汇总统计!$A$6)*(MONTH(采购[采购时间])=汇总统计!$B11),采购[采购量])</f>
        <v>65329</v>
      </c>
      <c r="F11" s="36">
        <f>SUMPRODUCT((YEAR(采购[采购时间])=汇总统计!$A$6)*(MONTH(采购[采购时间])=汇总统计!$B11),采购[采购总价])</f>
        <v>188506.24000000002</v>
      </c>
      <c r="G11" s="36">
        <f t="shared" si="1"/>
        <v>33338.75999999998</v>
      </c>
      <c r="H11" s="37">
        <f>IFERROR(SUMPRODUCT((YEAR(销售[销售时间])=汇总统计!$A$6)*(MONTH(销售[销售时间])=汇总统计!$B11),销售[是否退货])/C11,"")</f>
        <v>6.2770470028707314E-3</v>
      </c>
      <c r="I11" s="38">
        <f>IFERROR(SUMPRODUCT((YEAR(采购[采购时间])=汇总统计!$A$6)*(MONTH(采购[采购时间])=汇总统计!$B11)*(采购[是否及时]="是"))/SUMPRODUCT((YEAR(采购[采购时间])=汇总统计!$A$6)*(MONTH(采购[采购时间])=汇总统计!$B11)),"")</f>
        <v>1</v>
      </c>
      <c r="J11" s="36">
        <f>SUMPRODUCT((YEAR(采购[采购时间])=汇总统计!$A$6)*(MONTH(采购[采购时间])=汇总统计!$B11),采购[破损数量])</f>
        <v>201</v>
      </c>
      <c r="L11" s="45">
        <v>6</v>
      </c>
      <c r="M11" s="36" t="e">
        <f t="shared" si="2"/>
        <v>#N/A</v>
      </c>
      <c r="N11" s="36">
        <f t="shared" si="3"/>
        <v>221845</v>
      </c>
      <c r="O11" s="36" t="e">
        <f t="shared" si="4"/>
        <v>#N/A</v>
      </c>
      <c r="P11" s="36">
        <f t="shared" si="5"/>
        <v>188506.24000000002</v>
      </c>
      <c r="Q11" s="36" t="e">
        <f t="shared" si="6"/>
        <v>#N/A</v>
      </c>
      <c r="R11" s="36" t="e">
        <f t="shared" si="7"/>
        <v>#N/A</v>
      </c>
      <c r="S11" s="36" t="e">
        <f t="shared" si="8"/>
        <v>#N/A</v>
      </c>
      <c r="T11" s="36" t="e">
        <f t="shared" si="9"/>
        <v>#N/A</v>
      </c>
    </row>
    <row r="12" spans="1:20" ht="16.5" customHeight="1">
      <c r="A12" s="46"/>
      <c r="B12" s="45">
        <v>7</v>
      </c>
      <c r="C12" s="36">
        <f>SUMPRODUCT((YEAR(销售[销售时间])=汇总统计!$A$6)*(MONTH(销售[销售时间])=汇总统计!$B12),销售[销售量])</f>
        <v>48434</v>
      </c>
      <c r="D12" s="36">
        <f>SUMPRODUCT((YEAR(销售[销售时间])=汇总统计!$A$6)*(MONTH(销售[销售时间])=汇总统计!$B12),销售[销售额])</f>
        <v>241609</v>
      </c>
      <c r="E12" s="36">
        <f>SUMPRODUCT((YEAR(采购[采购时间])=汇总统计!$A$6)*(MONTH(采购[采购时间])=汇总统计!$B12),采购[采购量])</f>
        <v>57982</v>
      </c>
      <c r="F12" s="36">
        <f>SUMPRODUCT((YEAR(采购[采购时间])=汇总统计!$A$6)*(MONTH(采购[采购时间])=汇总统计!$B12),采购[采购总价])</f>
        <v>137804.18000000005</v>
      </c>
      <c r="G12" s="36">
        <f t="shared" si="1"/>
        <v>103804.81999999995</v>
      </c>
      <c r="H12" s="37">
        <f>IFERROR(SUMPRODUCT((YEAR(销售[销售时间])=汇总统计!$A$6)*(MONTH(销售[销售时间])=汇总统计!$B12),销售[是否退货])/C12,"")</f>
        <v>5.7604162365280584E-3</v>
      </c>
      <c r="I12" s="38">
        <f>IFERROR(SUMPRODUCT((YEAR(采购[采购时间])=汇总统计!$A$6)*(MONTH(采购[采购时间])=汇总统计!$B12)*(采购[是否及时]="是"))/SUMPRODUCT((YEAR(采购[采购时间])=汇总统计!$A$6)*(MONTH(采购[采购时间])=汇总统计!$B12)),"")</f>
        <v>0.967741935483871</v>
      </c>
      <c r="J12" s="36">
        <f>SUMPRODUCT((YEAR(采购[采购时间])=汇总统计!$A$6)*(MONTH(采购[采购时间])=汇总统计!$B12),采购[破损数量])</f>
        <v>230</v>
      </c>
      <c r="L12" s="45">
        <v>7</v>
      </c>
      <c r="M12" s="36" t="e">
        <f t="shared" si="2"/>
        <v>#N/A</v>
      </c>
      <c r="N12" s="36">
        <f t="shared" si="3"/>
        <v>241609</v>
      </c>
      <c r="O12" s="36" t="e">
        <f t="shared" si="4"/>
        <v>#N/A</v>
      </c>
      <c r="P12" s="36">
        <f t="shared" si="5"/>
        <v>137804.18000000005</v>
      </c>
      <c r="Q12" s="36" t="e">
        <f t="shared" si="6"/>
        <v>#N/A</v>
      </c>
      <c r="R12" s="36" t="e">
        <f t="shared" si="7"/>
        <v>#N/A</v>
      </c>
      <c r="S12" s="36" t="e">
        <f t="shared" si="8"/>
        <v>#N/A</v>
      </c>
      <c r="T12" s="36" t="e">
        <f t="shared" si="9"/>
        <v>#N/A</v>
      </c>
    </row>
    <row r="13" spans="1:20" ht="16.5" customHeight="1">
      <c r="A13" s="46"/>
      <c r="B13" s="45">
        <v>8</v>
      </c>
      <c r="C13" s="36">
        <f>SUMPRODUCT((YEAR(销售[销售时间])=汇总统计!$A$6)*(MONTH(销售[销售时间])=汇总统计!$B13),销售[销售量])</f>
        <v>48809</v>
      </c>
      <c r="D13" s="36">
        <f>SUMPRODUCT((YEAR(销售[销售时间])=汇总统计!$A$6)*(MONTH(销售[销售时间])=汇总统计!$B13),销售[销售额])</f>
        <v>202259</v>
      </c>
      <c r="E13" s="36">
        <f>SUMPRODUCT((YEAR(采购[采购时间])=汇总统计!$A$6)*(MONTH(采购[采购时间])=汇总统计!$B13),采购[采购量])</f>
        <v>57038</v>
      </c>
      <c r="F13" s="36">
        <f>SUMPRODUCT((YEAR(采购[采购时间])=汇总统计!$A$6)*(MONTH(采购[采购时间])=汇总统计!$B13),采购[采购总价])</f>
        <v>155138.14000000001</v>
      </c>
      <c r="G13" s="36">
        <f t="shared" si="1"/>
        <v>47120.859999999986</v>
      </c>
      <c r="H13" s="37">
        <f>IFERROR(SUMPRODUCT((YEAR(销售[销售时间])=汇总统计!$A$6)*(MONTH(销售[销售时间])=汇总统计!$B13),销售[是否退货])/C13,"")</f>
        <v>5.8595750783666948E-3</v>
      </c>
      <c r="I13" s="38">
        <f>IFERROR(SUMPRODUCT((YEAR(采购[采购时间])=汇总统计!$A$6)*(MONTH(采购[采购时间])=汇总统计!$B13)*(采购[是否及时]="是"))/SUMPRODUCT((YEAR(采购[采购时间])=汇总统计!$A$6)*(MONTH(采购[采购时间])=汇总统计!$B13)),"")</f>
        <v>0.967741935483871</v>
      </c>
      <c r="J13" s="36">
        <f>SUMPRODUCT((YEAR(采购[采购时间])=汇总统计!$A$6)*(MONTH(采购[采购时间])=汇总统计!$B13),采购[破损数量])</f>
        <v>229</v>
      </c>
      <c r="L13" s="45">
        <v>8</v>
      </c>
      <c r="M13" s="36" t="e">
        <f t="shared" si="2"/>
        <v>#N/A</v>
      </c>
      <c r="N13" s="36">
        <f t="shared" si="3"/>
        <v>202259</v>
      </c>
      <c r="O13" s="36" t="e">
        <f t="shared" si="4"/>
        <v>#N/A</v>
      </c>
      <c r="P13" s="36">
        <f t="shared" si="5"/>
        <v>155138.14000000001</v>
      </c>
      <c r="Q13" s="36" t="e">
        <f t="shared" si="6"/>
        <v>#N/A</v>
      </c>
      <c r="R13" s="36" t="e">
        <f t="shared" si="7"/>
        <v>#N/A</v>
      </c>
      <c r="S13" s="36" t="e">
        <f t="shared" si="8"/>
        <v>#N/A</v>
      </c>
      <c r="T13" s="36" t="e">
        <f t="shared" si="9"/>
        <v>#N/A</v>
      </c>
    </row>
    <row r="14" spans="1:20" ht="16.5" customHeight="1">
      <c r="A14" s="46"/>
      <c r="B14" s="45">
        <v>9</v>
      </c>
      <c r="C14" s="36">
        <f>SUMPRODUCT((YEAR(销售[销售时间])=汇总统计!$A$6)*(MONTH(销售[销售时间])=汇总统计!$B14),销售[销售量])</f>
        <v>45900</v>
      </c>
      <c r="D14" s="36">
        <f>SUMPRODUCT((YEAR(销售[销售时间])=汇总统计!$A$6)*(MONTH(销售[销售时间])=汇总统计!$B14),销售[销售额])</f>
        <v>219074.5</v>
      </c>
      <c r="E14" s="36">
        <f>SUMPRODUCT((YEAR(采购[采购时间])=汇总统计!$A$6)*(MONTH(采购[采购时间])=汇总统计!$B14),采购[采购量])</f>
        <v>51412</v>
      </c>
      <c r="F14" s="36">
        <f>SUMPRODUCT((YEAR(采购[采购时间])=汇总统计!$A$6)*(MONTH(采购[采购时间])=汇总统计!$B14),采购[采购总价])</f>
        <v>129381.68999999999</v>
      </c>
      <c r="G14" s="36">
        <f t="shared" si="1"/>
        <v>89692.810000000012</v>
      </c>
      <c r="H14" s="37">
        <f>IFERROR(SUMPRODUCT((YEAR(销售[销售时间])=汇总统计!$A$6)*(MONTH(销售[销售时间])=汇总统计!$B14),销售[是否退货])/C14,"")</f>
        <v>7.4074074074074077E-3</v>
      </c>
      <c r="I14" s="38">
        <f>IFERROR(SUMPRODUCT((YEAR(采购[采购时间])=汇总统计!$A$6)*(MONTH(采购[采购时间])=汇总统计!$B14)*(采购[是否及时]="是"))/SUMPRODUCT((YEAR(采购[采购时间])=汇总统计!$A$6)*(MONTH(采购[采购时间])=汇总统计!$B14)),"")</f>
        <v>1</v>
      </c>
      <c r="J14" s="36">
        <f>SUMPRODUCT((YEAR(采购[采购时间])=汇总统计!$A$6)*(MONTH(采购[采购时间])=汇总统计!$B14),采购[破损数量])</f>
        <v>190</v>
      </c>
      <c r="L14" s="45">
        <v>9</v>
      </c>
      <c r="M14" s="36" t="e">
        <f t="shared" si="2"/>
        <v>#N/A</v>
      </c>
      <c r="N14" s="36">
        <f t="shared" si="3"/>
        <v>219074.5</v>
      </c>
      <c r="O14" s="36" t="e">
        <f t="shared" si="4"/>
        <v>#N/A</v>
      </c>
      <c r="P14" s="36">
        <f t="shared" si="5"/>
        <v>129381.68999999999</v>
      </c>
      <c r="Q14" s="36" t="e">
        <f t="shared" si="6"/>
        <v>#N/A</v>
      </c>
      <c r="R14" s="36" t="e">
        <f t="shared" si="7"/>
        <v>#N/A</v>
      </c>
      <c r="S14" s="36" t="e">
        <f t="shared" si="8"/>
        <v>#N/A</v>
      </c>
      <c r="T14" s="36" t="e">
        <f t="shared" si="9"/>
        <v>#N/A</v>
      </c>
    </row>
    <row r="15" spans="1:20" ht="16.5" customHeight="1">
      <c r="A15" s="46"/>
      <c r="B15" s="45">
        <v>10</v>
      </c>
      <c r="C15" s="36">
        <f>SUMPRODUCT((YEAR(销售[销售时间])=汇总统计!$A$6)*(MONTH(销售[销售时间])=汇总统计!$B15),销售[销售量])</f>
        <v>48726</v>
      </c>
      <c r="D15" s="36">
        <f>SUMPRODUCT((YEAR(销售[销售时间])=汇总统计!$A$6)*(MONTH(销售[销售时间])=汇总统计!$B15),销售[销售额])</f>
        <v>222730.5</v>
      </c>
      <c r="E15" s="36">
        <f>SUMPRODUCT((YEAR(采购[采购时间])=汇总统计!$A$6)*(MONTH(采购[采购时间])=汇总统计!$B15),采购[采购量])</f>
        <v>61259</v>
      </c>
      <c r="F15" s="36">
        <f>SUMPRODUCT((YEAR(采购[采购时间])=汇总统计!$A$6)*(MONTH(采购[采购时间])=汇总统计!$B15),采购[采购总价])</f>
        <v>127106.16000000002</v>
      </c>
      <c r="G15" s="36">
        <f t="shared" si="1"/>
        <v>95624.339999999982</v>
      </c>
      <c r="H15" s="37">
        <f>IFERROR(SUMPRODUCT((YEAR(销售[销售时间])=汇总统计!$A$6)*(MONTH(销售[销售时间])=汇总统计!$B15),销售[是否退货])/C15,"")</f>
        <v>5.9721709149119567E-3</v>
      </c>
      <c r="I15" s="38">
        <f>IFERROR(SUMPRODUCT((YEAR(采购[采购时间])=汇总统计!$A$6)*(MONTH(采购[采购时间])=汇总统计!$B15)*(采购[是否及时]="是"))/SUMPRODUCT((YEAR(采购[采购时间])=汇总统计!$A$6)*(MONTH(采购[采购时间])=汇总统计!$B15)),"")</f>
        <v>1</v>
      </c>
      <c r="J15" s="36">
        <f>SUMPRODUCT((YEAR(采购[采购时间])=汇总统计!$A$6)*(MONTH(采购[采购时间])=汇总统计!$B15),采购[破损数量])</f>
        <v>263</v>
      </c>
      <c r="L15" s="45">
        <v>10</v>
      </c>
      <c r="M15" s="36" t="e">
        <f t="shared" si="2"/>
        <v>#N/A</v>
      </c>
      <c r="N15" s="36">
        <f t="shared" si="3"/>
        <v>222730.5</v>
      </c>
      <c r="O15" s="36" t="e">
        <f t="shared" si="4"/>
        <v>#N/A</v>
      </c>
      <c r="P15" s="36">
        <f t="shared" si="5"/>
        <v>127106.16000000002</v>
      </c>
      <c r="Q15" s="36" t="e">
        <f t="shared" si="6"/>
        <v>#N/A</v>
      </c>
      <c r="R15" s="36" t="e">
        <f t="shared" si="7"/>
        <v>#N/A</v>
      </c>
      <c r="S15" s="36" t="e">
        <f t="shared" si="8"/>
        <v>#N/A</v>
      </c>
      <c r="T15" s="36" t="e">
        <f t="shared" si="9"/>
        <v>#N/A</v>
      </c>
    </row>
    <row r="16" spans="1:20" ht="16.5" customHeight="1">
      <c r="A16" s="46"/>
      <c r="B16" s="45">
        <v>11</v>
      </c>
      <c r="C16" s="36">
        <f>SUMPRODUCT((YEAR(销售[销售时间])=汇总统计!$A$6)*(MONTH(销售[销售时间])=汇总统计!$B16),销售[销售量])</f>
        <v>52162</v>
      </c>
      <c r="D16" s="36">
        <f>SUMPRODUCT((YEAR(销售[销售时间])=汇总统计!$A$6)*(MONTH(销售[销售时间])=汇总统计!$B16),销售[销售额])</f>
        <v>239555</v>
      </c>
      <c r="E16" s="36">
        <f>SUMPRODUCT((YEAR(采购[采购时间])=汇总统计!$A$6)*(MONTH(采购[采购时间])=汇总统计!$B16),采购[采购量])</f>
        <v>61139</v>
      </c>
      <c r="F16" s="36">
        <f>SUMPRODUCT((YEAR(采购[采购时间])=汇总统计!$A$6)*(MONTH(采购[采购时间])=汇总统计!$B16),采购[采购总价])</f>
        <v>154250.1</v>
      </c>
      <c r="G16" s="36">
        <f t="shared" si="1"/>
        <v>85304.9</v>
      </c>
      <c r="H16" s="37">
        <f>IFERROR(SUMPRODUCT((YEAR(销售[销售时间])=汇总统计!$A$6)*(MONTH(销售[销售时间])=汇总统计!$B16),销售[是否退货])/C16,"")</f>
        <v>4.9269583221502244E-3</v>
      </c>
      <c r="I16" s="38">
        <f>IFERROR(SUMPRODUCT((YEAR(采购[采购时间])=汇总统计!$A$6)*(MONTH(采购[采购时间])=汇总统计!$B16)*(采购[是否及时]="是"))/SUMPRODUCT((YEAR(采购[采购时间])=汇总统计!$A$6)*(MONTH(采购[采购时间])=汇总统计!$B16)),"")</f>
        <v>1</v>
      </c>
      <c r="J16" s="36">
        <f>SUMPRODUCT((YEAR(采购[采购时间])=汇总统计!$A$6)*(MONTH(采购[采购时间])=汇总统计!$B16),采购[破损数量])</f>
        <v>228</v>
      </c>
      <c r="L16" s="45">
        <v>11</v>
      </c>
      <c r="M16" s="36" t="e">
        <f t="shared" si="2"/>
        <v>#N/A</v>
      </c>
      <c r="N16" s="36">
        <f t="shared" si="3"/>
        <v>239555</v>
      </c>
      <c r="O16" s="36" t="e">
        <f t="shared" si="4"/>
        <v>#N/A</v>
      </c>
      <c r="P16" s="36">
        <f t="shared" si="5"/>
        <v>154250.1</v>
      </c>
      <c r="Q16" s="36" t="e">
        <f t="shared" si="6"/>
        <v>#N/A</v>
      </c>
      <c r="R16" s="36" t="e">
        <f t="shared" si="7"/>
        <v>#N/A</v>
      </c>
      <c r="S16" s="36" t="e">
        <f t="shared" si="8"/>
        <v>#N/A</v>
      </c>
      <c r="T16" s="36" t="e">
        <f t="shared" si="9"/>
        <v>#N/A</v>
      </c>
    </row>
    <row r="17" spans="1:20" ht="16.5" customHeight="1">
      <c r="A17" s="46"/>
      <c r="B17" s="45">
        <v>12</v>
      </c>
      <c r="C17" s="36">
        <f>SUMPRODUCT((YEAR(销售[销售时间])=汇总统计!$A$6)*(MONTH(销售[销售时间])=汇总统计!$B17),销售[销售量])</f>
        <v>41910</v>
      </c>
      <c r="D17" s="36">
        <f>SUMPRODUCT((YEAR(销售[销售时间])=汇总统计!$A$6)*(MONTH(销售[销售时间])=汇总统计!$B17),销售[销售额])</f>
        <v>167917</v>
      </c>
      <c r="E17" s="36">
        <f>SUMPRODUCT((YEAR(采购[采购时间])=汇总统计!$A$6)*(MONTH(采购[采购时间])=汇总统计!$B17),采购[采购量])</f>
        <v>63339</v>
      </c>
      <c r="F17" s="36">
        <f>SUMPRODUCT((YEAR(采购[采购时间])=汇总统计!$A$6)*(MONTH(采购[采购时间])=汇总统计!$B17),采购[采购总价])</f>
        <v>158448.07</v>
      </c>
      <c r="G17" s="36">
        <f t="shared" si="1"/>
        <v>9468.929999999993</v>
      </c>
      <c r="H17" s="37">
        <f>IFERROR(SUMPRODUCT((YEAR(销售[销售时间])=汇总统计!$A$6)*(MONTH(销售[销售时间])=汇总统计!$B17),销售[是否退货])/C17,"")</f>
        <v>6.2992125984251968E-3</v>
      </c>
      <c r="I17" s="38">
        <f>IFERROR(SUMPRODUCT((YEAR(采购[采购时间])=汇总统计!$A$6)*(MONTH(采购[采购时间])=汇总统计!$B17)*(采购[是否及时]="是"))/SUMPRODUCT((YEAR(采购[采购时间])=汇总统计!$A$6)*(MONTH(采购[采购时间])=汇总统计!$B17)),"")</f>
        <v>1</v>
      </c>
      <c r="J17" s="36">
        <f>SUMPRODUCT((YEAR(采购[采购时间])=汇总统计!$A$6)*(MONTH(采购[采购时间])=汇总统计!$B17),采购[破损数量])</f>
        <v>238</v>
      </c>
      <c r="L17" s="45">
        <v>12</v>
      </c>
      <c r="M17" s="36" t="e">
        <f t="shared" si="2"/>
        <v>#N/A</v>
      </c>
      <c r="N17" s="36">
        <f t="shared" si="3"/>
        <v>167917</v>
      </c>
      <c r="O17" s="36" t="e">
        <f t="shared" si="4"/>
        <v>#N/A</v>
      </c>
      <c r="P17" s="36">
        <f t="shared" si="5"/>
        <v>158448.07</v>
      </c>
      <c r="Q17" s="36" t="e">
        <f t="shared" si="6"/>
        <v>#N/A</v>
      </c>
      <c r="R17" s="36" t="e">
        <f t="shared" si="7"/>
        <v>#N/A</v>
      </c>
      <c r="S17" s="36" t="e">
        <f t="shared" si="8"/>
        <v>#N/A</v>
      </c>
      <c r="T17" s="36" t="e">
        <f t="shared" si="9"/>
        <v>#N/A</v>
      </c>
    </row>
    <row r="19" spans="1:20">
      <c r="E19" s="44"/>
    </row>
  </sheetData>
  <mergeCells count="1">
    <mergeCell ref="A6:A17"/>
  </mergeCells>
  <phoneticPr fontId="7" type="noConversion"/>
  <conditionalFormatting sqref="C6:J17">
    <cfRule type="expression" dxfId="27" priority="25">
      <formula>C6=0</formula>
    </cfRule>
  </conditionalFormatting>
  <conditionalFormatting sqref="C6:C17">
    <cfRule type="top10" dxfId="26" priority="23" rank="3"/>
  </conditionalFormatting>
  <conditionalFormatting sqref="D6:D17">
    <cfRule type="top10" dxfId="25" priority="22" rank="3"/>
  </conditionalFormatting>
  <conditionalFormatting sqref="E6:E17">
    <cfRule type="top10" dxfId="24" priority="21" rank="3"/>
  </conditionalFormatting>
  <conditionalFormatting sqref="F6:F17">
    <cfRule type="top10" dxfId="23" priority="20" rank="3"/>
  </conditionalFormatting>
  <conditionalFormatting sqref="G6:G17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{2E7DA797-960A-4191-98EA-63D69F374866}</x14:id>
        </ext>
      </extLst>
    </cfRule>
  </conditionalFormatting>
  <conditionalFormatting sqref="H6:H17">
    <cfRule type="top10" dxfId="22" priority="18" rank="3"/>
  </conditionalFormatting>
  <conditionalFormatting sqref="J6:J17">
    <cfRule type="top10" dxfId="21" priority="17" rank="3"/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List Box 9">
              <controlPr defaultSize="0" autoLine="0" autoPict="0">
                <anchor moveWithCells="1">
                  <from>
                    <xdr:col>11</xdr:col>
                    <xdr:colOff>114300</xdr:colOff>
                    <xdr:row>17</xdr:row>
                    <xdr:rowOff>180975</xdr:rowOff>
                  </from>
                  <to>
                    <xdr:col>15</xdr:col>
                    <xdr:colOff>238125</xdr:colOff>
                    <xdr:row>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List Box 10">
              <controlPr defaultSize="0" autoLine="0" autoPict="0">
                <anchor moveWithCells="1">
                  <from>
                    <xdr:col>16</xdr:col>
                    <xdr:colOff>200025</xdr:colOff>
                    <xdr:row>17</xdr:row>
                    <xdr:rowOff>180975</xdr:rowOff>
                  </from>
                  <to>
                    <xdr:col>20</xdr:col>
                    <xdr:colOff>323850</xdr:colOff>
                    <xdr:row>21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7DA797-960A-4191-98EA-63D69F374866}">
            <x14:dataBar minLength="0" maxLength="100" border="1" gradient="0">
              <x14:cfvo type="autoMin"/>
              <x14:cfvo type="autoMax"/>
              <x14:borderColor theme="0" tint="-0.499984740745262"/>
              <x14:negativeFillColor rgb="FFFF0000"/>
              <x14:axisColor rgb="FF000000"/>
            </x14:dataBar>
          </x14:cfRule>
          <xm:sqref>G6:G17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6A7432-19D7-411D-B5C2-F93827FE7053}">
          <x14:formula1>
            <xm:f>辅助表格!$H$2:$H$5</xm:f>
          </x14:formula1>
          <xm:sqref>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396C-622E-457F-8C5B-BB986FAB9EDB}">
  <sheetPr codeName="Sheet2"/>
  <dimension ref="A5:J21"/>
  <sheetViews>
    <sheetView showGridLines="0" zoomScaleNormal="100" workbookViewId="0"/>
  </sheetViews>
  <sheetFormatPr defaultRowHeight="16.5"/>
  <cols>
    <col min="1" max="10" width="10.625" style="1" customWidth="1"/>
    <col min="11" max="14" width="10.625" style="2" customWidth="1"/>
    <col min="15" max="16384" width="9" style="2"/>
  </cols>
  <sheetData>
    <row r="5" spans="1:8">
      <c r="A5" s="27" t="s">
        <v>0</v>
      </c>
      <c r="B5" s="27" t="s">
        <v>8</v>
      </c>
      <c r="C5" s="27" t="s">
        <v>35</v>
      </c>
      <c r="D5" s="27" t="s">
        <v>7</v>
      </c>
      <c r="E5" s="28" t="s">
        <v>42</v>
      </c>
      <c r="F5" s="27" t="s">
        <v>36</v>
      </c>
      <c r="G5" s="27" t="s">
        <v>50</v>
      </c>
      <c r="H5" s="28" t="s">
        <v>51</v>
      </c>
    </row>
    <row r="6" spans="1:8">
      <c r="A6" s="30" t="s">
        <v>2</v>
      </c>
      <c r="B6" s="30" t="s">
        <v>12</v>
      </c>
      <c r="C6" s="30">
        <f>SUMIFS(销售[销售量],销售[产品名称],产品库存!A6,销售[产品型号],产品库存!B6)</f>
        <v>52070</v>
      </c>
      <c r="D6" s="30">
        <f>SUMIFS(采购[采购量],采购[产品名称],产品库存!A6,采购[产品型号],产品库存!B6)</f>
        <v>103790</v>
      </c>
      <c r="E6" s="31">
        <f>D6-C6+1000</f>
        <v>52720</v>
      </c>
      <c r="F6" s="32">
        <f>SUMIFS(销售[销售额],销售[产品名称],产品库存!A6,销售[产品型号],产品库存!B6)</f>
        <v>130175</v>
      </c>
      <c r="G6" s="32">
        <f>SUMIFS(采购[采购总价],采购[产品名称],产品库存!A6,采购[产品型号],产品库存!B6)</f>
        <v>119743.12999999998</v>
      </c>
      <c r="H6" s="35">
        <f>F6-G6</f>
        <v>10431.870000000024</v>
      </c>
    </row>
    <row r="7" spans="1:8">
      <c r="A7" s="30" t="s">
        <v>2</v>
      </c>
      <c r="B7" s="30" t="s">
        <v>4</v>
      </c>
      <c r="C7" s="30">
        <f>SUMIFS(销售[销售量],销售[产品名称],产品库存!A7,销售[产品型号],产品库存!B7)</f>
        <v>34409</v>
      </c>
      <c r="D7" s="30">
        <f>SUMIFS(采购[采购量],采购[产品名称],产品库存!A7,采购[产品型号],产品库存!B7)</f>
        <v>44362</v>
      </c>
      <c r="E7" s="31">
        <f t="shared" ref="E7:E21" si="0">D7-C7+1000</f>
        <v>10953</v>
      </c>
      <c r="F7" s="32">
        <f>SUMIFS(销售[销售额],销售[产品名称],产品库存!A7,销售[产品型号],产品库存!B7)</f>
        <v>103227</v>
      </c>
      <c r="G7" s="32">
        <f>SUMIFS(采购[采购总价],采购[产品名称],产品库存!A7,采购[产品型号],产品库存!B7)</f>
        <v>64484.160000000003</v>
      </c>
      <c r="H7" s="35">
        <f t="shared" ref="H7:H21" si="1">F7-G7</f>
        <v>38742.839999999997</v>
      </c>
    </row>
    <row r="8" spans="1:8">
      <c r="A8" s="30" t="s">
        <v>2</v>
      </c>
      <c r="B8" s="30" t="s">
        <v>14</v>
      </c>
      <c r="C8" s="30">
        <f>SUMIFS(销售[销售量],销售[产品名称],产品库存!A8,销售[产品型号],产品库存!B8)</f>
        <v>43760</v>
      </c>
      <c r="D8" s="30">
        <f>SUMIFS(采购[采购量],采购[产品名称],产品库存!A8,采购[产品型号],产品库存!B8)</f>
        <v>56384</v>
      </c>
      <c r="E8" s="31">
        <f t="shared" si="0"/>
        <v>13624</v>
      </c>
      <c r="F8" s="32">
        <f>SUMIFS(销售[销售额],销售[产品名称],产品库存!A8,销售[产品型号],产品库存!B8)</f>
        <v>262560</v>
      </c>
      <c r="G8" s="32">
        <f>SUMIFS(采购[采购总价],采购[产品名称],产品库存!A8,采购[产品型号],产品库存!B8)</f>
        <v>185876.64000000004</v>
      </c>
      <c r="H8" s="35">
        <f t="shared" si="1"/>
        <v>76683.359999999957</v>
      </c>
    </row>
    <row r="9" spans="1:8">
      <c r="A9" s="30" t="s">
        <v>16</v>
      </c>
      <c r="B9" s="30" t="s">
        <v>12</v>
      </c>
      <c r="C9" s="30">
        <f>SUMIFS(销售[销售量],销售[产品名称],产品库存!A9,销售[产品型号],产品库存!B9)</f>
        <v>61242</v>
      </c>
      <c r="D9" s="30">
        <f>SUMIFS(采购[采购量],采购[产品名称],产品库存!A9,采购[产品型号],产品库存!B9)</f>
        <v>66626</v>
      </c>
      <c r="E9" s="31">
        <f t="shared" si="0"/>
        <v>6384</v>
      </c>
      <c r="F9" s="32">
        <f>SUMIFS(销售[销售额],销售[产品名称],产品库存!A9,销售[产品型号],产品库存!B9)</f>
        <v>153105</v>
      </c>
      <c r="G9" s="32">
        <f>SUMIFS(采购[采购总价],采购[产品名称],产品库存!A9,采购[产品型号],产品库存!B9)</f>
        <v>78329.01999999999</v>
      </c>
      <c r="H9" s="35">
        <f t="shared" si="1"/>
        <v>74775.98000000001</v>
      </c>
    </row>
    <row r="10" spans="1:8">
      <c r="A10" s="30" t="s">
        <v>16</v>
      </c>
      <c r="B10" s="30" t="s">
        <v>4</v>
      </c>
      <c r="C10" s="30">
        <f>SUMIFS(销售[销售量],销售[产品名称],产品库存!A10,销售[产品型号],产品库存!B10)</f>
        <v>67694</v>
      </c>
      <c r="D10" s="30">
        <f>SUMIFS(采购[采购量],采购[产品名称],产品库存!A10,采购[产品型号],产品库存!B10)</f>
        <v>71586</v>
      </c>
      <c r="E10" s="31">
        <f t="shared" si="0"/>
        <v>4892</v>
      </c>
      <c r="F10" s="32">
        <f>SUMIFS(销售[销售额],销售[产品名称],产品库存!A10,销售[产品型号],产品库存!B10)</f>
        <v>203082</v>
      </c>
      <c r="G10" s="32">
        <f>SUMIFS(采购[采购总价],采购[产品名称],产品库存!A10,采购[产品型号],产品库存!B10)</f>
        <v>104258.4</v>
      </c>
      <c r="H10" s="35">
        <f t="shared" si="1"/>
        <v>98823.6</v>
      </c>
    </row>
    <row r="11" spans="1:8">
      <c r="A11" s="30" t="s">
        <v>16</v>
      </c>
      <c r="B11" s="30" t="s">
        <v>14</v>
      </c>
      <c r="C11" s="30">
        <f>SUMIFS(销售[销售量],销售[产品名称],产品库存!A11,销售[产品型号],产品库存!B11)</f>
        <v>67511</v>
      </c>
      <c r="D11" s="30">
        <f>SUMIFS(采购[采购量],采购[产品名称],产品库存!A11,采购[产品型号],产品库存!B11)</f>
        <v>103660</v>
      </c>
      <c r="E11" s="31">
        <f t="shared" si="0"/>
        <v>37149</v>
      </c>
      <c r="F11" s="32">
        <f>SUMIFS(销售[销售额],销售[产品名称],产品库存!A11,销售[产品型号],产品库存!B11)</f>
        <v>405066</v>
      </c>
      <c r="G11" s="32">
        <f>SUMIFS(采购[采购总价],采购[产品名称],产品库存!A11,采购[产品型号],产品库存!B11)</f>
        <v>335858.4</v>
      </c>
      <c r="H11" s="35">
        <f t="shared" si="1"/>
        <v>69207.599999999977</v>
      </c>
    </row>
    <row r="12" spans="1:8">
      <c r="A12" s="30" t="s">
        <v>18</v>
      </c>
      <c r="B12" s="30" t="s">
        <v>12</v>
      </c>
      <c r="C12" s="30">
        <f>SUMIFS(销售[销售量],销售[产品名称],产品库存!A12,销售[产品型号],产品库存!B12)</f>
        <v>52985</v>
      </c>
      <c r="D12" s="30">
        <f>SUMIFS(采购[采购量],采购[产品名称],产品库存!A12,采购[产品型号],产品库存!B12)</f>
        <v>59203</v>
      </c>
      <c r="E12" s="31">
        <f t="shared" si="0"/>
        <v>7218</v>
      </c>
      <c r="F12" s="32">
        <f>SUMIFS(销售[销售额],销售[产品名称],产品库存!A12,销售[产品型号],产品库存!B12)</f>
        <v>158955</v>
      </c>
      <c r="G12" s="32">
        <f>SUMIFS(采购[采购总价],采购[产品名称],产品库存!A12,采购[产品型号],产品库存!B12)</f>
        <v>85252.319999999978</v>
      </c>
      <c r="H12" s="35">
        <f t="shared" si="1"/>
        <v>73702.680000000022</v>
      </c>
    </row>
    <row r="13" spans="1:8">
      <c r="A13" s="30" t="s">
        <v>18</v>
      </c>
      <c r="B13" s="30" t="s">
        <v>4</v>
      </c>
      <c r="C13" s="30">
        <f>SUMIFS(销售[销售量],销售[产品名称],产品库存!A13,销售[产品型号],产品库存!B13)</f>
        <v>47565</v>
      </c>
      <c r="D13" s="30">
        <f>SUMIFS(采购[采购量],采购[产品名称],产品库存!A13,采购[产品型号],产品库存!B13)</f>
        <v>51921</v>
      </c>
      <c r="E13" s="31">
        <f t="shared" si="0"/>
        <v>5356</v>
      </c>
      <c r="F13" s="32">
        <f>SUMIFS(销售[销售额],销售[产品名称],产品库存!A13,销售[产品型号],产品库存!B13)</f>
        <v>166477.5</v>
      </c>
      <c r="G13" s="32">
        <f>SUMIFS(采购[采购总价],采购[产品名称],产品库存!A13,采购[产品型号],产品库存!B13)</f>
        <v>91448.31</v>
      </c>
      <c r="H13" s="35">
        <f t="shared" si="1"/>
        <v>75029.19</v>
      </c>
    </row>
    <row r="14" spans="1:8">
      <c r="A14" s="30" t="s">
        <v>20</v>
      </c>
      <c r="B14" s="30" t="s">
        <v>12</v>
      </c>
      <c r="C14" s="30">
        <f>SUMIFS(销售[销售量],销售[产品名称],产品库存!A14,销售[产品型号],产品库存!B14)</f>
        <v>38711</v>
      </c>
      <c r="D14" s="30">
        <f>SUMIFS(采购[采购量],采购[产品名称],产品库存!A14,采购[产品型号],产品库存!B14)</f>
        <v>56880</v>
      </c>
      <c r="E14" s="31">
        <f t="shared" si="0"/>
        <v>19169</v>
      </c>
      <c r="F14" s="32">
        <f>SUMIFS(销售[销售额],销售[产品名称],产品库存!A14,销售[产品型号],产品库存!B14)</f>
        <v>154844</v>
      </c>
      <c r="G14" s="32">
        <f>SUMIFS(采购[采购总价],采购[产品名称],产品库存!A14,采购[产品型号],产品库存!B14)</f>
        <v>118031.67999999998</v>
      </c>
      <c r="H14" s="35">
        <f t="shared" si="1"/>
        <v>36812.320000000022</v>
      </c>
    </row>
    <row r="15" spans="1:8">
      <c r="A15" s="30" t="s">
        <v>20</v>
      </c>
      <c r="B15" s="30" t="s">
        <v>4</v>
      </c>
      <c r="C15" s="30">
        <f>SUMIFS(销售[销售量],销售[产品名称],产品库存!A15,销售[产品型号],产品库存!B15)</f>
        <v>37218</v>
      </c>
      <c r="D15" s="30">
        <f>SUMIFS(采购[采购量],采购[产品名称],产品库存!A15,采购[产品型号],产品库存!B15)</f>
        <v>61288</v>
      </c>
      <c r="E15" s="31">
        <f t="shared" si="0"/>
        <v>25070</v>
      </c>
      <c r="F15" s="32">
        <f>SUMIFS(销售[销售额],销售[产品名称],产品库存!A15,销售[产品型号],产品库存!B15)</f>
        <v>186090</v>
      </c>
      <c r="G15" s="32">
        <f>SUMIFS(采购[采购总价],采购[产品名称],产品库存!A15,采购[产品型号],产品库存!B15)</f>
        <v>163226.80000000008</v>
      </c>
      <c r="H15" s="35">
        <f t="shared" si="1"/>
        <v>22863.199999999924</v>
      </c>
    </row>
    <row r="16" spans="1:8">
      <c r="A16" s="30" t="s">
        <v>20</v>
      </c>
      <c r="B16" s="30" t="s">
        <v>26</v>
      </c>
      <c r="C16" s="30">
        <f>SUMIFS(销售[销售量],销售[产品名称],产品库存!A16,销售[产品型号],产品库存!B16)</f>
        <v>54136</v>
      </c>
      <c r="D16" s="30">
        <f>SUMIFS(采购[采购量],采购[产品名称],产品库存!A16,采购[产品型号],产品库存!B16)</f>
        <v>59045</v>
      </c>
      <c r="E16" s="31">
        <f t="shared" si="0"/>
        <v>5909</v>
      </c>
      <c r="F16" s="32">
        <f>SUMIFS(销售[销售额],销售[产品名称],产品库存!A16,销售[产品型号],产品库存!B16)</f>
        <v>324816</v>
      </c>
      <c r="G16" s="32">
        <f>SUMIFS(采购[采购总价],采购[产品名称],产品库存!A16,采购[产品型号],产品库存!B16)</f>
        <v>193879.97999999998</v>
      </c>
      <c r="H16" s="35">
        <f t="shared" si="1"/>
        <v>130936.02000000002</v>
      </c>
    </row>
    <row r="17" spans="1:8">
      <c r="A17" s="30" t="s">
        <v>22</v>
      </c>
      <c r="B17" s="30" t="s">
        <v>28</v>
      </c>
      <c r="C17" s="30">
        <f>SUMIFS(销售[销售量],销售[产品名称],产品库存!A17,销售[产品型号],产品库存!B17)</f>
        <v>78302</v>
      </c>
      <c r="D17" s="30">
        <f>SUMIFS(采购[采购量],采购[产品名称],产品库存!A17,采购[产品型号],产品库存!B17)</f>
        <v>86494</v>
      </c>
      <c r="E17" s="31">
        <f t="shared" si="0"/>
        <v>9192</v>
      </c>
      <c r="F17" s="32">
        <f>SUMIFS(销售[销售额],销售[产品名称],产品库存!A17,销售[产品型号],产品库存!B17)</f>
        <v>313208</v>
      </c>
      <c r="G17" s="32">
        <f>SUMIFS(采购[采购总价],采购[产品名称],产品库存!A17,采购[产品型号],产品库存!B17)</f>
        <v>176447.75999999995</v>
      </c>
      <c r="H17" s="35">
        <f t="shared" si="1"/>
        <v>136760.24000000005</v>
      </c>
    </row>
    <row r="18" spans="1:8">
      <c r="A18" s="30" t="s">
        <v>22</v>
      </c>
      <c r="B18" s="30" t="s">
        <v>12</v>
      </c>
      <c r="C18" s="30">
        <f>SUMIFS(销售[销售量],销售[产品名称],产品库存!A18,销售[产品型号],产品库存!B18)</f>
        <v>42641</v>
      </c>
      <c r="D18" s="30">
        <f>SUMIFS(采购[采购量],采购[产品名称],产品库存!A18,采购[产品型号],产品库存!B18)</f>
        <v>50439</v>
      </c>
      <c r="E18" s="31">
        <f t="shared" si="0"/>
        <v>8798</v>
      </c>
      <c r="F18" s="32">
        <f>SUMIFS(销售[销售额],销售[产品名称],产品库存!A18,销售[产品型号],产品库存!B18)</f>
        <v>255846</v>
      </c>
      <c r="G18" s="32">
        <f>SUMIFS(采购[采购总价],采购[产品名称],产品库存!A18,采购[产品型号],产品库存!B18)</f>
        <v>167194.80000000002</v>
      </c>
      <c r="H18" s="35">
        <f t="shared" si="1"/>
        <v>88651.199999999983</v>
      </c>
    </row>
    <row r="19" spans="1:8">
      <c r="A19" s="30" t="s">
        <v>22</v>
      </c>
      <c r="B19" s="30" t="s">
        <v>30</v>
      </c>
      <c r="C19" s="30">
        <f>SUMIFS(销售[销售量],销售[产品名称],产品库存!A19,销售[产品型号],产品库存!B19)</f>
        <v>46795</v>
      </c>
      <c r="D19" s="30">
        <f>SUMIFS(采购[采购量],采购[产品名称],产品库存!A19,采购[产品型号],产品库存!B19)</f>
        <v>68285</v>
      </c>
      <c r="E19" s="31">
        <f t="shared" si="0"/>
        <v>22490</v>
      </c>
      <c r="F19" s="32">
        <f>SUMIFS(销售[销售额],销售[产品名称],产品库存!A19,销售[产品型号],产品库存!B19)</f>
        <v>374360</v>
      </c>
      <c r="G19" s="32">
        <f>SUMIFS(采购[采购总价],采购[产品名称],产品库存!A19,采购[产品型号],产品库存!B19)</f>
        <v>310151.02000000008</v>
      </c>
      <c r="H19" s="35">
        <f t="shared" si="1"/>
        <v>64208.979999999923</v>
      </c>
    </row>
    <row r="20" spans="1:8">
      <c r="A20" s="30" t="s">
        <v>24</v>
      </c>
      <c r="B20" s="30" t="s">
        <v>4</v>
      </c>
      <c r="C20" s="30">
        <f>SUMIFS(销售[销售量],销售[产品名称],产品库存!A20,销售[产品型号],产品库存!B20)</f>
        <v>66712</v>
      </c>
      <c r="D20" s="30">
        <f>SUMIFS(采购[采购量],采购[产品名称],产品库存!A20,采购[产品型号],产品库存!B20)</f>
        <v>66915</v>
      </c>
      <c r="E20" s="31">
        <f t="shared" si="0"/>
        <v>1203</v>
      </c>
      <c r="F20" s="32">
        <f>SUMIFS(销售[销售额],销售[产品名称],产品库存!A20,销售[产品型号],产品库存!B20)</f>
        <v>233492</v>
      </c>
      <c r="G20" s="32">
        <f>SUMIFS(采购[采购总价],采购[产品名称],产品库存!A20,采购[产品型号],产品库存!B20)</f>
        <v>117746.96</v>
      </c>
      <c r="H20" s="35">
        <f t="shared" si="1"/>
        <v>115745.04</v>
      </c>
    </row>
    <row r="21" spans="1:8">
      <c r="A21" s="33" t="s">
        <v>24</v>
      </c>
      <c r="B21" s="33" t="s">
        <v>14</v>
      </c>
      <c r="C21" s="33">
        <f>SUMIFS(销售[销售量],销售[产品名称],产品库存!A21,销售[产品型号],产品库存!B21)</f>
        <v>52525</v>
      </c>
      <c r="D21" s="34">
        <f>SUMIFS(采购[采购量],采购[产品名称],产品库存!A21,采购[产品型号],产品库存!B21)</f>
        <v>54439</v>
      </c>
      <c r="E21" s="34">
        <f t="shared" si="0"/>
        <v>2914</v>
      </c>
      <c r="F21" s="32">
        <f>SUMIFS(销售[销售额],销售[产品名称],产品库存!A21,销售[产品型号],产品库存!B21)</f>
        <v>420200</v>
      </c>
      <c r="G21" s="32">
        <f>SUMIFS(采购[采购总价],采购[产品名称],产品库存!A21,采购[产品型号],产品库存!B21)</f>
        <v>244521.90000000002</v>
      </c>
      <c r="H21" s="35">
        <f t="shared" si="1"/>
        <v>175678.09999999998</v>
      </c>
    </row>
  </sheetData>
  <phoneticPr fontId="7" type="noConversion"/>
  <conditionalFormatting sqref="E6:E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{F2CEE2E8-88AE-4460-A38C-D1BFC6067CAB}</x14:id>
        </ext>
      </extLst>
    </cfRule>
  </conditionalFormatting>
  <conditionalFormatting sqref="H6:H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{60BDD657-8DE8-4029-A8BB-79AF9C280351}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CEE2E8-88AE-4460-A38C-D1BFC6067C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E6:E21</xm:sqref>
        </x14:conditionalFormatting>
        <x14:conditionalFormatting xmlns:xm="http://schemas.microsoft.com/office/excel/2006/main">
          <x14:cfRule type="dataBar" id="{60BDD657-8DE8-4029-A8BB-79AF9C280351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H6:H21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5FBF-2244-4704-A712-6D0BAF90B1CD}">
  <sheetPr codeName="Sheet3"/>
  <dimension ref="A5:G561"/>
  <sheetViews>
    <sheetView showGridLines="0" zoomScaleNormal="100" workbookViewId="0">
      <selection activeCell="E6" sqref="E6"/>
    </sheetView>
  </sheetViews>
  <sheetFormatPr defaultRowHeight="16.5"/>
  <cols>
    <col min="1" max="1" width="10.625" style="42" customWidth="1"/>
    <col min="2" max="14" width="10.625" style="39" customWidth="1"/>
    <col min="15" max="16384" width="9" style="39"/>
  </cols>
  <sheetData>
    <row r="5" spans="1:7">
      <c r="A5" s="40" t="s">
        <v>34</v>
      </c>
      <c r="B5" s="41" t="s">
        <v>0</v>
      </c>
      <c r="C5" s="41" t="s">
        <v>8</v>
      </c>
      <c r="D5" s="41" t="s">
        <v>35</v>
      </c>
      <c r="E5" s="41" t="s">
        <v>9</v>
      </c>
      <c r="F5" s="41" t="s">
        <v>36</v>
      </c>
      <c r="G5" s="41" t="s">
        <v>37</v>
      </c>
    </row>
    <row r="6" spans="1:7">
      <c r="A6" s="42">
        <v>43831</v>
      </c>
      <c r="B6" s="39" t="s">
        <v>1</v>
      </c>
      <c r="C6" s="39" t="s">
        <v>13</v>
      </c>
      <c r="D6" s="39">
        <v>729</v>
      </c>
      <c r="E6" s="25">
        <f t="array" ref="E6">INDEX(产品明细!$C$6:$C$22,MATCH(销售[[#This Row],[产品名称]]&amp;销售[[#This Row],[产品型号]],产品名称&amp;产品型号,0))</f>
        <v>6</v>
      </c>
      <c r="F6" s="25">
        <f>销售[[#This Row],[销售量]]*销售[[#This Row],[零售价]]</f>
        <v>4374</v>
      </c>
      <c r="G6" s="39">
        <v>4</v>
      </c>
    </row>
    <row r="7" spans="1:7">
      <c r="A7" s="42">
        <v>43832</v>
      </c>
      <c r="B7" s="39" t="s">
        <v>15</v>
      </c>
      <c r="C7" s="39" t="s">
        <v>3</v>
      </c>
      <c r="D7" s="39">
        <v>2543</v>
      </c>
      <c r="E7" s="25">
        <f t="array" ref="E7">INDEX(产品明细!$C$6:$C$22,MATCH(销售[[#This Row],[产品名称]]&amp;销售[[#This Row],[产品型号]],产品名称&amp;产品型号,0))</f>
        <v>3</v>
      </c>
      <c r="F7" s="25">
        <f>销售[[#This Row],[销售量]]*销售[[#This Row],[零售价]]</f>
        <v>7629</v>
      </c>
      <c r="G7" s="39">
        <v>18</v>
      </c>
    </row>
    <row r="8" spans="1:7">
      <c r="A8" s="42">
        <v>43833</v>
      </c>
      <c r="B8" s="39" t="s">
        <v>1</v>
      </c>
      <c r="C8" s="39" t="s">
        <v>11</v>
      </c>
      <c r="D8" s="39">
        <v>2967</v>
      </c>
      <c r="E8" s="25">
        <f t="array" ref="E8">INDEX(产品明细!$C$6:$C$22,MATCH(销售[[#This Row],[产品名称]]&amp;销售[[#This Row],[产品型号]],产品名称&amp;产品型号,0))</f>
        <v>2.5</v>
      </c>
      <c r="F8" s="25">
        <f>销售[[#This Row],[销售量]]*销售[[#This Row],[零售价]]</f>
        <v>7417.5</v>
      </c>
      <c r="G8" s="39">
        <v>3</v>
      </c>
    </row>
    <row r="9" spans="1:7">
      <c r="A9" s="42">
        <v>43834</v>
      </c>
      <c r="B9" s="39" t="s">
        <v>21</v>
      </c>
      <c r="C9" s="39" t="s">
        <v>11</v>
      </c>
      <c r="D9" s="39">
        <v>329</v>
      </c>
      <c r="E9" s="25">
        <f t="array" ref="E9">INDEX(产品明细!$C$6:$C$22,MATCH(销售[[#This Row],[产品名称]]&amp;销售[[#This Row],[产品型号]],产品名称&amp;产品型号,0))</f>
        <v>6</v>
      </c>
      <c r="F9" s="25">
        <f>销售[[#This Row],[销售量]]*销售[[#This Row],[零售价]]</f>
        <v>1974</v>
      </c>
      <c r="G9" s="39">
        <v>3</v>
      </c>
    </row>
    <row r="10" spans="1:7">
      <c r="A10" s="42">
        <v>43835</v>
      </c>
      <c r="B10" s="39" t="s">
        <v>17</v>
      </c>
      <c r="C10" s="39" t="s">
        <v>3</v>
      </c>
      <c r="D10" s="39">
        <v>1002</v>
      </c>
      <c r="E10" s="25">
        <f t="array" ref="E10">INDEX(产品明细!$C$6:$C$22,MATCH(销售[[#This Row],[产品名称]]&amp;销售[[#This Row],[产品型号]],产品名称&amp;产品型号,0))</f>
        <v>3.5</v>
      </c>
      <c r="F10" s="25">
        <f>销售[[#This Row],[销售量]]*销售[[#This Row],[零售价]]</f>
        <v>3507</v>
      </c>
      <c r="G10" s="39">
        <v>14</v>
      </c>
    </row>
    <row r="11" spans="1:7">
      <c r="A11" s="42">
        <v>43836</v>
      </c>
      <c r="B11" s="39" t="s">
        <v>21</v>
      </c>
      <c r="C11" s="39" t="s">
        <v>27</v>
      </c>
      <c r="D11" s="39">
        <v>1183</v>
      </c>
      <c r="E11" s="25">
        <f t="array" ref="E11">INDEX(产品明细!$C$6:$C$22,MATCH(销售[[#This Row],[产品名称]]&amp;销售[[#This Row],[产品型号]],产品名称&amp;产品型号,0))</f>
        <v>4</v>
      </c>
      <c r="F11" s="25">
        <f>销售[[#This Row],[销售量]]*销售[[#This Row],[零售价]]</f>
        <v>4732</v>
      </c>
      <c r="G11" s="39">
        <v>7</v>
      </c>
    </row>
    <row r="12" spans="1:7">
      <c r="A12" s="42">
        <v>43837</v>
      </c>
      <c r="B12" s="39" t="s">
        <v>15</v>
      </c>
      <c r="C12" s="39" t="s">
        <v>13</v>
      </c>
      <c r="D12" s="39">
        <v>1906</v>
      </c>
      <c r="E12" s="25">
        <f t="array" ref="E12">INDEX(产品明细!$C$6:$C$22,MATCH(销售[[#This Row],[产品名称]]&amp;销售[[#This Row],[产品型号]],产品名称&amp;产品型号,0))</f>
        <v>6</v>
      </c>
      <c r="F12" s="25">
        <f>销售[[#This Row],[销售量]]*销售[[#This Row],[零售价]]</f>
        <v>11436</v>
      </c>
      <c r="G12" s="39">
        <v>8</v>
      </c>
    </row>
    <row r="13" spans="1:7">
      <c r="A13" s="42">
        <v>43838</v>
      </c>
      <c r="B13" s="39" t="s">
        <v>15</v>
      </c>
      <c r="C13" s="39" t="s">
        <v>13</v>
      </c>
      <c r="D13" s="39">
        <v>518</v>
      </c>
      <c r="E13" s="25">
        <f t="array" ref="E13">INDEX(产品明细!$C$6:$C$22,MATCH(销售[[#This Row],[产品名称]]&amp;销售[[#This Row],[产品型号]],产品名称&amp;产品型号,0))</f>
        <v>6</v>
      </c>
      <c r="F13" s="25">
        <f>销售[[#This Row],[销售量]]*销售[[#This Row],[零售价]]</f>
        <v>3108</v>
      </c>
      <c r="G13" s="39">
        <v>1</v>
      </c>
    </row>
    <row r="14" spans="1:7">
      <c r="A14" s="42">
        <v>43839</v>
      </c>
      <c r="B14" s="39" t="s">
        <v>23</v>
      </c>
      <c r="C14" s="39" t="s">
        <v>13</v>
      </c>
      <c r="D14" s="39">
        <v>380</v>
      </c>
      <c r="E14" s="25">
        <f t="array" ref="E14">INDEX(产品明细!$C$6:$C$22,MATCH(销售[[#This Row],[产品名称]]&amp;销售[[#This Row],[产品型号]],产品名称&amp;产品型号,0))</f>
        <v>8</v>
      </c>
      <c r="F14" s="25">
        <f>销售[[#This Row],[销售量]]*销售[[#This Row],[零售价]]</f>
        <v>3040</v>
      </c>
      <c r="G14" s="39">
        <v>13</v>
      </c>
    </row>
    <row r="15" spans="1:7">
      <c r="A15" s="42">
        <v>43840</v>
      </c>
      <c r="B15" s="39" t="s">
        <v>15</v>
      </c>
      <c r="C15" s="39" t="s">
        <v>11</v>
      </c>
      <c r="D15" s="39">
        <v>2905</v>
      </c>
      <c r="E15" s="25">
        <f t="array" ref="E15">INDEX(产品明细!$C$6:$C$22,MATCH(销售[[#This Row],[产品名称]]&amp;销售[[#This Row],[产品型号]],产品名称&amp;产品型号,0))</f>
        <v>2.5</v>
      </c>
      <c r="F15" s="25">
        <f>销售[[#This Row],[销售量]]*销售[[#This Row],[零售价]]</f>
        <v>7262.5</v>
      </c>
      <c r="G15" s="39">
        <v>1</v>
      </c>
    </row>
    <row r="16" spans="1:7">
      <c r="A16" s="42">
        <v>43841</v>
      </c>
      <c r="B16" s="39" t="s">
        <v>15</v>
      </c>
      <c r="C16" s="39" t="s">
        <v>11</v>
      </c>
      <c r="D16" s="39">
        <v>2466</v>
      </c>
      <c r="E16" s="25">
        <f t="array" ref="E16">INDEX(产品明细!$C$6:$C$22,MATCH(销售[[#This Row],[产品名称]]&amp;销售[[#This Row],[产品型号]],产品名称&amp;产品型号,0))</f>
        <v>2.5</v>
      </c>
      <c r="F16" s="25">
        <f>销售[[#This Row],[销售量]]*销售[[#This Row],[零售价]]</f>
        <v>6165</v>
      </c>
      <c r="G16" s="39">
        <v>0</v>
      </c>
    </row>
    <row r="17" spans="1:7">
      <c r="A17" s="42">
        <v>43842</v>
      </c>
      <c r="B17" s="39" t="s">
        <v>15</v>
      </c>
      <c r="C17" s="39" t="s">
        <v>3</v>
      </c>
      <c r="D17" s="39">
        <v>1070</v>
      </c>
      <c r="E17" s="25">
        <f t="array" ref="E17">INDEX(产品明细!$C$6:$C$22,MATCH(销售[[#This Row],[产品名称]]&amp;销售[[#This Row],[产品型号]],产品名称&amp;产品型号,0))</f>
        <v>3</v>
      </c>
      <c r="F17" s="25">
        <f>销售[[#This Row],[销售量]]*销售[[#This Row],[零售价]]</f>
        <v>3210</v>
      </c>
      <c r="G17" s="39">
        <v>9</v>
      </c>
    </row>
    <row r="18" spans="1:7">
      <c r="A18" s="42">
        <v>43843</v>
      </c>
      <c r="B18" s="39" t="s">
        <v>19</v>
      </c>
      <c r="C18" s="39" t="s">
        <v>3</v>
      </c>
      <c r="D18" s="39">
        <v>1354</v>
      </c>
      <c r="E18" s="25">
        <f t="array" ref="E18">INDEX(产品明细!$C$6:$C$22,MATCH(销售[[#This Row],[产品名称]]&amp;销售[[#This Row],[产品型号]],产品名称&amp;产品型号,0))</f>
        <v>5</v>
      </c>
      <c r="F18" s="25">
        <f>销售[[#This Row],[销售量]]*销售[[#This Row],[零售价]]</f>
        <v>6770</v>
      </c>
      <c r="G18" s="39">
        <v>16</v>
      </c>
    </row>
    <row r="19" spans="1:7">
      <c r="A19" s="42">
        <v>43844</v>
      </c>
      <c r="B19" s="39" t="s">
        <v>23</v>
      </c>
      <c r="C19" s="39" t="s">
        <v>13</v>
      </c>
      <c r="D19" s="39">
        <v>253</v>
      </c>
      <c r="E19" s="25">
        <f t="array" ref="E19">INDEX(产品明细!$C$6:$C$22,MATCH(销售[[#This Row],[产品名称]]&amp;销售[[#This Row],[产品型号]],产品名称&amp;产品型号,0))</f>
        <v>8</v>
      </c>
      <c r="F19" s="25">
        <f>销售[[#This Row],[销售量]]*销售[[#This Row],[零售价]]</f>
        <v>2024</v>
      </c>
      <c r="G19" s="39">
        <v>12</v>
      </c>
    </row>
    <row r="20" spans="1:7">
      <c r="A20" s="42">
        <v>43845</v>
      </c>
      <c r="B20" s="39" t="s">
        <v>21</v>
      </c>
      <c r="C20" s="39" t="s">
        <v>27</v>
      </c>
      <c r="D20" s="39">
        <v>2222</v>
      </c>
      <c r="E20" s="26">
        <f t="array" ref="E20">INDEX(产品明细!$C$6:$C$22,MATCH(销售[[#This Row],[产品名称]]&amp;销售[[#This Row],[产品型号]],产品名称&amp;产品型号,0))</f>
        <v>4</v>
      </c>
      <c r="F20" s="26">
        <f>销售[[#This Row],[销售量]]*销售[[#This Row],[零售价]]</f>
        <v>8888</v>
      </c>
      <c r="G20" s="39">
        <v>9</v>
      </c>
    </row>
    <row r="21" spans="1:7">
      <c r="A21" s="42">
        <v>43846</v>
      </c>
      <c r="B21" s="39" t="s">
        <v>1</v>
      </c>
      <c r="C21" s="39" t="s">
        <v>11</v>
      </c>
      <c r="D21" s="39">
        <v>1369</v>
      </c>
      <c r="E21" s="43">
        <f t="array" ref="E21">INDEX(产品明细!$C$6:$C$22,MATCH(销售[[#This Row],[产品名称]]&amp;销售[[#This Row],[产品型号]],产品名称&amp;产品型号,0))</f>
        <v>2.5</v>
      </c>
      <c r="F21" s="43">
        <f>销售[[#This Row],[销售量]]*销售[[#This Row],[零售价]]</f>
        <v>3422.5</v>
      </c>
      <c r="G21" s="39">
        <v>9</v>
      </c>
    </row>
    <row r="22" spans="1:7">
      <c r="A22" s="42">
        <v>43847</v>
      </c>
      <c r="B22" s="39" t="s">
        <v>17</v>
      </c>
      <c r="C22" s="39" t="s">
        <v>11</v>
      </c>
      <c r="D22" s="39">
        <v>2169</v>
      </c>
      <c r="E22" s="43">
        <f t="array" ref="E22">INDEX(产品明细!$C$6:$C$22,MATCH(销售[[#This Row],[产品名称]]&amp;销售[[#This Row],[产品型号]],产品名称&amp;产品型号,0))</f>
        <v>3</v>
      </c>
      <c r="F22" s="43">
        <f>销售[[#This Row],[销售量]]*销售[[#This Row],[零售价]]</f>
        <v>6507</v>
      </c>
      <c r="G22" s="39">
        <v>1</v>
      </c>
    </row>
    <row r="23" spans="1:7">
      <c r="A23" s="42">
        <v>43848</v>
      </c>
      <c r="B23" s="39" t="s">
        <v>23</v>
      </c>
      <c r="C23" s="39" t="s">
        <v>13</v>
      </c>
      <c r="D23" s="39">
        <v>2082</v>
      </c>
      <c r="E23" s="43">
        <f t="array" ref="E23">INDEX(产品明细!$C$6:$C$22,MATCH(销售[[#This Row],[产品名称]]&amp;销售[[#This Row],[产品型号]],产品名称&amp;产品型号,0))</f>
        <v>8</v>
      </c>
      <c r="F23" s="43">
        <f>销售[[#This Row],[销售量]]*销售[[#This Row],[零售价]]</f>
        <v>16656</v>
      </c>
      <c r="G23" s="39">
        <v>0</v>
      </c>
    </row>
    <row r="24" spans="1:7">
      <c r="A24" s="42">
        <v>43849</v>
      </c>
      <c r="B24" s="39" t="s">
        <v>15</v>
      </c>
      <c r="C24" s="39" t="s">
        <v>3</v>
      </c>
      <c r="D24" s="39">
        <v>1887</v>
      </c>
      <c r="E24" s="43">
        <f t="array" ref="E24">INDEX(产品明细!$C$6:$C$22,MATCH(销售[[#This Row],[产品名称]]&amp;销售[[#This Row],[产品型号]],产品名称&amp;产品型号,0))</f>
        <v>3</v>
      </c>
      <c r="F24" s="43">
        <f>销售[[#This Row],[销售量]]*销售[[#This Row],[零售价]]</f>
        <v>5661</v>
      </c>
      <c r="G24" s="39">
        <v>11</v>
      </c>
    </row>
    <row r="25" spans="1:7">
      <c r="A25" s="42">
        <v>43850</v>
      </c>
      <c r="B25" s="39" t="s">
        <v>21</v>
      </c>
      <c r="C25" s="39" t="s">
        <v>27</v>
      </c>
      <c r="D25" s="39">
        <v>2139</v>
      </c>
      <c r="E25" s="43">
        <f t="array" ref="E25">INDEX(产品明细!$C$6:$C$22,MATCH(销售[[#This Row],[产品名称]]&amp;销售[[#This Row],[产品型号]],产品名称&amp;产品型号,0))</f>
        <v>4</v>
      </c>
      <c r="F25" s="43">
        <f>销售[[#This Row],[销售量]]*销售[[#This Row],[零售价]]</f>
        <v>8556</v>
      </c>
      <c r="G25" s="39">
        <v>4</v>
      </c>
    </row>
    <row r="26" spans="1:7">
      <c r="A26" s="42">
        <v>43851</v>
      </c>
      <c r="B26" s="39" t="s">
        <v>17</v>
      </c>
      <c r="C26" s="39" t="s">
        <v>3</v>
      </c>
      <c r="D26" s="39">
        <v>1683</v>
      </c>
      <c r="E26" s="43">
        <f t="array" ref="E26">INDEX(产品明细!$C$6:$C$22,MATCH(销售[[#This Row],[产品名称]]&amp;销售[[#This Row],[产品型号]],产品名称&amp;产品型号,0))</f>
        <v>3.5</v>
      </c>
      <c r="F26" s="43">
        <f>销售[[#This Row],[销售量]]*销售[[#This Row],[零售价]]</f>
        <v>5890.5</v>
      </c>
      <c r="G26" s="39">
        <v>4</v>
      </c>
    </row>
    <row r="27" spans="1:7">
      <c r="A27" s="42">
        <v>43852</v>
      </c>
      <c r="B27" s="39" t="s">
        <v>1</v>
      </c>
      <c r="C27" s="39" t="s">
        <v>13</v>
      </c>
      <c r="D27" s="39">
        <v>954</v>
      </c>
      <c r="E27" s="43">
        <f t="array" ref="E27">INDEX(产品明细!$C$6:$C$22,MATCH(销售[[#This Row],[产品名称]]&amp;销售[[#This Row],[产品型号]],产品名称&amp;产品型号,0))</f>
        <v>6</v>
      </c>
      <c r="F27" s="43">
        <f>销售[[#This Row],[销售量]]*销售[[#This Row],[零售价]]</f>
        <v>5724</v>
      </c>
      <c r="G27" s="39">
        <v>17</v>
      </c>
    </row>
    <row r="28" spans="1:7">
      <c r="A28" s="42">
        <v>43853</v>
      </c>
      <c r="B28" s="39" t="s">
        <v>21</v>
      </c>
      <c r="C28" s="39" t="s">
        <v>29</v>
      </c>
      <c r="D28" s="39">
        <v>2396</v>
      </c>
      <c r="E28" s="43">
        <f t="array" ref="E28">INDEX(产品明细!$C$6:$C$22,MATCH(销售[[#This Row],[产品名称]]&amp;销售[[#This Row],[产品型号]],产品名称&amp;产品型号,0))</f>
        <v>8</v>
      </c>
      <c r="F28" s="43">
        <f>销售[[#This Row],[销售量]]*销售[[#This Row],[零售价]]</f>
        <v>19168</v>
      </c>
      <c r="G28" s="39">
        <v>3</v>
      </c>
    </row>
    <row r="29" spans="1:7">
      <c r="A29" s="42">
        <v>43854</v>
      </c>
      <c r="B29" s="39" t="s">
        <v>21</v>
      </c>
      <c r="C29" s="39" t="s">
        <v>11</v>
      </c>
      <c r="D29" s="39">
        <v>221</v>
      </c>
      <c r="E29" s="43">
        <f t="array" ref="E29">INDEX(产品明细!$C$6:$C$22,MATCH(销售[[#This Row],[产品名称]]&amp;销售[[#This Row],[产品型号]],产品名称&amp;产品型号,0))</f>
        <v>6</v>
      </c>
      <c r="F29" s="43">
        <f>销售[[#This Row],[销售量]]*销售[[#This Row],[零售价]]</f>
        <v>1326</v>
      </c>
      <c r="G29" s="39">
        <v>14</v>
      </c>
    </row>
    <row r="30" spans="1:7">
      <c r="A30" s="42">
        <v>43855</v>
      </c>
      <c r="B30" s="39" t="s">
        <v>21</v>
      </c>
      <c r="C30" s="39" t="s">
        <v>11</v>
      </c>
      <c r="D30" s="39">
        <v>719</v>
      </c>
      <c r="E30" s="43">
        <f t="array" ref="E30">INDEX(产品明细!$C$6:$C$22,MATCH(销售[[#This Row],[产品名称]]&amp;销售[[#This Row],[产品型号]],产品名称&amp;产品型号,0))</f>
        <v>6</v>
      </c>
      <c r="F30" s="43">
        <f>销售[[#This Row],[销售量]]*销售[[#This Row],[零售价]]</f>
        <v>4314</v>
      </c>
      <c r="G30" s="39">
        <v>12</v>
      </c>
    </row>
    <row r="31" spans="1:7">
      <c r="A31" s="42">
        <v>43856</v>
      </c>
      <c r="B31" s="39" t="s">
        <v>1</v>
      </c>
      <c r="C31" s="39" t="s">
        <v>11</v>
      </c>
      <c r="D31" s="39">
        <v>326</v>
      </c>
      <c r="E31" s="43">
        <f t="array" ref="E31">INDEX(产品明细!$C$6:$C$22,MATCH(销售[[#This Row],[产品名称]]&amp;销售[[#This Row],[产品型号]],产品名称&amp;产品型号,0))</f>
        <v>2.5</v>
      </c>
      <c r="F31" s="43">
        <f>销售[[#This Row],[销售量]]*销售[[#This Row],[零售价]]</f>
        <v>815</v>
      </c>
      <c r="G31" s="39">
        <v>10</v>
      </c>
    </row>
    <row r="32" spans="1:7">
      <c r="A32" s="42">
        <v>43857</v>
      </c>
      <c r="B32" s="39" t="s">
        <v>19</v>
      </c>
      <c r="C32" s="39" t="s">
        <v>11</v>
      </c>
      <c r="D32" s="39">
        <v>656</v>
      </c>
      <c r="E32" s="43">
        <f t="array" ref="E32">INDEX(产品明细!$C$6:$C$22,MATCH(销售[[#This Row],[产品名称]]&amp;销售[[#This Row],[产品型号]],产品名称&amp;产品型号,0))</f>
        <v>4</v>
      </c>
      <c r="F32" s="43">
        <f>销售[[#This Row],[销售量]]*销售[[#This Row],[零售价]]</f>
        <v>2624</v>
      </c>
      <c r="G32" s="39">
        <v>13</v>
      </c>
    </row>
    <row r="33" spans="1:7">
      <c r="A33" s="42">
        <v>43858</v>
      </c>
      <c r="B33" s="39" t="s">
        <v>23</v>
      </c>
      <c r="C33" s="39" t="s">
        <v>13</v>
      </c>
      <c r="D33" s="39">
        <v>1200</v>
      </c>
      <c r="E33" s="43">
        <f t="array" ref="E33">INDEX(产品明细!$C$6:$C$22,MATCH(销售[[#This Row],[产品名称]]&amp;销售[[#This Row],[产品型号]],产品名称&amp;产品型号,0))</f>
        <v>8</v>
      </c>
      <c r="F33" s="43">
        <f>销售[[#This Row],[销售量]]*销售[[#This Row],[零售价]]</f>
        <v>9600</v>
      </c>
      <c r="G33" s="39">
        <v>10</v>
      </c>
    </row>
    <row r="34" spans="1:7">
      <c r="A34" s="42">
        <v>43859</v>
      </c>
      <c r="B34" s="39" t="s">
        <v>15</v>
      </c>
      <c r="C34" s="39" t="s">
        <v>13</v>
      </c>
      <c r="D34" s="39">
        <v>1115</v>
      </c>
      <c r="E34" s="43">
        <f t="array" ref="E34">INDEX(产品明细!$C$6:$C$22,MATCH(销售[[#This Row],[产品名称]]&amp;销售[[#This Row],[产品型号]],产品名称&amp;产品型号,0))</f>
        <v>6</v>
      </c>
      <c r="F34" s="43">
        <f>销售[[#This Row],[销售量]]*销售[[#This Row],[零售价]]</f>
        <v>6690</v>
      </c>
      <c r="G34" s="39">
        <v>6</v>
      </c>
    </row>
    <row r="35" spans="1:7">
      <c r="A35" s="42">
        <v>43860</v>
      </c>
      <c r="B35" s="39" t="s">
        <v>15</v>
      </c>
      <c r="C35" s="39" t="s">
        <v>13</v>
      </c>
      <c r="D35" s="39">
        <v>1247</v>
      </c>
      <c r="E35" s="43">
        <f t="array" ref="E35">INDEX(产品明细!$C$6:$C$22,MATCH(销售[[#This Row],[产品名称]]&amp;销售[[#This Row],[产品型号]],产品名称&amp;产品型号,0))</f>
        <v>6</v>
      </c>
      <c r="F35" s="43">
        <f>销售[[#This Row],[销售量]]*销售[[#This Row],[零售价]]</f>
        <v>7482</v>
      </c>
      <c r="G35" s="39">
        <v>10</v>
      </c>
    </row>
    <row r="36" spans="1:7">
      <c r="A36" s="42">
        <v>43861</v>
      </c>
      <c r="B36" s="39" t="s">
        <v>23</v>
      </c>
      <c r="C36" s="39" t="s">
        <v>3</v>
      </c>
      <c r="D36" s="39">
        <v>2082</v>
      </c>
      <c r="E36" s="43">
        <f t="array" ref="E36">INDEX(产品明细!$C$6:$C$22,MATCH(销售[[#This Row],[产品名称]]&amp;销售[[#This Row],[产品型号]],产品名称&amp;产品型号,0))</f>
        <v>3.5</v>
      </c>
      <c r="F36" s="43">
        <f>销售[[#This Row],[销售量]]*销售[[#This Row],[零售价]]</f>
        <v>7287</v>
      </c>
      <c r="G36" s="39">
        <v>19</v>
      </c>
    </row>
    <row r="37" spans="1:7">
      <c r="A37" s="42">
        <v>43862</v>
      </c>
      <c r="B37" s="39" t="s">
        <v>19</v>
      </c>
      <c r="C37" s="39" t="s">
        <v>3</v>
      </c>
      <c r="D37" s="39">
        <v>1175</v>
      </c>
      <c r="E37" s="43">
        <f t="array" ref="E37">INDEX(产品明细!$C$6:$C$22,MATCH(销售[[#This Row],[产品名称]]&amp;销售[[#This Row],[产品型号]],产品名称&amp;产品型号,0))</f>
        <v>5</v>
      </c>
      <c r="F37" s="43">
        <f>销售[[#This Row],[销售量]]*销售[[#This Row],[零售价]]</f>
        <v>5875</v>
      </c>
      <c r="G37" s="39">
        <v>15</v>
      </c>
    </row>
    <row r="38" spans="1:7">
      <c r="A38" s="42">
        <v>43863</v>
      </c>
      <c r="B38" s="39" t="s">
        <v>15</v>
      </c>
      <c r="C38" s="39" t="s">
        <v>13</v>
      </c>
      <c r="D38" s="39">
        <v>1556</v>
      </c>
      <c r="E38" s="43">
        <f t="array" ref="E38">INDEX(产品明细!$C$6:$C$22,MATCH(销售[[#This Row],[产品名称]]&amp;销售[[#This Row],[产品型号]],产品名称&amp;产品型号,0))</f>
        <v>6</v>
      </c>
      <c r="F38" s="43">
        <f>销售[[#This Row],[销售量]]*销售[[#This Row],[零售价]]</f>
        <v>9336</v>
      </c>
      <c r="G38" s="39">
        <v>4</v>
      </c>
    </row>
    <row r="39" spans="1:7">
      <c r="A39" s="42">
        <v>43864</v>
      </c>
      <c r="B39" s="39" t="s">
        <v>19</v>
      </c>
      <c r="C39" s="39" t="s">
        <v>25</v>
      </c>
      <c r="D39" s="39">
        <v>315</v>
      </c>
      <c r="E39" s="43">
        <f t="array" ref="E39">INDEX(产品明细!$C$6:$C$22,MATCH(销售[[#This Row],[产品名称]]&amp;销售[[#This Row],[产品型号]],产品名称&amp;产品型号,0))</f>
        <v>6</v>
      </c>
      <c r="F39" s="43">
        <f>销售[[#This Row],[销售量]]*销售[[#This Row],[零售价]]</f>
        <v>1890</v>
      </c>
      <c r="G39" s="39">
        <v>13</v>
      </c>
    </row>
    <row r="40" spans="1:7">
      <c r="A40" s="42">
        <v>43865</v>
      </c>
      <c r="B40" s="39" t="s">
        <v>15</v>
      </c>
      <c r="C40" s="39" t="s">
        <v>11</v>
      </c>
      <c r="D40" s="39">
        <v>148</v>
      </c>
      <c r="E40" s="43">
        <f t="array" ref="E40">INDEX(产品明细!$C$6:$C$22,MATCH(销售[[#This Row],[产品名称]]&amp;销售[[#This Row],[产品型号]],产品名称&amp;产品型号,0))</f>
        <v>2.5</v>
      </c>
      <c r="F40" s="43">
        <f>销售[[#This Row],[销售量]]*销售[[#This Row],[零售价]]</f>
        <v>370</v>
      </c>
      <c r="G40" s="39">
        <v>15</v>
      </c>
    </row>
    <row r="41" spans="1:7">
      <c r="A41" s="42">
        <v>43866</v>
      </c>
      <c r="B41" s="39" t="s">
        <v>19</v>
      </c>
      <c r="C41" s="39" t="s">
        <v>3</v>
      </c>
      <c r="D41" s="39">
        <v>1307</v>
      </c>
      <c r="E41" s="43">
        <f t="array" ref="E41">INDEX(产品明细!$C$6:$C$22,MATCH(销售[[#This Row],[产品名称]]&amp;销售[[#This Row],[产品型号]],产品名称&amp;产品型号,0))</f>
        <v>5</v>
      </c>
      <c r="F41" s="43">
        <f>销售[[#This Row],[销售量]]*销售[[#This Row],[零售价]]</f>
        <v>6535</v>
      </c>
      <c r="G41" s="39">
        <v>9</v>
      </c>
    </row>
    <row r="42" spans="1:7">
      <c r="A42" s="42">
        <v>43867</v>
      </c>
      <c r="B42" s="39" t="s">
        <v>1</v>
      </c>
      <c r="C42" s="39" t="s">
        <v>13</v>
      </c>
      <c r="D42" s="39">
        <v>1489</v>
      </c>
      <c r="E42" s="43">
        <f t="array" ref="E42">INDEX(产品明细!$C$6:$C$22,MATCH(销售[[#This Row],[产品名称]]&amp;销售[[#This Row],[产品型号]],产品名称&amp;产品型号,0))</f>
        <v>6</v>
      </c>
      <c r="F42" s="43">
        <f>销售[[#This Row],[销售量]]*销售[[#This Row],[零售价]]</f>
        <v>8934</v>
      </c>
      <c r="G42" s="39">
        <v>20</v>
      </c>
    </row>
    <row r="43" spans="1:7">
      <c r="A43" s="42">
        <v>43868</v>
      </c>
      <c r="B43" s="39" t="s">
        <v>1</v>
      </c>
      <c r="C43" s="39" t="s">
        <v>11</v>
      </c>
      <c r="D43" s="39">
        <v>795</v>
      </c>
      <c r="E43" s="43">
        <f t="array" ref="E43">INDEX(产品明细!$C$6:$C$22,MATCH(销售[[#This Row],[产品名称]]&amp;销售[[#This Row],[产品型号]],产品名称&amp;产品型号,0))</f>
        <v>2.5</v>
      </c>
      <c r="F43" s="43">
        <f>销售[[#This Row],[销售量]]*销售[[#This Row],[零售价]]</f>
        <v>1987.5</v>
      </c>
      <c r="G43" s="39">
        <v>17</v>
      </c>
    </row>
    <row r="44" spans="1:7">
      <c r="A44" s="42">
        <v>43869</v>
      </c>
      <c r="B44" s="39" t="s">
        <v>15</v>
      </c>
      <c r="C44" s="39" t="s">
        <v>3</v>
      </c>
      <c r="D44" s="39">
        <v>975</v>
      </c>
      <c r="E44" s="43">
        <f t="array" ref="E44">INDEX(产品明细!$C$6:$C$22,MATCH(销售[[#This Row],[产品名称]]&amp;销售[[#This Row],[产品型号]],产品名称&amp;产品型号,0))</f>
        <v>3</v>
      </c>
      <c r="F44" s="43">
        <f>销售[[#This Row],[销售量]]*销售[[#This Row],[零售价]]</f>
        <v>2925</v>
      </c>
      <c r="G44" s="39">
        <v>10</v>
      </c>
    </row>
    <row r="45" spans="1:7">
      <c r="A45" s="42">
        <v>43870</v>
      </c>
      <c r="B45" s="39" t="s">
        <v>19</v>
      </c>
      <c r="C45" s="39" t="s">
        <v>25</v>
      </c>
      <c r="D45" s="39">
        <v>1081</v>
      </c>
      <c r="E45" s="43">
        <f t="array" ref="E45">INDEX(产品明细!$C$6:$C$22,MATCH(销售[[#This Row],[产品名称]]&amp;销售[[#This Row],[产品型号]],产品名称&amp;产品型号,0))</f>
        <v>6</v>
      </c>
      <c r="F45" s="43">
        <f>销售[[#This Row],[销售量]]*销售[[#This Row],[零售价]]</f>
        <v>6486</v>
      </c>
      <c r="G45" s="39">
        <v>0</v>
      </c>
    </row>
    <row r="46" spans="1:7">
      <c r="A46" s="42">
        <v>43871</v>
      </c>
      <c r="B46" s="39" t="s">
        <v>19</v>
      </c>
      <c r="C46" s="39" t="s">
        <v>3</v>
      </c>
      <c r="D46" s="39">
        <v>543</v>
      </c>
      <c r="E46" s="43">
        <f t="array" ref="E46">INDEX(产品明细!$C$6:$C$22,MATCH(销售[[#This Row],[产品名称]]&amp;销售[[#This Row],[产品型号]],产品名称&amp;产品型号,0))</f>
        <v>5</v>
      </c>
      <c r="F46" s="43">
        <f>销售[[#This Row],[销售量]]*销售[[#This Row],[零售价]]</f>
        <v>2715</v>
      </c>
      <c r="G46" s="39">
        <v>12</v>
      </c>
    </row>
    <row r="47" spans="1:7">
      <c r="A47" s="42">
        <v>43872</v>
      </c>
      <c r="B47" s="39" t="s">
        <v>15</v>
      </c>
      <c r="C47" s="39" t="s">
        <v>3</v>
      </c>
      <c r="D47" s="39">
        <v>237</v>
      </c>
      <c r="E47" s="43">
        <f t="array" ref="E47">INDEX(产品明细!$C$6:$C$22,MATCH(销售[[#This Row],[产品名称]]&amp;销售[[#This Row],[产品型号]],产品名称&amp;产品型号,0))</f>
        <v>3</v>
      </c>
      <c r="F47" s="43">
        <f>销售[[#This Row],[销售量]]*销售[[#This Row],[零售价]]</f>
        <v>711</v>
      </c>
      <c r="G47" s="39">
        <v>11</v>
      </c>
    </row>
    <row r="48" spans="1:7">
      <c r="A48" s="42">
        <v>43873</v>
      </c>
      <c r="B48" s="39" t="s">
        <v>23</v>
      </c>
      <c r="C48" s="39" t="s">
        <v>13</v>
      </c>
      <c r="D48" s="39">
        <v>896</v>
      </c>
      <c r="E48" s="43">
        <f t="array" ref="E48">INDEX(产品明细!$C$6:$C$22,MATCH(销售[[#This Row],[产品名称]]&amp;销售[[#This Row],[产品型号]],产品名称&amp;产品型号,0))</f>
        <v>8</v>
      </c>
      <c r="F48" s="43">
        <f>销售[[#This Row],[销售量]]*销售[[#This Row],[零售价]]</f>
        <v>7168</v>
      </c>
      <c r="G48" s="39">
        <v>13</v>
      </c>
    </row>
    <row r="49" spans="1:7">
      <c r="A49" s="42">
        <v>43874</v>
      </c>
      <c r="B49" s="39" t="s">
        <v>1</v>
      </c>
      <c r="C49" s="39" t="s">
        <v>13</v>
      </c>
      <c r="D49" s="39">
        <v>1952</v>
      </c>
      <c r="E49" s="43">
        <f t="array" ref="E49">INDEX(产品明细!$C$6:$C$22,MATCH(销售[[#This Row],[产品名称]]&amp;销售[[#This Row],[产品型号]],产品名称&amp;产品型号,0))</f>
        <v>6</v>
      </c>
      <c r="F49" s="43">
        <f>销售[[#This Row],[销售量]]*销售[[#This Row],[零售价]]</f>
        <v>11712</v>
      </c>
      <c r="G49" s="39">
        <v>2</v>
      </c>
    </row>
    <row r="50" spans="1:7">
      <c r="A50" s="42">
        <v>43875</v>
      </c>
      <c r="B50" s="39" t="s">
        <v>19</v>
      </c>
      <c r="C50" s="39" t="s">
        <v>11</v>
      </c>
      <c r="D50" s="39">
        <v>1239</v>
      </c>
      <c r="E50" s="43">
        <f t="array" ref="E50">INDEX(产品明细!$C$6:$C$22,MATCH(销售[[#This Row],[产品名称]]&amp;销售[[#This Row],[产品型号]],产品名称&amp;产品型号,0))</f>
        <v>4</v>
      </c>
      <c r="F50" s="43">
        <f>销售[[#This Row],[销售量]]*销售[[#This Row],[零售价]]</f>
        <v>4956</v>
      </c>
      <c r="G50" s="39">
        <v>18</v>
      </c>
    </row>
    <row r="51" spans="1:7">
      <c r="A51" s="42">
        <v>43876</v>
      </c>
      <c r="B51" s="39" t="s">
        <v>15</v>
      </c>
      <c r="C51" s="39" t="s">
        <v>11</v>
      </c>
      <c r="D51" s="39">
        <v>2200</v>
      </c>
      <c r="E51" s="43">
        <f t="array" ref="E51">INDEX(产品明细!$C$6:$C$22,MATCH(销售[[#This Row],[产品名称]]&amp;销售[[#This Row],[产品型号]],产品名称&amp;产品型号,0))</f>
        <v>2.5</v>
      </c>
      <c r="F51" s="43">
        <f>销售[[#This Row],[销售量]]*销售[[#This Row],[零售价]]</f>
        <v>5500</v>
      </c>
      <c r="G51" s="39">
        <v>12</v>
      </c>
    </row>
    <row r="52" spans="1:7">
      <c r="A52" s="42">
        <v>43877</v>
      </c>
      <c r="B52" s="39" t="s">
        <v>21</v>
      </c>
      <c r="C52" s="39" t="s">
        <v>11</v>
      </c>
      <c r="D52" s="39">
        <v>1902</v>
      </c>
      <c r="E52" s="43">
        <f t="array" ref="E52">INDEX(产品明细!$C$6:$C$22,MATCH(销售[[#This Row],[产品名称]]&amp;销售[[#This Row],[产品型号]],产品名称&amp;产品型号,0))</f>
        <v>6</v>
      </c>
      <c r="F52" s="43">
        <f>销售[[#This Row],[销售量]]*销售[[#This Row],[零售价]]</f>
        <v>11412</v>
      </c>
      <c r="G52" s="39">
        <v>4</v>
      </c>
    </row>
    <row r="53" spans="1:7">
      <c r="A53" s="42">
        <v>43878</v>
      </c>
      <c r="B53" s="39" t="s">
        <v>19</v>
      </c>
      <c r="C53" s="39" t="s">
        <v>3</v>
      </c>
      <c r="D53" s="39">
        <v>1938</v>
      </c>
      <c r="E53" s="43">
        <f t="array" ref="E53">INDEX(产品明细!$C$6:$C$22,MATCH(销售[[#This Row],[产品名称]]&amp;销售[[#This Row],[产品型号]],产品名称&amp;产品型号,0))</f>
        <v>5</v>
      </c>
      <c r="F53" s="43">
        <f>销售[[#This Row],[销售量]]*销售[[#This Row],[零售价]]</f>
        <v>9690</v>
      </c>
      <c r="G53" s="39">
        <v>20</v>
      </c>
    </row>
    <row r="54" spans="1:7">
      <c r="A54" s="42">
        <v>43879</v>
      </c>
      <c r="B54" s="39" t="s">
        <v>23</v>
      </c>
      <c r="C54" s="39" t="s">
        <v>3</v>
      </c>
      <c r="D54" s="39">
        <v>1652</v>
      </c>
      <c r="E54" s="43">
        <f t="array" ref="E54">INDEX(产品明细!$C$6:$C$22,MATCH(销售[[#This Row],[产品名称]]&amp;销售[[#This Row],[产品型号]],产品名称&amp;产品型号,0))</f>
        <v>3.5</v>
      </c>
      <c r="F54" s="43">
        <f>销售[[#This Row],[销售量]]*销售[[#This Row],[零售价]]</f>
        <v>5782</v>
      </c>
      <c r="G54" s="39">
        <v>14</v>
      </c>
    </row>
    <row r="55" spans="1:7">
      <c r="A55" s="42">
        <v>43880</v>
      </c>
      <c r="B55" s="39" t="s">
        <v>21</v>
      </c>
      <c r="C55" s="39" t="s">
        <v>27</v>
      </c>
      <c r="D55" s="39">
        <v>2392</v>
      </c>
      <c r="E55" s="43">
        <f t="array" ref="E55">INDEX(产品明细!$C$6:$C$22,MATCH(销售[[#This Row],[产品名称]]&amp;销售[[#This Row],[产品型号]],产品名称&amp;产品型号,0))</f>
        <v>4</v>
      </c>
      <c r="F55" s="43">
        <f>销售[[#This Row],[销售量]]*销售[[#This Row],[零售价]]</f>
        <v>9568</v>
      </c>
      <c r="G55" s="39">
        <v>2</v>
      </c>
    </row>
    <row r="56" spans="1:7">
      <c r="A56" s="42">
        <v>43881</v>
      </c>
      <c r="B56" s="39" t="s">
        <v>15</v>
      </c>
      <c r="C56" s="39" t="s">
        <v>11</v>
      </c>
      <c r="D56" s="39">
        <v>1317</v>
      </c>
      <c r="E56" s="43">
        <f t="array" ref="E56">INDEX(产品明细!$C$6:$C$22,MATCH(销售[[#This Row],[产品名称]]&amp;销售[[#This Row],[产品型号]],产品名称&amp;产品型号,0))</f>
        <v>2.5</v>
      </c>
      <c r="F56" s="43">
        <f>销售[[#This Row],[销售量]]*销售[[#This Row],[零售价]]</f>
        <v>3292.5</v>
      </c>
      <c r="G56" s="39">
        <v>0</v>
      </c>
    </row>
    <row r="57" spans="1:7">
      <c r="A57" s="42">
        <v>43882</v>
      </c>
      <c r="B57" s="39" t="s">
        <v>21</v>
      </c>
      <c r="C57" s="39" t="s">
        <v>29</v>
      </c>
      <c r="D57" s="39">
        <v>425</v>
      </c>
      <c r="E57" s="43">
        <f t="array" ref="E57">INDEX(产品明细!$C$6:$C$22,MATCH(销售[[#This Row],[产品名称]]&amp;销售[[#This Row],[产品型号]],产品名称&amp;产品型号,0))</f>
        <v>8</v>
      </c>
      <c r="F57" s="43">
        <f>销售[[#This Row],[销售量]]*销售[[#This Row],[零售价]]</f>
        <v>3400</v>
      </c>
      <c r="G57" s="39">
        <v>11</v>
      </c>
    </row>
    <row r="58" spans="1:7">
      <c r="A58" s="42">
        <v>43883</v>
      </c>
      <c r="B58" s="39" t="s">
        <v>15</v>
      </c>
      <c r="C58" s="39" t="s">
        <v>11</v>
      </c>
      <c r="D58" s="39">
        <v>544</v>
      </c>
      <c r="E58" s="43">
        <f t="array" ref="E58">INDEX(产品明细!$C$6:$C$22,MATCH(销售[[#This Row],[产品名称]]&amp;销售[[#This Row],[产品型号]],产品名称&amp;产品型号,0))</f>
        <v>2.5</v>
      </c>
      <c r="F58" s="43">
        <f>销售[[#This Row],[销售量]]*销售[[#This Row],[零售价]]</f>
        <v>1360</v>
      </c>
      <c r="G58" s="39">
        <v>6</v>
      </c>
    </row>
    <row r="59" spans="1:7">
      <c r="A59" s="42">
        <v>43884</v>
      </c>
      <c r="B59" s="39" t="s">
        <v>21</v>
      </c>
      <c r="C59" s="39" t="s">
        <v>27</v>
      </c>
      <c r="D59" s="39">
        <v>1815</v>
      </c>
      <c r="E59" s="43">
        <f t="array" ref="E59">INDEX(产品明细!$C$6:$C$22,MATCH(销售[[#This Row],[产品名称]]&amp;销售[[#This Row],[产品型号]],产品名称&amp;产品型号,0))</f>
        <v>4</v>
      </c>
      <c r="F59" s="43">
        <f>销售[[#This Row],[销售量]]*销售[[#This Row],[零售价]]</f>
        <v>7260</v>
      </c>
      <c r="G59" s="39">
        <v>9</v>
      </c>
    </row>
    <row r="60" spans="1:7">
      <c r="A60" s="42">
        <v>43885</v>
      </c>
      <c r="B60" s="39" t="s">
        <v>1</v>
      </c>
      <c r="C60" s="39" t="s">
        <v>13</v>
      </c>
      <c r="D60" s="39">
        <v>1729</v>
      </c>
      <c r="E60" s="43">
        <f t="array" ref="E60">INDEX(产品明细!$C$6:$C$22,MATCH(销售[[#This Row],[产品名称]]&amp;销售[[#This Row],[产品型号]],产品名称&amp;产品型号,0))</f>
        <v>6</v>
      </c>
      <c r="F60" s="43">
        <f>销售[[#This Row],[销售量]]*销售[[#This Row],[零售价]]</f>
        <v>10374</v>
      </c>
      <c r="G60" s="39">
        <v>13</v>
      </c>
    </row>
    <row r="61" spans="1:7">
      <c r="A61" s="42">
        <v>43886</v>
      </c>
      <c r="B61" s="39" t="s">
        <v>15</v>
      </c>
      <c r="C61" s="39" t="s">
        <v>13</v>
      </c>
      <c r="D61" s="39">
        <v>2947</v>
      </c>
      <c r="E61" s="43">
        <f t="array" ref="E61">INDEX(产品明细!$C$6:$C$22,MATCH(销售[[#This Row],[产品名称]]&amp;销售[[#This Row],[产品型号]],产品名称&amp;产品型号,0))</f>
        <v>6</v>
      </c>
      <c r="F61" s="43">
        <f>销售[[#This Row],[销售量]]*销售[[#This Row],[零售价]]</f>
        <v>17682</v>
      </c>
      <c r="G61" s="39">
        <v>18</v>
      </c>
    </row>
    <row r="62" spans="1:7">
      <c r="A62" s="42">
        <v>43887</v>
      </c>
      <c r="B62" s="39" t="s">
        <v>19</v>
      </c>
      <c r="C62" s="39" t="s">
        <v>11</v>
      </c>
      <c r="D62" s="39">
        <v>1037</v>
      </c>
      <c r="E62" s="43">
        <f t="array" ref="E62">INDEX(产品明细!$C$6:$C$22,MATCH(销售[[#This Row],[产品名称]]&amp;销售[[#This Row],[产品型号]],产品名称&amp;产品型号,0))</f>
        <v>4</v>
      </c>
      <c r="F62" s="43">
        <f>销售[[#This Row],[销售量]]*销售[[#This Row],[零售价]]</f>
        <v>4148</v>
      </c>
      <c r="G62" s="39">
        <v>3</v>
      </c>
    </row>
    <row r="63" spans="1:7">
      <c r="A63" s="42">
        <v>43888</v>
      </c>
      <c r="B63" s="39" t="s">
        <v>21</v>
      </c>
      <c r="C63" s="39" t="s">
        <v>27</v>
      </c>
      <c r="D63" s="39">
        <v>1660</v>
      </c>
      <c r="E63" s="43">
        <f t="array" ref="E63">INDEX(产品明细!$C$6:$C$22,MATCH(销售[[#This Row],[产品名称]]&amp;销售[[#This Row],[产品型号]],产品名称&amp;产品型号,0))</f>
        <v>4</v>
      </c>
      <c r="F63" s="43">
        <f>销售[[#This Row],[销售量]]*销售[[#This Row],[零售价]]</f>
        <v>6640</v>
      </c>
      <c r="G63" s="39">
        <v>10</v>
      </c>
    </row>
    <row r="64" spans="1:7">
      <c r="A64" s="42">
        <v>43889</v>
      </c>
      <c r="B64" s="39" t="s">
        <v>1</v>
      </c>
      <c r="C64" s="39" t="s">
        <v>11</v>
      </c>
      <c r="D64" s="39">
        <v>330</v>
      </c>
      <c r="E64" s="43">
        <f t="array" ref="E64">INDEX(产品明细!$C$6:$C$22,MATCH(销售[[#This Row],[产品名称]]&amp;销售[[#This Row],[产品型号]],产品名称&amp;产品型号,0))</f>
        <v>2.5</v>
      </c>
      <c r="F64" s="43">
        <f>销售[[#This Row],[销售量]]*销售[[#This Row],[零售价]]</f>
        <v>825</v>
      </c>
      <c r="G64" s="39">
        <v>17</v>
      </c>
    </row>
    <row r="65" spans="1:7">
      <c r="A65" s="42">
        <v>43890</v>
      </c>
      <c r="B65" s="39" t="s">
        <v>17</v>
      </c>
      <c r="C65" s="39" t="s">
        <v>11</v>
      </c>
      <c r="D65" s="39">
        <v>2257</v>
      </c>
      <c r="E65" s="43">
        <f t="array" ref="E65">INDEX(产品明细!$C$6:$C$22,MATCH(销售[[#This Row],[产品名称]]&amp;销售[[#This Row],[产品型号]],产品名称&amp;产品型号,0))</f>
        <v>3</v>
      </c>
      <c r="F65" s="43">
        <f>销售[[#This Row],[销售量]]*销售[[#This Row],[零售价]]</f>
        <v>6771</v>
      </c>
      <c r="G65" s="39">
        <v>20</v>
      </c>
    </row>
    <row r="66" spans="1:7">
      <c r="A66" s="42">
        <v>43891</v>
      </c>
      <c r="B66" s="39" t="s">
        <v>15</v>
      </c>
      <c r="C66" s="39" t="s">
        <v>13</v>
      </c>
      <c r="D66" s="39">
        <v>590</v>
      </c>
      <c r="E66" s="43">
        <f t="array" ref="E66">INDEX(产品明细!$C$6:$C$22,MATCH(销售[[#This Row],[产品名称]]&amp;销售[[#This Row],[产品型号]],产品名称&amp;产品型号,0))</f>
        <v>6</v>
      </c>
      <c r="F66" s="43">
        <f>销售[[#This Row],[销售量]]*销售[[#This Row],[零售价]]</f>
        <v>3540</v>
      </c>
      <c r="G66" s="39">
        <v>19</v>
      </c>
    </row>
    <row r="67" spans="1:7">
      <c r="A67" s="42">
        <v>43892</v>
      </c>
      <c r="B67" s="39" t="s">
        <v>19</v>
      </c>
      <c r="C67" s="39" t="s">
        <v>3</v>
      </c>
      <c r="D67" s="39">
        <v>1726</v>
      </c>
      <c r="E67" s="43">
        <f t="array" ref="E67">INDEX(产品明细!$C$6:$C$22,MATCH(销售[[#This Row],[产品名称]]&amp;销售[[#This Row],[产品型号]],产品名称&amp;产品型号,0))</f>
        <v>5</v>
      </c>
      <c r="F67" s="43">
        <f>销售[[#This Row],[销售量]]*销售[[#This Row],[零售价]]</f>
        <v>8630</v>
      </c>
      <c r="G67" s="39">
        <v>14</v>
      </c>
    </row>
    <row r="68" spans="1:7">
      <c r="A68" s="42">
        <v>43893</v>
      </c>
      <c r="B68" s="39" t="s">
        <v>21</v>
      </c>
      <c r="C68" s="39" t="s">
        <v>29</v>
      </c>
      <c r="D68" s="39">
        <v>1424</v>
      </c>
      <c r="E68" s="43">
        <f t="array" ref="E68">INDEX(产品明细!$C$6:$C$22,MATCH(销售[[#This Row],[产品名称]]&amp;销售[[#This Row],[产品型号]],产品名称&amp;产品型号,0))</f>
        <v>8</v>
      </c>
      <c r="F68" s="43">
        <f>销售[[#This Row],[销售量]]*销售[[#This Row],[零售价]]</f>
        <v>11392</v>
      </c>
      <c r="G68" s="39">
        <v>10</v>
      </c>
    </row>
    <row r="69" spans="1:7">
      <c r="A69" s="42">
        <v>43894</v>
      </c>
      <c r="B69" s="39" t="s">
        <v>23</v>
      </c>
      <c r="C69" s="39" t="s">
        <v>3</v>
      </c>
      <c r="D69" s="39">
        <v>810</v>
      </c>
      <c r="E69" s="43">
        <f t="array" ref="E69">INDEX(产品明细!$C$6:$C$22,MATCH(销售[[#This Row],[产品名称]]&amp;销售[[#This Row],[产品型号]],产品名称&amp;产品型号,0))</f>
        <v>3.5</v>
      </c>
      <c r="F69" s="43">
        <f>销售[[#This Row],[销售量]]*销售[[#This Row],[零售价]]</f>
        <v>2835</v>
      </c>
      <c r="G69" s="39">
        <v>16</v>
      </c>
    </row>
    <row r="70" spans="1:7">
      <c r="A70" s="42">
        <v>43895</v>
      </c>
      <c r="B70" s="39" t="s">
        <v>15</v>
      </c>
      <c r="C70" s="39" t="s">
        <v>13</v>
      </c>
      <c r="D70" s="39">
        <v>557</v>
      </c>
      <c r="E70" s="43">
        <f t="array" ref="E70">INDEX(产品明细!$C$6:$C$22,MATCH(销售[[#This Row],[产品名称]]&amp;销售[[#This Row],[产品型号]],产品名称&amp;产品型号,0))</f>
        <v>6</v>
      </c>
      <c r="F70" s="43">
        <f>销售[[#This Row],[销售量]]*销售[[#This Row],[零售价]]</f>
        <v>3342</v>
      </c>
      <c r="G70" s="39">
        <v>6</v>
      </c>
    </row>
    <row r="71" spans="1:7">
      <c r="A71" s="42">
        <v>43896</v>
      </c>
      <c r="B71" s="39" t="s">
        <v>1</v>
      </c>
      <c r="C71" s="39" t="s">
        <v>11</v>
      </c>
      <c r="D71" s="39">
        <v>1964</v>
      </c>
      <c r="E71" s="43">
        <f t="array" ref="E71">INDEX(产品明细!$C$6:$C$22,MATCH(销售[[#This Row],[产品名称]]&amp;销售[[#This Row],[产品型号]],产品名称&amp;产品型号,0))</f>
        <v>2.5</v>
      </c>
      <c r="F71" s="43">
        <f>销售[[#This Row],[销售量]]*销售[[#This Row],[零售价]]</f>
        <v>4910</v>
      </c>
      <c r="G71" s="39">
        <v>3</v>
      </c>
    </row>
    <row r="72" spans="1:7">
      <c r="A72" s="42">
        <v>43897</v>
      </c>
      <c r="B72" s="39" t="s">
        <v>23</v>
      </c>
      <c r="C72" s="39" t="s">
        <v>13</v>
      </c>
      <c r="D72" s="39">
        <v>498</v>
      </c>
      <c r="E72" s="43">
        <f t="array" ref="E72">INDEX(产品明细!$C$6:$C$22,MATCH(销售[[#This Row],[产品名称]]&amp;销售[[#This Row],[产品型号]],产品名称&amp;产品型号,0))</f>
        <v>8</v>
      </c>
      <c r="F72" s="43">
        <f>销售[[#This Row],[销售量]]*销售[[#This Row],[零售价]]</f>
        <v>3984</v>
      </c>
      <c r="G72" s="39">
        <v>6</v>
      </c>
    </row>
    <row r="73" spans="1:7">
      <c r="A73" s="42">
        <v>43898</v>
      </c>
      <c r="B73" s="39" t="s">
        <v>15</v>
      </c>
      <c r="C73" s="39" t="s">
        <v>3</v>
      </c>
      <c r="D73" s="39">
        <v>1045</v>
      </c>
      <c r="E73" s="43">
        <f t="array" ref="E73">INDEX(产品明细!$C$6:$C$22,MATCH(销售[[#This Row],[产品名称]]&amp;销售[[#This Row],[产品型号]],产品名称&amp;产品型号,0))</f>
        <v>3</v>
      </c>
      <c r="F73" s="43">
        <f>销售[[#This Row],[销售量]]*销售[[#This Row],[零售价]]</f>
        <v>3135</v>
      </c>
      <c r="G73" s="39">
        <v>4</v>
      </c>
    </row>
    <row r="74" spans="1:7">
      <c r="A74" s="42">
        <v>43899</v>
      </c>
      <c r="B74" s="39" t="s">
        <v>1</v>
      </c>
      <c r="C74" s="39" t="s">
        <v>11</v>
      </c>
      <c r="D74" s="39">
        <v>116</v>
      </c>
      <c r="E74" s="43">
        <f t="array" ref="E74">INDEX(产品明细!$C$6:$C$22,MATCH(销售[[#This Row],[产品名称]]&amp;销售[[#This Row],[产品型号]],产品名称&amp;产品型号,0))</f>
        <v>2.5</v>
      </c>
      <c r="F74" s="43">
        <f>销售[[#This Row],[销售量]]*销售[[#This Row],[零售价]]</f>
        <v>290</v>
      </c>
      <c r="G74" s="39">
        <v>11</v>
      </c>
    </row>
    <row r="75" spans="1:7">
      <c r="A75" s="42">
        <v>43900</v>
      </c>
      <c r="B75" s="39" t="s">
        <v>17</v>
      </c>
      <c r="C75" s="39" t="s">
        <v>3</v>
      </c>
      <c r="D75" s="39">
        <v>2643</v>
      </c>
      <c r="E75" s="43">
        <f t="array" ref="E75">INDEX(产品明细!$C$6:$C$22,MATCH(销售[[#This Row],[产品名称]]&amp;销售[[#This Row],[产品型号]],产品名称&amp;产品型号,0))</f>
        <v>3.5</v>
      </c>
      <c r="F75" s="43">
        <f>销售[[#This Row],[销售量]]*销售[[#This Row],[零售价]]</f>
        <v>9250.5</v>
      </c>
      <c r="G75" s="39">
        <v>16</v>
      </c>
    </row>
    <row r="76" spans="1:7">
      <c r="A76" s="42">
        <v>43901</v>
      </c>
      <c r="B76" s="39" t="s">
        <v>19</v>
      </c>
      <c r="C76" s="39" t="s">
        <v>25</v>
      </c>
      <c r="D76" s="39">
        <v>2709</v>
      </c>
      <c r="E76" s="43">
        <f t="array" ref="E76">INDEX(产品明细!$C$6:$C$22,MATCH(销售[[#This Row],[产品名称]]&amp;销售[[#This Row],[产品型号]],产品名称&amp;产品型号,0))</f>
        <v>6</v>
      </c>
      <c r="F76" s="43">
        <f>销售[[#This Row],[销售量]]*销售[[#This Row],[零售价]]</f>
        <v>16254</v>
      </c>
      <c r="G76" s="39">
        <v>20</v>
      </c>
    </row>
    <row r="77" spans="1:7">
      <c r="A77" s="42">
        <v>43902</v>
      </c>
      <c r="B77" s="39" t="s">
        <v>1</v>
      </c>
      <c r="C77" s="39" t="s">
        <v>13</v>
      </c>
      <c r="D77" s="39">
        <v>988</v>
      </c>
      <c r="E77" s="43">
        <f t="array" ref="E77">INDEX(产品明细!$C$6:$C$22,MATCH(销售[[#This Row],[产品名称]]&amp;销售[[#This Row],[产品型号]],产品名称&amp;产品型号,0))</f>
        <v>6</v>
      </c>
      <c r="F77" s="43">
        <f>销售[[#This Row],[销售量]]*销售[[#This Row],[零售价]]</f>
        <v>5928</v>
      </c>
      <c r="G77" s="39">
        <v>4</v>
      </c>
    </row>
    <row r="78" spans="1:7">
      <c r="A78" s="42">
        <v>43903</v>
      </c>
      <c r="B78" s="39" t="s">
        <v>21</v>
      </c>
      <c r="C78" s="39" t="s">
        <v>27</v>
      </c>
      <c r="D78" s="39">
        <v>2231</v>
      </c>
      <c r="E78" s="43">
        <f t="array" ref="E78">INDEX(产品明细!$C$6:$C$22,MATCH(销售[[#This Row],[产品名称]]&amp;销售[[#This Row],[产品型号]],产品名称&amp;产品型号,0))</f>
        <v>4</v>
      </c>
      <c r="F78" s="43">
        <f>销售[[#This Row],[销售量]]*销售[[#This Row],[零售价]]</f>
        <v>8924</v>
      </c>
      <c r="G78" s="39">
        <v>16</v>
      </c>
    </row>
    <row r="79" spans="1:7">
      <c r="A79" s="42">
        <v>43904</v>
      </c>
      <c r="B79" s="39" t="s">
        <v>1</v>
      </c>
      <c r="C79" s="39" t="s">
        <v>11</v>
      </c>
      <c r="D79" s="39">
        <v>1036</v>
      </c>
      <c r="E79" s="43">
        <f t="array" ref="E79">INDEX(产品明细!$C$6:$C$22,MATCH(销售[[#This Row],[产品名称]]&amp;销售[[#This Row],[产品型号]],产品名称&amp;产品型号,0))</f>
        <v>2.5</v>
      </c>
      <c r="F79" s="43">
        <f>销售[[#This Row],[销售量]]*销售[[#This Row],[零售价]]</f>
        <v>2590</v>
      </c>
      <c r="G79" s="39">
        <v>14</v>
      </c>
    </row>
    <row r="80" spans="1:7">
      <c r="A80" s="42">
        <v>43905</v>
      </c>
      <c r="B80" s="39" t="s">
        <v>17</v>
      </c>
      <c r="C80" s="39" t="s">
        <v>3</v>
      </c>
      <c r="D80" s="39">
        <v>2977</v>
      </c>
      <c r="E80" s="43">
        <f t="array" ref="E80">INDEX(产品明细!$C$6:$C$22,MATCH(销售[[#This Row],[产品名称]]&amp;销售[[#This Row],[产品型号]],产品名称&amp;产品型号,0))</f>
        <v>3.5</v>
      </c>
      <c r="F80" s="43">
        <f>销售[[#This Row],[销售量]]*销售[[#This Row],[零售价]]</f>
        <v>10419.5</v>
      </c>
      <c r="G80" s="39">
        <v>2</v>
      </c>
    </row>
    <row r="81" spans="1:7">
      <c r="A81" s="42">
        <v>43906</v>
      </c>
      <c r="B81" s="39" t="s">
        <v>23</v>
      </c>
      <c r="C81" s="39" t="s">
        <v>3</v>
      </c>
      <c r="D81" s="39">
        <v>1330</v>
      </c>
      <c r="E81" s="43">
        <f t="array" ref="E81">INDEX(产品明细!$C$6:$C$22,MATCH(销售[[#This Row],[产品名称]]&amp;销售[[#This Row],[产品型号]],产品名称&amp;产品型号,0))</f>
        <v>3.5</v>
      </c>
      <c r="F81" s="43">
        <f>销售[[#This Row],[销售量]]*销售[[#This Row],[零售价]]</f>
        <v>4655</v>
      </c>
      <c r="G81" s="39">
        <v>5</v>
      </c>
    </row>
    <row r="82" spans="1:7">
      <c r="A82" s="42">
        <v>43907</v>
      </c>
      <c r="B82" s="39" t="s">
        <v>17</v>
      </c>
      <c r="C82" s="39" t="s">
        <v>11</v>
      </c>
      <c r="D82" s="39">
        <v>585</v>
      </c>
      <c r="E82" s="43">
        <f t="array" ref="E82">INDEX(产品明细!$C$6:$C$22,MATCH(销售[[#This Row],[产品名称]]&amp;销售[[#This Row],[产品型号]],产品名称&amp;产品型号,0))</f>
        <v>3</v>
      </c>
      <c r="F82" s="43">
        <f>销售[[#This Row],[销售量]]*销售[[#This Row],[零售价]]</f>
        <v>1755</v>
      </c>
      <c r="G82" s="39">
        <v>0</v>
      </c>
    </row>
    <row r="83" spans="1:7">
      <c r="A83" s="42">
        <v>43908</v>
      </c>
      <c r="B83" s="39" t="s">
        <v>15</v>
      </c>
      <c r="C83" s="39" t="s">
        <v>11</v>
      </c>
      <c r="D83" s="39">
        <v>2450</v>
      </c>
      <c r="E83" s="43">
        <f t="array" ref="E83">INDEX(产品明细!$C$6:$C$22,MATCH(销售[[#This Row],[产品名称]]&amp;销售[[#This Row],[产品型号]],产品名称&amp;产品型号,0))</f>
        <v>2.5</v>
      </c>
      <c r="F83" s="43">
        <f>销售[[#This Row],[销售量]]*销售[[#This Row],[零售价]]</f>
        <v>6125</v>
      </c>
      <c r="G83" s="39">
        <v>15</v>
      </c>
    </row>
    <row r="84" spans="1:7">
      <c r="A84" s="42">
        <v>43909</v>
      </c>
      <c r="B84" s="39" t="s">
        <v>19</v>
      </c>
      <c r="C84" s="39" t="s">
        <v>25</v>
      </c>
      <c r="D84" s="39">
        <v>2445</v>
      </c>
      <c r="E84" s="43">
        <f t="array" ref="E84">INDEX(产品明细!$C$6:$C$22,MATCH(销售[[#This Row],[产品名称]]&amp;销售[[#This Row],[产品型号]],产品名称&amp;产品型号,0))</f>
        <v>6</v>
      </c>
      <c r="F84" s="43">
        <f>销售[[#This Row],[销售量]]*销售[[#This Row],[零售价]]</f>
        <v>14670</v>
      </c>
      <c r="G84" s="39">
        <v>3</v>
      </c>
    </row>
    <row r="85" spans="1:7">
      <c r="A85" s="42">
        <v>43910</v>
      </c>
      <c r="B85" s="39" t="s">
        <v>19</v>
      </c>
      <c r="C85" s="39" t="s">
        <v>11</v>
      </c>
      <c r="D85" s="39">
        <v>2905</v>
      </c>
      <c r="E85" s="43">
        <f t="array" ref="E85">INDEX(产品明细!$C$6:$C$22,MATCH(销售[[#This Row],[产品名称]]&amp;销售[[#This Row],[产品型号]],产品名称&amp;产品型号,0))</f>
        <v>4</v>
      </c>
      <c r="F85" s="43">
        <f>销售[[#This Row],[销售量]]*销售[[#This Row],[零售价]]</f>
        <v>11620</v>
      </c>
      <c r="G85" s="39">
        <v>2</v>
      </c>
    </row>
    <row r="86" spans="1:7">
      <c r="A86" s="42">
        <v>43911</v>
      </c>
      <c r="B86" s="39" t="s">
        <v>15</v>
      </c>
      <c r="C86" s="39" t="s">
        <v>11</v>
      </c>
      <c r="D86" s="39">
        <v>2903</v>
      </c>
      <c r="E86" s="43">
        <f t="array" ref="E86">INDEX(产品明细!$C$6:$C$22,MATCH(销售[[#This Row],[产品名称]]&amp;销售[[#This Row],[产品型号]],产品名称&amp;产品型号,0))</f>
        <v>2.5</v>
      </c>
      <c r="F86" s="43">
        <f>销售[[#This Row],[销售量]]*销售[[#This Row],[零售价]]</f>
        <v>7257.5</v>
      </c>
      <c r="G86" s="39">
        <v>9</v>
      </c>
    </row>
    <row r="87" spans="1:7">
      <c r="A87" s="42">
        <v>43912</v>
      </c>
      <c r="B87" s="39" t="s">
        <v>19</v>
      </c>
      <c r="C87" s="39" t="s">
        <v>25</v>
      </c>
      <c r="D87" s="39">
        <v>1227</v>
      </c>
      <c r="E87" s="43">
        <f t="array" ref="E87">INDEX(产品明细!$C$6:$C$22,MATCH(销售[[#This Row],[产品名称]]&amp;销售[[#This Row],[产品型号]],产品名称&amp;产品型号,0))</f>
        <v>6</v>
      </c>
      <c r="F87" s="43">
        <f>销售[[#This Row],[销售量]]*销售[[#This Row],[零售价]]</f>
        <v>7362</v>
      </c>
      <c r="G87" s="39">
        <v>2</v>
      </c>
    </row>
    <row r="88" spans="1:7">
      <c r="A88" s="42">
        <v>43913</v>
      </c>
      <c r="B88" s="39" t="s">
        <v>15</v>
      </c>
      <c r="C88" s="39" t="s">
        <v>3</v>
      </c>
      <c r="D88" s="39">
        <v>482</v>
      </c>
      <c r="E88" s="43">
        <f t="array" ref="E88">INDEX(产品明细!$C$6:$C$22,MATCH(销售[[#This Row],[产品名称]]&amp;销售[[#This Row],[产品型号]],产品名称&amp;产品型号,0))</f>
        <v>3</v>
      </c>
      <c r="F88" s="43">
        <f>销售[[#This Row],[销售量]]*销售[[#This Row],[零售价]]</f>
        <v>1446</v>
      </c>
      <c r="G88" s="39">
        <v>10</v>
      </c>
    </row>
    <row r="89" spans="1:7">
      <c r="A89" s="42">
        <v>43914</v>
      </c>
      <c r="B89" s="39" t="s">
        <v>19</v>
      </c>
      <c r="C89" s="39" t="s">
        <v>25</v>
      </c>
      <c r="D89" s="39">
        <v>365</v>
      </c>
      <c r="E89" s="43">
        <f t="array" ref="E89">INDEX(产品明细!$C$6:$C$22,MATCH(销售[[#This Row],[产品名称]]&amp;销售[[#This Row],[产品型号]],产品名称&amp;产品型号,0))</f>
        <v>6</v>
      </c>
      <c r="F89" s="43">
        <f>销售[[#This Row],[销售量]]*销售[[#This Row],[零售价]]</f>
        <v>2190</v>
      </c>
      <c r="G89" s="39">
        <v>3</v>
      </c>
    </row>
    <row r="90" spans="1:7">
      <c r="A90" s="42">
        <v>43915</v>
      </c>
      <c r="B90" s="39" t="s">
        <v>1</v>
      </c>
      <c r="C90" s="39" t="s">
        <v>13</v>
      </c>
      <c r="D90" s="39">
        <v>2110</v>
      </c>
      <c r="E90" s="43">
        <f t="array" ref="E90">INDEX(产品明细!$C$6:$C$22,MATCH(销售[[#This Row],[产品名称]]&amp;销售[[#This Row],[产品型号]],产品名称&amp;产品型号,0))</f>
        <v>6</v>
      </c>
      <c r="F90" s="43">
        <f>销售[[#This Row],[销售量]]*销售[[#This Row],[零售价]]</f>
        <v>12660</v>
      </c>
      <c r="G90" s="39">
        <v>10</v>
      </c>
    </row>
    <row r="91" spans="1:7">
      <c r="A91" s="42">
        <v>43916</v>
      </c>
      <c r="B91" s="39" t="s">
        <v>1</v>
      </c>
      <c r="C91" s="39" t="s">
        <v>13</v>
      </c>
      <c r="D91" s="39">
        <v>576</v>
      </c>
      <c r="E91" s="43">
        <f t="array" ref="E91">INDEX(产品明细!$C$6:$C$22,MATCH(销售[[#This Row],[产品名称]]&amp;销售[[#This Row],[产品型号]],产品名称&amp;产品型号,0))</f>
        <v>6</v>
      </c>
      <c r="F91" s="43">
        <f>销售[[#This Row],[销售量]]*销售[[#This Row],[零售价]]</f>
        <v>3456</v>
      </c>
      <c r="G91" s="39">
        <v>2</v>
      </c>
    </row>
    <row r="92" spans="1:7">
      <c r="A92" s="42">
        <v>43917</v>
      </c>
      <c r="B92" s="39" t="s">
        <v>23</v>
      </c>
      <c r="C92" s="39" t="s">
        <v>13</v>
      </c>
      <c r="D92" s="39">
        <v>435</v>
      </c>
      <c r="E92" s="43">
        <f t="array" ref="E92">INDEX(产品明细!$C$6:$C$22,MATCH(销售[[#This Row],[产品名称]]&amp;销售[[#This Row],[产品型号]],产品名称&amp;产品型号,0))</f>
        <v>8</v>
      </c>
      <c r="F92" s="43">
        <f>销售[[#This Row],[销售量]]*销售[[#This Row],[零售价]]</f>
        <v>3480</v>
      </c>
      <c r="G92" s="39">
        <v>0</v>
      </c>
    </row>
    <row r="93" spans="1:7">
      <c r="A93" s="42">
        <v>43918</v>
      </c>
      <c r="B93" s="39" t="s">
        <v>15</v>
      </c>
      <c r="C93" s="39" t="s">
        <v>3</v>
      </c>
      <c r="D93" s="39">
        <v>2315</v>
      </c>
      <c r="E93" s="43">
        <f t="array" ref="E93">INDEX(产品明细!$C$6:$C$22,MATCH(销售[[#This Row],[产品名称]]&amp;销售[[#This Row],[产品型号]],产品名称&amp;产品型号,0))</f>
        <v>3</v>
      </c>
      <c r="F93" s="43">
        <f>销售[[#This Row],[销售量]]*销售[[#This Row],[零售价]]</f>
        <v>6945</v>
      </c>
      <c r="G93" s="39">
        <v>1</v>
      </c>
    </row>
    <row r="94" spans="1:7">
      <c r="A94" s="42">
        <v>43919</v>
      </c>
      <c r="B94" s="39" t="s">
        <v>1</v>
      </c>
      <c r="C94" s="39" t="s">
        <v>11</v>
      </c>
      <c r="D94" s="39">
        <v>1045</v>
      </c>
      <c r="E94" s="43">
        <f t="array" ref="E94">INDEX(产品明细!$C$6:$C$22,MATCH(销售[[#This Row],[产品名称]]&amp;销售[[#This Row],[产品型号]],产品名称&amp;产品型号,0))</f>
        <v>2.5</v>
      </c>
      <c r="F94" s="43">
        <f>销售[[#This Row],[销售量]]*销售[[#This Row],[零售价]]</f>
        <v>2612.5</v>
      </c>
      <c r="G94" s="39">
        <v>19</v>
      </c>
    </row>
    <row r="95" spans="1:7">
      <c r="A95" s="42">
        <v>43920</v>
      </c>
      <c r="B95" s="39" t="s">
        <v>23</v>
      </c>
      <c r="C95" s="39" t="s">
        <v>3</v>
      </c>
      <c r="D95" s="39">
        <v>152</v>
      </c>
      <c r="E95" s="43">
        <f t="array" ref="E95">INDEX(产品明细!$C$6:$C$22,MATCH(销售[[#This Row],[产品名称]]&amp;销售[[#This Row],[产品型号]],产品名称&amp;产品型号,0))</f>
        <v>3.5</v>
      </c>
      <c r="F95" s="43">
        <f>销售[[#This Row],[销售量]]*销售[[#This Row],[零售价]]</f>
        <v>532</v>
      </c>
      <c r="G95" s="39">
        <v>19</v>
      </c>
    </row>
    <row r="96" spans="1:7">
      <c r="A96" s="42">
        <v>43921</v>
      </c>
      <c r="B96" s="39" t="s">
        <v>21</v>
      </c>
      <c r="C96" s="39" t="s">
        <v>27</v>
      </c>
      <c r="D96" s="39">
        <v>2099</v>
      </c>
      <c r="E96" s="43">
        <f t="array" ref="E96">INDEX(产品明细!$C$6:$C$22,MATCH(销售[[#This Row],[产品名称]]&amp;销售[[#This Row],[产品型号]],产品名称&amp;产品型号,0))</f>
        <v>4</v>
      </c>
      <c r="F96" s="43">
        <f>销售[[#This Row],[销售量]]*销售[[#This Row],[零售价]]</f>
        <v>8396</v>
      </c>
      <c r="G96" s="39">
        <v>6</v>
      </c>
    </row>
    <row r="97" spans="1:7">
      <c r="A97" s="42">
        <v>43922</v>
      </c>
      <c r="B97" s="39" t="s">
        <v>21</v>
      </c>
      <c r="C97" s="39" t="s">
        <v>27</v>
      </c>
      <c r="D97" s="39">
        <v>1132</v>
      </c>
      <c r="E97" s="43">
        <f t="array" ref="E97">INDEX(产品明细!$C$6:$C$22,MATCH(销售[[#This Row],[产品名称]]&amp;销售[[#This Row],[产品型号]],产品名称&amp;产品型号,0))</f>
        <v>4</v>
      </c>
      <c r="F97" s="43">
        <f>销售[[#This Row],[销售量]]*销售[[#This Row],[零售价]]</f>
        <v>4528</v>
      </c>
      <c r="G97" s="39">
        <v>20</v>
      </c>
    </row>
    <row r="98" spans="1:7">
      <c r="A98" s="42">
        <v>43923</v>
      </c>
      <c r="B98" s="39" t="s">
        <v>1</v>
      </c>
      <c r="C98" s="39" t="s">
        <v>3</v>
      </c>
      <c r="D98" s="39">
        <v>2855</v>
      </c>
      <c r="E98" s="43">
        <f t="array" ref="E98">INDEX(产品明细!$C$6:$C$22,MATCH(销售[[#This Row],[产品名称]]&amp;销售[[#This Row],[产品型号]],产品名称&amp;产品型号,0))</f>
        <v>3</v>
      </c>
      <c r="F98" s="43">
        <f>销售[[#This Row],[销售量]]*销售[[#This Row],[零售价]]</f>
        <v>8565</v>
      </c>
      <c r="G98" s="39">
        <v>6</v>
      </c>
    </row>
    <row r="99" spans="1:7">
      <c r="A99" s="42">
        <v>43924</v>
      </c>
      <c r="B99" s="39" t="s">
        <v>23</v>
      </c>
      <c r="C99" s="39" t="s">
        <v>13</v>
      </c>
      <c r="D99" s="39">
        <v>1321</v>
      </c>
      <c r="E99" s="43">
        <f t="array" ref="E99">INDEX(产品明细!$C$6:$C$22,MATCH(销售[[#This Row],[产品名称]]&amp;销售[[#This Row],[产品型号]],产品名称&amp;产品型号,0))</f>
        <v>8</v>
      </c>
      <c r="F99" s="43">
        <f>销售[[#This Row],[销售量]]*销售[[#This Row],[零售价]]</f>
        <v>10568</v>
      </c>
      <c r="G99" s="39">
        <v>11</v>
      </c>
    </row>
    <row r="100" spans="1:7">
      <c r="A100" s="42">
        <v>43925</v>
      </c>
      <c r="B100" s="39" t="s">
        <v>15</v>
      </c>
      <c r="C100" s="39" t="s">
        <v>3</v>
      </c>
      <c r="D100" s="39">
        <v>2179</v>
      </c>
      <c r="E100" s="43">
        <f t="array" ref="E100">INDEX(产品明细!$C$6:$C$22,MATCH(销售[[#This Row],[产品名称]]&amp;销售[[#This Row],[产品型号]],产品名称&amp;产品型号,0))</f>
        <v>3</v>
      </c>
      <c r="F100" s="43">
        <f>销售[[#This Row],[销售量]]*销售[[#This Row],[零售价]]</f>
        <v>6537</v>
      </c>
      <c r="G100" s="39">
        <v>7</v>
      </c>
    </row>
    <row r="101" spans="1:7">
      <c r="A101" s="42">
        <v>43926</v>
      </c>
      <c r="B101" s="39" t="s">
        <v>1</v>
      </c>
      <c r="C101" s="39" t="s">
        <v>13</v>
      </c>
      <c r="D101" s="39">
        <v>1818</v>
      </c>
      <c r="E101" s="43">
        <f t="array" ref="E101">INDEX(产品明细!$C$6:$C$22,MATCH(销售[[#This Row],[产品名称]]&amp;销售[[#This Row],[产品型号]],产品名称&amp;产品型号,0))</f>
        <v>6</v>
      </c>
      <c r="F101" s="43">
        <f>销售[[#This Row],[销售量]]*销售[[#This Row],[零售价]]</f>
        <v>10908</v>
      </c>
      <c r="G101" s="39">
        <v>17</v>
      </c>
    </row>
    <row r="102" spans="1:7">
      <c r="A102" s="42">
        <v>43927</v>
      </c>
      <c r="B102" s="39" t="s">
        <v>1</v>
      </c>
      <c r="C102" s="39" t="s">
        <v>11</v>
      </c>
      <c r="D102" s="39">
        <v>1171</v>
      </c>
      <c r="E102" s="43">
        <f t="array" ref="E102">INDEX(产品明细!$C$6:$C$22,MATCH(销售[[#This Row],[产品名称]]&amp;销售[[#This Row],[产品型号]],产品名称&amp;产品型号,0))</f>
        <v>2.5</v>
      </c>
      <c r="F102" s="43">
        <f>销售[[#This Row],[销售量]]*销售[[#This Row],[零售价]]</f>
        <v>2927.5</v>
      </c>
      <c r="G102" s="39">
        <v>10</v>
      </c>
    </row>
    <row r="103" spans="1:7">
      <c r="A103" s="42">
        <v>43928</v>
      </c>
      <c r="B103" s="39" t="s">
        <v>15</v>
      </c>
      <c r="C103" s="39" t="s">
        <v>13</v>
      </c>
      <c r="D103" s="39">
        <v>1917</v>
      </c>
      <c r="E103" s="43">
        <f t="array" ref="E103">INDEX(产品明细!$C$6:$C$22,MATCH(销售[[#This Row],[产品名称]]&amp;销售[[#This Row],[产品型号]],产品名称&amp;产品型号,0))</f>
        <v>6</v>
      </c>
      <c r="F103" s="43">
        <f>销售[[#This Row],[销售量]]*销售[[#This Row],[零售价]]</f>
        <v>11502</v>
      </c>
      <c r="G103" s="39">
        <v>4</v>
      </c>
    </row>
    <row r="104" spans="1:7">
      <c r="A104" s="42">
        <v>43929</v>
      </c>
      <c r="B104" s="39" t="s">
        <v>19</v>
      </c>
      <c r="C104" s="39" t="s">
        <v>3</v>
      </c>
      <c r="D104" s="39">
        <v>1259</v>
      </c>
      <c r="E104" s="43">
        <f t="array" ref="E104">INDEX(产品明细!$C$6:$C$22,MATCH(销售[[#This Row],[产品名称]]&amp;销售[[#This Row],[产品型号]],产品名称&amp;产品型号,0))</f>
        <v>5</v>
      </c>
      <c r="F104" s="43">
        <f>销售[[#This Row],[销售量]]*销售[[#This Row],[零售价]]</f>
        <v>6295</v>
      </c>
      <c r="G104" s="39">
        <v>20</v>
      </c>
    </row>
    <row r="105" spans="1:7">
      <c r="A105" s="42">
        <v>43930</v>
      </c>
      <c r="B105" s="39" t="s">
        <v>21</v>
      </c>
      <c r="C105" s="39" t="s">
        <v>29</v>
      </c>
      <c r="D105" s="39">
        <v>224</v>
      </c>
      <c r="E105" s="43">
        <f t="array" ref="E105">INDEX(产品明细!$C$6:$C$22,MATCH(销售[[#This Row],[产品名称]]&amp;销售[[#This Row],[产品型号]],产品名称&amp;产品型号,0))</f>
        <v>8</v>
      </c>
      <c r="F105" s="43">
        <f>销售[[#This Row],[销售量]]*销售[[#This Row],[零售价]]</f>
        <v>1792</v>
      </c>
      <c r="G105" s="39">
        <v>16</v>
      </c>
    </row>
    <row r="106" spans="1:7">
      <c r="A106" s="42">
        <v>43931</v>
      </c>
      <c r="B106" s="39" t="s">
        <v>19</v>
      </c>
      <c r="C106" s="39" t="s">
        <v>3</v>
      </c>
      <c r="D106" s="39">
        <v>2493</v>
      </c>
      <c r="E106" s="43">
        <f t="array" ref="E106">INDEX(产品明细!$C$6:$C$22,MATCH(销售[[#This Row],[产品名称]]&amp;销售[[#This Row],[产品型号]],产品名称&amp;产品型号,0))</f>
        <v>5</v>
      </c>
      <c r="F106" s="43">
        <f>销售[[#This Row],[销售量]]*销售[[#This Row],[零售价]]</f>
        <v>12465</v>
      </c>
      <c r="G106" s="39">
        <v>5</v>
      </c>
    </row>
    <row r="107" spans="1:7">
      <c r="A107" s="42">
        <v>43932</v>
      </c>
      <c r="B107" s="39" t="s">
        <v>1</v>
      </c>
      <c r="C107" s="39" t="s">
        <v>13</v>
      </c>
      <c r="D107" s="39">
        <v>2356</v>
      </c>
      <c r="E107" s="43">
        <f t="array" ref="E107">INDEX(产品明细!$C$6:$C$22,MATCH(销售[[#This Row],[产品名称]]&amp;销售[[#This Row],[产品型号]],产品名称&amp;产品型号,0))</f>
        <v>6</v>
      </c>
      <c r="F107" s="43">
        <f>销售[[#This Row],[销售量]]*销售[[#This Row],[零售价]]</f>
        <v>14136</v>
      </c>
      <c r="G107" s="39">
        <v>13</v>
      </c>
    </row>
    <row r="108" spans="1:7">
      <c r="A108" s="42">
        <v>43933</v>
      </c>
      <c r="B108" s="39" t="s">
        <v>21</v>
      </c>
      <c r="C108" s="39" t="s">
        <v>27</v>
      </c>
      <c r="D108" s="39">
        <v>1841</v>
      </c>
      <c r="E108" s="43">
        <f t="array" ref="E108">INDEX(产品明细!$C$6:$C$22,MATCH(销售[[#This Row],[产品名称]]&amp;销售[[#This Row],[产品型号]],产品名称&amp;产品型号,0))</f>
        <v>4</v>
      </c>
      <c r="F108" s="43">
        <f>销售[[#This Row],[销售量]]*销售[[#This Row],[零售价]]</f>
        <v>7364</v>
      </c>
      <c r="G108" s="39">
        <v>9</v>
      </c>
    </row>
    <row r="109" spans="1:7">
      <c r="A109" s="42">
        <v>43934</v>
      </c>
      <c r="B109" s="39" t="s">
        <v>15</v>
      </c>
      <c r="C109" s="39" t="s">
        <v>3</v>
      </c>
      <c r="D109" s="39">
        <v>948</v>
      </c>
      <c r="E109" s="43">
        <f t="array" ref="E109">INDEX(产品明细!$C$6:$C$22,MATCH(销售[[#This Row],[产品名称]]&amp;销售[[#This Row],[产品型号]],产品名称&amp;产品型号,0))</f>
        <v>3</v>
      </c>
      <c r="F109" s="43">
        <f>销售[[#This Row],[销售量]]*销售[[#This Row],[零售价]]</f>
        <v>2844</v>
      </c>
      <c r="G109" s="39">
        <v>7</v>
      </c>
    </row>
    <row r="110" spans="1:7">
      <c r="A110" s="42">
        <v>43935</v>
      </c>
      <c r="B110" s="39" t="s">
        <v>15</v>
      </c>
      <c r="C110" s="39" t="s">
        <v>11</v>
      </c>
      <c r="D110" s="39">
        <v>2207</v>
      </c>
      <c r="E110" s="43">
        <f t="array" ref="E110">INDEX(产品明细!$C$6:$C$22,MATCH(销售[[#This Row],[产品名称]]&amp;销售[[#This Row],[产品型号]],产品名称&amp;产品型号,0))</f>
        <v>2.5</v>
      </c>
      <c r="F110" s="43">
        <f>销售[[#This Row],[销售量]]*销售[[#This Row],[零售价]]</f>
        <v>5517.5</v>
      </c>
      <c r="G110" s="39">
        <v>19</v>
      </c>
    </row>
    <row r="111" spans="1:7">
      <c r="A111" s="42">
        <v>43936</v>
      </c>
      <c r="B111" s="39" t="s">
        <v>23</v>
      </c>
      <c r="C111" s="39" t="s">
        <v>3</v>
      </c>
      <c r="D111" s="39">
        <v>551</v>
      </c>
      <c r="E111" s="43">
        <f t="array" ref="E111">INDEX(产品明细!$C$6:$C$22,MATCH(销售[[#This Row],[产品名称]]&amp;销售[[#This Row],[产品型号]],产品名称&amp;产品型号,0))</f>
        <v>3.5</v>
      </c>
      <c r="F111" s="43">
        <f>销售[[#This Row],[销售量]]*销售[[#This Row],[零售价]]</f>
        <v>1928.5</v>
      </c>
      <c r="G111" s="39">
        <v>8</v>
      </c>
    </row>
    <row r="112" spans="1:7">
      <c r="A112" s="42">
        <v>43937</v>
      </c>
      <c r="B112" s="39" t="s">
        <v>23</v>
      </c>
      <c r="C112" s="39" t="s">
        <v>3</v>
      </c>
      <c r="D112" s="39">
        <v>2616</v>
      </c>
      <c r="E112" s="43">
        <f t="array" ref="E112">INDEX(产品明细!$C$6:$C$22,MATCH(销售[[#This Row],[产品名称]]&amp;销售[[#This Row],[产品型号]],产品名称&amp;产品型号,0))</f>
        <v>3.5</v>
      </c>
      <c r="F112" s="43">
        <f>销售[[#This Row],[销售量]]*销售[[#This Row],[零售价]]</f>
        <v>9156</v>
      </c>
      <c r="G112" s="39">
        <v>8</v>
      </c>
    </row>
    <row r="113" spans="1:7">
      <c r="A113" s="42">
        <v>43938</v>
      </c>
      <c r="B113" s="39" t="s">
        <v>23</v>
      </c>
      <c r="C113" s="39" t="s">
        <v>3</v>
      </c>
      <c r="D113" s="39">
        <v>1689</v>
      </c>
      <c r="E113" s="43">
        <f t="array" ref="E113">INDEX(产品明细!$C$6:$C$22,MATCH(销售[[#This Row],[产品名称]]&amp;销售[[#This Row],[产品型号]],产品名称&amp;产品型号,0))</f>
        <v>3.5</v>
      </c>
      <c r="F113" s="43">
        <f>销售[[#This Row],[销售量]]*销售[[#This Row],[零售价]]</f>
        <v>5911.5</v>
      </c>
      <c r="G113" s="39">
        <v>12</v>
      </c>
    </row>
    <row r="114" spans="1:7">
      <c r="A114" s="42">
        <v>43939</v>
      </c>
      <c r="B114" s="39" t="s">
        <v>15</v>
      </c>
      <c r="C114" s="39" t="s">
        <v>11</v>
      </c>
      <c r="D114" s="39">
        <v>1324</v>
      </c>
      <c r="E114" s="43">
        <f t="array" ref="E114">INDEX(产品明细!$C$6:$C$22,MATCH(销售[[#This Row],[产品名称]]&amp;销售[[#This Row],[产品型号]],产品名称&amp;产品型号,0))</f>
        <v>2.5</v>
      </c>
      <c r="F114" s="43">
        <f>销售[[#This Row],[销售量]]*销售[[#This Row],[零售价]]</f>
        <v>3310</v>
      </c>
      <c r="G114" s="39">
        <v>17</v>
      </c>
    </row>
    <row r="115" spans="1:7">
      <c r="A115" s="42">
        <v>43940</v>
      </c>
      <c r="B115" s="39" t="s">
        <v>19</v>
      </c>
      <c r="C115" s="39" t="s">
        <v>11</v>
      </c>
      <c r="D115" s="39">
        <v>1016</v>
      </c>
      <c r="E115" s="43">
        <f t="array" ref="E115">INDEX(产品明细!$C$6:$C$22,MATCH(销售[[#This Row],[产品名称]]&amp;销售[[#This Row],[产品型号]],产品名称&amp;产品型号,0))</f>
        <v>4</v>
      </c>
      <c r="F115" s="43">
        <f>销售[[#This Row],[销售量]]*销售[[#This Row],[零售价]]</f>
        <v>4064</v>
      </c>
      <c r="G115" s="39">
        <v>11</v>
      </c>
    </row>
    <row r="116" spans="1:7">
      <c r="A116" s="42">
        <v>43941</v>
      </c>
      <c r="B116" s="39" t="s">
        <v>21</v>
      </c>
      <c r="C116" s="39" t="s">
        <v>29</v>
      </c>
      <c r="D116" s="39">
        <v>2403</v>
      </c>
      <c r="E116" s="43">
        <f t="array" ref="E116">INDEX(产品明细!$C$6:$C$22,MATCH(销售[[#This Row],[产品名称]]&amp;销售[[#This Row],[产品型号]],产品名称&amp;产品型号,0))</f>
        <v>8</v>
      </c>
      <c r="F116" s="43">
        <f>销售[[#This Row],[销售量]]*销售[[#This Row],[零售价]]</f>
        <v>19224</v>
      </c>
      <c r="G116" s="39">
        <v>10</v>
      </c>
    </row>
    <row r="117" spans="1:7">
      <c r="A117" s="42">
        <v>43942</v>
      </c>
      <c r="B117" s="39" t="s">
        <v>1</v>
      </c>
      <c r="C117" s="39" t="s">
        <v>11</v>
      </c>
      <c r="D117" s="39">
        <v>1621</v>
      </c>
      <c r="E117" s="43">
        <f t="array" ref="E117">INDEX(产品明细!$C$6:$C$22,MATCH(销售[[#This Row],[产品名称]]&amp;销售[[#This Row],[产品型号]],产品名称&amp;产品型号,0))</f>
        <v>2.5</v>
      </c>
      <c r="F117" s="43">
        <f>销售[[#This Row],[销售量]]*销售[[#This Row],[零售价]]</f>
        <v>4052.5</v>
      </c>
      <c r="G117" s="39">
        <v>10</v>
      </c>
    </row>
    <row r="118" spans="1:7">
      <c r="A118" s="42">
        <v>43943</v>
      </c>
      <c r="B118" s="39" t="s">
        <v>17</v>
      </c>
      <c r="C118" s="39" t="s">
        <v>3</v>
      </c>
      <c r="D118" s="39">
        <v>830</v>
      </c>
      <c r="E118" s="43">
        <f t="array" ref="E118">INDEX(产品明细!$C$6:$C$22,MATCH(销售[[#This Row],[产品名称]]&amp;销售[[#This Row],[产品型号]],产品名称&amp;产品型号,0))</f>
        <v>3.5</v>
      </c>
      <c r="F118" s="43">
        <f>销售[[#This Row],[销售量]]*销售[[#This Row],[零售价]]</f>
        <v>2905</v>
      </c>
      <c r="G118" s="39">
        <v>11</v>
      </c>
    </row>
    <row r="119" spans="1:7">
      <c r="A119" s="42">
        <v>43944</v>
      </c>
      <c r="B119" s="39" t="s">
        <v>21</v>
      </c>
      <c r="C119" s="39" t="s">
        <v>29</v>
      </c>
      <c r="D119" s="39">
        <v>369</v>
      </c>
      <c r="E119" s="43">
        <f t="array" ref="E119">INDEX(产品明细!$C$6:$C$22,MATCH(销售[[#This Row],[产品名称]]&amp;销售[[#This Row],[产品型号]],产品名称&amp;产品型号,0))</f>
        <v>8</v>
      </c>
      <c r="F119" s="43">
        <f>销售[[#This Row],[销售量]]*销售[[#This Row],[零售价]]</f>
        <v>2952</v>
      </c>
      <c r="G119" s="39">
        <v>0</v>
      </c>
    </row>
    <row r="120" spans="1:7">
      <c r="A120" s="42">
        <v>43945</v>
      </c>
      <c r="B120" s="39" t="s">
        <v>1</v>
      </c>
      <c r="C120" s="39" t="s">
        <v>3</v>
      </c>
      <c r="D120" s="39">
        <v>807</v>
      </c>
      <c r="E120" s="43">
        <f t="array" ref="E120">INDEX(产品明细!$C$6:$C$22,MATCH(销售[[#This Row],[产品名称]]&amp;销售[[#This Row],[产品型号]],产品名称&amp;产品型号,0))</f>
        <v>3</v>
      </c>
      <c r="F120" s="43">
        <f>销售[[#This Row],[销售量]]*销售[[#This Row],[零售价]]</f>
        <v>2421</v>
      </c>
      <c r="G120" s="39">
        <v>18</v>
      </c>
    </row>
    <row r="121" spans="1:7">
      <c r="A121" s="42">
        <v>43946</v>
      </c>
      <c r="B121" s="39" t="s">
        <v>1</v>
      </c>
      <c r="C121" s="39" t="s">
        <v>13</v>
      </c>
      <c r="D121" s="39">
        <v>1843</v>
      </c>
      <c r="E121" s="43">
        <f t="array" ref="E121">INDEX(产品明细!$C$6:$C$22,MATCH(销售[[#This Row],[产品名称]]&amp;销售[[#This Row],[产品型号]],产品名称&amp;产品型号,0))</f>
        <v>6</v>
      </c>
      <c r="F121" s="43">
        <f>销售[[#This Row],[销售量]]*销售[[#This Row],[零售价]]</f>
        <v>11058</v>
      </c>
      <c r="G121" s="39">
        <v>20</v>
      </c>
    </row>
    <row r="122" spans="1:7">
      <c r="A122" s="42">
        <v>43947</v>
      </c>
      <c r="B122" s="39" t="s">
        <v>1</v>
      </c>
      <c r="C122" s="39" t="s">
        <v>13</v>
      </c>
      <c r="D122" s="39">
        <v>1472</v>
      </c>
      <c r="E122" s="43">
        <f t="array" ref="E122">INDEX(产品明细!$C$6:$C$22,MATCH(销售[[#This Row],[产品名称]]&amp;销售[[#This Row],[产品型号]],产品名称&amp;产品型号,0))</f>
        <v>6</v>
      </c>
      <c r="F122" s="43">
        <f>销售[[#This Row],[销售量]]*销售[[#This Row],[零售价]]</f>
        <v>8832</v>
      </c>
      <c r="G122" s="39">
        <v>17</v>
      </c>
    </row>
    <row r="123" spans="1:7">
      <c r="A123" s="42">
        <v>43948</v>
      </c>
      <c r="B123" s="39" t="s">
        <v>17</v>
      </c>
      <c r="C123" s="39" t="s">
        <v>11</v>
      </c>
      <c r="D123" s="39">
        <v>1921</v>
      </c>
      <c r="E123" s="43">
        <f t="array" ref="E123">INDEX(产品明细!$C$6:$C$22,MATCH(销售[[#This Row],[产品名称]]&amp;销售[[#This Row],[产品型号]],产品名称&amp;产品型号,0))</f>
        <v>3</v>
      </c>
      <c r="F123" s="43">
        <f>销售[[#This Row],[销售量]]*销售[[#This Row],[零售价]]</f>
        <v>5763</v>
      </c>
      <c r="G123" s="39">
        <v>4</v>
      </c>
    </row>
    <row r="124" spans="1:7">
      <c r="A124" s="42">
        <v>43949</v>
      </c>
      <c r="B124" s="39" t="s">
        <v>1</v>
      </c>
      <c r="C124" s="39" t="s">
        <v>13</v>
      </c>
      <c r="D124" s="39">
        <v>2094</v>
      </c>
      <c r="E124" s="43">
        <f t="array" ref="E124">INDEX(产品明细!$C$6:$C$22,MATCH(销售[[#This Row],[产品名称]]&amp;销售[[#This Row],[产品型号]],产品名称&amp;产品型号,0))</f>
        <v>6</v>
      </c>
      <c r="F124" s="43">
        <f>销售[[#This Row],[销售量]]*销售[[#This Row],[零售价]]</f>
        <v>12564</v>
      </c>
      <c r="G124" s="39">
        <v>5</v>
      </c>
    </row>
    <row r="125" spans="1:7">
      <c r="A125" s="42">
        <v>43950</v>
      </c>
      <c r="B125" s="39" t="s">
        <v>23</v>
      </c>
      <c r="C125" s="39" t="s">
        <v>3</v>
      </c>
      <c r="D125" s="39">
        <v>2892</v>
      </c>
      <c r="E125" s="43">
        <f t="array" ref="E125">INDEX(产品明细!$C$6:$C$22,MATCH(销售[[#This Row],[产品名称]]&amp;销售[[#This Row],[产品型号]],产品名称&amp;产品型号,0))</f>
        <v>3.5</v>
      </c>
      <c r="F125" s="43">
        <f>销售[[#This Row],[销售量]]*销售[[#This Row],[零售价]]</f>
        <v>10122</v>
      </c>
      <c r="G125" s="39">
        <v>20</v>
      </c>
    </row>
    <row r="126" spans="1:7">
      <c r="A126" s="42">
        <v>43951</v>
      </c>
      <c r="B126" s="39" t="s">
        <v>1</v>
      </c>
      <c r="C126" s="39" t="s">
        <v>13</v>
      </c>
      <c r="D126" s="39">
        <v>2618</v>
      </c>
      <c r="E126" s="43">
        <f t="array" ref="E126">INDEX(产品明细!$C$6:$C$22,MATCH(销售[[#This Row],[产品名称]]&amp;销售[[#This Row],[产品型号]],产品名称&amp;产品型号,0))</f>
        <v>6</v>
      </c>
      <c r="F126" s="43">
        <f>销售[[#This Row],[销售量]]*销售[[#This Row],[零售价]]</f>
        <v>15708</v>
      </c>
      <c r="G126" s="39">
        <v>0</v>
      </c>
    </row>
    <row r="127" spans="1:7">
      <c r="A127" s="42">
        <v>43952</v>
      </c>
      <c r="B127" s="39" t="s">
        <v>23</v>
      </c>
      <c r="C127" s="39" t="s">
        <v>13</v>
      </c>
      <c r="D127" s="39">
        <v>828</v>
      </c>
      <c r="E127" s="43">
        <f t="array" ref="E127">INDEX(产品明细!$C$6:$C$22,MATCH(销售[[#This Row],[产品名称]]&amp;销售[[#This Row],[产品型号]],产品名称&amp;产品型号,0))</f>
        <v>8</v>
      </c>
      <c r="F127" s="43">
        <f>销售[[#This Row],[销售量]]*销售[[#This Row],[零售价]]</f>
        <v>6624</v>
      </c>
      <c r="G127" s="39">
        <v>2</v>
      </c>
    </row>
    <row r="128" spans="1:7">
      <c r="A128" s="42">
        <v>43953</v>
      </c>
      <c r="B128" s="39" t="s">
        <v>15</v>
      </c>
      <c r="C128" s="39" t="s">
        <v>13</v>
      </c>
      <c r="D128" s="39">
        <v>367</v>
      </c>
      <c r="E128" s="43">
        <f t="array" ref="E128">INDEX(产品明细!$C$6:$C$22,MATCH(销售[[#This Row],[产品名称]]&amp;销售[[#This Row],[产品型号]],产品名称&amp;产品型号,0))</f>
        <v>6</v>
      </c>
      <c r="F128" s="43">
        <f>销售[[#This Row],[销售量]]*销售[[#This Row],[零售价]]</f>
        <v>2202</v>
      </c>
      <c r="G128" s="39">
        <v>0</v>
      </c>
    </row>
    <row r="129" spans="1:7">
      <c r="A129" s="42">
        <v>43954</v>
      </c>
      <c r="B129" s="39" t="s">
        <v>1</v>
      </c>
      <c r="C129" s="39" t="s">
        <v>13</v>
      </c>
      <c r="D129" s="39">
        <v>2174</v>
      </c>
      <c r="E129" s="43">
        <f t="array" ref="E129">INDEX(产品明细!$C$6:$C$22,MATCH(销售[[#This Row],[产品名称]]&amp;销售[[#This Row],[产品型号]],产品名称&amp;产品型号,0))</f>
        <v>6</v>
      </c>
      <c r="F129" s="43">
        <f>销售[[#This Row],[销售量]]*销售[[#This Row],[零售价]]</f>
        <v>13044</v>
      </c>
      <c r="G129" s="39">
        <v>2</v>
      </c>
    </row>
    <row r="130" spans="1:7">
      <c r="A130" s="42">
        <v>43955</v>
      </c>
      <c r="B130" s="39" t="s">
        <v>15</v>
      </c>
      <c r="C130" s="39" t="s">
        <v>3</v>
      </c>
      <c r="D130" s="39">
        <v>558</v>
      </c>
      <c r="E130" s="43">
        <f t="array" ref="E130">INDEX(产品明细!$C$6:$C$22,MATCH(销售[[#This Row],[产品名称]]&amp;销售[[#This Row],[产品型号]],产品名称&amp;产品型号,0))</f>
        <v>3</v>
      </c>
      <c r="F130" s="43">
        <f>销售[[#This Row],[销售量]]*销售[[#This Row],[零售价]]</f>
        <v>1674</v>
      </c>
      <c r="G130" s="39">
        <v>17</v>
      </c>
    </row>
    <row r="131" spans="1:7">
      <c r="A131" s="42">
        <v>43956</v>
      </c>
      <c r="B131" s="39" t="s">
        <v>15</v>
      </c>
      <c r="C131" s="39" t="s">
        <v>13</v>
      </c>
      <c r="D131" s="39">
        <v>1962</v>
      </c>
      <c r="E131" s="43">
        <f t="array" ref="E131">INDEX(产品明细!$C$6:$C$22,MATCH(销售[[#This Row],[产品名称]]&amp;销售[[#This Row],[产品型号]],产品名称&amp;产品型号,0))</f>
        <v>6</v>
      </c>
      <c r="F131" s="43">
        <f>销售[[#This Row],[销售量]]*销售[[#This Row],[零售价]]</f>
        <v>11772</v>
      </c>
      <c r="G131" s="39">
        <v>8</v>
      </c>
    </row>
    <row r="132" spans="1:7">
      <c r="A132" s="42">
        <v>43957</v>
      </c>
      <c r="B132" s="39" t="s">
        <v>19</v>
      </c>
      <c r="C132" s="39" t="s">
        <v>11</v>
      </c>
      <c r="D132" s="39">
        <v>1611</v>
      </c>
      <c r="E132" s="43">
        <f t="array" ref="E132">INDEX(产品明细!$C$6:$C$22,MATCH(销售[[#This Row],[产品名称]]&amp;销售[[#This Row],[产品型号]],产品名称&amp;产品型号,0))</f>
        <v>4</v>
      </c>
      <c r="F132" s="43">
        <f>销售[[#This Row],[销售量]]*销售[[#This Row],[零售价]]</f>
        <v>6444</v>
      </c>
      <c r="G132" s="39">
        <v>19</v>
      </c>
    </row>
    <row r="133" spans="1:7">
      <c r="A133" s="42">
        <v>43958</v>
      </c>
      <c r="B133" s="39" t="s">
        <v>19</v>
      </c>
      <c r="C133" s="39" t="s">
        <v>25</v>
      </c>
      <c r="D133" s="39">
        <v>2960</v>
      </c>
      <c r="E133" s="43">
        <f t="array" ref="E133">INDEX(产品明细!$C$6:$C$22,MATCH(销售[[#This Row],[产品名称]]&amp;销售[[#This Row],[产品型号]],产品名称&amp;产品型号,0))</f>
        <v>6</v>
      </c>
      <c r="F133" s="43">
        <f>销售[[#This Row],[销售量]]*销售[[#This Row],[零售价]]</f>
        <v>17760</v>
      </c>
      <c r="G133" s="39">
        <v>14</v>
      </c>
    </row>
    <row r="134" spans="1:7">
      <c r="A134" s="42">
        <v>43959</v>
      </c>
      <c r="B134" s="39" t="s">
        <v>1</v>
      </c>
      <c r="C134" s="39" t="s">
        <v>11</v>
      </c>
      <c r="D134" s="39">
        <v>2520</v>
      </c>
      <c r="E134" s="43">
        <f t="array" ref="E134">INDEX(产品明细!$C$6:$C$22,MATCH(销售[[#This Row],[产品名称]]&amp;销售[[#This Row],[产品型号]],产品名称&amp;产品型号,0))</f>
        <v>2.5</v>
      </c>
      <c r="F134" s="43">
        <f>销售[[#This Row],[销售量]]*销售[[#This Row],[零售价]]</f>
        <v>6300</v>
      </c>
      <c r="G134" s="39">
        <v>9</v>
      </c>
    </row>
    <row r="135" spans="1:7">
      <c r="A135" s="42">
        <v>43960</v>
      </c>
      <c r="B135" s="39" t="s">
        <v>19</v>
      </c>
      <c r="C135" s="39" t="s">
        <v>11</v>
      </c>
      <c r="D135" s="39">
        <v>1256</v>
      </c>
      <c r="E135" s="43">
        <f t="array" ref="E135">INDEX(产品明细!$C$6:$C$22,MATCH(销售[[#This Row],[产品名称]]&amp;销售[[#This Row],[产品型号]],产品名称&amp;产品型号,0))</f>
        <v>4</v>
      </c>
      <c r="F135" s="43">
        <f>销售[[#This Row],[销售量]]*销售[[#This Row],[零售价]]</f>
        <v>5024</v>
      </c>
      <c r="G135" s="39">
        <v>16</v>
      </c>
    </row>
    <row r="136" spans="1:7">
      <c r="A136" s="42">
        <v>43961</v>
      </c>
      <c r="B136" s="39" t="s">
        <v>15</v>
      </c>
      <c r="C136" s="39" t="s">
        <v>3</v>
      </c>
      <c r="D136" s="39">
        <v>1246</v>
      </c>
      <c r="E136" s="43">
        <f t="array" ref="E136">INDEX(产品明细!$C$6:$C$22,MATCH(销售[[#This Row],[产品名称]]&amp;销售[[#This Row],[产品型号]],产品名称&amp;产品型号,0))</f>
        <v>3</v>
      </c>
      <c r="F136" s="43">
        <f>销售[[#This Row],[销售量]]*销售[[#This Row],[零售价]]</f>
        <v>3738</v>
      </c>
      <c r="G136" s="39">
        <v>3</v>
      </c>
    </row>
    <row r="137" spans="1:7">
      <c r="A137" s="42">
        <v>43962</v>
      </c>
      <c r="B137" s="39" t="s">
        <v>21</v>
      </c>
      <c r="C137" s="39" t="s">
        <v>29</v>
      </c>
      <c r="D137" s="39">
        <v>1400</v>
      </c>
      <c r="E137" s="43">
        <f t="array" ref="E137">INDEX(产品明细!$C$6:$C$22,MATCH(销售[[#This Row],[产品名称]]&amp;销售[[#This Row],[产品型号]],产品名称&amp;产品型号,0))</f>
        <v>8</v>
      </c>
      <c r="F137" s="43">
        <f>销售[[#This Row],[销售量]]*销售[[#This Row],[零售价]]</f>
        <v>11200</v>
      </c>
      <c r="G137" s="39">
        <v>14</v>
      </c>
    </row>
    <row r="138" spans="1:7">
      <c r="A138" s="42">
        <v>43963</v>
      </c>
      <c r="B138" s="39" t="s">
        <v>17</v>
      </c>
      <c r="C138" s="39" t="s">
        <v>11</v>
      </c>
      <c r="D138" s="39">
        <v>2651</v>
      </c>
      <c r="E138" s="43">
        <f t="array" ref="E138">INDEX(产品明细!$C$6:$C$22,MATCH(销售[[#This Row],[产品名称]]&amp;销售[[#This Row],[产品型号]],产品名称&amp;产品型号,0))</f>
        <v>3</v>
      </c>
      <c r="F138" s="43">
        <f>销售[[#This Row],[销售量]]*销售[[#This Row],[零售价]]</f>
        <v>7953</v>
      </c>
      <c r="G138" s="39">
        <v>14</v>
      </c>
    </row>
    <row r="139" spans="1:7">
      <c r="A139" s="42">
        <v>43964</v>
      </c>
      <c r="B139" s="39" t="s">
        <v>21</v>
      </c>
      <c r="C139" s="39" t="s">
        <v>27</v>
      </c>
      <c r="D139" s="39">
        <v>1612</v>
      </c>
      <c r="E139" s="43">
        <f t="array" ref="E139">INDEX(产品明细!$C$6:$C$22,MATCH(销售[[#This Row],[产品名称]]&amp;销售[[#This Row],[产品型号]],产品名称&amp;产品型号,0))</f>
        <v>4</v>
      </c>
      <c r="F139" s="43">
        <f>销售[[#This Row],[销售量]]*销售[[#This Row],[零售价]]</f>
        <v>6448</v>
      </c>
      <c r="G139" s="39">
        <v>13</v>
      </c>
    </row>
    <row r="140" spans="1:7">
      <c r="A140" s="42">
        <v>43965</v>
      </c>
      <c r="B140" s="39" t="s">
        <v>23</v>
      </c>
      <c r="C140" s="39" t="s">
        <v>13</v>
      </c>
      <c r="D140" s="39">
        <v>2477</v>
      </c>
      <c r="E140" s="43">
        <f t="array" ref="E140">INDEX(产品明细!$C$6:$C$22,MATCH(销售[[#This Row],[产品名称]]&amp;销售[[#This Row],[产品型号]],产品名称&amp;产品型号,0))</f>
        <v>8</v>
      </c>
      <c r="F140" s="43">
        <f>销售[[#This Row],[销售量]]*销售[[#This Row],[零售价]]</f>
        <v>19816</v>
      </c>
      <c r="G140" s="39">
        <v>9</v>
      </c>
    </row>
    <row r="141" spans="1:7">
      <c r="A141" s="42">
        <v>43966</v>
      </c>
      <c r="B141" s="39" t="s">
        <v>17</v>
      </c>
      <c r="C141" s="39" t="s">
        <v>11</v>
      </c>
      <c r="D141" s="39">
        <v>1880</v>
      </c>
      <c r="E141" s="43">
        <f t="array" ref="E141">INDEX(产品明细!$C$6:$C$22,MATCH(销售[[#This Row],[产品名称]]&amp;销售[[#This Row],[产品型号]],产品名称&amp;产品型号,0))</f>
        <v>3</v>
      </c>
      <c r="F141" s="43">
        <f>销售[[#This Row],[销售量]]*销售[[#This Row],[零售价]]</f>
        <v>5640</v>
      </c>
      <c r="G141" s="39">
        <v>18</v>
      </c>
    </row>
    <row r="142" spans="1:7">
      <c r="A142" s="42">
        <v>43967</v>
      </c>
      <c r="B142" s="39" t="s">
        <v>21</v>
      </c>
      <c r="C142" s="39" t="s">
        <v>27</v>
      </c>
      <c r="D142" s="39">
        <v>2907</v>
      </c>
      <c r="E142" s="43">
        <f t="array" ref="E142">INDEX(产品明细!$C$6:$C$22,MATCH(销售[[#This Row],[产品名称]]&amp;销售[[#This Row],[产品型号]],产品名称&amp;产品型号,0))</f>
        <v>4</v>
      </c>
      <c r="F142" s="43">
        <f>销售[[#This Row],[销售量]]*销售[[#This Row],[零售价]]</f>
        <v>11628</v>
      </c>
      <c r="G142" s="39">
        <v>4</v>
      </c>
    </row>
    <row r="143" spans="1:7">
      <c r="A143" s="42">
        <v>43968</v>
      </c>
      <c r="B143" s="39" t="s">
        <v>1</v>
      </c>
      <c r="C143" s="39" t="s">
        <v>3</v>
      </c>
      <c r="D143" s="39">
        <v>2937</v>
      </c>
      <c r="E143" s="43">
        <f t="array" ref="E143">INDEX(产品明细!$C$6:$C$22,MATCH(销售[[#This Row],[产品名称]]&amp;销售[[#This Row],[产品型号]],产品名称&amp;产品型号,0))</f>
        <v>3</v>
      </c>
      <c r="F143" s="43">
        <f>销售[[#This Row],[销售量]]*销售[[#This Row],[零售价]]</f>
        <v>8811</v>
      </c>
      <c r="G143" s="39">
        <v>2</v>
      </c>
    </row>
    <row r="144" spans="1:7">
      <c r="A144" s="42">
        <v>43969</v>
      </c>
      <c r="B144" s="39" t="s">
        <v>15</v>
      </c>
      <c r="C144" s="39" t="s">
        <v>11</v>
      </c>
      <c r="D144" s="39">
        <v>972</v>
      </c>
      <c r="E144" s="43">
        <f t="array" ref="E144">INDEX(产品明细!$C$6:$C$22,MATCH(销售[[#This Row],[产品名称]]&amp;销售[[#This Row],[产品型号]],产品名称&amp;产品型号,0))</f>
        <v>2.5</v>
      </c>
      <c r="F144" s="43">
        <f>销售[[#This Row],[销售量]]*销售[[#This Row],[零售价]]</f>
        <v>2430</v>
      </c>
      <c r="G144" s="39">
        <v>12</v>
      </c>
    </row>
    <row r="145" spans="1:7">
      <c r="A145" s="42">
        <v>43970</v>
      </c>
      <c r="B145" s="39" t="s">
        <v>23</v>
      </c>
      <c r="C145" s="39" t="s">
        <v>13</v>
      </c>
      <c r="D145" s="39">
        <v>2880</v>
      </c>
      <c r="E145" s="43">
        <f t="array" ref="E145">INDEX(产品明细!$C$6:$C$22,MATCH(销售[[#This Row],[产品名称]]&amp;销售[[#This Row],[产品型号]],产品名称&amp;产品型号,0))</f>
        <v>8</v>
      </c>
      <c r="F145" s="43">
        <f>销售[[#This Row],[销售量]]*销售[[#This Row],[零售价]]</f>
        <v>23040</v>
      </c>
      <c r="G145" s="39">
        <v>13</v>
      </c>
    </row>
    <row r="146" spans="1:7">
      <c r="A146" s="42">
        <v>43971</v>
      </c>
      <c r="B146" s="39" t="s">
        <v>1</v>
      </c>
      <c r="C146" s="39" t="s">
        <v>11</v>
      </c>
      <c r="D146" s="39">
        <v>1979</v>
      </c>
      <c r="E146" s="43">
        <f t="array" ref="E146">INDEX(产品明细!$C$6:$C$22,MATCH(销售[[#This Row],[产品名称]]&amp;销售[[#This Row],[产品型号]],产品名称&amp;产品型号,0))</f>
        <v>2.5</v>
      </c>
      <c r="F146" s="43">
        <f>销售[[#This Row],[销售量]]*销售[[#This Row],[零售价]]</f>
        <v>4947.5</v>
      </c>
      <c r="G146" s="39">
        <v>9</v>
      </c>
    </row>
    <row r="147" spans="1:7">
      <c r="A147" s="42">
        <v>43972</v>
      </c>
      <c r="B147" s="39" t="s">
        <v>15</v>
      </c>
      <c r="C147" s="39" t="s">
        <v>3</v>
      </c>
      <c r="D147" s="39">
        <v>2240</v>
      </c>
      <c r="E147" s="43">
        <f t="array" ref="E147">INDEX(产品明细!$C$6:$C$22,MATCH(销售[[#This Row],[产品名称]]&amp;销售[[#This Row],[产品型号]],产品名称&amp;产品型号,0))</f>
        <v>3</v>
      </c>
      <c r="F147" s="43">
        <f>销售[[#This Row],[销售量]]*销售[[#This Row],[零售价]]</f>
        <v>6720</v>
      </c>
      <c r="G147" s="39">
        <v>6</v>
      </c>
    </row>
    <row r="148" spans="1:7">
      <c r="A148" s="42">
        <v>43973</v>
      </c>
      <c r="B148" s="39" t="s">
        <v>19</v>
      </c>
      <c r="C148" s="39" t="s">
        <v>25</v>
      </c>
      <c r="D148" s="39">
        <v>566</v>
      </c>
      <c r="E148" s="43">
        <f t="array" ref="E148">INDEX(产品明细!$C$6:$C$22,MATCH(销售[[#This Row],[产品名称]]&amp;销售[[#This Row],[产品型号]],产品名称&amp;产品型号,0))</f>
        <v>6</v>
      </c>
      <c r="F148" s="43">
        <f>销售[[#This Row],[销售量]]*销售[[#This Row],[零售价]]</f>
        <v>3396</v>
      </c>
      <c r="G148" s="39">
        <v>8</v>
      </c>
    </row>
    <row r="149" spans="1:7">
      <c r="A149" s="42">
        <v>43974</v>
      </c>
      <c r="B149" s="39" t="s">
        <v>21</v>
      </c>
      <c r="C149" s="39" t="s">
        <v>29</v>
      </c>
      <c r="D149" s="39">
        <v>1584</v>
      </c>
      <c r="E149" s="43">
        <f t="array" ref="E149">INDEX(产品明细!$C$6:$C$22,MATCH(销售[[#This Row],[产品名称]]&amp;销售[[#This Row],[产品型号]],产品名称&amp;产品型号,0))</f>
        <v>8</v>
      </c>
      <c r="F149" s="43">
        <f>销售[[#This Row],[销售量]]*销售[[#This Row],[零售价]]</f>
        <v>12672</v>
      </c>
      <c r="G149" s="39">
        <v>5</v>
      </c>
    </row>
    <row r="150" spans="1:7">
      <c r="A150" s="42">
        <v>43975</v>
      </c>
      <c r="B150" s="39" t="s">
        <v>19</v>
      </c>
      <c r="C150" s="39" t="s">
        <v>25</v>
      </c>
      <c r="D150" s="39">
        <v>246</v>
      </c>
      <c r="E150" s="43">
        <f t="array" ref="E150">INDEX(产品明细!$C$6:$C$22,MATCH(销售[[#This Row],[产品名称]]&amp;销售[[#This Row],[产品型号]],产品名称&amp;产品型号,0))</f>
        <v>6</v>
      </c>
      <c r="F150" s="43">
        <f>销售[[#This Row],[销售量]]*销售[[#This Row],[零售价]]</f>
        <v>1476</v>
      </c>
      <c r="G150" s="39">
        <v>12</v>
      </c>
    </row>
    <row r="151" spans="1:7">
      <c r="A151" s="42">
        <v>43976</v>
      </c>
      <c r="B151" s="39" t="s">
        <v>15</v>
      </c>
      <c r="C151" s="39" t="s">
        <v>3</v>
      </c>
      <c r="D151" s="39">
        <v>2966</v>
      </c>
      <c r="E151" s="43">
        <f t="array" ref="E151">INDEX(产品明细!$C$6:$C$22,MATCH(销售[[#This Row],[产品名称]]&amp;销售[[#This Row],[产品型号]],产品名称&amp;产品型号,0))</f>
        <v>3</v>
      </c>
      <c r="F151" s="43">
        <f>销售[[#This Row],[销售量]]*销售[[#This Row],[零售价]]</f>
        <v>8898</v>
      </c>
      <c r="G151" s="39">
        <v>13</v>
      </c>
    </row>
    <row r="152" spans="1:7">
      <c r="A152" s="42">
        <v>43977</v>
      </c>
      <c r="B152" s="39" t="s">
        <v>1</v>
      </c>
      <c r="C152" s="39" t="s">
        <v>13</v>
      </c>
      <c r="D152" s="39">
        <v>1439</v>
      </c>
      <c r="E152" s="43">
        <f t="array" ref="E152">INDEX(产品明细!$C$6:$C$22,MATCH(销售[[#This Row],[产品名称]]&amp;销售[[#This Row],[产品型号]],产品名称&amp;产品型号,0))</f>
        <v>6</v>
      </c>
      <c r="F152" s="43">
        <f>销售[[#This Row],[销售量]]*销售[[#This Row],[零售价]]</f>
        <v>8634</v>
      </c>
      <c r="G152" s="39">
        <v>17</v>
      </c>
    </row>
    <row r="153" spans="1:7">
      <c r="A153" s="42">
        <v>43978</v>
      </c>
      <c r="B153" s="39" t="s">
        <v>1</v>
      </c>
      <c r="C153" s="39" t="s">
        <v>3</v>
      </c>
      <c r="D153" s="39">
        <v>2534</v>
      </c>
      <c r="E153" s="43">
        <f t="array" ref="E153">INDEX(产品明细!$C$6:$C$22,MATCH(销售[[#This Row],[产品名称]]&amp;销售[[#This Row],[产品型号]],产品名称&amp;产品型号,0))</f>
        <v>3</v>
      </c>
      <c r="F153" s="43">
        <f>销售[[#This Row],[销售量]]*销售[[#This Row],[零售价]]</f>
        <v>7602</v>
      </c>
      <c r="G153" s="39">
        <v>6</v>
      </c>
    </row>
    <row r="154" spans="1:7">
      <c r="A154" s="42">
        <v>43979</v>
      </c>
      <c r="B154" s="39" t="s">
        <v>1</v>
      </c>
      <c r="C154" s="39" t="s">
        <v>11</v>
      </c>
      <c r="D154" s="39">
        <v>1228</v>
      </c>
      <c r="E154" s="43">
        <f t="array" ref="E154">INDEX(产品明细!$C$6:$C$22,MATCH(销售[[#This Row],[产品名称]]&amp;销售[[#This Row],[产品型号]],产品名称&amp;产品型号,0))</f>
        <v>2.5</v>
      </c>
      <c r="F154" s="43">
        <f>销售[[#This Row],[销售量]]*销售[[#This Row],[零售价]]</f>
        <v>3070</v>
      </c>
      <c r="G154" s="39">
        <v>18</v>
      </c>
    </row>
    <row r="155" spans="1:7">
      <c r="A155" s="42">
        <v>43980</v>
      </c>
      <c r="B155" s="39" t="s">
        <v>23</v>
      </c>
      <c r="C155" s="39" t="s">
        <v>13</v>
      </c>
      <c r="D155" s="39">
        <v>265</v>
      </c>
      <c r="E155" s="43">
        <f t="array" ref="E155">INDEX(产品明细!$C$6:$C$22,MATCH(销售[[#This Row],[产品名称]]&amp;销售[[#This Row],[产品型号]],产品名称&amp;产品型号,0))</f>
        <v>8</v>
      </c>
      <c r="F155" s="43">
        <f>销售[[#This Row],[销售量]]*销售[[#This Row],[零售价]]</f>
        <v>2120</v>
      </c>
      <c r="G155" s="39">
        <v>14</v>
      </c>
    </row>
    <row r="156" spans="1:7">
      <c r="A156" s="42">
        <v>43981</v>
      </c>
      <c r="B156" s="39" t="s">
        <v>15</v>
      </c>
      <c r="C156" s="39" t="s">
        <v>3</v>
      </c>
      <c r="D156" s="39">
        <v>1084</v>
      </c>
      <c r="E156" s="43">
        <f t="array" ref="E156">INDEX(产品明细!$C$6:$C$22,MATCH(销售[[#This Row],[产品名称]]&amp;销售[[#This Row],[产品型号]],产品名称&amp;产品型号,0))</f>
        <v>3</v>
      </c>
      <c r="F156" s="43">
        <f>销售[[#This Row],[销售量]]*销售[[#This Row],[零售价]]</f>
        <v>3252</v>
      </c>
      <c r="G156" s="39">
        <v>11</v>
      </c>
    </row>
    <row r="157" spans="1:7">
      <c r="A157" s="42">
        <v>43982</v>
      </c>
      <c r="B157" s="39" t="s">
        <v>21</v>
      </c>
      <c r="C157" s="39" t="s">
        <v>27</v>
      </c>
      <c r="D157" s="39">
        <v>1506</v>
      </c>
      <c r="E157" s="43">
        <f t="array" ref="E157">INDEX(产品明细!$C$6:$C$22,MATCH(销售[[#This Row],[产品名称]]&amp;销售[[#This Row],[产品型号]],产品名称&amp;产品型号,0))</f>
        <v>4</v>
      </c>
      <c r="F157" s="43">
        <f>销售[[#This Row],[销售量]]*销售[[#This Row],[零售价]]</f>
        <v>6024</v>
      </c>
      <c r="G157" s="39">
        <v>13</v>
      </c>
    </row>
    <row r="158" spans="1:7">
      <c r="A158" s="42">
        <v>43983</v>
      </c>
      <c r="B158" s="39" t="s">
        <v>15</v>
      </c>
      <c r="C158" s="39" t="s">
        <v>11</v>
      </c>
      <c r="D158" s="39">
        <v>321</v>
      </c>
      <c r="E158" s="43">
        <f t="array" ref="E158">INDEX(产品明细!$C$6:$C$22,MATCH(销售[[#This Row],[产品名称]]&amp;销售[[#This Row],[产品型号]],产品名称&amp;产品型号,0))</f>
        <v>2.5</v>
      </c>
      <c r="F158" s="43">
        <f>销售[[#This Row],[销售量]]*销售[[#This Row],[零售价]]</f>
        <v>802.5</v>
      </c>
      <c r="G158" s="39">
        <v>1</v>
      </c>
    </row>
    <row r="159" spans="1:7">
      <c r="A159" s="42">
        <v>43984</v>
      </c>
      <c r="B159" s="39" t="s">
        <v>15</v>
      </c>
      <c r="C159" s="39" t="s">
        <v>13</v>
      </c>
      <c r="D159" s="39">
        <v>1102</v>
      </c>
      <c r="E159" s="43">
        <f t="array" ref="E159">INDEX(产品明细!$C$6:$C$22,MATCH(销售[[#This Row],[产品名称]]&amp;销售[[#This Row],[产品型号]],产品名称&amp;产品型号,0))</f>
        <v>6</v>
      </c>
      <c r="F159" s="43">
        <f>销售[[#This Row],[销售量]]*销售[[#This Row],[零售价]]</f>
        <v>6612</v>
      </c>
      <c r="G159" s="39">
        <v>15</v>
      </c>
    </row>
    <row r="160" spans="1:7">
      <c r="A160" s="42">
        <v>43985</v>
      </c>
      <c r="B160" s="39" t="s">
        <v>19</v>
      </c>
      <c r="C160" s="39" t="s">
        <v>25</v>
      </c>
      <c r="D160" s="39">
        <v>321</v>
      </c>
      <c r="E160" s="43">
        <f t="array" ref="E160">INDEX(产品明细!$C$6:$C$22,MATCH(销售[[#This Row],[产品名称]]&amp;销售[[#This Row],[产品型号]],产品名称&amp;产品型号,0))</f>
        <v>6</v>
      </c>
      <c r="F160" s="43">
        <f>销售[[#This Row],[销售量]]*销售[[#This Row],[零售价]]</f>
        <v>1926</v>
      </c>
      <c r="G160" s="39">
        <v>12</v>
      </c>
    </row>
    <row r="161" spans="1:7">
      <c r="A161" s="42">
        <v>43986</v>
      </c>
      <c r="B161" s="39" t="s">
        <v>15</v>
      </c>
      <c r="C161" s="39" t="s">
        <v>13</v>
      </c>
      <c r="D161" s="39">
        <v>2962</v>
      </c>
      <c r="E161" s="43">
        <f t="array" ref="E161">INDEX(产品明细!$C$6:$C$22,MATCH(销售[[#This Row],[产品名称]]&amp;销售[[#This Row],[产品型号]],产品名称&amp;产品型号,0))</f>
        <v>6</v>
      </c>
      <c r="F161" s="43">
        <f>销售[[#This Row],[销售量]]*销售[[#This Row],[零售价]]</f>
        <v>17772</v>
      </c>
      <c r="G161" s="39">
        <v>11</v>
      </c>
    </row>
    <row r="162" spans="1:7">
      <c r="A162" s="42">
        <v>43987</v>
      </c>
      <c r="B162" s="39" t="s">
        <v>1</v>
      </c>
      <c r="C162" s="39" t="s">
        <v>11</v>
      </c>
      <c r="D162" s="39">
        <v>2572</v>
      </c>
      <c r="E162" s="43">
        <f t="array" ref="E162">INDEX(产品明细!$C$6:$C$22,MATCH(销售[[#This Row],[产品名称]]&amp;销售[[#This Row],[产品型号]],产品名称&amp;产品型号,0))</f>
        <v>2.5</v>
      </c>
      <c r="F162" s="43">
        <f>销售[[#This Row],[销售量]]*销售[[#This Row],[零售价]]</f>
        <v>6430</v>
      </c>
      <c r="G162" s="39">
        <v>11</v>
      </c>
    </row>
    <row r="163" spans="1:7">
      <c r="A163" s="42">
        <v>43988</v>
      </c>
      <c r="B163" s="39" t="s">
        <v>17</v>
      </c>
      <c r="C163" s="39" t="s">
        <v>11</v>
      </c>
      <c r="D163" s="39">
        <v>1402</v>
      </c>
      <c r="E163" s="43">
        <f t="array" ref="E163">INDEX(产品明细!$C$6:$C$22,MATCH(销售[[#This Row],[产品名称]]&amp;销售[[#This Row],[产品型号]],产品名称&amp;产品型号,0))</f>
        <v>3</v>
      </c>
      <c r="F163" s="43">
        <f>销售[[#This Row],[销售量]]*销售[[#This Row],[零售价]]</f>
        <v>4206</v>
      </c>
      <c r="G163" s="39">
        <v>5</v>
      </c>
    </row>
    <row r="164" spans="1:7">
      <c r="A164" s="42">
        <v>43989</v>
      </c>
      <c r="B164" s="39" t="s">
        <v>21</v>
      </c>
      <c r="C164" s="39" t="s">
        <v>11</v>
      </c>
      <c r="D164" s="39">
        <v>1630</v>
      </c>
      <c r="E164" s="43">
        <f t="array" ref="E164">INDEX(产品明细!$C$6:$C$22,MATCH(销售[[#This Row],[产品名称]]&amp;销售[[#This Row],[产品型号]],产品名称&amp;产品型号,0))</f>
        <v>6</v>
      </c>
      <c r="F164" s="43">
        <f>销售[[#This Row],[销售量]]*销售[[#This Row],[零售价]]</f>
        <v>9780</v>
      </c>
      <c r="G164" s="39">
        <v>3</v>
      </c>
    </row>
    <row r="165" spans="1:7">
      <c r="A165" s="42">
        <v>43990</v>
      </c>
      <c r="B165" s="39" t="s">
        <v>21</v>
      </c>
      <c r="C165" s="39" t="s">
        <v>11</v>
      </c>
      <c r="D165" s="39">
        <v>2613</v>
      </c>
      <c r="E165" s="43">
        <f t="array" ref="E165">INDEX(产品明细!$C$6:$C$22,MATCH(销售[[#This Row],[产品名称]]&amp;销售[[#This Row],[产品型号]],产品名称&amp;产品型号,0))</f>
        <v>6</v>
      </c>
      <c r="F165" s="43">
        <f>销售[[#This Row],[销售量]]*销售[[#This Row],[零售价]]</f>
        <v>15678</v>
      </c>
      <c r="G165" s="39">
        <v>9</v>
      </c>
    </row>
    <row r="166" spans="1:7">
      <c r="A166" s="42">
        <v>43991</v>
      </c>
      <c r="B166" s="39" t="s">
        <v>23</v>
      </c>
      <c r="C166" s="39" t="s">
        <v>3</v>
      </c>
      <c r="D166" s="39">
        <v>1641</v>
      </c>
      <c r="E166" s="43">
        <f t="array" ref="E166">INDEX(产品明细!$C$6:$C$22,MATCH(销售[[#This Row],[产品名称]]&amp;销售[[#This Row],[产品型号]],产品名称&amp;产品型号,0))</f>
        <v>3.5</v>
      </c>
      <c r="F166" s="43">
        <f>销售[[#This Row],[销售量]]*销售[[#This Row],[零售价]]</f>
        <v>5743.5</v>
      </c>
      <c r="G166" s="39">
        <v>14</v>
      </c>
    </row>
    <row r="167" spans="1:7">
      <c r="A167" s="42">
        <v>43992</v>
      </c>
      <c r="B167" s="39" t="s">
        <v>15</v>
      </c>
      <c r="C167" s="39" t="s">
        <v>11</v>
      </c>
      <c r="D167" s="39">
        <v>2417</v>
      </c>
      <c r="E167" s="43">
        <f t="array" ref="E167">INDEX(产品明细!$C$6:$C$22,MATCH(销售[[#This Row],[产品名称]]&amp;销售[[#This Row],[产品型号]],产品名称&amp;产品型号,0))</f>
        <v>2.5</v>
      </c>
      <c r="F167" s="43">
        <f>销售[[#This Row],[销售量]]*销售[[#This Row],[零售价]]</f>
        <v>6042.5</v>
      </c>
      <c r="G167" s="39">
        <v>16</v>
      </c>
    </row>
    <row r="168" spans="1:7">
      <c r="A168" s="42">
        <v>43993</v>
      </c>
      <c r="B168" s="39" t="s">
        <v>15</v>
      </c>
      <c r="C168" s="39" t="s">
        <v>11</v>
      </c>
      <c r="D168" s="39">
        <v>2454</v>
      </c>
      <c r="E168" s="43">
        <f t="array" ref="E168">INDEX(产品明细!$C$6:$C$22,MATCH(销售[[#This Row],[产品名称]]&amp;销售[[#This Row],[产品型号]],产品名称&amp;产品型号,0))</f>
        <v>2.5</v>
      </c>
      <c r="F168" s="43">
        <f>销售[[#This Row],[销售量]]*销售[[#This Row],[零售价]]</f>
        <v>6135</v>
      </c>
      <c r="G168" s="39">
        <v>9</v>
      </c>
    </row>
    <row r="169" spans="1:7">
      <c r="A169" s="42">
        <v>43994</v>
      </c>
      <c r="B169" s="39" t="s">
        <v>19</v>
      </c>
      <c r="C169" s="39" t="s">
        <v>25</v>
      </c>
      <c r="D169" s="39">
        <v>1977</v>
      </c>
      <c r="E169" s="43">
        <f t="array" ref="E169">INDEX(产品明细!$C$6:$C$22,MATCH(销售[[#This Row],[产品名称]]&amp;销售[[#This Row],[产品型号]],产品名称&amp;产品型号,0))</f>
        <v>6</v>
      </c>
      <c r="F169" s="43">
        <f>销售[[#This Row],[销售量]]*销售[[#This Row],[零售价]]</f>
        <v>11862</v>
      </c>
      <c r="G169" s="39">
        <v>9</v>
      </c>
    </row>
    <row r="170" spans="1:7">
      <c r="A170" s="42">
        <v>43995</v>
      </c>
      <c r="B170" s="39" t="s">
        <v>17</v>
      </c>
      <c r="C170" s="39" t="s">
        <v>11</v>
      </c>
      <c r="D170" s="39">
        <v>2071</v>
      </c>
      <c r="E170" s="43">
        <f t="array" ref="E170">INDEX(产品明细!$C$6:$C$22,MATCH(销售[[#This Row],[产品名称]]&amp;销售[[#This Row],[产品型号]],产品名称&amp;产品型号,0))</f>
        <v>3</v>
      </c>
      <c r="F170" s="43">
        <f>销售[[#This Row],[销售量]]*销售[[#This Row],[零售价]]</f>
        <v>6213</v>
      </c>
      <c r="G170" s="39">
        <v>18</v>
      </c>
    </row>
    <row r="171" spans="1:7">
      <c r="A171" s="42">
        <v>43996</v>
      </c>
      <c r="B171" s="39" t="s">
        <v>21</v>
      </c>
      <c r="C171" s="39" t="s">
        <v>11</v>
      </c>
      <c r="D171" s="39">
        <v>158</v>
      </c>
      <c r="E171" s="43">
        <f t="array" ref="E171">INDEX(产品明细!$C$6:$C$22,MATCH(销售[[#This Row],[产品名称]]&amp;销售[[#This Row],[产品型号]],产品名称&amp;产品型号,0))</f>
        <v>6</v>
      </c>
      <c r="F171" s="43">
        <f>销售[[#This Row],[销售量]]*销售[[#This Row],[零售价]]</f>
        <v>948</v>
      </c>
      <c r="G171" s="39">
        <v>10</v>
      </c>
    </row>
    <row r="172" spans="1:7">
      <c r="A172" s="42">
        <v>43997</v>
      </c>
      <c r="B172" s="39" t="s">
        <v>15</v>
      </c>
      <c r="C172" s="39" t="s">
        <v>11</v>
      </c>
      <c r="D172" s="39">
        <v>531</v>
      </c>
      <c r="E172" s="43">
        <f t="array" ref="E172">INDEX(产品明细!$C$6:$C$22,MATCH(销售[[#This Row],[产品名称]]&amp;销售[[#This Row],[产品型号]],产品名称&amp;产品型号,0))</f>
        <v>2.5</v>
      </c>
      <c r="F172" s="43">
        <f>销售[[#This Row],[销售量]]*销售[[#This Row],[零售价]]</f>
        <v>1327.5</v>
      </c>
      <c r="G172" s="39">
        <v>7</v>
      </c>
    </row>
    <row r="173" spans="1:7">
      <c r="A173" s="42">
        <v>43998</v>
      </c>
      <c r="B173" s="39" t="s">
        <v>23</v>
      </c>
      <c r="C173" s="39" t="s">
        <v>13</v>
      </c>
      <c r="D173" s="39">
        <v>2900</v>
      </c>
      <c r="E173" s="43">
        <f t="array" ref="E173">INDEX(产品明细!$C$6:$C$22,MATCH(销售[[#This Row],[产品名称]]&amp;销售[[#This Row],[产品型号]],产品名称&amp;产品型号,0))</f>
        <v>8</v>
      </c>
      <c r="F173" s="43">
        <f>销售[[#This Row],[销售量]]*销售[[#This Row],[零售价]]</f>
        <v>23200</v>
      </c>
      <c r="G173" s="39">
        <v>9</v>
      </c>
    </row>
    <row r="174" spans="1:7">
      <c r="A174" s="42">
        <v>43999</v>
      </c>
      <c r="B174" s="39" t="s">
        <v>1</v>
      </c>
      <c r="C174" s="39" t="s">
        <v>11</v>
      </c>
      <c r="D174" s="39">
        <v>1248</v>
      </c>
      <c r="E174" s="43">
        <f t="array" ref="E174">INDEX(产品明细!$C$6:$C$22,MATCH(销售[[#This Row],[产品名称]]&amp;销售[[#This Row],[产品型号]],产品名称&amp;产品型号,0))</f>
        <v>2.5</v>
      </c>
      <c r="F174" s="43">
        <f>销售[[#This Row],[销售量]]*销售[[#This Row],[零售价]]</f>
        <v>3120</v>
      </c>
      <c r="G174" s="39">
        <v>20</v>
      </c>
    </row>
    <row r="175" spans="1:7">
      <c r="A175" s="42">
        <v>44000</v>
      </c>
      <c r="B175" s="39" t="s">
        <v>15</v>
      </c>
      <c r="C175" s="39" t="s">
        <v>13</v>
      </c>
      <c r="D175" s="39">
        <v>1167</v>
      </c>
      <c r="E175" s="43">
        <f t="array" ref="E175">INDEX(产品明细!$C$6:$C$22,MATCH(销售[[#This Row],[产品名称]]&amp;销售[[#This Row],[产品型号]],产品名称&amp;产品型号,0))</f>
        <v>6</v>
      </c>
      <c r="F175" s="43">
        <f>销售[[#This Row],[销售量]]*销售[[#This Row],[零售价]]</f>
        <v>7002</v>
      </c>
      <c r="G175" s="39">
        <v>18</v>
      </c>
    </row>
    <row r="176" spans="1:7">
      <c r="A176" s="42">
        <v>44001</v>
      </c>
      <c r="B176" s="39" t="s">
        <v>19</v>
      </c>
      <c r="C176" s="39" t="s">
        <v>3</v>
      </c>
      <c r="D176" s="39">
        <v>1992</v>
      </c>
      <c r="E176" s="43">
        <f t="array" ref="E176">INDEX(产品明细!$C$6:$C$22,MATCH(销售[[#This Row],[产品名称]]&amp;销售[[#This Row],[产品型号]],产品名称&amp;产品型号,0))</f>
        <v>5</v>
      </c>
      <c r="F176" s="43">
        <f>销售[[#This Row],[销售量]]*销售[[#This Row],[零售价]]</f>
        <v>9960</v>
      </c>
      <c r="G176" s="39">
        <v>8</v>
      </c>
    </row>
    <row r="177" spans="1:7">
      <c r="A177" s="42">
        <v>44002</v>
      </c>
      <c r="B177" s="39" t="s">
        <v>15</v>
      </c>
      <c r="C177" s="39" t="s">
        <v>3</v>
      </c>
      <c r="D177" s="39">
        <v>211</v>
      </c>
      <c r="E177" s="43">
        <f t="array" ref="E177">INDEX(产品明细!$C$6:$C$22,MATCH(销售[[#This Row],[产品名称]]&amp;销售[[#This Row],[产品型号]],产品名称&amp;产品型号,0))</f>
        <v>3</v>
      </c>
      <c r="F177" s="43">
        <f>销售[[#This Row],[销售量]]*销售[[#This Row],[零售价]]</f>
        <v>633</v>
      </c>
      <c r="G177" s="39">
        <v>20</v>
      </c>
    </row>
    <row r="178" spans="1:7">
      <c r="A178" s="42">
        <v>44003</v>
      </c>
      <c r="B178" s="39" t="s">
        <v>17</v>
      </c>
      <c r="C178" s="39" t="s">
        <v>11</v>
      </c>
      <c r="D178" s="39">
        <v>1609</v>
      </c>
      <c r="E178" s="43">
        <f t="array" ref="E178">INDEX(产品明细!$C$6:$C$22,MATCH(销售[[#This Row],[产品名称]]&amp;销售[[#This Row],[产品型号]],产品名称&amp;产品型号,0))</f>
        <v>3</v>
      </c>
      <c r="F178" s="43">
        <f>销售[[#This Row],[销售量]]*销售[[#This Row],[零售价]]</f>
        <v>4827</v>
      </c>
      <c r="G178" s="39">
        <v>0</v>
      </c>
    </row>
    <row r="179" spans="1:7">
      <c r="A179" s="42">
        <v>44004</v>
      </c>
      <c r="B179" s="39" t="s">
        <v>1</v>
      </c>
      <c r="C179" s="39" t="s">
        <v>11</v>
      </c>
      <c r="D179" s="39">
        <v>344</v>
      </c>
      <c r="E179" s="43">
        <f t="array" ref="E179">INDEX(产品明细!$C$6:$C$22,MATCH(销售[[#This Row],[产品名称]]&amp;销售[[#This Row],[产品型号]],产品名称&amp;产品型号,0))</f>
        <v>2.5</v>
      </c>
      <c r="F179" s="43">
        <f>销售[[#This Row],[销售量]]*销售[[#This Row],[零售价]]</f>
        <v>860</v>
      </c>
      <c r="G179" s="39">
        <v>0</v>
      </c>
    </row>
    <row r="180" spans="1:7">
      <c r="A180" s="42">
        <v>44005</v>
      </c>
      <c r="B180" s="39" t="s">
        <v>23</v>
      </c>
      <c r="C180" s="39" t="s">
        <v>3</v>
      </c>
      <c r="D180" s="39">
        <v>2904</v>
      </c>
      <c r="E180" s="43">
        <f t="array" ref="E180">INDEX(产品明细!$C$6:$C$22,MATCH(销售[[#This Row],[产品名称]]&amp;销售[[#This Row],[产品型号]],产品名称&amp;产品型号,0))</f>
        <v>3.5</v>
      </c>
      <c r="F180" s="43">
        <f>销售[[#This Row],[销售量]]*销售[[#This Row],[零售价]]</f>
        <v>10164</v>
      </c>
      <c r="G180" s="39">
        <v>1</v>
      </c>
    </row>
    <row r="181" spans="1:7">
      <c r="A181" s="42">
        <v>44006</v>
      </c>
      <c r="B181" s="39" t="s">
        <v>19</v>
      </c>
      <c r="C181" s="39" t="s">
        <v>3</v>
      </c>
      <c r="D181" s="39">
        <v>2658</v>
      </c>
      <c r="E181" s="43">
        <f t="array" ref="E181">INDEX(产品明细!$C$6:$C$22,MATCH(销售[[#This Row],[产品名称]]&amp;销售[[#This Row],[产品型号]],产品名称&amp;产品型号,0))</f>
        <v>5</v>
      </c>
      <c r="F181" s="43">
        <f>销售[[#This Row],[销售量]]*销售[[#This Row],[零售价]]</f>
        <v>13290</v>
      </c>
      <c r="G181" s="39">
        <v>12</v>
      </c>
    </row>
    <row r="182" spans="1:7">
      <c r="A182" s="42">
        <v>44007</v>
      </c>
      <c r="B182" s="39" t="s">
        <v>21</v>
      </c>
      <c r="C182" s="39" t="s">
        <v>27</v>
      </c>
      <c r="D182" s="39">
        <v>563</v>
      </c>
      <c r="E182" s="43">
        <f t="array" ref="E182">INDEX(产品明细!$C$6:$C$22,MATCH(销售[[#This Row],[产品名称]]&amp;销售[[#This Row],[产品型号]],产品名称&amp;产品型号,0))</f>
        <v>4</v>
      </c>
      <c r="F182" s="43">
        <f>销售[[#This Row],[销售量]]*销售[[#This Row],[零售价]]</f>
        <v>2252</v>
      </c>
      <c r="G182" s="39">
        <v>15</v>
      </c>
    </row>
    <row r="183" spans="1:7">
      <c r="A183" s="42">
        <v>44008</v>
      </c>
      <c r="B183" s="39" t="s">
        <v>21</v>
      </c>
      <c r="C183" s="39" t="s">
        <v>29</v>
      </c>
      <c r="D183" s="39">
        <v>2690</v>
      </c>
      <c r="E183" s="43">
        <f t="array" ref="E183">INDEX(产品明细!$C$6:$C$22,MATCH(销售[[#This Row],[产品名称]]&amp;销售[[#This Row],[产品型号]],产品名称&amp;产品型号,0))</f>
        <v>8</v>
      </c>
      <c r="F183" s="43">
        <f>销售[[#This Row],[销售量]]*销售[[#This Row],[零售价]]</f>
        <v>21520</v>
      </c>
      <c r="G183" s="39">
        <v>1</v>
      </c>
    </row>
    <row r="184" spans="1:7">
      <c r="A184" s="42">
        <v>44009</v>
      </c>
      <c r="B184" s="39" t="s">
        <v>15</v>
      </c>
      <c r="C184" s="39" t="s">
        <v>13</v>
      </c>
      <c r="D184" s="39">
        <v>2091</v>
      </c>
      <c r="E184" s="43">
        <f t="array" ref="E184">INDEX(产品明细!$C$6:$C$22,MATCH(销售[[#This Row],[产品名称]]&amp;销售[[#This Row],[产品型号]],产品名称&amp;产品型号,0))</f>
        <v>6</v>
      </c>
      <c r="F184" s="43">
        <f>销售[[#This Row],[销售量]]*销售[[#This Row],[零售价]]</f>
        <v>12546</v>
      </c>
      <c r="G184" s="39">
        <v>12</v>
      </c>
    </row>
    <row r="185" spans="1:7">
      <c r="A185" s="42">
        <v>44010</v>
      </c>
      <c r="B185" s="39" t="s">
        <v>15</v>
      </c>
      <c r="C185" s="39" t="s">
        <v>3</v>
      </c>
      <c r="D185" s="39">
        <v>197</v>
      </c>
      <c r="E185" s="43">
        <f t="array" ref="E185">INDEX(产品明细!$C$6:$C$22,MATCH(销售[[#This Row],[产品名称]]&amp;销售[[#This Row],[产品型号]],产品名称&amp;产品型号,0))</f>
        <v>3</v>
      </c>
      <c r="F185" s="43">
        <f>销售[[#This Row],[销售量]]*销售[[#This Row],[零售价]]</f>
        <v>591</v>
      </c>
      <c r="G185" s="39">
        <v>9</v>
      </c>
    </row>
    <row r="186" spans="1:7">
      <c r="A186" s="42">
        <v>44011</v>
      </c>
      <c r="B186" s="39" t="s">
        <v>1</v>
      </c>
      <c r="C186" s="39" t="s">
        <v>11</v>
      </c>
      <c r="D186" s="39">
        <v>340</v>
      </c>
      <c r="E186" s="43">
        <f t="array" ref="E186">INDEX(产品明细!$C$6:$C$22,MATCH(销售[[#This Row],[产品名称]]&amp;销售[[#This Row],[产品型号]],产品名称&amp;产品型号,0))</f>
        <v>2.5</v>
      </c>
      <c r="F186" s="43">
        <f>销售[[#This Row],[销售量]]*销售[[#This Row],[零售价]]</f>
        <v>850</v>
      </c>
      <c r="G186" s="39">
        <v>5</v>
      </c>
    </row>
    <row r="187" spans="1:7">
      <c r="A187" s="42">
        <v>44012</v>
      </c>
      <c r="B187" s="39" t="s">
        <v>19</v>
      </c>
      <c r="C187" s="39" t="s">
        <v>25</v>
      </c>
      <c r="D187" s="39">
        <v>1592</v>
      </c>
      <c r="E187" s="43">
        <f t="array" ref="E187">INDEX(产品明细!$C$6:$C$22,MATCH(销售[[#This Row],[产品名称]]&amp;销售[[#This Row],[产品型号]],产品名称&amp;产品型号,0))</f>
        <v>6</v>
      </c>
      <c r="F187" s="43">
        <f>销售[[#This Row],[销售量]]*销售[[#This Row],[零售价]]</f>
        <v>9552</v>
      </c>
      <c r="G187" s="39">
        <v>13</v>
      </c>
    </row>
    <row r="188" spans="1:7">
      <c r="A188" s="42">
        <v>44013</v>
      </c>
      <c r="B188" s="39" t="s">
        <v>23</v>
      </c>
      <c r="C188" s="39" t="s">
        <v>13</v>
      </c>
      <c r="D188" s="39">
        <v>1322</v>
      </c>
      <c r="E188" s="43">
        <f t="array" ref="E188">INDEX(产品明细!$C$6:$C$22,MATCH(销售[[#This Row],[产品名称]]&amp;销售[[#This Row],[产品型号]],产品名称&amp;产品型号,0))</f>
        <v>8</v>
      </c>
      <c r="F188" s="43">
        <f>销售[[#This Row],[销售量]]*销售[[#This Row],[零售价]]</f>
        <v>10576</v>
      </c>
      <c r="G188" s="39">
        <v>8</v>
      </c>
    </row>
    <row r="189" spans="1:7">
      <c r="A189" s="42">
        <v>44014</v>
      </c>
      <c r="B189" s="39" t="s">
        <v>21</v>
      </c>
      <c r="C189" s="39" t="s">
        <v>11</v>
      </c>
      <c r="D189" s="39">
        <v>2825</v>
      </c>
      <c r="E189" s="43">
        <f t="array" ref="E189">INDEX(产品明细!$C$6:$C$22,MATCH(销售[[#This Row],[产品名称]]&amp;销售[[#This Row],[产品型号]],产品名称&amp;产品型号,0))</f>
        <v>6</v>
      </c>
      <c r="F189" s="43">
        <f>销售[[#This Row],[销售量]]*销售[[#This Row],[零售价]]</f>
        <v>16950</v>
      </c>
      <c r="G189" s="39">
        <v>9</v>
      </c>
    </row>
    <row r="190" spans="1:7">
      <c r="A190" s="42">
        <v>44015</v>
      </c>
      <c r="B190" s="39" t="s">
        <v>21</v>
      </c>
      <c r="C190" s="39" t="s">
        <v>29</v>
      </c>
      <c r="D190" s="39">
        <v>1608</v>
      </c>
      <c r="E190" s="43">
        <f t="array" ref="E190">INDEX(产品明细!$C$6:$C$22,MATCH(销售[[#This Row],[产品名称]]&amp;销售[[#This Row],[产品型号]],产品名称&amp;产品型号,0))</f>
        <v>8</v>
      </c>
      <c r="F190" s="43">
        <f>销售[[#This Row],[销售量]]*销售[[#This Row],[零售价]]</f>
        <v>12864</v>
      </c>
      <c r="G190" s="39">
        <v>12</v>
      </c>
    </row>
    <row r="191" spans="1:7">
      <c r="A191" s="42">
        <v>44016</v>
      </c>
      <c r="B191" s="39" t="s">
        <v>21</v>
      </c>
      <c r="C191" s="39" t="s">
        <v>11</v>
      </c>
      <c r="D191" s="39">
        <v>2731</v>
      </c>
      <c r="E191" s="43">
        <f t="array" ref="E191">INDEX(产品明细!$C$6:$C$22,MATCH(销售[[#This Row],[产品名称]]&amp;销售[[#This Row],[产品型号]],产品名称&amp;产品型号,0))</f>
        <v>6</v>
      </c>
      <c r="F191" s="43">
        <f>销售[[#This Row],[销售量]]*销售[[#This Row],[零售价]]</f>
        <v>16386</v>
      </c>
      <c r="G191" s="39">
        <v>15</v>
      </c>
    </row>
    <row r="192" spans="1:7">
      <c r="A192" s="42">
        <v>44017</v>
      </c>
      <c r="B192" s="39" t="s">
        <v>19</v>
      </c>
      <c r="C192" s="39" t="s">
        <v>25</v>
      </c>
      <c r="D192" s="39">
        <v>365</v>
      </c>
      <c r="E192" s="43">
        <f t="array" ref="E192">INDEX(产品明细!$C$6:$C$22,MATCH(销售[[#This Row],[产品名称]]&amp;销售[[#This Row],[产品型号]],产品名称&amp;产品型号,0))</f>
        <v>6</v>
      </c>
      <c r="F192" s="43">
        <f>销售[[#This Row],[销售量]]*销售[[#This Row],[零售价]]</f>
        <v>2190</v>
      </c>
      <c r="G192" s="39">
        <v>4</v>
      </c>
    </row>
    <row r="193" spans="1:7">
      <c r="A193" s="42">
        <v>44018</v>
      </c>
      <c r="B193" s="39" t="s">
        <v>19</v>
      </c>
      <c r="C193" s="39" t="s">
        <v>25</v>
      </c>
      <c r="D193" s="39">
        <v>295</v>
      </c>
      <c r="E193" s="43">
        <f t="array" ref="E193">INDEX(产品明细!$C$6:$C$22,MATCH(销售[[#This Row],[产品名称]]&amp;销售[[#This Row],[产品型号]],产品名称&amp;产品型号,0))</f>
        <v>6</v>
      </c>
      <c r="F193" s="43">
        <f>销售[[#This Row],[销售量]]*销售[[#This Row],[零售价]]</f>
        <v>1770</v>
      </c>
      <c r="G193" s="39">
        <v>20</v>
      </c>
    </row>
    <row r="194" spans="1:7">
      <c r="A194" s="42">
        <v>44019</v>
      </c>
      <c r="B194" s="39" t="s">
        <v>19</v>
      </c>
      <c r="C194" s="39" t="s">
        <v>11</v>
      </c>
      <c r="D194" s="39">
        <v>2985</v>
      </c>
      <c r="E194" s="43">
        <f t="array" ref="E194">INDEX(产品明细!$C$6:$C$22,MATCH(销售[[#This Row],[产品名称]]&amp;销售[[#This Row],[产品型号]],产品名称&amp;产品型号,0))</f>
        <v>4</v>
      </c>
      <c r="F194" s="43">
        <f>销售[[#This Row],[销售量]]*销售[[#This Row],[零售价]]</f>
        <v>11940</v>
      </c>
      <c r="G194" s="39">
        <v>5</v>
      </c>
    </row>
    <row r="195" spans="1:7">
      <c r="A195" s="42">
        <v>44020</v>
      </c>
      <c r="B195" s="39" t="s">
        <v>1</v>
      </c>
      <c r="C195" s="39" t="s">
        <v>13</v>
      </c>
      <c r="D195" s="39">
        <v>2571</v>
      </c>
      <c r="E195" s="43">
        <f t="array" ref="E195">INDEX(产品明细!$C$6:$C$22,MATCH(销售[[#This Row],[产品名称]]&amp;销售[[#This Row],[产品型号]],产品名称&amp;产品型号,0))</f>
        <v>6</v>
      </c>
      <c r="F195" s="43">
        <f>销售[[#This Row],[销售量]]*销售[[#This Row],[零售价]]</f>
        <v>15426</v>
      </c>
      <c r="G195" s="39">
        <v>7</v>
      </c>
    </row>
    <row r="196" spans="1:7">
      <c r="A196" s="42">
        <v>44021</v>
      </c>
      <c r="B196" s="39" t="s">
        <v>1</v>
      </c>
      <c r="C196" s="39" t="s">
        <v>13</v>
      </c>
      <c r="D196" s="39">
        <v>2460</v>
      </c>
      <c r="E196" s="43">
        <f t="array" ref="E196">INDEX(产品明细!$C$6:$C$22,MATCH(销售[[#This Row],[产品名称]]&amp;销售[[#This Row],[产品型号]],产品名称&amp;产品型号,0))</f>
        <v>6</v>
      </c>
      <c r="F196" s="43">
        <f>销售[[#This Row],[销售量]]*销售[[#This Row],[零售价]]</f>
        <v>14760</v>
      </c>
      <c r="G196" s="39">
        <v>10</v>
      </c>
    </row>
    <row r="197" spans="1:7">
      <c r="A197" s="42">
        <v>44022</v>
      </c>
      <c r="B197" s="39" t="s">
        <v>21</v>
      </c>
      <c r="C197" s="39" t="s">
        <v>29</v>
      </c>
      <c r="D197" s="39">
        <v>2231</v>
      </c>
      <c r="E197" s="43">
        <f t="array" ref="E197">INDEX(产品明细!$C$6:$C$22,MATCH(销售[[#This Row],[产品名称]]&amp;销售[[#This Row],[产品型号]],产品名称&amp;产品型号,0))</f>
        <v>8</v>
      </c>
      <c r="F197" s="43">
        <f>销售[[#This Row],[销售量]]*销售[[#This Row],[零售价]]</f>
        <v>17848</v>
      </c>
      <c r="G197" s="39">
        <v>1</v>
      </c>
    </row>
    <row r="198" spans="1:7">
      <c r="A198" s="42">
        <v>44023</v>
      </c>
      <c r="B198" s="39" t="s">
        <v>1</v>
      </c>
      <c r="C198" s="39" t="s">
        <v>13</v>
      </c>
      <c r="D198" s="39">
        <v>1693</v>
      </c>
      <c r="E198" s="43">
        <f t="array" ref="E198">INDEX(产品明细!$C$6:$C$22,MATCH(销售[[#This Row],[产品名称]]&amp;销售[[#This Row],[产品型号]],产品名称&amp;产品型号,0))</f>
        <v>6</v>
      </c>
      <c r="F198" s="43">
        <f>销售[[#This Row],[销售量]]*销售[[#This Row],[零售价]]</f>
        <v>10158</v>
      </c>
      <c r="G198" s="39">
        <v>8</v>
      </c>
    </row>
    <row r="199" spans="1:7">
      <c r="A199" s="42">
        <v>44024</v>
      </c>
      <c r="B199" s="39" t="s">
        <v>1</v>
      </c>
      <c r="C199" s="39" t="s">
        <v>11</v>
      </c>
      <c r="D199" s="39">
        <v>1419</v>
      </c>
      <c r="E199" s="43">
        <f t="array" ref="E199">INDEX(产品明细!$C$6:$C$22,MATCH(销售[[#This Row],[产品名称]]&amp;销售[[#This Row],[产品型号]],产品名称&amp;产品型号,0))</f>
        <v>2.5</v>
      </c>
      <c r="F199" s="43">
        <f>销售[[#This Row],[销售量]]*销售[[#This Row],[零售价]]</f>
        <v>3547.5</v>
      </c>
      <c r="G199" s="39">
        <v>8</v>
      </c>
    </row>
    <row r="200" spans="1:7">
      <c r="A200" s="42">
        <v>44025</v>
      </c>
      <c r="B200" s="39" t="s">
        <v>15</v>
      </c>
      <c r="C200" s="39" t="s">
        <v>11</v>
      </c>
      <c r="D200" s="39">
        <v>245</v>
      </c>
      <c r="E200" s="43">
        <f t="array" ref="E200">INDEX(产品明细!$C$6:$C$22,MATCH(销售[[#This Row],[产品名称]]&amp;销售[[#This Row],[产品型号]],产品名称&amp;产品型号,0))</f>
        <v>2.5</v>
      </c>
      <c r="F200" s="43">
        <f>销售[[#This Row],[销售量]]*销售[[#This Row],[零售价]]</f>
        <v>612.5</v>
      </c>
      <c r="G200" s="39">
        <v>9</v>
      </c>
    </row>
    <row r="201" spans="1:7">
      <c r="A201" s="42">
        <v>44026</v>
      </c>
      <c r="B201" s="39" t="s">
        <v>17</v>
      </c>
      <c r="C201" s="39" t="s">
        <v>3</v>
      </c>
      <c r="D201" s="39">
        <v>433</v>
      </c>
      <c r="E201" s="43">
        <f t="array" ref="E201">INDEX(产品明细!$C$6:$C$22,MATCH(销售[[#This Row],[产品名称]]&amp;销售[[#This Row],[产品型号]],产品名称&amp;产品型号,0))</f>
        <v>3.5</v>
      </c>
      <c r="F201" s="43">
        <f>销售[[#This Row],[销售量]]*销售[[#This Row],[零售价]]</f>
        <v>1515.5</v>
      </c>
      <c r="G201" s="39">
        <v>9</v>
      </c>
    </row>
    <row r="202" spans="1:7">
      <c r="A202" s="42">
        <v>44027</v>
      </c>
      <c r="B202" s="39" t="s">
        <v>21</v>
      </c>
      <c r="C202" s="39" t="s">
        <v>27</v>
      </c>
      <c r="D202" s="39">
        <v>2879</v>
      </c>
      <c r="E202" s="43">
        <f t="array" ref="E202">INDEX(产品明细!$C$6:$C$22,MATCH(销售[[#This Row],[产品名称]]&amp;销售[[#This Row],[产品型号]],产品名称&amp;产品型号,0))</f>
        <v>4</v>
      </c>
      <c r="F202" s="43">
        <f>销售[[#This Row],[销售量]]*销售[[#This Row],[零售价]]</f>
        <v>11516</v>
      </c>
      <c r="G202" s="39">
        <v>8</v>
      </c>
    </row>
    <row r="203" spans="1:7">
      <c r="A203" s="42">
        <v>44028</v>
      </c>
      <c r="B203" s="39" t="s">
        <v>15</v>
      </c>
      <c r="C203" s="39" t="s">
        <v>3</v>
      </c>
      <c r="D203" s="39">
        <v>382</v>
      </c>
      <c r="E203" s="43">
        <f t="array" ref="E203">INDEX(产品明细!$C$6:$C$22,MATCH(销售[[#This Row],[产品名称]]&amp;销售[[#This Row],[产品型号]],产品名称&amp;产品型号,0))</f>
        <v>3</v>
      </c>
      <c r="F203" s="43">
        <f>销售[[#This Row],[销售量]]*销售[[#This Row],[零售价]]</f>
        <v>1146</v>
      </c>
      <c r="G203" s="39">
        <v>13</v>
      </c>
    </row>
    <row r="204" spans="1:7">
      <c r="A204" s="42">
        <v>44029</v>
      </c>
      <c r="B204" s="39" t="s">
        <v>15</v>
      </c>
      <c r="C204" s="39" t="s">
        <v>11</v>
      </c>
      <c r="D204" s="39">
        <v>1874</v>
      </c>
      <c r="E204" s="43">
        <f t="array" ref="E204">INDEX(产品明细!$C$6:$C$22,MATCH(销售[[#This Row],[产品名称]]&amp;销售[[#This Row],[产品型号]],产品名称&amp;产品型号,0))</f>
        <v>2.5</v>
      </c>
      <c r="F204" s="43">
        <f>销售[[#This Row],[销售量]]*销售[[#This Row],[零售价]]</f>
        <v>4685</v>
      </c>
      <c r="G204" s="39">
        <v>9</v>
      </c>
    </row>
    <row r="205" spans="1:7">
      <c r="A205" s="42">
        <v>44030</v>
      </c>
      <c r="B205" s="39" t="s">
        <v>23</v>
      </c>
      <c r="C205" s="39" t="s">
        <v>13</v>
      </c>
      <c r="D205" s="39">
        <v>2836</v>
      </c>
      <c r="E205" s="43">
        <f t="array" ref="E205">INDEX(产品明细!$C$6:$C$22,MATCH(销售[[#This Row],[产品名称]]&amp;销售[[#This Row],[产品型号]],产品名称&amp;产品型号,0))</f>
        <v>8</v>
      </c>
      <c r="F205" s="43">
        <f>销售[[#This Row],[销售量]]*销售[[#This Row],[零售价]]</f>
        <v>22688</v>
      </c>
      <c r="G205" s="39">
        <v>7</v>
      </c>
    </row>
    <row r="206" spans="1:7">
      <c r="A206" s="42">
        <v>44031</v>
      </c>
      <c r="B206" s="39" t="s">
        <v>21</v>
      </c>
      <c r="C206" s="39" t="s">
        <v>29</v>
      </c>
      <c r="D206" s="39">
        <v>1584</v>
      </c>
      <c r="E206" s="43">
        <f t="array" ref="E206">INDEX(产品明细!$C$6:$C$22,MATCH(销售[[#This Row],[产品名称]]&amp;销售[[#This Row],[产品型号]],产品名称&amp;产品型号,0))</f>
        <v>8</v>
      </c>
      <c r="F206" s="43">
        <f>销售[[#This Row],[销售量]]*销售[[#This Row],[零售价]]</f>
        <v>12672</v>
      </c>
      <c r="G206" s="39">
        <v>5</v>
      </c>
    </row>
    <row r="207" spans="1:7">
      <c r="A207" s="42">
        <v>44032</v>
      </c>
      <c r="B207" s="39" t="s">
        <v>17</v>
      </c>
      <c r="C207" s="39" t="s">
        <v>3</v>
      </c>
      <c r="D207" s="39">
        <v>2360</v>
      </c>
      <c r="E207" s="43">
        <f t="array" ref="E207">INDEX(产品明细!$C$6:$C$22,MATCH(销售[[#This Row],[产品名称]]&amp;销售[[#This Row],[产品型号]],产品名称&amp;产品型号,0))</f>
        <v>3.5</v>
      </c>
      <c r="F207" s="43">
        <f>销售[[#This Row],[销售量]]*销售[[#This Row],[零售价]]</f>
        <v>8260</v>
      </c>
      <c r="G207" s="39">
        <v>12</v>
      </c>
    </row>
    <row r="208" spans="1:7">
      <c r="A208" s="42">
        <v>44033</v>
      </c>
      <c r="B208" s="39" t="s">
        <v>15</v>
      </c>
      <c r="C208" s="39" t="s">
        <v>3</v>
      </c>
      <c r="D208" s="39">
        <v>2615</v>
      </c>
      <c r="E208" s="43">
        <f t="array" ref="E208">INDEX(产品明细!$C$6:$C$22,MATCH(销售[[#This Row],[产品名称]]&amp;销售[[#This Row],[产品型号]],产品名称&amp;产品型号,0))</f>
        <v>3</v>
      </c>
      <c r="F208" s="43">
        <f>销售[[#This Row],[销售量]]*销售[[#This Row],[零售价]]</f>
        <v>7845</v>
      </c>
      <c r="G208" s="39">
        <v>20</v>
      </c>
    </row>
    <row r="209" spans="1:7">
      <c r="A209" s="42">
        <v>44034</v>
      </c>
      <c r="B209" s="39" t="s">
        <v>1</v>
      </c>
      <c r="C209" s="39" t="s">
        <v>11</v>
      </c>
      <c r="D209" s="39">
        <v>2002</v>
      </c>
      <c r="E209" s="43">
        <f t="array" ref="E209">INDEX(产品明细!$C$6:$C$22,MATCH(销售[[#This Row],[产品名称]]&amp;销售[[#This Row],[产品型号]],产品名称&amp;产品型号,0))</f>
        <v>2.5</v>
      </c>
      <c r="F209" s="43">
        <f>销售[[#This Row],[销售量]]*销售[[#This Row],[零售价]]</f>
        <v>5005</v>
      </c>
      <c r="G209" s="39">
        <v>18</v>
      </c>
    </row>
    <row r="210" spans="1:7">
      <c r="A210" s="42">
        <v>44035</v>
      </c>
      <c r="B210" s="39" t="s">
        <v>23</v>
      </c>
      <c r="C210" s="39" t="s">
        <v>3</v>
      </c>
      <c r="D210" s="39">
        <v>1034</v>
      </c>
      <c r="E210" s="43">
        <f t="array" ref="E210">INDEX(产品明细!$C$6:$C$22,MATCH(销售[[#This Row],[产品名称]]&amp;销售[[#This Row],[产品型号]],产品名称&amp;产品型号,0))</f>
        <v>3.5</v>
      </c>
      <c r="F210" s="43">
        <f>销售[[#This Row],[销售量]]*销售[[#This Row],[零售价]]</f>
        <v>3619</v>
      </c>
      <c r="G210" s="39">
        <v>10</v>
      </c>
    </row>
    <row r="211" spans="1:7">
      <c r="A211" s="42">
        <v>44036</v>
      </c>
      <c r="B211" s="39" t="s">
        <v>1</v>
      </c>
      <c r="C211" s="39" t="s">
        <v>3</v>
      </c>
      <c r="D211" s="39">
        <v>1804</v>
      </c>
      <c r="E211" s="43">
        <f t="array" ref="E211">INDEX(产品明细!$C$6:$C$22,MATCH(销售[[#This Row],[产品名称]]&amp;销售[[#This Row],[产品型号]],产品名称&amp;产品型号,0))</f>
        <v>3</v>
      </c>
      <c r="F211" s="43">
        <f>销售[[#This Row],[销售量]]*销售[[#This Row],[零售价]]</f>
        <v>5412</v>
      </c>
      <c r="G211" s="39">
        <v>1</v>
      </c>
    </row>
    <row r="212" spans="1:7">
      <c r="A212" s="42">
        <v>44037</v>
      </c>
      <c r="B212" s="39" t="s">
        <v>19</v>
      </c>
      <c r="C212" s="39" t="s">
        <v>25</v>
      </c>
      <c r="D212" s="39">
        <v>716</v>
      </c>
      <c r="E212" s="43">
        <f t="array" ref="E212">INDEX(产品明细!$C$6:$C$22,MATCH(销售[[#This Row],[产品名称]]&amp;销售[[#This Row],[产品型号]],产品名称&amp;产品型号,0))</f>
        <v>6</v>
      </c>
      <c r="F212" s="43">
        <f>销售[[#This Row],[销售量]]*销售[[#This Row],[零售价]]</f>
        <v>4296</v>
      </c>
      <c r="G212" s="39">
        <v>11</v>
      </c>
    </row>
    <row r="213" spans="1:7">
      <c r="A213" s="42">
        <v>44038</v>
      </c>
      <c r="B213" s="39" t="s">
        <v>17</v>
      </c>
      <c r="C213" s="39" t="s">
        <v>3</v>
      </c>
      <c r="D213" s="39">
        <v>1437</v>
      </c>
      <c r="E213" s="43">
        <f t="array" ref="E213">INDEX(产品明细!$C$6:$C$22,MATCH(销售[[#This Row],[产品名称]]&amp;销售[[#This Row],[产品型号]],产品名称&amp;产品型号,0))</f>
        <v>3.5</v>
      </c>
      <c r="F213" s="43">
        <f>销售[[#This Row],[销售量]]*销售[[#This Row],[零售价]]</f>
        <v>5029.5</v>
      </c>
      <c r="G213" s="39">
        <v>4</v>
      </c>
    </row>
    <row r="214" spans="1:7">
      <c r="A214" s="42">
        <v>44039</v>
      </c>
      <c r="B214" s="39" t="s">
        <v>17</v>
      </c>
      <c r="C214" s="39" t="s">
        <v>11</v>
      </c>
      <c r="D214" s="39">
        <v>760</v>
      </c>
      <c r="E214" s="43">
        <f t="array" ref="E214">INDEX(产品明细!$C$6:$C$22,MATCH(销售[[#This Row],[产品名称]]&amp;销售[[#This Row],[产品型号]],产品名称&amp;产品型号,0))</f>
        <v>3</v>
      </c>
      <c r="F214" s="43">
        <f>销售[[#This Row],[销售量]]*销售[[#This Row],[零售价]]</f>
        <v>2280</v>
      </c>
      <c r="G214" s="39">
        <v>12</v>
      </c>
    </row>
    <row r="215" spans="1:7">
      <c r="A215" s="42">
        <v>44040</v>
      </c>
      <c r="B215" s="39" t="s">
        <v>15</v>
      </c>
      <c r="C215" s="39" t="s">
        <v>3</v>
      </c>
      <c r="D215" s="39">
        <v>1820</v>
      </c>
      <c r="E215" s="43">
        <f t="array" ref="E215">INDEX(产品明细!$C$6:$C$22,MATCH(销售[[#This Row],[产品名称]]&amp;销售[[#This Row],[产品型号]],产品名称&amp;产品型号,0))</f>
        <v>3</v>
      </c>
      <c r="F215" s="43">
        <f>销售[[#This Row],[销售量]]*销售[[#This Row],[零售价]]</f>
        <v>5460</v>
      </c>
      <c r="G215" s="39">
        <v>4</v>
      </c>
    </row>
    <row r="216" spans="1:7">
      <c r="A216" s="42">
        <v>44041</v>
      </c>
      <c r="B216" s="39" t="s">
        <v>15</v>
      </c>
      <c r="C216" s="39" t="s">
        <v>3</v>
      </c>
      <c r="D216" s="39">
        <v>399</v>
      </c>
      <c r="E216" s="43">
        <f t="array" ref="E216">INDEX(产品明细!$C$6:$C$22,MATCH(销售[[#This Row],[产品名称]]&amp;销售[[#This Row],[产品型号]],产品名称&amp;产品型号,0))</f>
        <v>3</v>
      </c>
      <c r="F216" s="43">
        <f>销售[[#This Row],[销售量]]*销售[[#This Row],[零售价]]</f>
        <v>1197</v>
      </c>
      <c r="G216" s="39">
        <v>9</v>
      </c>
    </row>
    <row r="217" spans="1:7">
      <c r="A217" s="42">
        <v>44042</v>
      </c>
      <c r="B217" s="39" t="s">
        <v>19</v>
      </c>
      <c r="C217" s="39" t="s">
        <v>25</v>
      </c>
      <c r="D217" s="39">
        <v>595</v>
      </c>
      <c r="E217" s="43">
        <f t="array" ref="E217">INDEX(产品明细!$C$6:$C$22,MATCH(销售[[#This Row],[产品名称]]&amp;销售[[#This Row],[产品型号]],产品名称&amp;产品型号,0))</f>
        <v>6</v>
      </c>
      <c r="F217" s="43">
        <f>销售[[#This Row],[销售量]]*销售[[#This Row],[零售价]]</f>
        <v>3570</v>
      </c>
      <c r="G217" s="39">
        <v>8</v>
      </c>
    </row>
    <row r="218" spans="1:7">
      <c r="A218" s="42">
        <v>44043</v>
      </c>
      <c r="B218" s="39" t="s">
        <v>15</v>
      </c>
      <c r="C218" s="39" t="s">
        <v>11</v>
      </c>
      <c r="D218" s="39">
        <v>154</v>
      </c>
      <c r="E218" s="43">
        <f t="array" ref="E218">INDEX(产品明细!$C$6:$C$22,MATCH(销售[[#This Row],[产品名称]]&amp;销售[[#This Row],[产品型号]],产品名称&amp;产品型号,0))</f>
        <v>2.5</v>
      </c>
      <c r="F218" s="43">
        <f>销售[[#This Row],[销售量]]*销售[[#This Row],[零售价]]</f>
        <v>385</v>
      </c>
      <c r="G218" s="39">
        <v>3</v>
      </c>
    </row>
    <row r="219" spans="1:7">
      <c r="A219" s="42">
        <v>44044</v>
      </c>
      <c r="B219" s="39" t="s">
        <v>1</v>
      </c>
      <c r="C219" s="39" t="s">
        <v>11</v>
      </c>
      <c r="D219" s="39">
        <v>2815</v>
      </c>
      <c r="E219" s="43">
        <f t="array" ref="E219">INDEX(产品明细!$C$6:$C$22,MATCH(销售[[#This Row],[产品名称]]&amp;销售[[#This Row],[产品型号]],产品名称&amp;产品型号,0))</f>
        <v>2.5</v>
      </c>
      <c r="F219" s="43">
        <f>销售[[#This Row],[销售量]]*销售[[#This Row],[零售价]]</f>
        <v>7037.5</v>
      </c>
      <c r="G219" s="39">
        <v>7</v>
      </c>
    </row>
    <row r="220" spans="1:7">
      <c r="A220" s="42">
        <v>44045</v>
      </c>
      <c r="B220" s="39" t="s">
        <v>15</v>
      </c>
      <c r="C220" s="39" t="s">
        <v>13</v>
      </c>
      <c r="D220" s="39">
        <v>496</v>
      </c>
      <c r="E220" s="43">
        <f t="array" ref="E220">INDEX(产品明细!$C$6:$C$22,MATCH(销售[[#This Row],[产品名称]]&amp;销售[[#This Row],[产品型号]],产品名称&amp;产品型号,0))</f>
        <v>6</v>
      </c>
      <c r="F220" s="43">
        <f>销售[[#This Row],[销售量]]*销售[[#This Row],[零售价]]</f>
        <v>2976</v>
      </c>
      <c r="G220" s="39">
        <v>1</v>
      </c>
    </row>
    <row r="221" spans="1:7">
      <c r="A221" s="42">
        <v>44046</v>
      </c>
      <c r="B221" s="39" t="s">
        <v>15</v>
      </c>
      <c r="C221" s="39" t="s">
        <v>3</v>
      </c>
      <c r="D221" s="39">
        <v>2056</v>
      </c>
      <c r="E221" s="43">
        <f t="array" ref="E221">INDEX(产品明细!$C$6:$C$22,MATCH(销售[[#This Row],[产品名称]]&amp;销售[[#This Row],[产品型号]],产品名称&amp;产品型号,0))</f>
        <v>3</v>
      </c>
      <c r="F221" s="43">
        <f>销售[[#This Row],[销售量]]*销售[[#This Row],[零售价]]</f>
        <v>6168</v>
      </c>
      <c r="G221" s="39">
        <v>10</v>
      </c>
    </row>
    <row r="222" spans="1:7">
      <c r="A222" s="42">
        <v>44047</v>
      </c>
      <c r="B222" s="39" t="s">
        <v>1</v>
      </c>
      <c r="C222" s="39" t="s">
        <v>3</v>
      </c>
      <c r="D222" s="39">
        <v>2036</v>
      </c>
      <c r="E222" s="43">
        <f t="array" ref="E222">INDEX(产品明细!$C$6:$C$22,MATCH(销售[[#This Row],[产品名称]]&amp;销售[[#This Row],[产品型号]],产品名称&amp;产品型号,0))</f>
        <v>3</v>
      </c>
      <c r="F222" s="43">
        <f>销售[[#This Row],[销售量]]*销售[[#This Row],[零售价]]</f>
        <v>6108</v>
      </c>
      <c r="G222" s="39">
        <v>13</v>
      </c>
    </row>
    <row r="223" spans="1:7">
      <c r="A223" s="42">
        <v>44048</v>
      </c>
      <c r="B223" s="39" t="s">
        <v>23</v>
      </c>
      <c r="C223" s="39" t="s">
        <v>3</v>
      </c>
      <c r="D223" s="39">
        <v>2443</v>
      </c>
      <c r="E223" s="43">
        <f t="array" ref="E223">INDEX(产品明细!$C$6:$C$22,MATCH(销售[[#This Row],[产品名称]]&amp;销售[[#This Row],[产品型号]],产品名称&amp;产品型号,0))</f>
        <v>3.5</v>
      </c>
      <c r="F223" s="43">
        <f>销售[[#This Row],[销售量]]*销售[[#This Row],[零售价]]</f>
        <v>8550.5</v>
      </c>
      <c r="G223" s="39">
        <v>14</v>
      </c>
    </row>
    <row r="224" spans="1:7">
      <c r="A224" s="42">
        <v>44049</v>
      </c>
      <c r="B224" s="39" t="s">
        <v>17</v>
      </c>
      <c r="C224" s="39" t="s">
        <v>3</v>
      </c>
      <c r="D224" s="39">
        <v>1085</v>
      </c>
      <c r="E224" s="43">
        <f t="array" ref="E224">INDEX(产品明细!$C$6:$C$22,MATCH(销售[[#This Row],[产品名称]]&amp;销售[[#This Row],[产品型号]],产品名称&amp;产品型号,0))</f>
        <v>3.5</v>
      </c>
      <c r="F224" s="43">
        <f>销售[[#This Row],[销售量]]*销售[[#This Row],[零售价]]</f>
        <v>3797.5</v>
      </c>
      <c r="G224" s="39">
        <v>14</v>
      </c>
    </row>
    <row r="225" spans="1:7">
      <c r="A225" s="42">
        <v>44050</v>
      </c>
      <c r="B225" s="39" t="s">
        <v>21</v>
      </c>
      <c r="C225" s="39" t="s">
        <v>27</v>
      </c>
      <c r="D225" s="39">
        <v>671</v>
      </c>
      <c r="E225" s="43">
        <f t="array" ref="E225">INDEX(产品明细!$C$6:$C$22,MATCH(销售[[#This Row],[产品名称]]&amp;销售[[#This Row],[产品型号]],产品名称&amp;产品型号,0))</f>
        <v>4</v>
      </c>
      <c r="F225" s="43">
        <f>销售[[#This Row],[销售量]]*销售[[#This Row],[零售价]]</f>
        <v>2684</v>
      </c>
      <c r="G225" s="39">
        <v>4</v>
      </c>
    </row>
    <row r="226" spans="1:7">
      <c r="A226" s="42">
        <v>44051</v>
      </c>
      <c r="B226" s="39" t="s">
        <v>21</v>
      </c>
      <c r="C226" s="39" t="s">
        <v>27</v>
      </c>
      <c r="D226" s="39">
        <v>2784</v>
      </c>
      <c r="E226" s="43">
        <f t="array" ref="E226">INDEX(产品明细!$C$6:$C$22,MATCH(销售[[#This Row],[产品名称]]&amp;销售[[#This Row],[产品型号]],产品名称&amp;产品型号,0))</f>
        <v>4</v>
      </c>
      <c r="F226" s="43">
        <f>销售[[#This Row],[销售量]]*销售[[#This Row],[零售价]]</f>
        <v>11136</v>
      </c>
      <c r="G226" s="39">
        <v>10</v>
      </c>
    </row>
    <row r="227" spans="1:7">
      <c r="A227" s="42">
        <v>44052</v>
      </c>
      <c r="B227" s="39" t="s">
        <v>15</v>
      </c>
      <c r="C227" s="39" t="s">
        <v>13</v>
      </c>
      <c r="D227" s="39">
        <v>1942</v>
      </c>
      <c r="E227" s="43">
        <f t="array" ref="E227">INDEX(产品明细!$C$6:$C$22,MATCH(销售[[#This Row],[产品名称]]&amp;销售[[#This Row],[产品型号]],产品名称&amp;产品型号,0))</f>
        <v>6</v>
      </c>
      <c r="F227" s="43">
        <f>销售[[#This Row],[销售量]]*销售[[#This Row],[零售价]]</f>
        <v>11652</v>
      </c>
      <c r="G227" s="39">
        <v>14</v>
      </c>
    </row>
    <row r="228" spans="1:7">
      <c r="A228" s="42">
        <v>44053</v>
      </c>
      <c r="B228" s="39" t="s">
        <v>19</v>
      </c>
      <c r="C228" s="39" t="s">
        <v>11</v>
      </c>
      <c r="D228" s="39">
        <v>2093</v>
      </c>
      <c r="E228" s="43">
        <f t="array" ref="E228">INDEX(产品明细!$C$6:$C$22,MATCH(销售[[#This Row],[产品名称]]&amp;销售[[#This Row],[产品型号]],产品名称&amp;产品型号,0))</f>
        <v>4</v>
      </c>
      <c r="F228" s="43">
        <f>销售[[#This Row],[销售量]]*销售[[#This Row],[零售价]]</f>
        <v>8372</v>
      </c>
      <c r="G228" s="39">
        <v>13</v>
      </c>
    </row>
    <row r="229" spans="1:7">
      <c r="A229" s="42">
        <v>44054</v>
      </c>
      <c r="B229" s="39" t="s">
        <v>15</v>
      </c>
      <c r="C229" s="39" t="s">
        <v>13</v>
      </c>
      <c r="D229" s="39">
        <v>2761</v>
      </c>
      <c r="E229" s="43">
        <f t="array" ref="E229">INDEX(产品明细!$C$6:$C$22,MATCH(销售[[#This Row],[产品名称]]&amp;销售[[#This Row],[产品型号]],产品名称&amp;产品型号,0))</f>
        <v>6</v>
      </c>
      <c r="F229" s="43">
        <f>销售[[#This Row],[销售量]]*销售[[#This Row],[零售价]]</f>
        <v>16566</v>
      </c>
      <c r="G229" s="39">
        <v>7</v>
      </c>
    </row>
    <row r="230" spans="1:7">
      <c r="A230" s="42">
        <v>44055</v>
      </c>
      <c r="B230" s="39" t="s">
        <v>15</v>
      </c>
      <c r="C230" s="39" t="s">
        <v>11</v>
      </c>
      <c r="D230" s="39">
        <v>1948</v>
      </c>
      <c r="E230" s="43">
        <f t="array" ref="E230">INDEX(产品明细!$C$6:$C$22,MATCH(销售[[#This Row],[产品名称]]&amp;销售[[#This Row],[产品型号]],产品名称&amp;产品型号,0))</f>
        <v>2.5</v>
      </c>
      <c r="F230" s="43">
        <f>销售[[#This Row],[销售量]]*销售[[#This Row],[零售价]]</f>
        <v>4870</v>
      </c>
      <c r="G230" s="39">
        <v>12</v>
      </c>
    </row>
    <row r="231" spans="1:7">
      <c r="A231" s="42">
        <v>44056</v>
      </c>
      <c r="B231" s="39" t="s">
        <v>15</v>
      </c>
      <c r="C231" s="39" t="s">
        <v>13</v>
      </c>
      <c r="D231" s="39">
        <v>280</v>
      </c>
      <c r="E231" s="43">
        <f t="array" ref="E231">INDEX(产品明细!$C$6:$C$22,MATCH(销售[[#This Row],[产品名称]]&amp;销售[[#This Row],[产品型号]],产品名称&amp;产品型号,0))</f>
        <v>6</v>
      </c>
      <c r="F231" s="43">
        <f>销售[[#This Row],[销售量]]*销售[[#This Row],[零售价]]</f>
        <v>1680</v>
      </c>
      <c r="G231" s="39">
        <v>3</v>
      </c>
    </row>
    <row r="232" spans="1:7">
      <c r="A232" s="42">
        <v>44057</v>
      </c>
      <c r="B232" s="39" t="s">
        <v>19</v>
      </c>
      <c r="C232" s="39" t="s">
        <v>3</v>
      </c>
      <c r="D232" s="39">
        <v>1799</v>
      </c>
      <c r="E232" s="43">
        <f t="array" ref="E232">INDEX(产品明细!$C$6:$C$22,MATCH(销售[[#This Row],[产品名称]]&amp;销售[[#This Row],[产品型号]],产品名称&amp;产品型号,0))</f>
        <v>5</v>
      </c>
      <c r="F232" s="43">
        <f>销售[[#This Row],[销售量]]*销售[[#This Row],[零售价]]</f>
        <v>8995</v>
      </c>
      <c r="G232" s="39">
        <v>20</v>
      </c>
    </row>
    <row r="233" spans="1:7">
      <c r="A233" s="42">
        <v>44058</v>
      </c>
      <c r="B233" s="39" t="s">
        <v>23</v>
      </c>
      <c r="C233" s="39" t="s">
        <v>13</v>
      </c>
      <c r="D233" s="39">
        <v>2164</v>
      </c>
      <c r="E233" s="43">
        <f t="array" ref="E233">INDEX(产品明细!$C$6:$C$22,MATCH(销售[[#This Row],[产品名称]]&amp;销售[[#This Row],[产品型号]],产品名称&amp;产品型号,0))</f>
        <v>8</v>
      </c>
      <c r="F233" s="43">
        <f>销售[[#This Row],[销售量]]*销售[[#This Row],[零售价]]</f>
        <v>17312</v>
      </c>
      <c r="G233" s="39">
        <v>5</v>
      </c>
    </row>
    <row r="234" spans="1:7">
      <c r="A234" s="42">
        <v>44059</v>
      </c>
      <c r="B234" s="39" t="s">
        <v>19</v>
      </c>
      <c r="C234" s="39" t="s">
        <v>25</v>
      </c>
      <c r="D234" s="39">
        <v>859</v>
      </c>
      <c r="E234" s="43">
        <f t="array" ref="E234">INDEX(产品明细!$C$6:$C$22,MATCH(销售[[#This Row],[产品名称]]&amp;销售[[#This Row],[产品型号]],产品名称&amp;产品型号,0))</f>
        <v>6</v>
      </c>
      <c r="F234" s="43">
        <f>销售[[#This Row],[销售量]]*销售[[#This Row],[零售价]]</f>
        <v>5154</v>
      </c>
      <c r="G234" s="39">
        <v>3</v>
      </c>
    </row>
    <row r="235" spans="1:7">
      <c r="A235" s="42">
        <v>44060</v>
      </c>
      <c r="B235" s="39" t="s">
        <v>17</v>
      </c>
      <c r="C235" s="39" t="s">
        <v>3</v>
      </c>
      <c r="D235" s="39">
        <v>1292</v>
      </c>
      <c r="E235" s="43">
        <f t="array" ref="E235">INDEX(产品明细!$C$6:$C$22,MATCH(销售[[#This Row],[产品名称]]&amp;销售[[#This Row],[产品型号]],产品名称&amp;产品型号,0))</f>
        <v>3.5</v>
      </c>
      <c r="F235" s="43">
        <f>销售[[#This Row],[销售量]]*销售[[#This Row],[零售价]]</f>
        <v>4522</v>
      </c>
      <c r="G235" s="39">
        <v>8</v>
      </c>
    </row>
    <row r="236" spans="1:7">
      <c r="A236" s="42">
        <v>44061</v>
      </c>
      <c r="B236" s="39" t="s">
        <v>19</v>
      </c>
      <c r="C236" s="39" t="s">
        <v>25</v>
      </c>
      <c r="D236" s="39">
        <v>1236</v>
      </c>
      <c r="E236" s="43">
        <f t="array" ref="E236">INDEX(产品明细!$C$6:$C$22,MATCH(销售[[#This Row],[产品名称]]&amp;销售[[#This Row],[产品型号]],产品名称&amp;产品型号,0))</f>
        <v>6</v>
      </c>
      <c r="F236" s="43">
        <f>销售[[#This Row],[销售量]]*销售[[#This Row],[零售价]]</f>
        <v>7416</v>
      </c>
      <c r="G236" s="39">
        <v>13</v>
      </c>
    </row>
    <row r="237" spans="1:7">
      <c r="A237" s="42">
        <v>44062</v>
      </c>
      <c r="B237" s="39" t="s">
        <v>1</v>
      </c>
      <c r="C237" s="39" t="s">
        <v>11</v>
      </c>
      <c r="D237" s="39">
        <v>699</v>
      </c>
      <c r="E237" s="43">
        <f t="array" ref="E237">INDEX(产品明细!$C$6:$C$22,MATCH(销售[[#This Row],[产品名称]]&amp;销售[[#This Row],[产品型号]],产品名称&amp;产品型号,0))</f>
        <v>2.5</v>
      </c>
      <c r="F237" s="43">
        <f>销售[[#This Row],[销售量]]*销售[[#This Row],[零售价]]</f>
        <v>1747.5</v>
      </c>
      <c r="G237" s="39">
        <v>5</v>
      </c>
    </row>
    <row r="238" spans="1:7">
      <c r="A238" s="42">
        <v>44063</v>
      </c>
      <c r="B238" s="39" t="s">
        <v>1</v>
      </c>
      <c r="C238" s="39" t="s">
        <v>11</v>
      </c>
      <c r="D238" s="39">
        <v>2123</v>
      </c>
      <c r="E238" s="43">
        <f t="array" ref="E238">INDEX(产品明细!$C$6:$C$22,MATCH(销售[[#This Row],[产品名称]]&amp;销售[[#This Row],[产品型号]],产品名称&amp;产品型号,0))</f>
        <v>2.5</v>
      </c>
      <c r="F238" s="43">
        <f>销售[[#This Row],[销售量]]*销售[[#This Row],[零售价]]</f>
        <v>5307.5</v>
      </c>
      <c r="G238" s="39">
        <v>17</v>
      </c>
    </row>
    <row r="239" spans="1:7">
      <c r="A239" s="42">
        <v>44064</v>
      </c>
      <c r="B239" s="39" t="s">
        <v>21</v>
      </c>
      <c r="C239" s="39" t="s">
        <v>11</v>
      </c>
      <c r="D239" s="39">
        <v>1949</v>
      </c>
      <c r="E239" s="43">
        <f t="array" ref="E239">INDEX(产品明细!$C$6:$C$22,MATCH(销售[[#This Row],[产品名称]]&amp;销售[[#This Row],[产品型号]],产品名称&amp;产品型号,0))</f>
        <v>6</v>
      </c>
      <c r="F239" s="43">
        <f>销售[[#This Row],[销售量]]*销售[[#This Row],[零售价]]</f>
        <v>11694</v>
      </c>
      <c r="G239" s="39">
        <v>11</v>
      </c>
    </row>
    <row r="240" spans="1:7">
      <c r="A240" s="42">
        <v>44065</v>
      </c>
      <c r="B240" s="39" t="s">
        <v>15</v>
      </c>
      <c r="C240" s="39" t="s">
        <v>3</v>
      </c>
      <c r="D240" s="39">
        <v>2615</v>
      </c>
      <c r="E240" s="43">
        <f t="array" ref="E240">INDEX(产品明细!$C$6:$C$22,MATCH(销售[[#This Row],[产品名称]]&amp;销售[[#This Row],[产品型号]],产品名称&amp;产品型号,0))</f>
        <v>3</v>
      </c>
      <c r="F240" s="43">
        <f>销售[[#This Row],[销售量]]*销售[[#This Row],[零售价]]</f>
        <v>7845</v>
      </c>
      <c r="G240" s="39">
        <v>12</v>
      </c>
    </row>
    <row r="241" spans="1:7">
      <c r="A241" s="42">
        <v>44066</v>
      </c>
      <c r="B241" s="39" t="s">
        <v>15</v>
      </c>
      <c r="C241" s="39" t="s">
        <v>13</v>
      </c>
      <c r="D241" s="39">
        <v>411</v>
      </c>
      <c r="E241" s="43">
        <f t="array" ref="E241">INDEX(产品明细!$C$6:$C$22,MATCH(销售[[#This Row],[产品名称]]&amp;销售[[#This Row],[产品型号]],产品名称&amp;产品型号,0))</f>
        <v>6</v>
      </c>
      <c r="F241" s="43">
        <f>销售[[#This Row],[销售量]]*销售[[#This Row],[零售价]]</f>
        <v>2466</v>
      </c>
      <c r="G241" s="39">
        <v>3</v>
      </c>
    </row>
    <row r="242" spans="1:7">
      <c r="A242" s="42">
        <v>44067</v>
      </c>
      <c r="B242" s="39" t="s">
        <v>17</v>
      </c>
      <c r="C242" s="39" t="s">
        <v>3</v>
      </c>
      <c r="D242" s="39">
        <v>789</v>
      </c>
      <c r="E242" s="43">
        <f t="array" ref="E242">INDEX(产品明细!$C$6:$C$22,MATCH(销售[[#This Row],[产品名称]]&amp;销售[[#This Row],[产品型号]],产品名称&amp;产品型号,0))</f>
        <v>3.5</v>
      </c>
      <c r="F242" s="43">
        <f>销售[[#This Row],[销售量]]*销售[[#This Row],[零售价]]</f>
        <v>2761.5</v>
      </c>
      <c r="G242" s="39">
        <v>5</v>
      </c>
    </row>
    <row r="243" spans="1:7">
      <c r="A243" s="42">
        <v>44068</v>
      </c>
      <c r="B243" s="39" t="s">
        <v>21</v>
      </c>
      <c r="C243" s="39" t="s">
        <v>11</v>
      </c>
      <c r="D243" s="39">
        <v>797</v>
      </c>
      <c r="E243" s="43">
        <f t="array" ref="E243">INDEX(产品明细!$C$6:$C$22,MATCH(销售[[#This Row],[产品名称]]&amp;销售[[#This Row],[产品型号]],产品名称&amp;产品型号,0))</f>
        <v>6</v>
      </c>
      <c r="F243" s="43">
        <f>销售[[#This Row],[销售量]]*销售[[#This Row],[零售价]]</f>
        <v>4782</v>
      </c>
      <c r="G243" s="39">
        <v>1</v>
      </c>
    </row>
    <row r="244" spans="1:7">
      <c r="A244" s="42">
        <v>44069</v>
      </c>
      <c r="B244" s="39" t="s">
        <v>1</v>
      </c>
      <c r="C244" s="39" t="s">
        <v>13</v>
      </c>
      <c r="D244" s="39">
        <v>970</v>
      </c>
      <c r="E244" s="43">
        <f t="array" ref="E244">INDEX(产品明细!$C$6:$C$22,MATCH(销售[[#This Row],[产品名称]]&amp;销售[[#This Row],[产品型号]],产品名称&amp;产品型号,0))</f>
        <v>6</v>
      </c>
      <c r="F244" s="43">
        <f>销售[[#This Row],[销售量]]*销售[[#This Row],[零售价]]</f>
        <v>5820</v>
      </c>
      <c r="G244" s="39">
        <v>4</v>
      </c>
    </row>
    <row r="245" spans="1:7">
      <c r="A245" s="42">
        <v>44070</v>
      </c>
      <c r="B245" s="39" t="s">
        <v>15</v>
      </c>
      <c r="C245" s="39" t="s">
        <v>11</v>
      </c>
      <c r="D245" s="39">
        <v>1208</v>
      </c>
      <c r="E245" s="43">
        <f t="array" ref="E245">INDEX(产品明细!$C$6:$C$22,MATCH(销售[[#This Row],[产品名称]]&amp;销售[[#This Row],[产品型号]],产品名称&amp;产品型号,0))</f>
        <v>2.5</v>
      </c>
      <c r="F245" s="43">
        <f>销售[[#This Row],[销售量]]*销售[[#This Row],[零售价]]</f>
        <v>3020</v>
      </c>
      <c r="G245" s="39">
        <v>11</v>
      </c>
    </row>
    <row r="246" spans="1:7">
      <c r="A246" s="42">
        <v>44071</v>
      </c>
      <c r="B246" s="39" t="s">
        <v>23</v>
      </c>
      <c r="C246" s="39" t="s">
        <v>3</v>
      </c>
      <c r="D246" s="39">
        <v>1427</v>
      </c>
      <c r="E246" s="43">
        <f t="array" ref="E246">INDEX(产品明细!$C$6:$C$22,MATCH(销售[[#This Row],[产品名称]]&amp;销售[[#This Row],[产品型号]],产品名称&amp;产品型号,0))</f>
        <v>3.5</v>
      </c>
      <c r="F246" s="43">
        <f>销售[[#This Row],[销售量]]*销售[[#This Row],[零售价]]</f>
        <v>4994.5</v>
      </c>
      <c r="G246" s="39">
        <v>6</v>
      </c>
    </row>
    <row r="247" spans="1:7">
      <c r="A247" s="42">
        <v>44072</v>
      </c>
      <c r="B247" s="39" t="s">
        <v>17</v>
      </c>
      <c r="C247" s="39" t="s">
        <v>3</v>
      </c>
      <c r="D247" s="39">
        <v>1586</v>
      </c>
      <c r="E247" s="43">
        <f t="array" ref="E247">INDEX(产品明细!$C$6:$C$22,MATCH(销售[[#This Row],[产品名称]]&amp;销售[[#This Row],[产品型号]],产品名称&amp;产品型号,0))</f>
        <v>3.5</v>
      </c>
      <c r="F247" s="43">
        <f>销售[[#This Row],[销售量]]*销售[[#This Row],[零售价]]</f>
        <v>5551</v>
      </c>
      <c r="G247" s="39">
        <v>16</v>
      </c>
    </row>
    <row r="248" spans="1:7">
      <c r="A248" s="42">
        <v>44073</v>
      </c>
      <c r="B248" s="39" t="s">
        <v>17</v>
      </c>
      <c r="C248" s="39" t="s">
        <v>3</v>
      </c>
      <c r="D248" s="39">
        <v>1697</v>
      </c>
      <c r="E248" s="43">
        <f t="array" ref="E248">INDEX(产品明细!$C$6:$C$22,MATCH(销售[[#This Row],[产品名称]]&amp;销售[[#This Row],[产品型号]],产品名称&amp;产品型号,0))</f>
        <v>3.5</v>
      </c>
      <c r="F248" s="43">
        <f>销售[[#This Row],[销售量]]*销售[[#This Row],[零售价]]</f>
        <v>5939.5</v>
      </c>
      <c r="G248" s="39">
        <v>11</v>
      </c>
    </row>
    <row r="249" spans="1:7">
      <c r="A249" s="42">
        <v>44074</v>
      </c>
      <c r="B249" s="39" t="s">
        <v>15</v>
      </c>
      <c r="C249" s="39" t="s">
        <v>3</v>
      </c>
      <c r="D249" s="39">
        <v>1778</v>
      </c>
      <c r="E249" s="43">
        <f t="array" ref="E249">INDEX(产品明细!$C$6:$C$22,MATCH(销售[[#This Row],[产品名称]]&amp;销售[[#This Row],[产品型号]],产品名称&amp;产品型号,0))</f>
        <v>3</v>
      </c>
      <c r="F249" s="43">
        <f>销售[[#This Row],[销售量]]*销售[[#This Row],[零售价]]</f>
        <v>5334</v>
      </c>
      <c r="G249" s="39">
        <v>13</v>
      </c>
    </row>
    <row r="250" spans="1:7">
      <c r="A250" s="42">
        <v>44075</v>
      </c>
      <c r="B250" s="39" t="s">
        <v>17</v>
      </c>
      <c r="C250" s="39" t="s">
        <v>11</v>
      </c>
      <c r="D250" s="39">
        <v>1533</v>
      </c>
      <c r="E250" s="43">
        <f t="array" ref="E250">INDEX(产品明细!$C$6:$C$22,MATCH(销售[[#This Row],[产品名称]]&amp;销售[[#This Row],[产品型号]],产品名称&amp;产品型号,0))</f>
        <v>3</v>
      </c>
      <c r="F250" s="43">
        <f>销售[[#This Row],[销售量]]*销售[[#This Row],[零售价]]</f>
        <v>4599</v>
      </c>
      <c r="G250" s="39">
        <v>3</v>
      </c>
    </row>
    <row r="251" spans="1:7">
      <c r="A251" s="42">
        <v>44076</v>
      </c>
      <c r="B251" s="39" t="s">
        <v>21</v>
      </c>
      <c r="C251" s="39" t="s">
        <v>29</v>
      </c>
      <c r="D251" s="39">
        <v>2932</v>
      </c>
      <c r="E251" s="43">
        <f t="array" ref="E251">INDEX(产品明细!$C$6:$C$22,MATCH(销售[[#This Row],[产品名称]]&amp;销售[[#This Row],[产品型号]],产品名称&amp;产品型号,0))</f>
        <v>8</v>
      </c>
      <c r="F251" s="43">
        <f>销售[[#This Row],[销售量]]*销售[[#This Row],[零售价]]</f>
        <v>23456</v>
      </c>
      <c r="G251" s="39">
        <v>2</v>
      </c>
    </row>
    <row r="252" spans="1:7">
      <c r="A252" s="42">
        <v>44077</v>
      </c>
      <c r="B252" s="39" t="s">
        <v>1</v>
      </c>
      <c r="C252" s="39" t="s">
        <v>3</v>
      </c>
      <c r="D252" s="39">
        <v>2989</v>
      </c>
      <c r="E252" s="43">
        <f t="array" ref="E252">INDEX(产品明细!$C$6:$C$22,MATCH(销售[[#This Row],[产品名称]]&amp;销售[[#This Row],[产品型号]],产品名称&amp;产品型号,0))</f>
        <v>3</v>
      </c>
      <c r="F252" s="43">
        <f>销售[[#This Row],[销售量]]*销售[[#This Row],[零售价]]</f>
        <v>8967</v>
      </c>
      <c r="G252" s="39">
        <v>20</v>
      </c>
    </row>
    <row r="253" spans="1:7">
      <c r="A253" s="42">
        <v>44078</v>
      </c>
      <c r="B253" s="39" t="s">
        <v>21</v>
      </c>
      <c r="C253" s="39" t="s">
        <v>27</v>
      </c>
      <c r="D253" s="39">
        <v>2200</v>
      </c>
      <c r="E253" s="43">
        <f t="array" ref="E253">INDEX(产品明细!$C$6:$C$22,MATCH(销售[[#This Row],[产品名称]]&amp;销售[[#This Row],[产品型号]],产品名称&amp;产品型号,0))</f>
        <v>4</v>
      </c>
      <c r="F253" s="43">
        <f>销售[[#This Row],[销售量]]*销售[[#This Row],[零售价]]</f>
        <v>8800</v>
      </c>
      <c r="G253" s="39">
        <v>9</v>
      </c>
    </row>
    <row r="254" spans="1:7">
      <c r="A254" s="42">
        <v>44079</v>
      </c>
      <c r="B254" s="39" t="s">
        <v>21</v>
      </c>
      <c r="C254" s="39" t="s">
        <v>27</v>
      </c>
      <c r="D254" s="39">
        <v>2355</v>
      </c>
      <c r="E254" s="43">
        <f t="array" ref="E254">INDEX(产品明细!$C$6:$C$22,MATCH(销售[[#This Row],[产品名称]]&amp;销售[[#This Row],[产品型号]],产品名称&amp;产品型号,0))</f>
        <v>4</v>
      </c>
      <c r="F254" s="43">
        <f>销售[[#This Row],[销售量]]*销售[[#This Row],[零售价]]</f>
        <v>9420</v>
      </c>
      <c r="G254" s="39">
        <v>1</v>
      </c>
    </row>
    <row r="255" spans="1:7">
      <c r="A255" s="42">
        <v>44080</v>
      </c>
      <c r="B255" s="39" t="s">
        <v>15</v>
      </c>
      <c r="C255" s="39" t="s">
        <v>13</v>
      </c>
      <c r="D255" s="39">
        <v>636</v>
      </c>
      <c r="E255" s="43">
        <f t="array" ref="E255">INDEX(产品明细!$C$6:$C$22,MATCH(销售[[#This Row],[产品名称]]&amp;销售[[#This Row],[产品型号]],产品名称&amp;产品型号,0))</f>
        <v>6</v>
      </c>
      <c r="F255" s="43">
        <f>销售[[#This Row],[销售量]]*销售[[#This Row],[零售价]]</f>
        <v>3816</v>
      </c>
      <c r="G255" s="39">
        <v>3</v>
      </c>
    </row>
    <row r="256" spans="1:7">
      <c r="A256" s="42">
        <v>44081</v>
      </c>
      <c r="B256" s="39" t="s">
        <v>17</v>
      </c>
      <c r="C256" s="39" t="s">
        <v>11</v>
      </c>
      <c r="D256" s="39">
        <v>2212</v>
      </c>
      <c r="E256" s="43">
        <f t="array" ref="E256">INDEX(产品明细!$C$6:$C$22,MATCH(销售[[#This Row],[产品名称]]&amp;销售[[#This Row],[产品型号]],产品名称&amp;产品型号,0))</f>
        <v>3</v>
      </c>
      <c r="F256" s="43">
        <f>销售[[#This Row],[销售量]]*销售[[#This Row],[零售价]]</f>
        <v>6636</v>
      </c>
      <c r="G256" s="39">
        <v>4</v>
      </c>
    </row>
    <row r="257" spans="1:7">
      <c r="A257" s="42">
        <v>44082</v>
      </c>
      <c r="B257" s="39" t="s">
        <v>23</v>
      </c>
      <c r="C257" s="39" t="s">
        <v>3</v>
      </c>
      <c r="D257" s="39">
        <v>1942</v>
      </c>
      <c r="E257" s="43">
        <f t="array" ref="E257">INDEX(产品明细!$C$6:$C$22,MATCH(销售[[#This Row],[产品名称]]&amp;销售[[#This Row],[产品型号]],产品名称&amp;产品型号,0))</f>
        <v>3.5</v>
      </c>
      <c r="F257" s="43">
        <f>销售[[#This Row],[销售量]]*销售[[#This Row],[零售价]]</f>
        <v>6797</v>
      </c>
      <c r="G257" s="39">
        <v>4</v>
      </c>
    </row>
    <row r="258" spans="1:7">
      <c r="A258" s="42">
        <v>44083</v>
      </c>
      <c r="B258" s="39" t="s">
        <v>21</v>
      </c>
      <c r="C258" s="39" t="s">
        <v>11</v>
      </c>
      <c r="D258" s="39">
        <v>388</v>
      </c>
      <c r="E258" s="43">
        <f t="array" ref="E258">INDEX(产品明细!$C$6:$C$22,MATCH(销售[[#This Row],[产品名称]]&amp;销售[[#This Row],[产品型号]],产品名称&amp;产品型号,0))</f>
        <v>6</v>
      </c>
      <c r="F258" s="43">
        <f>销售[[#This Row],[销售量]]*销售[[#This Row],[零售价]]</f>
        <v>2328</v>
      </c>
      <c r="G258" s="39">
        <v>17</v>
      </c>
    </row>
    <row r="259" spans="1:7">
      <c r="A259" s="42">
        <v>44084</v>
      </c>
      <c r="B259" s="39" t="s">
        <v>19</v>
      </c>
      <c r="C259" s="39" t="s">
        <v>3</v>
      </c>
      <c r="D259" s="39">
        <v>2608</v>
      </c>
      <c r="E259" s="43">
        <f t="array" ref="E259">INDEX(产品明细!$C$6:$C$22,MATCH(销售[[#This Row],[产品名称]]&amp;销售[[#This Row],[产品型号]],产品名称&amp;产品型号,0))</f>
        <v>5</v>
      </c>
      <c r="F259" s="43">
        <f>销售[[#This Row],[销售量]]*销售[[#This Row],[零售价]]</f>
        <v>13040</v>
      </c>
      <c r="G259" s="39">
        <v>16</v>
      </c>
    </row>
    <row r="260" spans="1:7">
      <c r="A260" s="42">
        <v>44085</v>
      </c>
      <c r="B260" s="39" t="s">
        <v>1</v>
      </c>
      <c r="C260" s="39" t="s">
        <v>3</v>
      </c>
      <c r="D260" s="39">
        <v>430</v>
      </c>
      <c r="E260" s="43">
        <f t="array" ref="E260">INDEX(产品明细!$C$6:$C$22,MATCH(销售[[#This Row],[产品名称]]&amp;销售[[#This Row],[产品型号]],产品名称&amp;产品型号,0))</f>
        <v>3</v>
      </c>
      <c r="F260" s="43">
        <f>销售[[#This Row],[销售量]]*销售[[#This Row],[零售价]]</f>
        <v>1290</v>
      </c>
      <c r="G260" s="39">
        <v>6</v>
      </c>
    </row>
    <row r="261" spans="1:7">
      <c r="A261" s="42">
        <v>44086</v>
      </c>
      <c r="B261" s="39" t="s">
        <v>17</v>
      </c>
      <c r="C261" s="39" t="s">
        <v>11</v>
      </c>
      <c r="D261" s="39">
        <v>2061</v>
      </c>
      <c r="E261" s="43">
        <f t="array" ref="E261">INDEX(产品明细!$C$6:$C$22,MATCH(销售[[#This Row],[产品名称]]&amp;销售[[#This Row],[产品型号]],产品名称&amp;产品型号,0))</f>
        <v>3</v>
      </c>
      <c r="F261" s="43">
        <f>销售[[#This Row],[销售量]]*销售[[#This Row],[零售价]]</f>
        <v>6183</v>
      </c>
      <c r="G261" s="39">
        <v>17</v>
      </c>
    </row>
    <row r="262" spans="1:7">
      <c r="A262" s="42">
        <v>44087</v>
      </c>
      <c r="B262" s="39" t="s">
        <v>19</v>
      </c>
      <c r="C262" s="39" t="s">
        <v>11</v>
      </c>
      <c r="D262" s="39">
        <v>519</v>
      </c>
      <c r="E262" s="43">
        <f t="array" ref="E262">INDEX(产品明细!$C$6:$C$22,MATCH(销售[[#This Row],[产品名称]]&amp;销售[[#This Row],[产品型号]],产品名称&amp;产品型号,0))</f>
        <v>4</v>
      </c>
      <c r="F262" s="43">
        <f>销售[[#This Row],[销售量]]*销售[[#This Row],[零售价]]</f>
        <v>2076</v>
      </c>
      <c r="G262" s="39">
        <v>8</v>
      </c>
    </row>
    <row r="263" spans="1:7">
      <c r="A263" s="42">
        <v>44088</v>
      </c>
      <c r="B263" s="39" t="s">
        <v>23</v>
      </c>
      <c r="C263" s="39" t="s">
        <v>13</v>
      </c>
      <c r="D263" s="39">
        <v>2537</v>
      </c>
      <c r="E263" s="43">
        <f t="array" ref="E263">INDEX(产品明细!$C$6:$C$22,MATCH(销售[[#This Row],[产品名称]]&amp;销售[[#This Row],[产品型号]],产品名称&amp;产品型号,0))</f>
        <v>8</v>
      </c>
      <c r="F263" s="43">
        <f>销售[[#This Row],[销售量]]*销售[[#This Row],[零售价]]</f>
        <v>20296</v>
      </c>
      <c r="G263" s="39">
        <v>8</v>
      </c>
    </row>
    <row r="264" spans="1:7">
      <c r="A264" s="42">
        <v>44089</v>
      </c>
      <c r="B264" s="39" t="s">
        <v>1</v>
      </c>
      <c r="C264" s="39" t="s">
        <v>3</v>
      </c>
      <c r="D264" s="39">
        <v>701</v>
      </c>
      <c r="E264" s="43">
        <f t="array" ref="E264">INDEX(产品明细!$C$6:$C$22,MATCH(销售[[#This Row],[产品名称]]&amp;销售[[#This Row],[产品型号]],产品名称&amp;产品型号,0))</f>
        <v>3</v>
      </c>
      <c r="F264" s="43">
        <f>销售[[#This Row],[销售量]]*销售[[#This Row],[零售价]]</f>
        <v>2103</v>
      </c>
      <c r="G264" s="39">
        <v>12</v>
      </c>
    </row>
    <row r="265" spans="1:7">
      <c r="A265" s="42">
        <v>44090</v>
      </c>
      <c r="B265" s="39" t="s">
        <v>15</v>
      </c>
      <c r="C265" s="39" t="s">
        <v>3</v>
      </c>
      <c r="D265" s="39">
        <v>1239</v>
      </c>
      <c r="E265" s="43">
        <f t="array" ref="E265">INDEX(产品明细!$C$6:$C$22,MATCH(销售[[#This Row],[产品名称]]&amp;销售[[#This Row],[产品型号]],产品名称&amp;产品型号,0))</f>
        <v>3</v>
      </c>
      <c r="F265" s="43">
        <f>销售[[#This Row],[销售量]]*销售[[#This Row],[零售价]]</f>
        <v>3717</v>
      </c>
      <c r="G265" s="39">
        <v>10</v>
      </c>
    </row>
    <row r="266" spans="1:7">
      <c r="A266" s="42">
        <v>44091</v>
      </c>
      <c r="B266" s="39" t="s">
        <v>23</v>
      </c>
      <c r="C266" s="39" t="s">
        <v>13</v>
      </c>
      <c r="D266" s="39">
        <v>1084</v>
      </c>
      <c r="E266" s="43">
        <f t="array" ref="E266">INDEX(产品明细!$C$6:$C$22,MATCH(销售[[#This Row],[产品名称]]&amp;销售[[#This Row],[产品型号]],产品名称&amp;产品型号,0))</f>
        <v>8</v>
      </c>
      <c r="F266" s="43">
        <f>销售[[#This Row],[销售量]]*销售[[#This Row],[零售价]]</f>
        <v>8672</v>
      </c>
      <c r="G266" s="39">
        <v>16</v>
      </c>
    </row>
    <row r="267" spans="1:7">
      <c r="A267" s="42">
        <v>44092</v>
      </c>
      <c r="B267" s="39" t="s">
        <v>19</v>
      </c>
      <c r="C267" s="39" t="s">
        <v>25</v>
      </c>
      <c r="D267" s="39">
        <v>1992</v>
      </c>
      <c r="E267" s="43">
        <f t="array" ref="E267">INDEX(产品明细!$C$6:$C$22,MATCH(销售[[#This Row],[产品名称]]&amp;销售[[#This Row],[产品型号]],产品名称&amp;产品型号,0))</f>
        <v>6</v>
      </c>
      <c r="F267" s="43">
        <f>销售[[#This Row],[销售量]]*销售[[#This Row],[零售价]]</f>
        <v>11952</v>
      </c>
      <c r="G267" s="39">
        <v>12</v>
      </c>
    </row>
    <row r="268" spans="1:7">
      <c r="A268" s="42">
        <v>44093</v>
      </c>
      <c r="B268" s="39" t="s">
        <v>23</v>
      </c>
      <c r="C268" s="39" t="s">
        <v>3</v>
      </c>
      <c r="D268" s="39">
        <v>1534</v>
      </c>
      <c r="E268" s="43">
        <f t="array" ref="E268">INDEX(产品明细!$C$6:$C$22,MATCH(销售[[#This Row],[产品名称]]&amp;销售[[#This Row],[产品型号]],产品名称&amp;产品型号,0))</f>
        <v>3.5</v>
      </c>
      <c r="F268" s="43">
        <f>销售[[#This Row],[销售量]]*销售[[#This Row],[零售价]]</f>
        <v>5369</v>
      </c>
      <c r="G268" s="39">
        <v>18</v>
      </c>
    </row>
    <row r="269" spans="1:7">
      <c r="A269" s="42">
        <v>44094</v>
      </c>
      <c r="B269" s="39" t="s">
        <v>1</v>
      </c>
      <c r="C269" s="39" t="s">
        <v>11</v>
      </c>
      <c r="D269" s="39">
        <v>1126</v>
      </c>
      <c r="E269" s="43">
        <f t="array" ref="E269">INDEX(产品明细!$C$6:$C$22,MATCH(销售[[#This Row],[产品名称]]&amp;销售[[#This Row],[产品型号]],产品名称&amp;产品型号,0))</f>
        <v>2.5</v>
      </c>
      <c r="F269" s="43">
        <f>销售[[#This Row],[销售量]]*销售[[#This Row],[零售价]]</f>
        <v>2815</v>
      </c>
      <c r="G269" s="39">
        <v>17</v>
      </c>
    </row>
    <row r="270" spans="1:7">
      <c r="A270" s="42">
        <v>44095</v>
      </c>
      <c r="B270" s="39" t="s">
        <v>17</v>
      </c>
      <c r="C270" s="39" t="s">
        <v>3</v>
      </c>
      <c r="D270" s="39">
        <v>307</v>
      </c>
      <c r="E270" s="43">
        <f t="array" ref="E270">INDEX(产品明细!$C$6:$C$22,MATCH(销售[[#This Row],[产品名称]]&amp;销售[[#This Row],[产品型号]],产品名称&amp;产品型号,0))</f>
        <v>3.5</v>
      </c>
      <c r="F270" s="43">
        <f>销售[[#This Row],[销售量]]*销售[[#This Row],[零售价]]</f>
        <v>1074.5</v>
      </c>
      <c r="G270" s="39">
        <v>19</v>
      </c>
    </row>
    <row r="271" spans="1:7">
      <c r="A271" s="42">
        <v>44096</v>
      </c>
      <c r="B271" s="39" t="s">
        <v>21</v>
      </c>
      <c r="C271" s="39" t="s">
        <v>29</v>
      </c>
      <c r="D271" s="39">
        <v>963</v>
      </c>
      <c r="E271" s="43">
        <f t="array" ref="E271">INDEX(产品明细!$C$6:$C$22,MATCH(销售[[#This Row],[产品名称]]&amp;销售[[#This Row],[产品型号]],产品名称&amp;产品型号,0))</f>
        <v>8</v>
      </c>
      <c r="F271" s="43">
        <f>销售[[#This Row],[销售量]]*销售[[#This Row],[零售价]]</f>
        <v>7704</v>
      </c>
      <c r="G271" s="39">
        <v>18</v>
      </c>
    </row>
    <row r="272" spans="1:7">
      <c r="A272" s="42">
        <v>44097</v>
      </c>
      <c r="B272" s="39" t="s">
        <v>15</v>
      </c>
      <c r="C272" s="39" t="s">
        <v>13</v>
      </c>
      <c r="D272" s="39">
        <v>2588</v>
      </c>
      <c r="E272" s="43">
        <f t="array" ref="E272">INDEX(产品明细!$C$6:$C$22,MATCH(销售[[#This Row],[产品名称]]&amp;销售[[#This Row],[产品型号]],产品名称&amp;产品型号,0))</f>
        <v>6</v>
      </c>
      <c r="F272" s="43">
        <f>销售[[#This Row],[销售量]]*销售[[#This Row],[零售价]]</f>
        <v>15528</v>
      </c>
      <c r="G272" s="39">
        <v>7</v>
      </c>
    </row>
    <row r="273" spans="1:7">
      <c r="A273" s="42">
        <v>44098</v>
      </c>
      <c r="B273" s="39" t="s">
        <v>15</v>
      </c>
      <c r="C273" s="39" t="s">
        <v>3</v>
      </c>
      <c r="D273" s="39">
        <v>918</v>
      </c>
      <c r="E273" s="43">
        <f t="array" ref="E273">INDEX(产品明细!$C$6:$C$22,MATCH(销售[[#This Row],[产品名称]]&amp;销售[[#This Row],[产品型号]],产品名称&amp;产品型号,0))</f>
        <v>3</v>
      </c>
      <c r="F273" s="43">
        <f>销售[[#This Row],[销售量]]*销售[[#This Row],[零售价]]</f>
        <v>2754</v>
      </c>
      <c r="G273" s="39">
        <v>16</v>
      </c>
    </row>
    <row r="274" spans="1:7">
      <c r="A274" s="42">
        <v>44099</v>
      </c>
      <c r="B274" s="39" t="s">
        <v>19</v>
      </c>
      <c r="C274" s="39" t="s">
        <v>25</v>
      </c>
      <c r="D274" s="39">
        <v>1417</v>
      </c>
      <c r="E274" s="43">
        <f t="array" ref="E274">INDEX(产品明细!$C$6:$C$22,MATCH(销售[[#This Row],[产品名称]]&amp;销售[[#This Row],[产品型号]],产品名称&amp;产品型号,0))</f>
        <v>6</v>
      </c>
      <c r="F274" s="43">
        <f>销售[[#This Row],[销售量]]*销售[[#This Row],[零售价]]</f>
        <v>8502</v>
      </c>
      <c r="G274" s="39">
        <v>3</v>
      </c>
    </row>
    <row r="275" spans="1:7">
      <c r="A275" s="42">
        <v>44100</v>
      </c>
      <c r="B275" s="39" t="s">
        <v>23</v>
      </c>
      <c r="C275" s="39" t="s">
        <v>3</v>
      </c>
      <c r="D275" s="39">
        <v>1443</v>
      </c>
      <c r="E275" s="43">
        <f t="array" ref="E275">INDEX(产品明细!$C$6:$C$22,MATCH(销售[[#This Row],[产品名称]]&amp;销售[[#This Row],[产品型号]],产品名称&amp;产品型号,0))</f>
        <v>3.5</v>
      </c>
      <c r="F275" s="43">
        <f>销售[[#This Row],[销售量]]*销售[[#This Row],[零售价]]</f>
        <v>5050.5</v>
      </c>
      <c r="G275" s="39">
        <v>15</v>
      </c>
    </row>
    <row r="276" spans="1:7">
      <c r="A276" s="42">
        <v>44101</v>
      </c>
      <c r="B276" s="39" t="s">
        <v>19</v>
      </c>
      <c r="C276" s="39" t="s">
        <v>3</v>
      </c>
      <c r="D276" s="39">
        <v>1604</v>
      </c>
      <c r="E276" s="43">
        <f t="array" ref="E276">INDEX(产品明细!$C$6:$C$22,MATCH(销售[[#This Row],[产品名称]]&amp;销售[[#This Row],[产品型号]],产品名称&amp;产品型号,0))</f>
        <v>5</v>
      </c>
      <c r="F276" s="43">
        <f>销售[[#This Row],[销售量]]*销售[[#This Row],[零售价]]</f>
        <v>8020</v>
      </c>
      <c r="G276" s="39">
        <v>13</v>
      </c>
    </row>
    <row r="277" spans="1:7">
      <c r="A277" s="42">
        <v>44102</v>
      </c>
      <c r="B277" s="39" t="s">
        <v>19</v>
      </c>
      <c r="C277" s="39" t="s">
        <v>25</v>
      </c>
      <c r="D277" s="39">
        <v>2145</v>
      </c>
      <c r="E277" s="43">
        <f t="array" ref="E277">INDEX(产品明细!$C$6:$C$22,MATCH(销售[[#This Row],[产品名称]]&amp;销售[[#This Row],[产品型号]],产品名称&amp;产品型号,0))</f>
        <v>6</v>
      </c>
      <c r="F277" s="43">
        <f>销售[[#This Row],[销售量]]*销售[[#This Row],[零售价]]</f>
        <v>12870</v>
      </c>
      <c r="G277" s="39">
        <v>8</v>
      </c>
    </row>
    <row r="278" spans="1:7">
      <c r="A278" s="42">
        <v>44103</v>
      </c>
      <c r="B278" s="39" t="s">
        <v>17</v>
      </c>
      <c r="C278" s="39" t="s">
        <v>3</v>
      </c>
      <c r="D278" s="39">
        <v>374</v>
      </c>
      <c r="E278" s="43">
        <f t="array" ref="E278">INDEX(产品明细!$C$6:$C$22,MATCH(销售[[#This Row],[产品名称]]&amp;销售[[#This Row],[产品型号]],产品名称&amp;产品型号,0))</f>
        <v>3.5</v>
      </c>
      <c r="F278" s="43">
        <f>销售[[#This Row],[销售量]]*销售[[#This Row],[零售价]]</f>
        <v>1309</v>
      </c>
      <c r="G278" s="39">
        <v>20</v>
      </c>
    </row>
    <row r="279" spans="1:7">
      <c r="A279" s="42">
        <v>44104</v>
      </c>
      <c r="B279" s="39" t="s">
        <v>17</v>
      </c>
      <c r="C279" s="39" t="s">
        <v>3</v>
      </c>
      <c r="D279" s="39">
        <v>1123</v>
      </c>
      <c r="E279" s="43">
        <f t="array" ref="E279">INDEX(产品明细!$C$6:$C$22,MATCH(销售[[#This Row],[产品名称]]&amp;销售[[#This Row],[产品型号]],产品名称&amp;产品型号,0))</f>
        <v>3.5</v>
      </c>
      <c r="F279" s="43">
        <f>销售[[#This Row],[销售量]]*销售[[#This Row],[零售价]]</f>
        <v>3930.5</v>
      </c>
      <c r="G279" s="39">
        <v>18</v>
      </c>
    </row>
    <row r="280" spans="1:7">
      <c r="A280" s="42">
        <v>44105</v>
      </c>
      <c r="B280" s="39" t="s">
        <v>19</v>
      </c>
      <c r="C280" s="39" t="s">
        <v>25</v>
      </c>
      <c r="D280" s="39">
        <v>2933</v>
      </c>
      <c r="E280" s="43">
        <f t="array" ref="E280">INDEX(产品明细!$C$6:$C$22,MATCH(销售[[#This Row],[产品名称]]&amp;销售[[#This Row],[产品型号]],产品名称&amp;产品型号,0))</f>
        <v>6</v>
      </c>
      <c r="F280" s="43">
        <f>销售[[#This Row],[销售量]]*销售[[#This Row],[零售价]]</f>
        <v>17598</v>
      </c>
      <c r="G280" s="39">
        <v>16</v>
      </c>
    </row>
    <row r="281" spans="1:7">
      <c r="A281" s="42">
        <v>44106</v>
      </c>
      <c r="B281" s="39" t="s">
        <v>15</v>
      </c>
      <c r="C281" s="39" t="s">
        <v>3</v>
      </c>
      <c r="D281" s="39">
        <v>1585</v>
      </c>
      <c r="E281" s="43">
        <f t="array" ref="E281">INDEX(产品明细!$C$6:$C$22,MATCH(销售[[#This Row],[产品名称]]&amp;销售[[#This Row],[产品型号]],产品名称&amp;产品型号,0))</f>
        <v>3</v>
      </c>
      <c r="F281" s="43">
        <f>销售[[#This Row],[销售量]]*销售[[#This Row],[零售价]]</f>
        <v>4755</v>
      </c>
      <c r="G281" s="39">
        <v>3</v>
      </c>
    </row>
    <row r="282" spans="1:7">
      <c r="A282" s="42">
        <v>44107</v>
      </c>
      <c r="B282" s="39" t="s">
        <v>19</v>
      </c>
      <c r="C282" s="39" t="s">
        <v>11</v>
      </c>
      <c r="D282" s="39">
        <v>382</v>
      </c>
      <c r="E282" s="43">
        <f t="array" ref="E282">INDEX(产品明细!$C$6:$C$22,MATCH(销售[[#This Row],[产品名称]]&amp;销售[[#This Row],[产品型号]],产品名称&amp;产品型号,0))</f>
        <v>4</v>
      </c>
      <c r="F282" s="43">
        <f>销售[[#This Row],[销售量]]*销售[[#This Row],[零售价]]</f>
        <v>1528</v>
      </c>
      <c r="G282" s="39">
        <v>13</v>
      </c>
    </row>
    <row r="283" spans="1:7">
      <c r="A283" s="42">
        <v>44108</v>
      </c>
      <c r="B283" s="39" t="s">
        <v>15</v>
      </c>
      <c r="C283" s="39" t="s">
        <v>11</v>
      </c>
      <c r="D283" s="39">
        <v>2609</v>
      </c>
      <c r="E283" s="43">
        <f t="array" ref="E283">INDEX(产品明细!$C$6:$C$22,MATCH(销售[[#This Row],[产品名称]]&amp;销售[[#This Row],[产品型号]],产品名称&amp;产品型号,0))</f>
        <v>2.5</v>
      </c>
      <c r="F283" s="43">
        <f>销售[[#This Row],[销售量]]*销售[[#This Row],[零售价]]</f>
        <v>6522.5</v>
      </c>
      <c r="G283" s="39">
        <v>0</v>
      </c>
    </row>
    <row r="284" spans="1:7">
      <c r="A284" s="42">
        <v>44109</v>
      </c>
      <c r="B284" s="39" t="s">
        <v>15</v>
      </c>
      <c r="C284" s="39" t="s">
        <v>13</v>
      </c>
      <c r="D284" s="39">
        <v>774</v>
      </c>
      <c r="E284" s="43">
        <f t="array" ref="E284">INDEX(产品明细!$C$6:$C$22,MATCH(销售[[#This Row],[产品名称]]&amp;销售[[#This Row],[产品型号]],产品名称&amp;产品型号,0))</f>
        <v>6</v>
      </c>
      <c r="F284" s="43">
        <f>销售[[#This Row],[销售量]]*销售[[#This Row],[零售价]]</f>
        <v>4644</v>
      </c>
      <c r="G284" s="39">
        <v>20</v>
      </c>
    </row>
    <row r="285" spans="1:7">
      <c r="A285" s="42">
        <v>44110</v>
      </c>
      <c r="B285" s="39" t="s">
        <v>1</v>
      </c>
      <c r="C285" s="39" t="s">
        <v>11</v>
      </c>
      <c r="D285" s="39">
        <v>1474</v>
      </c>
      <c r="E285" s="43">
        <f t="array" ref="E285">INDEX(产品明细!$C$6:$C$22,MATCH(销售[[#This Row],[产品名称]]&amp;销售[[#This Row],[产品型号]],产品名称&amp;产品型号,0))</f>
        <v>2.5</v>
      </c>
      <c r="F285" s="43">
        <f>销售[[#This Row],[销售量]]*销售[[#This Row],[零售价]]</f>
        <v>3685</v>
      </c>
      <c r="G285" s="39">
        <v>4</v>
      </c>
    </row>
    <row r="286" spans="1:7">
      <c r="A286" s="42">
        <v>44111</v>
      </c>
      <c r="B286" s="39" t="s">
        <v>15</v>
      </c>
      <c r="C286" s="39" t="s">
        <v>13</v>
      </c>
      <c r="D286" s="39">
        <v>1252</v>
      </c>
      <c r="E286" s="43">
        <f t="array" ref="E286">INDEX(产品明细!$C$6:$C$22,MATCH(销售[[#This Row],[产品名称]]&amp;销售[[#This Row],[产品型号]],产品名称&amp;产品型号,0))</f>
        <v>6</v>
      </c>
      <c r="F286" s="43">
        <f>销售[[#This Row],[销售量]]*销售[[#This Row],[零售价]]</f>
        <v>7512</v>
      </c>
      <c r="G286" s="39">
        <v>5</v>
      </c>
    </row>
    <row r="287" spans="1:7">
      <c r="A287" s="42">
        <v>44112</v>
      </c>
      <c r="B287" s="39" t="s">
        <v>19</v>
      </c>
      <c r="C287" s="39" t="s">
        <v>11</v>
      </c>
      <c r="D287" s="39">
        <v>2010</v>
      </c>
      <c r="E287" s="43">
        <f t="array" ref="E287">INDEX(产品明细!$C$6:$C$22,MATCH(销售[[#This Row],[产品名称]]&amp;销售[[#This Row],[产品型号]],产品名称&amp;产品型号,0))</f>
        <v>4</v>
      </c>
      <c r="F287" s="43">
        <f>销售[[#This Row],[销售量]]*销售[[#This Row],[零售价]]</f>
        <v>8040</v>
      </c>
      <c r="G287" s="39">
        <v>4</v>
      </c>
    </row>
    <row r="288" spans="1:7">
      <c r="A288" s="42">
        <v>44113</v>
      </c>
      <c r="B288" s="39" t="s">
        <v>23</v>
      </c>
      <c r="C288" s="39" t="s">
        <v>3</v>
      </c>
      <c r="D288" s="39">
        <v>2915</v>
      </c>
      <c r="E288" s="43">
        <f t="array" ref="E288">INDEX(产品明细!$C$6:$C$22,MATCH(销售[[#This Row],[产品名称]]&amp;销售[[#This Row],[产品型号]],产品名称&amp;产品型号,0))</f>
        <v>3.5</v>
      </c>
      <c r="F288" s="43">
        <f>销售[[#This Row],[销售量]]*销售[[#This Row],[零售价]]</f>
        <v>10202.5</v>
      </c>
      <c r="G288" s="39">
        <v>11</v>
      </c>
    </row>
    <row r="289" spans="1:7">
      <c r="A289" s="42">
        <v>44114</v>
      </c>
      <c r="B289" s="39" t="s">
        <v>19</v>
      </c>
      <c r="C289" s="39" t="s">
        <v>11</v>
      </c>
      <c r="D289" s="39">
        <v>122</v>
      </c>
      <c r="E289" s="43">
        <f t="array" ref="E289">INDEX(产品明细!$C$6:$C$22,MATCH(销售[[#This Row],[产品名称]]&amp;销售[[#This Row],[产品型号]],产品名称&amp;产品型号,0))</f>
        <v>4</v>
      </c>
      <c r="F289" s="43">
        <f>销售[[#This Row],[销售量]]*销售[[#This Row],[零售价]]</f>
        <v>488</v>
      </c>
      <c r="G289" s="39">
        <v>9</v>
      </c>
    </row>
    <row r="290" spans="1:7">
      <c r="A290" s="42">
        <v>44115</v>
      </c>
      <c r="B290" s="39" t="s">
        <v>21</v>
      </c>
      <c r="C290" s="39" t="s">
        <v>11</v>
      </c>
      <c r="D290" s="39">
        <v>1123</v>
      </c>
      <c r="E290" s="43">
        <f t="array" ref="E290">INDEX(产品明细!$C$6:$C$22,MATCH(销售[[#This Row],[产品名称]]&amp;销售[[#This Row],[产品型号]],产品名称&amp;产品型号,0))</f>
        <v>6</v>
      </c>
      <c r="F290" s="43">
        <f>销售[[#This Row],[销售量]]*销售[[#This Row],[零售价]]</f>
        <v>6738</v>
      </c>
      <c r="G290" s="39">
        <v>17</v>
      </c>
    </row>
    <row r="291" spans="1:7">
      <c r="A291" s="42">
        <v>44116</v>
      </c>
      <c r="B291" s="39" t="s">
        <v>23</v>
      </c>
      <c r="C291" s="39" t="s">
        <v>3</v>
      </c>
      <c r="D291" s="39">
        <v>1759</v>
      </c>
      <c r="E291" s="43">
        <f t="array" ref="E291">INDEX(产品明细!$C$6:$C$22,MATCH(销售[[#This Row],[产品名称]]&amp;销售[[#This Row],[产品型号]],产品名称&amp;产品型号,0))</f>
        <v>3.5</v>
      </c>
      <c r="F291" s="43">
        <f>销售[[#This Row],[销售量]]*销售[[#This Row],[零售价]]</f>
        <v>6156.5</v>
      </c>
      <c r="G291" s="39">
        <v>12</v>
      </c>
    </row>
    <row r="292" spans="1:7">
      <c r="A292" s="42">
        <v>44117</v>
      </c>
      <c r="B292" s="39" t="s">
        <v>15</v>
      </c>
      <c r="C292" s="39" t="s">
        <v>11</v>
      </c>
      <c r="D292" s="39">
        <v>1283</v>
      </c>
      <c r="E292" s="43">
        <f t="array" ref="E292">INDEX(产品明细!$C$6:$C$22,MATCH(销售[[#This Row],[产品名称]]&amp;销售[[#This Row],[产品型号]],产品名称&amp;产品型号,0))</f>
        <v>2.5</v>
      </c>
      <c r="F292" s="43">
        <f>销售[[#This Row],[销售量]]*销售[[#This Row],[零售价]]</f>
        <v>3207.5</v>
      </c>
      <c r="G292" s="39">
        <v>1</v>
      </c>
    </row>
    <row r="293" spans="1:7">
      <c r="A293" s="42">
        <v>44118</v>
      </c>
      <c r="B293" s="39" t="s">
        <v>19</v>
      </c>
      <c r="C293" s="39" t="s">
        <v>11</v>
      </c>
      <c r="D293" s="39">
        <v>1923</v>
      </c>
      <c r="E293" s="43">
        <f t="array" ref="E293">INDEX(产品明细!$C$6:$C$22,MATCH(销售[[#This Row],[产品名称]]&amp;销售[[#This Row],[产品型号]],产品名称&amp;产品型号,0))</f>
        <v>4</v>
      </c>
      <c r="F293" s="43">
        <f>销售[[#This Row],[销售量]]*销售[[#This Row],[零售价]]</f>
        <v>7692</v>
      </c>
      <c r="G293" s="39">
        <v>6</v>
      </c>
    </row>
    <row r="294" spans="1:7">
      <c r="A294" s="42">
        <v>44119</v>
      </c>
      <c r="B294" s="39" t="s">
        <v>23</v>
      </c>
      <c r="C294" s="39" t="s">
        <v>3</v>
      </c>
      <c r="D294" s="39">
        <v>1817</v>
      </c>
      <c r="E294" s="43">
        <f t="array" ref="E294">INDEX(产品明细!$C$6:$C$22,MATCH(销售[[#This Row],[产品名称]]&amp;销售[[#This Row],[产品型号]],产品名称&amp;产品型号,0))</f>
        <v>3.5</v>
      </c>
      <c r="F294" s="43">
        <f>销售[[#This Row],[销售量]]*销售[[#This Row],[零售价]]</f>
        <v>6359.5</v>
      </c>
      <c r="G294" s="39">
        <v>12</v>
      </c>
    </row>
    <row r="295" spans="1:7">
      <c r="A295" s="42">
        <v>44120</v>
      </c>
      <c r="B295" s="39" t="s">
        <v>19</v>
      </c>
      <c r="C295" s="39" t="s">
        <v>25</v>
      </c>
      <c r="D295" s="39">
        <v>354</v>
      </c>
      <c r="E295" s="43">
        <f t="array" ref="E295">INDEX(产品明细!$C$6:$C$22,MATCH(销售[[#This Row],[产品名称]]&amp;销售[[#This Row],[产品型号]],产品名称&amp;产品型号,0))</f>
        <v>6</v>
      </c>
      <c r="F295" s="43">
        <f>销售[[#This Row],[销售量]]*销售[[#This Row],[零售价]]</f>
        <v>2124</v>
      </c>
      <c r="G295" s="39">
        <v>20</v>
      </c>
    </row>
    <row r="296" spans="1:7">
      <c r="A296" s="42">
        <v>44121</v>
      </c>
      <c r="B296" s="39" t="s">
        <v>1</v>
      </c>
      <c r="C296" s="39" t="s">
        <v>3</v>
      </c>
      <c r="D296" s="39">
        <v>760</v>
      </c>
      <c r="E296" s="43">
        <f t="array" ref="E296">INDEX(产品明细!$C$6:$C$22,MATCH(销售[[#This Row],[产品名称]]&amp;销售[[#This Row],[产品型号]],产品名称&amp;产品型号,0))</f>
        <v>3</v>
      </c>
      <c r="F296" s="43">
        <f>销售[[#This Row],[销售量]]*销售[[#This Row],[零售价]]</f>
        <v>2280</v>
      </c>
      <c r="G296" s="39">
        <v>0</v>
      </c>
    </row>
    <row r="297" spans="1:7">
      <c r="A297" s="42">
        <v>44122</v>
      </c>
      <c r="B297" s="39" t="s">
        <v>23</v>
      </c>
      <c r="C297" s="39" t="s">
        <v>3</v>
      </c>
      <c r="D297" s="39">
        <v>2450</v>
      </c>
      <c r="E297" s="43">
        <f t="array" ref="E297">INDEX(产品明细!$C$6:$C$22,MATCH(销售[[#This Row],[产品名称]]&amp;销售[[#This Row],[产品型号]],产品名称&amp;产品型号,0))</f>
        <v>3.5</v>
      </c>
      <c r="F297" s="43">
        <f>销售[[#This Row],[销售量]]*销售[[#This Row],[零售价]]</f>
        <v>8575</v>
      </c>
      <c r="G297" s="39">
        <v>14</v>
      </c>
    </row>
    <row r="298" spans="1:7">
      <c r="A298" s="42">
        <v>44123</v>
      </c>
      <c r="B298" s="39" t="s">
        <v>21</v>
      </c>
      <c r="C298" s="39" t="s">
        <v>29</v>
      </c>
      <c r="D298" s="39">
        <v>620</v>
      </c>
      <c r="E298" s="43">
        <f t="array" ref="E298">INDEX(产品明细!$C$6:$C$22,MATCH(销售[[#This Row],[产品名称]]&amp;销售[[#This Row],[产品型号]],产品名称&amp;产品型号,0))</f>
        <v>8</v>
      </c>
      <c r="F298" s="43">
        <f>销售[[#This Row],[销售量]]*销售[[#This Row],[零售价]]</f>
        <v>4960</v>
      </c>
      <c r="G298" s="39">
        <v>5</v>
      </c>
    </row>
    <row r="299" spans="1:7">
      <c r="A299" s="42">
        <v>44124</v>
      </c>
      <c r="B299" s="39" t="s">
        <v>19</v>
      </c>
      <c r="C299" s="39" t="s">
        <v>3</v>
      </c>
      <c r="D299" s="39">
        <v>1807</v>
      </c>
      <c r="E299" s="43">
        <f t="array" ref="E299">INDEX(产品明细!$C$6:$C$22,MATCH(销售[[#This Row],[产品名称]]&amp;销售[[#This Row],[产品型号]],产品名称&amp;产品型号,0))</f>
        <v>5</v>
      </c>
      <c r="F299" s="43">
        <f>销售[[#This Row],[销售量]]*销售[[#This Row],[零售价]]</f>
        <v>9035</v>
      </c>
      <c r="G299" s="39">
        <v>17</v>
      </c>
    </row>
    <row r="300" spans="1:7">
      <c r="A300" s="42">
        <v>44125</v>
      </c>
      <c r="B300" s="39" t="s">
        <v>19</v>
      </c>
      <c r="C300" s="39" t="s">
        <v>25</v>
      </c>
      <c r="D300" s="39">
        <v>2238</v>
      </c>
      <c r="E300" s="43">
        <f t="array" ref="E300">INDEX(产品明细!$C$6:$C$22,MATCH(销售[[#This Row],[产品名称]]&amp;销售[[#This Row],[产品型号]],产品名称&amp;产品型号,0))</f>
        <v>6</v>
      </c>
      <c r="F300" s="43">
        <f>销售[[#This Row],[销售量]]*销售[[#This Row],[零售价]]</f>
        <v>13428</v>
      </c>
      <c r="G300" s="39">
        <v>2</v>
      </c>
    </row>
    <row r="301" spans="1:7">
      <c r="A301" s="42">
        <v>44126</v>
      </c>
      <c r="B301" s="39" t="s">
        <v>15</v>
      </c>
      <c r="C301" s="39" t="s">
        <v>3</v>
      </c>
      <c r="D301" s="39">
        <v>857</v>
      </c>
      <c r="E301" s="43">
        <f t="array" ref="E301">INDEX(产品明细!$C$6:$C$22,MATCH(销售[[#This Row],[产品名称]]&amp;销售[[#This Row],[产品型号]],产品名称&amp;产品型号,0))</f>
        <v>3</v>
      </c>
      <c r="F301" s="43">
        <f>销售[[#This Row],[销售量]]*销售[[#This Row],[零售价]]</f>
        <v>2571</v>
      </c>
      <c r="G301" s="39">
        <v>10</v>
      </c>
    </row>
    <row r="302" spans="1:7">
      <c r="A302" s="42">
        <v>44127</v>
      </c>
      <c r="B302" s="39" t="s">
        <v>15</v>
      </c>
      <c r="C302" s="39" t="s">
        <v>13</v>
      </c>
      <c r="D302" s="39">
        <v>1765</v>
      </c>
      <c r="E302" s="43">
        <f t="array" ref="E302">INDEX(产品明细!$C$6:$C$22,MATCH(销售[[#This Row],[产品名称]]&amp;销售[[#This Row],[产品型号]],产品名称&amp;产品型号,0))</f>
        <v>6</v>
      </c>
      <c r="F302" s="43">
        <f>销售[[#This Row],[销售量]]*销售[[#This Row],[零售价]]</f>
        <v>10590</v>
      </c>
      <c r="G302" s="39">
        <v>19</v>
      </c>
    </row>
    <row r="303" spans="1:7">
      <c r="A303" s="42">
        <v>44128</v>
      </c>
      <c r="B303" s="39" t="s">
        <v>21</v>
      </c>
      <c r="C303" s="39" t="s">
        <v>29</v>
      </c>
      <c r="D303" s="39">
        <v>632</v>
      </c>
      <c r="E303" s="43">
        <f t="array" ref="E303">INDEX(产品明细!$C$6:$C$22,MATCH(销售[[#This Row],[产品名称]]&amp;销售[[#This Row],[产品型号]],产品名称&amp;产品型号,0))</f>
        <v>8</v>
      </c>
      <c r="F303" s="43">
        <f>销售[[#This Row],[销售量]]*销售[[#This Row],[零售价]]</f>
        <v>5056</v>
      </c>
      <c r="G303" s="39">
        <v>12</v>
      </c>
    </row>
    <row r="304" spans="1:7">
      <c r="A304" s="42">
        <v>44129</v>
      </c>
      <c r="B304" s="39" t="s">
        <v>19</v>
      </c>
      <c r="C304" s="39" t="s">
        <v>11</v>
      </c>
      <c r="D304" s="39">
        <v>2304</v>
      </c>
      <c r="E304" s="43">
        <f t="array" ref="E304">INDEX(产品明细!$C$6:$C$22,MATCH(销售[[#This Row],[产品名称]]&amp;销售[[#This Row],[产品型号]],产品名称&amp;产品型号,0))</f>
        <v>4</v>
      </c>
      <c r="F304" s="43">
        <f>销售[[#This Row],[销售量]]*销售[[#This Row],[零售价]]</f>
        <v>9216</v>
      </c>
      <c r="G304" s="39">
        <v>6</v>
      </c>
    </row>
    <row r="305" spans="1:7">
      <c r="A305" s="42">
        <v>44130</v>
      </c>
      <c r="B305" s="39" t="s">
        <v>17</v>
      </c>
      <c r="C305" s="39" t="s">
        <v>3</v>
      </c>
      <c r="D305" s="39">
        <v>2573</v>
      </c>
      <c r="E305" s="43">
        <f t="array" ref="E305">INDEX(产品明细!$C$6:$C$22,MATCH(销售[[#This Row],[产品名称]]&amp;销售[[#This Row],[产品型号]],产品名称&amp;产品型号,0))</f>
        <v>3.5</v>
      </c>
      <c r="F305" s="43">
        <f>销售[[#This Row],[销售量]]*销售[[#This Row],[零售价]]</f>
        <v>9005.5</v>
      </c>
      <c r="G305" s="39">
        <v>19</v>
      </c>
    </row>
    <row r="306" spans="1:7">
      <c r="A306" s="42">
        <v>44131</v>
      </c>
      <c r="B306" s="39" t="s">
        <v>23</v>
      </c>
      <c r="C306" s="39" t="s">
        <v>13</v>
      </c>
      <c r="D306" s="39">
        <v>2674</v>
      </c>
      <c r="E306" s="43">
        <f t="array" ref="E306">INDEX(产品明细!$C$6:$C$22,MATCH(销售[[#This Row],[产品名称]]&amp;销售[[#This Row],[产品型号]],产品名称&amp;产品型号,0))</f>
        <v>8</v>
      </c>
      <c r="F306" s="43">
        <f>销售[[#This Row],[销售量]]*销售[[#This Row],[零售价]]</f>
        <v>21392</v>
      </c>
      <c r="G306" s="39">
        <v>12</v>
      </c>
    </row>
    <row r="307" spans="1:7">
      <c r="A307" s="42">
        <v>44132</v>
      </c>
      <c r="B307" s="39" t="s">
        <v>23</v>
      </c>
      <c r="C307" s="39" t="s">
        <v>13</v>
      </c>
      <c r="D307" s="39">
        <v>179</v>
      </c>
      <c r="E307" s="43">
        <f t="array" ref="E307">INDEX(产品明细!$C$6:$C$22,MATCH(销售[[#This Row],[产品名称]]&amp;销售[[#This Row],[产品型号]],产品名称&amp;产品型号,0))</f>
        <v>8</v>
      </c>
      <c r="F307" s="43">
        <f>销售[[#This Row],[销售量]]*销售[[#This Row],[零售价]]</f>
        <v>1432</v>
      </c>
      <c r="G307" s="39">
        <v>14</v>
      </c>
    </row>
    <row r="308" spans="1:7">
      <c r="A308" s="42">
        <v>44133</v>
      </c>
      <c r="B308" s="39" t="s">
        <v>1</v>
      </c>
      <c r="C308" s="39" t="s">
        <v>11</v>
      </c>
      <c r="D308" s="39">
        <v>1695</v>
      </c>
      <c r="E308" s="43">
        <f t="array" ref="E308">INDEX(产品明细!$C$6:$C$22,MATCH(销售[[#This Row],[产品名称]]&amp;销售[[#This Row],[产品型号]],产品名称&amp;产品型号,0))</f>
        <v>2.5</v>
      </c>
      <c r="F308" s="43">
        <f>销售[[#This Row],[销售量]]*销售[[#This Row],[零售价]]</f>
        <v>4237.5</v>
      </c>
      <c r="G308" s="39">
        <v>7</v>
      </c>
    </row>
    <row r="309" spans="1:7">
      <c r="A309" s="42">
        <v>44134</v>
      </c>
      <c r="B309" s="39" t="s">
        <v>19</v>
      </c>
      <c r="C309" s="39" t="s">
        <v>11</v>
      </c>
      <c r="D309" s="39">
        <v>1789</v>
      </c>
      <c r="E309" s="43">
        <f t="array" ref="E309">INDEX(产品明细!$C$6:$C$22,MATCH(销售[[#This Row],[产品名称]]&amp;销售[[#This Row],[产品型号]],产品名称&amp;产品型号,0))</f>
        <v>4</v>
      </c>
      <c r="F309" s="43">
        <f>销售[[#This Row],[销售量]]*销售[[#This Row],[零售价]]</f>
        <v>7156</v>
      </c>
      <c r="G309" s="39">
        <v>1</v>
      </c>
    </row>
    <row r="310" spans="1:7">
      <c r="A310" s="42">
        <v>44135</v>
      </c>
      <c r="B310" s="39" t="s">
        <v>21</v>
      </c>
      <c r="C310" s="39" t="s">
        <v>29</v>
      </c>
      <c r="D310" s="39">
        <v>2068</v>
      </c>
      <c r="E310" s="43">
        <f t="array" ref="E310">INDEX(产品明细!$C$6:$C$22,MATCH(销售[[#This Row],[产品名称]]&amp;销售[[#This Row],[产品型号]],产品名称&amp;产品型号,0))</f>
        <v>8</v>
      </c>
      <c r="F310" s="43">
        <f>销售[[#This Row],[销售量]]*销售[[#This Row],[零售价]]</f>
        <v>16544</v>
      </c>
      <c r="G310" s="39">
        <v>0</v>
      </c>
    </row>
    <row r="311" spans="1:7">
      <c r="A311" s="42">
        <v>44136</v>
      </c>
      <c r="B311" s="39" t="s">
        <v>15</v>
      </c>
      <c r="C311" s="39" t="s">
        <v>11</v>
      </c>
      <c r="D311" s="39">
        <v>1272</v>
      </c>
      <c r="E311" s="43">
        <f t="array" ref="E311">INDEX(产品明细!$C$6:$C$22,MATCH(销售[[#This Row],[产品名称]]&amp;销售[[#This Row],[产品型号]],产品名称&amp;产品型号,0))</f>
        <v>2.5</v>
      </c>
      <c r="F311" s="43">
        <f>销售[[#This Row],[销售量]]*销售[[#This Row],[零售价]]</f>
        <v>3180</v>
      </c>
      <c r="G311" s="39">
        <v>13</v>
      </c>
    </row>
    <row r="312" spans="1:7">
      <c r="A312" s="42">
        <v>44137</v>
      </c>
      <c r="B312" s="39" t="s">
        <v>17</v>
      </c>
      <c r="C312" s="39" t="s">
        <v>11</v>
      </c>
      <c r="D312" s="39">
        <v>391</v>
      </c>
      <c r="E312" s="43">
        <f t="array" ref="E312">INDEX(产品明细!$C$6:$C$22,MATCH(销售[[#This Row],[产品名称]]&amp;销售[[#This Row],[产品型号]],产品名称&amp;产品型号,0))</f>
        <v>3</v>
      </c>
      <c r="F312" s="43">
        <f>销售[[#This Row],[销售量]]*销售[[#This Row],[零售价]]</f>
        <v>1173</v>
      </c>
      <c r="G312" s="39">
        <v>0</v>
      </c>
    </row>
    <row r="313" spans="1:7">
      <c r="A313" s="42">
        <v>44138</v>
      </c>
      <c r="B313" s="39" t="s">
        <v>17</v>
      </c>
      <c r="C313" s="39" t="s">
        <v>11</v>
      </c>
      <c r="D313" s="39">
        <v>1581</v>
      </c>
      <c r="E313" s="43">
        <f t="array" ref="E313">INDEX(产品明细!$C$6:$C$22,MATCH(销售[[#This Row],[产品名称]]&amp;销售[[#This Row],[产品型号]],产品名称&amp;产品型号,0))</f>
        <v>3</v>
      </c>
      <c r="F313" s="43">
        <f>销售[[#This Row],[销售量]]*销售[[#This Row],[零售价]]</f>
        <v>4743</v>
      </c>
      <c r="G313" s="39">
        <v>10</v>
      </c>
    </row>
    <row r="314" spans="1:7">
      <c r="A314" s="42">
        <v>44139</v>
      </c>
      <c r="B314" s="39" t="s">
        <v>19</v>
      </c>
      <c r="C314" s="39" t="s">
        <v>11</v>
      </c>
      <c r="D314" s="39">
        <v>2359</v>
      </c>
      <c r="E314" s="43">
        <f t="array" ref="E314">INDEX(产品明细!$C$6:$C$22,MATCH(销售[[#This Row],[产品名称]]&amp;销售[[#This Row],[产品型号]],产品名称&amp;产品型号,0))</f>
        <v>4</v>
      </c>
      <c r="F314" s="43">
        <f>销售[[#This Row],[销售量]]*销售[[#This Row],[零售价]]</f>
        <v>9436</v>
      </c>
      <c r="G314" s="39">
        <v>2</v>
      </c>
    </row>
    <row r="315" spans="1:7">
      <c r="A315" s="42">
        <v>44140</v>
      </c>
      <c r="B315" s="39" t="s">
        <v>21</v>
      </c>
      <c r="C315" s="39" t="s">
        <v>29</v>
      </c>
      <c r="D315" s="39">
        <v>2116</v>
      </c>
      <c r="E315" s="43">
        <f t="array" ref="E315">INDEX(产品明细!$C$6:$C$22,MATCH(销售[[#This Row],[产品名称]]&amp;销售[[#This Row],[产品型号]],产品名称&amp;产品型号,0))</f>
        <v>8</v>
      </c>
      <c r="F315" s="43">
        <f>销售[[#This Row],[销售量]]*销售[[#This Row],[零售价]]</f>
        <v>16928</v>
      </c>
      <c r="G315" s="39">
        <v>10</v>
      </c>
    </row>
    <row r="316" spans="1:7">
      <c r="A316" s="42">
        <v>44141</v>
      </c>
      <c r="B316" s="39" t="s">
        <v>19</v>
      </c>
      <c r="C316" s="39" t="s">
        <v>25</v>
      </c>
      <c r="D316" s="39">
        <v>2808</v>
      </c>
      <c r="E316" s="43">
        <f t="array" ref="E316">INDEX(产品明细!$C$6:$C$22,MATCH(销售[[#This Row],[产品名称]]&amp;销售[[#This Row],[产品型号]],产品名称&amp;产品型号,0))</f>
        <v>6</v>
      </c>
      <c r="F316" s="43">
        <f>销售[[#This Row],[销售量]]*销售[[#This Row],[零售价]]</f>
        <v>16848</v>
      </c>
      <c r="G316" s="39">
        <v>2</v>
      </c>
    </row>
    <row r="317" spans="1:7">
      <c r="A317" s="42">
        <v>44142</v>
      </c>
      <c r="B317" s="39" t="s">
        <v>17</v>
      </c>
      <c r="C317" s="39" t="s">
        <v>3</v>
      </c>
      <c r="D317" s="39">
        <v>2142</v>
      </c>
      <c r="E317" s="43">
        <f t="array" ref="E317">INDEX(产品明细!$C$6:$C$22,MATCH(销售[[#This Row],[产品名称]]&amp;销售[[#This Row],[产品型号]],产品名称&amp;产品型号,0))</f>
        <v>3.5</v>
      </c>
      <c r="F317" s="43">
        <f>销售[[#This Row],[销售量]]*销售[[#This Row],[零售价]]</f>
        <v>7497</v>
      </c>
      <c r="G317" s="39">
        <v>10</v>
      </c>
    </row>
    <row r="318" spans="1:7">
      <c r="A318" s="42">
        <v>44143</v>
      </c>
      <c r="B318" s="39" t="s">
        <v>21</v>
      </c>
      <c r="C318" s="39" t="s">
        <v>11</v>
      </c>
      <c r="D318" s="39">
        <v>2773</v>
      </c>
      <c r="E318" s="43">
        <f t="array" ref="E318">INDEX(产品明细!$C$6:$C$22,MATCH(销售[[#This Row],[产品名称]]&amp;销售[[#This Row],[产品型号]],产品名称&amp;产品型号,0))</f>
        <v>6</v>
      </c>
      <c r="F318" s="43">
        <f>销售[[#This Row],[销售量]]*销售[[#This Row],[零售价]]</f>
        <v>16638</v>
      </c>
      <c r="G318" s="39">
        <v>7</v>
      </c>
    </row>
    <row r="319" spans="1:7">
      <c r="A319" s="42">
        <v>44144</v>
      </c>
      <c r="B319" s="39" t="s">
        <v>21</v>
      </c>
      <c r="C319" s="39" t="s">
        <v>27</v>
      </c>
      <c r="D319" s="39">
        <v>1418</v>
      </c>
      <c r="E319" s="43">
        <f t="array" ref="E319">INDEX(产品明细!$C$6:$C$22,MATCH(销售[[#This Row],[产品名称]]&amp;销售[[#This Row],[产品型号]],产品名称&amp;产品型号,0))</f>
        <v>4</v>
      </c>
      <c r="F319" s="43">
        <f>销售[[#This Row],[销售量]]*销售[[#This Row],[零售价]]</f>
        <v>5672</v>
      </c>
      <c r="G319" s="39">
        <v>0</v>
      </c>
    </row>
    <row r="320" spans="1:7">
      <c r="A320" s="42">
        <v>44145</v>
      </c>
      <c r="B320" s="39" t="s">
        <v>15</v>
      </c>
      <c r="C320" s="39" t="s">
        <v>13</v>
      </c>
      <c r="D320" s="39">
        <v>1607</v>
      </c>
      <c r="E320" s="43">
        <f t="array" ref="E320">INDEX(产品明细!$C$6:$C$22,MATCH(销售[[#This Row],[产品名称]]&amp;销售[[#This Row],[产品型号]],产品名称&amp;产品型号,0))</f>
        <v>6</v>
      </c>
      <c r="F320" s="43">
        <f>销售[[#This Row],[销售量]]*销售[[#This Row],[零售价]]</f>
        <v>9642</v>
      </c>
      <c r="G320" s="39">
        <v>13</v>
      </c>
    </row>
    <row r="321" spans="1:7">
      <c r="A321" s="42">
        <v>44146</v>
      </c>
      <c r="B321" s="39" t="s">
        <v>21</v>
      </c>
      <c r="C321" s="39" t="s">
        <v>27</v>
      </c>
      <c r="D321" s="39">
        <v>1227</v>
      </c>
      <c r="E321" s="43">
        <f t="array" ref="E321">INDEX(产品明细!$C$6:$C$22,MATCH(销售[[#This Row],[产品名称]]&amp;销售[[#This Row],[产品型号]],产品名称&amp;产品型号,0))</f>
        <v>4</v>
      </c>
      <c r="F321" s="43">
        <f>销售[[#This Row],[销售量]]*销售[[#This Row],[零售价]]</f>
        <v>4908</v>
      </c>
      <c r="G321" s="39">
        <v>3</v>
      </c>
    </row>
    <row r="322" spans="1:7">
      <c r="A322" s="42">
        <v>44147</v>
      </c>
      <c r="B322" s="39" t="s">
        <v>19</v>
      </c>
      <c r="C322" s="39" t="s">
        <v>3</v>
      </c>
      <c r="D322" s="39">
        <v>2354</v>
      </c>
      <c r="E322" s="43">
        <f t="array" ref="E322">INDEX(产品明细!$C$6:$C$22,MATCH(销售[[#This Row],[产品名称]]&amp;销售[[#This Row],[产品型号]],产品名称&amp;产品型号,0))</f>
        <v>5</v>
      </c>
      <c r="F322" s="43">
        <f>销售[[#This Row],[销售量]]*销售[[#This Row],[零售价]]</f>
        <v>11770</v>
      </c>
      <c r="G322" s="39">
        <v>17</v>
      </c>
    </row>
    <row r="323" spans="1:7">
      <c r="A323" s="42">
        <v>44148</v>
      </c>
      <c r="B323" s="39" t="s">
        <v>15</v>
      </c>
      <c r="C323" s="39" t="s">
        <v>3</v>
      </c>
      <c r="D323" s="39">
        <v>1381</v>
      </c>
      <c r="E323" s="43">
        <f t="array" ref="E323">INDEX(产品明细!$C$6:$C$22,MATCH(销售[[#This Row],[产品名称]]&amp;销售[[#This Row],[产品型号]],产品名称&amp;产品型号,0))</f>
        <v>3</v>
      </c>
      <c r="F323" s="43">
        <f>销售[[#This Row],[销售量]]*销售[[#This Row],[零售价]]</f>
        <v>4143</v>
      </c>
      <c r="G323" s="39">
        <v>17</v>
      </c>
    </row>
    <row r="324" spans="1:7">
      <c r="A324" s="42">
        <v>44149</v>
      </c>
      <c r="B324" s="39" t="s">
        <v>17</v>
      </c>
      <c r="C324" s="39" t="s">
        <v>11</v>
      </c>
      <c r="D324" s="39">
        <v>2858</v>
      </c>
      <c r="E324" s="43">
        <f t="array" ref="E324">INDEX(产品明细!$C$6:$C$22,MATCH(销售[[#This Row],[产品名称]]&amp;销售[[#This Row],[产品型号]],产品名称&amp;产品型号,0))</f>
        <v>3</v>
      </c>
      <c r="F324" s="43">
        <f>销售[[#This Row],[销售量]]*销售[[#This Row],[零售价]]</f>
        <v>8574</v>
      </c>
      <c r="G324" s="39">
        <v>3</v>
      </c>
    </row>
    <row r="325" spans="1:7">
      <c r="A325" s="42">
        <v>44150</v>
      </c>
      <c r="B325" s="39" t="s">
        <v>19</v>
      </c>
      <c r="C325" s="39" t="s">
        <v>25</v>
      </c>
      <c r="D325" s="39">
        <v>1241</v>
      </c>
      <c r="E325" s="43">
        <f t="array" ref="E325">INDEX(产品明细!$C$6:$C$22,MATCH(销售[[#This Row],[产品名称]]&amp;销售[[#This Row],[产品型号]],产品名称&amp;产品型号,0))</f>
        <v>6</v>
      </c>
      <c r="F325" s="43">
        <f>销售[[#This Row],[销售量]]*销售[[#This Row],[零售价]]</f>
        <v>7446</v>
      </c>
      <c r="G325" s="39">
        <v>2</v>
      </c>
    </row>
    <row r="326" spans="1:7">
      <c r="A326" s="42">
        <v>44151</v>
      </c>
      <c r="B326" s="39" t="s">
        <v>15</v>
      </c>
      <c r="C326" s="39" t="s">
        <v>3</v>
      </c>
      <c r="D326" s="39">
        <v>353</v>
      </c>
      <c r="E326" s="43">
        <f t="array" ref="E326">INDEX(产品明细!$C$6:$C$22,MATCH(销售[[#This Row],[产品名称]]&amp;销售[[#This Row],[产品型号]],产品名称&amp;产品型号,0))</f>
        <v>3</v>
      </c>
      <c r="F326" s="43">
        <f>销售[[#This Row],[销售量]]*销售[[#This Row],[零售价]]</f>
        <v>1059</v>
      </c>
      <c r="G326" s="39">
        <v>0</v>
      </c>
    </row>
    <row r="327" spans="1:7">
      <c r="A327" s="42">
        <v>44152</v>
      </c>
      <c r="B327" s="39" t="s">
        <v>15</v>
      </c>
      <c r="C327" s="39" t="s">
        <v>11</v>
      </c>
      <c r="D327" s="39">
        <v>175</v>
      </c>
      <c r="E327" s="43">
        <f t="array" ref="E327">INDEX(产品明细!$C$6:$C$22,MATCH(销售[[#This Row],[产品名称]]&amp;销售[[#This Row],[产品型号]],产品名称&amp;产品型号,0))</f>
        <v>2.5</v>
      </c>
      <c r="F327" s="43">
        <f>销售[[#This Row],[销售量]]*销售[[#This Row],[零售价]]</f>
        <v>437.5</v>
      </c>
      <c r="G327" s="39">
        <v>18</v>
      </c>
    </row>
    <row r="328" spans="1:7">
      <c r="A328" s="42">
        <v>44153</v>
      </c>
      <c r="B328" s="39" t="s">
        <v>23</v>
      </c>
      <c r="C328" s="39" t="s">
        <v>3</v>
      </c>
      <c r="D328" s="39">
        <v>2293</v>
      </c>
      <c r="E328" s="43">
        <f t="array" ref="E328">INDEX(产品明细!$C$6:$C$22,MATCH(销售[[#This Row],[产品名称]]&amp;销售[[#This Row],[产品型号]],产品名称&amp;产品型号,0))</f>
        <v>3.5</v>
      </c>
      <c r="F328" s="43">
        <f>销售[[#This Row],[销售量]]*销售[[#This Row],[零售价]]</f>
        <v>8025.5</v>
      </c>
      <c r="G328" s="39">
        <v>17</v>
      </c>
    </row>
    <row r="329" spans="1:7">
      <c r="A329" s="42">
        <v>44154</v>
      </c>
      <c r="B329" s="39" t="s">
        <v>15</v>
      </c>
      <c r="C329" s="39" t="s">
        <v>11</v>
      </c>
      <c r="D329" s="39">
        <v>1300</v>
      </c>
      <c r="E329" s="43">
        <f t="array" ref="E329">INDEX(产品明细!$C$6:$C$22,MATCH(销售[[#This Row],[产品名称]]&amp;销售[[#This Row],[产品型号]],产品名称&amp;产品型号,0))</f>
        <v>2.5</v>
      </c>
      <c r="F329" s="43">
        <f>销售[[#This Row],[销售量]]*销售[[#This Row],[零售价]]</f>
        <v>3250</v>
      </c>
      <c r="G329" s="39">
        <v>4</v>
      </c>
    </row>
    <row r="330" spans="1:7">
      <c r="A330" s="42">
        <v>44155</v>
      </c>
      <c r="B330" s="39" t="s">
        <v>15</v>
      </c>
      <c r="C330" s="39" t="s">
        <v>13</v>
      </c>
      <c r="D330" s="39">
        <v>2811</v>
      </c>
      <c r="E330" s="43">
        <f t="array" ref="E330">INDEX(产品明细!$C$6:$C$22,MATCH(销售[[#This Row],[产品名称]]&amp;销售[[#This Row],[产品型号]],产品名称&amp;产品型号,0))</f>
        <v>6</v>
      </c>
      <c r="F330" s="43">
        <f>销售[[#This Row],[销售量]]*销售[[#This Row],[零售价]]</f>
        <v>16866</v>
      </c>
      <c r="G330" s="39">
        <v>11</v>
      </c>
    </row>
    <row r="331" spans="1:7">
      <c r="A331" s="42">
        <v>44156</v>
      </c>
      <c r="B331" s="39" t="s">
        <v>17</v>
      </c>
      <c r="C331" s="39" t="s">
        <v>3</v>
      </c>
      <c r="D331" s="39">
        <v>1961</v>
      </c>
      <c r="E331" s="43">
        <f t="array" ref="E331">INDEX(产品明细!$C$6:$C$22,MATCH(销售[[#This Row],[产品名称]]&amp;销售[[#This Row],[产品型号]],产品名称&amp;产品型号,0))</f>
        <v>3.5</v>
      </c>
      <c r="F331" s="43">
        <f>销售[[#This Row],[销售量]]*销售[[#This Row],[零售价]]</f>
        <v>6863.5</v>
      </c>
      <c r="G331" s="39">
        <v>1</v>
      </c>
    </row>
    <row r="332" spans="1:7">
      <c r="A332" s="42">
        <v>44157</v>
      </c>
      <c r="B332" s="39" t="s">
        <v>1</v>
      </c>
      <c r="C332" s="39" t="s">
        <v>13</v>
      </c>
      <c r="D332" s="39">
        <v>2373</v>
      </c>
      <c r="E332" s="43">
        <f t="array" ref="E332">INDEX(产品明细!$C$6:$C$22,MATCH(销售[[#This Row],[产品名称]]&amp;销售[[#This Row],[产品型号]],产品名称&amp;产品型号,0))</f>
        <v>6</v>
      </c>
      <c r="F332" s="43">
        <f>销售[[#This Row],[销售量]]*销售[[#This Row],[零售价]]</f>
        <v>14238</v>
      </c>
      <c r="G332" s="39">
        <v>15</v>
      </c>
    </row>
    <row r="333" spans="1:7">
      <c r="A333" s="42">
        <v>44158</v>
      </c>
      <c r="B333" s="39" t="s">
        <v>19</v>
      </c>
      <c r="C333" s="39" t="s">
        <v>11</v>
      </c>
      <c r="D333" s="39">
        <v>1732</v>
      </c>
      <c r="E333" s="43">
        <f t="array" ref="E333">INDEX(产品明细!$C$6:$C$22,MATCH(销售[[#This Row],[产品名称]]&amp;销售[[#This Row],[产品型号]],产品名称&amp;产品型号,0))</f>
        <v>4</v>
      </c>
      <c r="F333" s="43">
        <f>销售[[#This Row],[销售量]]*销售[[#This Row],[零售价]]</f>
        <v>6928</v>
      </c>
      <c r="G333" s="39">
        <v>0</v>
      </c>
    </row>
    <row r="334" spans="1:7">
      <c r="A334" s="42">
        <v>44159</v>
      </c>
      <c r="B334" s="39" t="s">
        <v>19</v>
      </c>
      <c r="C334" s="39" t="s">
        <v>3</v>
      </c>
      <c r="D334" s="39">
        <v>2935</v>
      </c>
      <c r="E334" s="43">
        <f t="array" ref="E334">INDEX(产品明细!$C$6:$C$22,MATCH(销售[[#This Row],[产品名称]]&amp;销售[[#This Row],[产品型号]],产品名称&amp;产品型号,0))</f>
        <v>5</v>
      </c>
      <c r="F334" s="43">
        <f>销售[[#This Row],[销售量]]*销售[[#This Row],[零售价]]</f>
        <v>14675</v>
      </c>
      <c r="G334" s="39">
        <v>12</v>
      </c>
    </row>
    <row r="335" spans="1:7">
      <c r="A335" s="42">
        <v>44160</v>
      </c>
      <c r="B335" s="39" t="s">
        <v>17</v>
      </c>
      <c r="C335" s="39" t="s">
        <v>11</v>
      </c>
      <c r="D335" s="39">
        <v>419</v>
      </c>
      <c r="E335" s="43">
        <f t="array" ref="E335">INDEX(产品明细!$C$6:$C$22,MATCH(销售[[#This Row],[产品名称]]&amp;销售[[#This Row],[产品型号]],产品名称&amp;产品型号,0))</f>
        <v>3</v>
      </c>
      <c r="F335" s="43">
        <f>销售[[#This Row],[销售量]]*销售[[#This Row],[零售价]]</f>
        <v>1257</v>
      </c>
      <c r="G335" s="39">
        <v>5</v>
      </c>
    </row>
    <row r="336" spans="1:7">
      <c r="A336" s="42">
        <v>44161</v>
      </c>
      <c r="B336" s="39" t="s">
        <v>21</v>
      </c>
      <c r="C336" s="39" t="s">
        <v>27</v>
      </c>
      <c r="D336" s="39">
        <v>2959</v>
      </c>
      <c r="E336" s="43">
        <f t="array" ref="E336">INDEX(产品明细!$C$6:$C$22,MATCH(销售[[#This Row],[产品名称]]&amp;销售[[#This Row],[产品型号]],产品名称&amp;产品型号,0))</f>
        <v>4</v>
      </c>
      <c r="F336" s="43">
        <f>销售[[#This Row],[销售量]]*销售[[#This Row],[零售价]]</f>
        <v>11836</v>
      </c>
      <c r="G336" s="39">
        <v>19</v>
      </c>
    </row>
    <row r="337" spans="1:7">
      <c r="A337" s="42">
        <v>44162</v>
      </c>
      <c r="B337" s="39" t="s">
        <v>17</v>
      </c>
      <c r="C337" s="39" t="s">
        <v>3</v>
      </c>
      <c r="D337" s="39">
        <v>2617</v>
      </c>
      <c r="E337" s="43">
        <f t="array" ref="E337">INDEX(产品明细!$C$6:$C$22,MATCH(销售[[#This Row],[产品名称]]&amp;销售[[#This Row],[产品型号]],产品名称&amp;产品型号,0))</f>
        <v>3.5</v>
      </c>
      <c r="F337" s="43">
        <f>销售[[#This Row],[销售量]]*销售[[#This Row],[零售价]]</f>
        <v>9159.5</v>
      </c>
      <c r="G337" s="39">
        <v>17</v>
      </c>
    </row>
    <row r="338" spans="1:7">
      <c r="A338" s="42">
        <v>44163</v>
      </c>
      <c r="B338" s="39" t="s">
        <v>19</v>
      </c>
      <c r="C338" s="39" t="s">
        <v>3</v>
      </c>
      <c r="D338" s="39">
        <v>1018</v>
      </c>
      <c r="E338" s="43">
        <f t="array" ref="E338">INDEX(产品明细!$C$6:$C$22,MATCH(销售[[#This Row],[产品名称]]&amp;销售[[#This Row],[产品型号]],产品名称&amp;产品型号,0))</f>
        <v>5</v>
      </c>
      <c r="F338" s="43">
        <f>销售[[#This Row],[销售量]]*销售[[#This Row],[零售价]]</f>
        <v>5090</v>
      </c>
      <c r="G338" s="39">
        <v>11</v>
      </c>
    </row>
    <row r="339" spans="1:7">
      <c r="A339" s="42">
        <v>44164</v>
      </c>
      <c r="B339" s="39" t="s">
        <v>23</v>
      </c>
      <c r="C339" s="39" t="s">
        <v>3</v>
      </c>
      <c r="D339" s="39">
        <v>496</v>
      </c>
      <c r="E339" s="43">
        <f t="array" ref="E339">INDEX(产品明细!$C$6:$C$22,MATCH(销售[[#This Row],[产品名称]]&amp;销售[[#This Row],[产品型号]],产品名称&amp;产品型号,0))</f>
        <v>3.5</v>
      </c>
      <c r="F339" s="43">
        <f>销售[[#This Row],[销售量]]*销售[[#This Row],[零售价]]</f>
        <v>1736</v>
      </c>
      <c r="G339" s="39">
        <v>18</v>
      </c>
    </row>
    <row r="340" spans="1:7">
      <c r="A340" s="42">
        <v>44165</v>
      </c>
      <c r="B340" s="39" t="s">
        <v>23</v>
      </c>
      <c r="C340" s="39" t="s">
        <v>13</v>
      </c>
      <c r="D340" s="39">
        <v>1192</v>
      </c>
      <c r="E340" s="43">
        <f t="array" ref="E340">INDEX(产品明细!$C$6:$C$22,MATCH(销售[[#This Row],[产品名称]]&amp;销售[[#This Row],[产品型号]],产品名称&amp;产品型号,0))</f>
        <v>8</v>
      </c>
      <c r="F340" s="43">
        <f>销售[[#This Row],[销售量]]*销售[[#This Row],[零售价]]</f>
        <v>9536</v>
      </c>
      <c r="G340" s="39">
        <v>0</v>
      </c>
    </row>
    <row r="341" spans="1:7">
      <c r="A341" s="42">
        <v>44166</v>
      </c>
      <c r="B341" s="39" t="s">
        <v>23</v>
      </c>
      <c r="C341" s="39" t="s">
        <v>3</v>
      </c>
      <c r="D341" s="39">
        <v>1376</v>
      </c>
      <c r="E341" s="43">
        <f t="array" ref="E341">INDEX(产品明细!$C$6:$C$22,MATCH(销售[[#This Row],[产品名称]]&amp;销售[[#This Row],[产品型号]],产品名称&amp;产品型号,0))</f>
        <v>3.5</v>
      </c>
      <c r="F341" s="43">
        <f>销售[[#This Row],[销售量]]*销售[[#This Row],[零售价]]</f>
        <v>4816</v>
      </c>
      <c r="G341" s="39">
        <v>8</v>
      </c>
    </row>
    <row r="342" spans="1:7">
      <c r="A342" s="42">
        <v>44167</v>
      </c>
      <c r="B342" s="39" t="s">
        <v>23</v>
      </c>
      <c r="C342" s="39" t="s">
        <v>13</v>
      </c>
      <c r="D342" s="39">
        <v>1102</v>
      </c>
      <c r="E342" s="43">
        <f t="array" ref="E342">INDEX(产品明细!$C$6:$C$22,MATCH(销售[[#This Row],[产品名称]]&amp;销售[[#This Row],[产品型号]],产品名称&amp;产品型号,0))</f>
        <v>8</v>
      </c>
      <c r="F342" s="43">
        <f>销售[[#This Row],[销售量]]*销售[[#This Row],[零售价]]</f>
        <v>8816</v>
      </c>
      <c r="G342" s="39">
        <v>3</v>
      </c>
    </row>
    <row r="343" spans="1:7">
      <c r="A343" s="42">
        <v>44168</v>
      </c>
      <c r="B343" s="39" t="s">
        <v>21</v>
      </c>
      <c r="C343" s="39" t="s">
        <v>27</v>
      </c>
      <c r="D343" s="39">
        <v>793</v>
      </c>
      <c r="E343" s="43">
        <f t="array" ref="E343">INDEX(产品明细!$C$6:$C$22,MATCH(销售[[#This Row],[产品名称]]&amp;销售[[#This Row],[产品型号]],产品名称&amp;产品型号,0))</f>
        <v>4</v>
      </c>
      <c r="F343" s="43">
        <f>销售[[#This Row],[销售量]]*销售[[#This Row],[零售价]]</f>
        <v>3172</v>
      </c>
      <c r="G343" s="39">
        <v>0</v>
      </c>
    </row>
    <row r="344" spans="1:7">
      <c r="A344" s="42">
        <v>44169</v>
      </c>
      <c r="B344" s="39" t="s">
        <v>21</v>
      </c>
      <c r="C344" s="39" t="s">
        <v>11</v>
      </c>
      <c r="D344" s="39">
        <v>309</v>
      </c>
      <c r="E344" s="43">
        <f t="array" ref="E344">INDEX(产品明细!$C$6:$C$22,MATCH(销售[[#This Row],[产品名称]]&amp;销售[[#This Row],[产品型号]],产品名称&amp;产品型号,0))</f>
        <v>6</v>
      </c>
      <c r="F344" s="43">
        <f>销售[[#This Row],[销售量]]*销售[[#This Row],[零售价]]</f>
        <v>1854</v>
      </c>
      <c r="G344" s="39">
        <v>5</v>
      </c>
    </row>
    <row r="345" spans="1:7">
      <c r="A345" s="42">
        <v>44170</v>
      </c>
      <c r="B345" s="39" t="s">
        <v>23</v>
      </c>
      <c r="C345" s="39" t="s">
        <v>3</v>
      </c>
      <c r="D345" s="39">
        <v>1277</v>
      </c>
      <c r="E345" s="43">
        <f t="array" ref="E345">INDEX(产品明细!$C$6:$C$22,MATCH(销售[[#This Row],[产品名称]]&amp;销售[[#This Row],[产品型号]],产品名称&amp;产品型号,0))</f>
        <v>3.5</v>
      </c>
      <c r="F345" s="43">
        <f>销售[[#This Row],[销售量]]*销售[[#This Row],[零售价]]</f>
        <v>4469.5</v>
      </c>
      <c r="G345" s="39">
        <v>13</v>
      </c>
    </row>
    <row r="346" spans="1:7">
      <c r="A346" s="42">
        <v>44171</v>
      </c>
      <c r="B346" s="39" t="s">
        <v>21</v>
      </c>
      <c r="C346" s="39" t="s">
        <v>11</v>
      </c>
      <c r="D346" s="39">
        <v>1020</v>
      </c>
      <c r="E346" s="43">
        <f t="array" ref="E346">INDEX(产品明细!$C$6:$C$22,MATCH(销售[[#This Row],[产品名称]]&amp;销售[[#This Row],[产品型号]],产品名称&amp;产品型号,0))</f>
        <v>6</v>
      </c>
      <c r="F346" s="43">
        <f>销售[[#This Row],[销售量]]*销售[[#This Row],[零售价]]</f>
        <v>6120</v>
      </c>
      <c r="G346" s="39">
        <v>0</v>
      </c>
    </row>
    <row r="347" spans="1:7">
      <c r="A347" s="42">
        <v>44172</v>
      </c>
      <c r="B347" s="39" t="s">
        <v>15</v>
      </c>
      <c r="C347" s="39" t="s">
        <v>13</v>
      </c>
      <c r="D347" s="39">
        <v>1847</v>
      </c>
      <c r="E347" s="43">
        <f t="array" ref="E347">INDEX(产品明细!$C$6:$C$22,MATCH(销售[[#This Row],[产品名称]]&amp;销售[[#This Row],[产品型号]],产品名称&amp;产品型号,0))</f>
        <v>6</v>
      </c>
      <c r="F347" s="43">
        <f>销售[[#This Row],[销售量]]*销售[[#This Row],[零售价]]</f>
        <v>11082</v>
      </c>
      <c r="G347" s="39">
        <v>12</v>
      </c>
    </row>
    <row r="348" spans="1:7">
      <c r="A348" s="42">
        <v>44173</v>
      </c>
      <c r="B348" s="39" t="s">
        <v>23</v>
      </c>
      <c r="C348" s="39" t="s">
        <v>3</v>
      </c>
      <c r="D348" s="39">
        <v>101</v>
      </c>
      <c r="E348" s="43">
        <f t="array" ref="E348">INDEX(产品明细!$C$6:$C$22,MATCH(销售[[#This Row],[产品名称]]&amp;销售[[#This Row],[产品型号]],产品名称&amp;产品型号,0))</f>
        <v>3.5</v>
      </c>
      <c r="F348" s="43">
        <f>销售[[#This Row],[销售量]]*销售[[#This Row],[零售价]]</f>
        <v>353.5</v>
      </c>
      <c r="G348" s="39">
        <v>4</v>
      </c>
    </row>
    <row r="349" spans="1:7">
      <c r="A349" s="42">
        <v>44174</v>
      </c>
      <c r="B349" s="39" t="s">
        <v>1</v>
      </c>
      <c r="C349" s="39" t="s">
        <v>11</v>
      </c>
      <c r="D349" s="39">
        <v>1002</v>
      </c>
      <c r="E349" s="43">
        <f t="array" ref="E349">INDEX(产品明细!$C$6:$C$22,MATCH(销售[[#This Row],[产品名称]]&amp;销售[[#This Row],[产品型号]],产品名称&amp;产品型号,0))</f>
        <v>2.5</v>
      </c>
      <c r="F349" s="43">
        <f>销售[[#This Row],[销售量]]*销售[[#This Row],[零售价]]</f>
        <v>2505</v>
      </c>
      <c r="G349" s="39">
        <v>12</v>
      </c>
    </row>
    <row r="350" spans="1:7">
      <c r="A350" s="42">
        <v>44175</v>
      </c>
      <c r="B350" s="39" t="s">
        <v>15</v>
      </c>
      <c r="C350" s="39" t="s">
        <v>3</v>
      </c>
      <c r="D350" s="39">
        <v>294</v>
      </c>
      <c r="E350" s="43">
        <f t="array" ref="E350">INDEX(产品明细!$C$6:$C$22,MATCH(销售[[#This Row],[产品名称]]&amp;销售[[#This Row],[产品型号]],产品名称&amp;产品型号,0))</f>
        <v>3</v>
      </c>
      <c r="F350" s="43">
        <f>销售[[#This Row],[销售量]]*销售[[#This Row],[零售价]]</f>
        <v>882</v>
      </c>
      <c r="G350" s="39">
        <v>0</v>
      </c>
    </row>
    <row r="351" spans="1:7">
      <c r="A351" s="42">
        <v>44176</v>
      </c>
      <c r="B351" s="39" t="s">
        <v>15</v>
      </c>
      <c r="C351" s="39" t="s">
        <v>3</v>
      </c>
      <c r="D351" s="39">
        <v>2831</v>
      </c>
      <c r="E351" s="43">
        <f t="array" ref="E351">INDEX(产品明细!$C$6:$C$22,MATCH(销售[[#This Row],[产品名称]]&amp;销售[[#This Row],[产品型号]],产品名称&amp;产品型号,0))</f>
        <v>3</v>
      </c>
      <c r="F351" s="43">
        <f>销售[[#This Row],[销售量]]*销售[[#This Row],[零售价]]</f>
        <v>8493</v>
      </c>
      <c r="G351" s="39">
        <v>6</v>
      </c>
    </row>
    <row r="352" spans="1:7">
      <c r="A352" s="42">
        <v>44177</v>
      </c>
      <c r="B352" s="39" t="s">
        <v>23</v>
      </c>
      <c r="C352" s="39" t="s">
        <v>3</v>
      </c>
      <c r="D352" s="39">
        <v>2280</v>
      </c>
      <c r="E352" s="43">
        <f t="array" ref="E352">INDEX(产品明细!$C$6:$C$22,MATCH(销售[[#This Row],[产品名称]]&amp;销售[[#This Row],[产品型号]],产品名称&amp;产品型号,0))</f>
        <v>3.5</v>
      </c>
      <c r="F352" s="43">
        <f>销售[[#This Row],[销售量]]*销售[[#This Row],[零售价]]</f>
        <v>7980</v>
      </c>
      <c r="G352" s="39">
        <v>19</v>
      </c>
    </row>
    <row r="353" spans="1:7">
      <c r="A353" s="42">
        <v>44178</v>
      </c>
      <c r="B353" s="39" t="s">
        <v>1</v>
      </c>
      <c r="C353" s="39" t="s">
        <v>3</v>
      </c>
      <c r="D353" s="39">
        <v>1610</v>
      </c>
      <c r="E353" s="43">
        <f t="array" ref="E353">INDEX(产品明细!$C$6:$C$22,MATCH(销售[[#This Row],[产品名称]]&amp;销售[[#This Row],[产品型号]],产品名称&amp;产品型号,0))</f>
        <v>3</v>
      </c>
      <c r="F353" s="43">
        <f>销售[[#This Row],[销售量]]*销售[[#This Row],[零售价]]</f>
        <v>4830</v>
      </c>
      <c r="G353" s="39">
        <v>12</v>
      </c>
    </row>
    <row r="354" spans="1:7">
      <c r="A354" s="42">
        <v>44179</v>
      </c>
      <c r="B354" s="39" t="s">
        <v>21</v>
      </c>
      <c r="C354" s="39" t="s">
        <v>29</v>
      </c>
      <c r="D354" s="39">
        <v>916</v>
      </c>
      <c r="E354" s="43">
        <f t="array" ref="E354">INDEX(产品明细!$C$6:$C$22,MATCH(销售[[#This Row],[产品名称]]&amp;销售[[#This Row],[产品型号]],产品名称&amp;产品型号,0))</f>
        <v>8</v>
      </c>
      <c r="F354" s="43">
        <f>销售[[#This Row],[销售量]]*销售[[#This Row],[零售价]]</f>
        <v>7328</v>
      </c>
      <c r="G354" s="39">
        <v>18</v>
      </c>
    </row>
    <row r="355" spans="1:7">
      <c r="A355" s="42">
        <v>44180</v>
      </c>
      <c r="B355" s="39" t="s">
        <v>23</v>
      </c>
      <c r="C355" s="39" t="s">
        <v>13</v>
      </c>
      <c r="D355" s="39">
        <v>914</v>
      </c>
      <c r="E355" s="43">
        <f t="array" ref="E355">INDEX(产品明细!$C$6:$C$22,MATCH(销售[[#This Row],[产品名称]]&amp;销售[[#This Row],[产品型号]],产品名称&amp;产品型号,0))</f>
        <v>8</v>
      </c>
      <c r="F355" s="43">
        <f>销售[[#This Row],[销售量]]*销售[[#This Row],[零售价]]</f>
        <v>7312</v>
      </c>
      <c r="G355" s="39">
        <v>6</v>
      </c>
    </row>
    <row r="356" spans="1:7">
      <c r="A356" s="42">
        <v>44181</v>
      </c>
      <c r="B356" s="39" t="s">
        <v>21</v>
      </c>
      <c r="C356" s="39" t="s">
        <v>27</v>
      </c>
      <c r="D356" s="39">
        <v>1580</v>
      </c>
      <c r="E356" s="43">
        <f t="array" ref="E356">INDEX(产品明细!$C$6:$C$22,MATCH(销售[[#This Row],[产品名称]]&amp;销售[[#This Row],[产品型号]],产品名称&amp;产品型号,0))</f>
        <v>4</v>
      </c>
      <c r="F356" s="43">
        <f>销售[[#This Row],[销售量]]*销售[[#This Row],[零售价]]</f>
        <v>6320</v>
      </c>
      <c r="G356" s="39">
        <v>2</v>
      </c>
    </row>
    <row r="357" spans="1:7">
      <c r="A357" s="42">
        <v>44182</v>
      </c>
      <c r="B357" s="39" t="s">
        <v>23</v>
      </c>
      <c r="C357" s="39" t="s">
        <v>13</v>
      </c>
      <c r="D357" s="39">
        <v>222</v>
      </c>
      <c r="E357" s="43">
        <f t="array" ref="E357">INDEX(产品明细!$C$6:$C$22,MATCH(销售[[#This Row],[产品名称]]&amp;销售[[#This Row],[产品型号]],产品名称&amp;产品型号,0))</f>
        <v>8</v>
      </c>
      <c r="F357" s="43">
        <f>销售[[#This Row],[销售量]]*销售[[#This Row],[零售价]]</f>
        <v>1776</v>
      </c>
      <c r="G357" s="39">
        <v>2</v>
      </c>
    </row>
    <row r="358" spans="1:7">
      <c r="A358" s="42">
        <v>44183</v>
      </c>
      <c r="B358" s="39" t="s">
        <v>15</v>
      </c>
      <c r="C358" s="39" t="s">
        <v>3</v>
      </c>
      <c r="D358" s="39">
        <v>2421</v>
      </c>
      <c r="E358" s="43">
        <f t="array" ref="E358">INDEX(产品明细!$C$6:$C$22,MATCH(销售[[#This Row],[产品名称]]&amp;销售[[#This Row],[产品型号]],产品名称&amp;产品型号,0))</f>
        <v>3</v>
      </c>
      <c r="F358" s="43">
        <f>销售[[#This Row],[销售量]]*销售[[#This Row],[零售价]]</f>
        <v>7263</v>
      </c>
      <c r="G358" s="39">
        <v>6</v>
      </c>
    </row>
    <row r="359" spans="1:7">
      <c r="A359" s="42">
        <v>44184</v>
      </c>
      <c r="B359" s="39" t="s">
        <v>23</v>
      </c>
      <c r="C359" s="39" t="s">
        <v>13</v>
      </c>
      <c r="D359" s="39">
        <v>130</v>
      </c>
      <c r="E359" s="43">
        <f t="array" ref="E359">INDEX(产品明细!$C$6:$C$22,MATCH(销售[[#This Row],[产品名称]]&amp;销售[[#This Row],[产品型号]],产品名称&amp;产品型号,0))</f>
        <v>8</v>
      </c>
      <c r="F359" s="43">
        <f>销售[[#This Row],[销售量]]*销售[[#This Row],[零售价]]</f>
        <v>1040</v>
      </c>
      <c r="G359" s="39">
        <v>18</v>
      </c>
    </row>
    <row r="360" spans="1:7">
      <c r="A360" s="42">
        <v>44185</v>
      </c>
      <c r="B360" s="39" t="s">
        <v>15</v>
      </c>
      <c r="C360" s="39" t="s">
        <v>3</v>
      </c>
      <c r="D360" s="39">
        <v>2338</v>
      </c>
      <c r="E360" s="43">
        <f t="array" ref="E360">INDEX(产品明细!$C$6:$C$22,MATCH(销售[[#This Row],[产品名称]]&amp;销售[[#This Row],[产品型号]],产品名称&amp;产品型号,0))</f>
        <v>3</v>
      </c>
      <c r="F360" s="43">
        <f>销售[[#This Row],[销售量]]*销售[[#This Row],[零售价]]</f>
        <v>7014</v>
      </c>
      <c r="G360" s="39">
        <v>18</v>
      </c>
    </row>
    <row r="361" spans="1:7">
      <c r="A361" s="42">
        <v>44186</v>
      </c>
      <c r="B361" s="39" t="s">
        <v>21</v>
      </c>
      <c r="C361" s="39" t="s">
        <v>11</v>
      </c>
      <c r="D361" s="39">
        <v>2203</v>
      </c>
      <c r="E361" s="43">
        <f t="array" ref="E361">INDEX(产品明细!$C$6:$C$22,MATCH(销售[[#This Row],[产品名称]]&amp;销售[[#This Row],[产品型号]],产品名称&amp;产品型号,0))</f>
        <v>6</v>
      </c>
      <c r="F361" s="43">
        <f>销售[[#This Row],[销售量]]*销售[[#This Row],[零售价]]</f>
        <v>13218</v>
      </c>
      <c r="G361" s="39">
        <v>4</v>
      </c>
    </row>
    <row r="362" spans="1:7">
      <c r="A362" s="42">
        <v>44187</v>
      </c>
      <c r="B362" s="39" t="s">
        <v>15</v>
      </c>
      <c r="C362" s="39" t="s">
        <v>11</v>
      </c>
      <c r="D362" s="39">
        <v>587</v>
      </c>
      <c r="E362" s="43">
        <f t="array" ref="E362">INDEX(产品明细!$C$6:$C$22,MATCH(销售[[#This Row],[产品名称]]&amp;销售[[#This Row],[产品型号]],产品名称&amp;产品型号,0))</f>
        <v>2.5</v>
      </c>
      <c r="F362" s="43">
        <f>销售[[#This Row],[销售量]]*销售[[#This Row],[零售价]]</f>
        <v>1467.5</v>
      </c>
      <c r="G362" s="39">
        <v>18</v>
      </c>
    </row>
    <row r="363" spans="1:7">
      <c r="A363" s="42">
        <v>44188</v>
      </c>
      <c r="B363" s="39" t="s">
        <v>19</v>
      </c>
      <c r="C363" s="39" t="s">
        <v>25</v>
      </c>
      <c r="D363" s="39">
        <v>117</v>
      </c>
      <c r="E363" s="43">
        <f t="array" ref="E363">INDEX(产品明细!$C$6:$C$22,MATCH(销售[[#This Row],[产品名称]]&amp;销售[[#This Row],[产品型号]],产品名称&amp;产品型号,0))</f>
        <v>6</v>
      </c>
      <c r="F363" s="43">
        <f>销售[[#This Row],[销售量]]*销售[[#This Row],[零售价]]</f>
        <v>702</v>
      </c>
      <c r="G363" s="39">
        <v>5</v>
      </c>
    </row>
    <row r="364" spans="1:7">
      <c r="A364" s="42">
        <v>44189</v>
      </c>
      <c r="B364" s="39" t="s">
        <v>17</v>
      </c>
      <c r="C364" s="39" t="s">
        <v>3</v>
      </c>
      <c r="D364" s="39">
        <v>2950</v>
      </c>
      <c r="E364" s="43">
        <f t="array" ref="E364">INDEX(产品明细!$C$6:$C$22,MATCH(销售[[#This Row],[产品名称]]&amp;销售[[#This Row],[产品型号]],产品名称&amp;产品型号,0))</f>
        <v>3.5</v>
      </c>
      <c r="F364" s="43">
        <f>销售[[#This Row],[销售量]]*销售[[#This Row],[零售价]]</f>
        <v>10325</v>
      </c>
      <c r="G364" s="39">
        <v>1</v>
      </c>
    </row>
    <row r="365" spans="1:7">
      <c r="A365" s="42">
        <v>44190</v>
      </c>
      <c r="B365" s="39" t="s">
        <v>21</v>
      </c>
      <c r="C365" s="39" t="s">
        <v>29</v>
      </c>
      <c r="D365" s="39">
        <v>111</v>
      </c>
      <c r="E365" s="43">
        <f t="array" ref="E365">INDEX(产品明细!$C$6:$C$22,MATCH(销售[[#This Row],[产品名称]]&amp;销售[[#This Row],[产品型号]],产品名称&amp;产品型号,0))</f>
        <v>8</v>
      </c>
      <c r="F365" s="43">
        <f>销售[[#This Row],[销售量]]*销售[[#This Row],[零售价]]</f>
        <v>888</v>
      </c>
      <c r="G365" s="39">
        <v>3</v>
      </c>
    </row>
    <row r="366" spans="1:7">
      <c r="A366" s="42">
        <v>44191</v>
      </c>
      <c r="B366" s="39" t="s">
        <v>1</v>
      </c>
      <c r="C366" s="39" t="s">
        <v>11</v>
      </c>
      <c r="D366" s="39">
        <v>2536</v>
      </c>
      <c r="E366" s="43">
        <f t="array" ref="E366">INDEX(产品明细!$C$6:$C$22,MATCH(销售[[#This Row],[产品名称]]&amp;销售[[#This Row],[产品型号]],产品名称&amp;产品型号,0))</f>
        <v>2.5</v>
      </c>
      <c r="F366" s="43">
        <f>销售[[#This Row],[销售量]]*销售[[#This Row],[零售价]]</f>
        <v>6340</v>
      </c>
      <c r="G366" s="39">
        <v>11</v>
      </c>
    </row>
    <row r="367" spans="1:7">
      <c r="A367" s="42">
        <v>44192</v>
      </c>
      <c r="B367" s="39" t="s">
        <v>21</v>
      </c>
      <c r="C367" s="39" t="s">
        <v>27</v>
      </c>
      <c r="D367" s="39">
        <v>2250</v>
      </c>
      <c r="E367" s="43">
        <f t="array" ref="E367">INDEX(产品明细!$C$6:$C$22,MATCH(销售[[#This Row],[产品名称]]&amp;销售[[#This Row],[产品型号]],产品名称&amp;产品型号,0))</f>
        <v>4</v>
      </c>
      <c r="F367" s="43">
        <f>销售[[#This Row],[销售量]]*销售[[#This Row],[零售价]]</f>
        <v>9000</v>
      </c>
      <c r="G367" s="39">
        <v>13</v>
      </c>
    </row>
    <row r="368" spans="1:7">
      <c r="A368" s="42">
        <v>44193</v>
      </c>
      <c r="B368" s="39" t="s">
        <v>15</v>
      </c>
      <c r="C368" s="39" t="s">
        <v>11</v>
      </c>
      <c r="D368" s="39">
        <v>2321</v>
      </c>
      <c r="E368" s="43">
        <f t="array" ref="E368">INDEX(产品明细!$C$6:$C$22,MATCH(销售[[#This Row],[产品名称]]&amp;销售[[#This Row],[产品型号]],产品名称&amp;产品型号,0))</f>
        <v>2.5</v>
      </c>
      <c r="F368" s="43">
        <f>销售[[#This Row],[销售量]]*销售[[#This Row],[零售价]]</f>
        <v>5802.5</v>
      </c>
      <c r="G368" s="39">
        <v>8</v>
      </c>
    </row>
    <row r="369" spans="1:7">
      <c r="A369" s="42">
        <v>44194</v>
      </c>
      <c r="B369" s="39" t="s">
        <v>1</v>
      </c>
      <c r="C369" s="39" t="s">
        <v>3</v>
      </c>
      <c r="D369" s="39">
        <v>2524</v>
      </c>
      <c r="E369" s="43">
        <f t="array" ref="E369">INDEX(产品明细!$C$6:$C$22,MATCH(销售[[#This Row],[产品名称]]&amp;销售[[#This Row],[产品型号]],产品名称&amp;产品型号,0))</f>
        <v>3</v>
      </c>
      <c r="F369" s="43">
        <f>销售[[#This Row],[销售量]]*销售[[#This Row],[零售价]]</f>
        <v>7572</v>
      </c>
      <c r="G369" s="39">
        <v>12</v>
      </c>
    </row>
    <row r="370" spans="1:7">
      <c r="A370" s="42">
        <v>44195</v>
      </c>
      <c r="B370" s="39" t="s">
        <v>17</v>
      </c>
      <c r="C370" s="39" t="s">
        <v>11</v>
      </c>
      <c r="D370" s="39">
        <v>282</v>
      </c>
      <c r="E370" s="43">
        <f t="array" ref="E370">INDEX(产品明细!$C$6:$C$22,MATCH(销售[[#This Row],[产品名称]]&amp;销售[[#This Row],[产品型号]],产品名称&amp;产品型号,0))</f>
        <v>3</v>
      </c>
      <c r="F370" s="43">
        <f>销售[[#This Row],[销售量]]*销售[[#This Row],[零售价]]</f>
        <v>846</v>
      </c>
      <c r="G370" s="39">
        <v>16</v>
      </c>
    </row>
    <row r="371" spans="1:7">
      <c r="A371" s="42">
        <v>44196</v>
      </c>
      <c r="B371" s="39" t="s">
        <v>19</v>
      </c>
      <c r="C371" s="39" t="s">
        <v>3</v>
      </c>
      <c r="D371" s="39">
        <v>1666</v>
      </c>
      <c r="E371" s="43">
        <f t="array" ref="E371">INDEX(产品明细!$C$6:$C$22,MATCH(销售[[#This Row],[产品名称]]&amp;销售[[#This Row],[产品型号]],产品名称&amp;产品型号,0))</f>
        <v>5</v>
      </c>
      <c r="F371" s="43">
        <f>销售[[#This Row],[销售量]]*销售[[#This Row],[零售价]]</f>
        <v>8330</v>
      </c>
      <c r="G371" s="39">
        <v>9</v>
      </c>
    </row>
    <row r="372" spans="1:7">
      <c r="A372" s="42">
        <v>44197</v>
      </c>
      <c r="B372" s="39" t="s">
        <v>21</v>
      </c>
      <c r="C372" s="39" t="s">
        <v>27</v>
      </c>
      <c r="D372" s="39">
        <v>2892</v>
      </c>
      <c r="E372" s="43">
        <f t="array" ref="E372">INDEX(产品明细!$C$6:$C$22,MATCH(销售[[#This Row],[产品名称]]&amp;销售[[#This Row],[产品型号]],产品名称&amp;产品型号,0))</f>
        <v>4</v>
      </c>
      <c r="F372" s="43">
        <f>销售[[#This Row],[销售量]]*销售[[#This Row],[零售价]]</f>
        <v>11568</v>
      </c>
      <c r="G372" s="39">
        <v>5</v>
      </c>
    </row>
    <row r="373" spans="1:7">
      <c r="A373" s="42">
        <v>44198</v>
      </c>
      <c r="B373" s="39" t="s">
        <v>19</v>
      </c>
      <c r="C373" s="39" t="s">
        <v>11</v>
      </c>
      <c r="D373" s="39">
        <v>890</v>
      </c>
      <c r="E373" s="43">
        <f t="array" ref="E373">INDEX(产品明细!$C$6:$C$22,MATCH(销售[[#This Row],[产品名称]]&amp;销售[[#This Row],[产品型号]],产品名称&amp;产品型号,0))</f>
        <v>4</v>
      </c>
      <c r="F373" s="43">
        <f>销售[[#This Row],[销售量]]*销售[[#This Row],[零售价]]</f>
        <v>3560</v>
      </c>
      <c r="G373" s="39">
        <v>7</v>
      </c>
    </row>
    <row r="374" spans="1:7">
      <c r="A374" s="42">
        <v>44199</v>
      </c>
      <c r="B374" s="39" t="s">
        <v>19</v>
      </c>
      <c r="C374" s="39" t="s">
        <v>3</v>
      </c>
      <c r="D374" s="39">
        <v>902</v>
      </c>
      <c r="E374" s="43">
        <f t="array" ref="E374">INDEX(产品明细!$C$6:$C$22,MATCH(销售[[#This Row],[产品名称]]&amp;销售[[#This Row],[产品型号]],产品名称&amp;产品型号,0))</f>
        <v>5</v>
      </c>
      <c r="F374" s="43">
        <f>销售[[#This Row],[销售量]]*销售[[#This Row],[零售价]]</f>
        <v>4510</v>
      </c>
      <c r="G374" s="39">
        <v>16</v>
      </c>
    </row>
    <row r="375" spans="1:7">
      <c r="A375" s="42">
        <v>44200</v>
      </c>
      <c r="B375" s="39" t="s">
        <v>19</v>
      </c>
      <c r="C375" s="39" t="s">
        <v>11</v>
      </c>
      <c r="D375" s="39">
        <v>2852</v>
      </c>
      <c r="E375" s="43">
        <f t="array" ref="E375">INDEX(产品明细!$C$6:$C$22,MATCH(销售[[#This Row],[产品名称]]&amp;销售[[#This Row],[产品型号]],产品名称&amp;产品型号,0))</f>
        <v>4</v>
      </c>
      <c r="F375" s="43">
        <f>销售[[#This Row],[销售量]]*销售[[#This Row],[零售价]]</f>
        <v>11408</v>
      </c>
      <c r="G375" s="39">
        <v>11</v>
      </c>
    </row>
    <row r="376" spans="1:7">
      <c r="A376" s="42">
        <v>44201</v>
      </c>
      <c r="B376" s="39" t="s">
        <v>23</v>
      </c>
      <c r="C376" s="39" t="s">
        <v>3</v>
      </c>
      <c r="D376" s="39">
        <v>544</v>
      </c>
      <c r="E376" s="43">
        <f t="array" ref="E376">INDEX(产品明细!$C$6:$C$22,MATCH(销售[[#This Row],[产品名称]]&amp;销售[[#This Row],[产品型号]],产品名称&amp;产品型号,0))</f>
        <v>3.5</v>
      </c>
      <c r="F376" s="43">
        <f>销售[[#This Row],[销售量]]*销售[[#This Row],[零售价]]</f>
        <v>1904</v>
      </c>
      <c r="G376" s="39">
        <v>11</v>
      </c>
    </row>
    <row r="377" spans="1:7">
      <c r="A377" s="42">
        <v>44202</v>
      </c>
      <c r="B377" s="39" t="s">
        <v>17</v>
      </c>
      <c r="C377" s="39" t="s">
        <v>11</v>
      </c>
      <c r="D377" s="39">
        <v>2105</v>
      </c>
      <c r="E377" s="43">
        <f t="array" ref="E377">INDEX(产品明细!$C$6:$C$22,MATCH(销售[[#This Row],[产品名称]]&amp;销售[[#This Row],[产品型号]],产品名称&amp;产品型号,0))</f>
        <v>3</v>
      </c>
      <c r="F377" s="43">
        <f>销售[[#This Row],[销售量]]*销售[[#This Row],[零售价]]</f>
        <v>6315</v>
      </c>
      <c r="G377" s="39">
        <v>11</v>
      </c>
    </row>
    <row r="378" spans="1:7">
      <c r="A378" s="42">
        <v>44203</v>
      </c>
      <c r="B378" s="39" t="s">
        <v>17</v>
      </c>
      <c r="C378" s="39" t="s">
        <v>11</v>
      </c>
      <c r="D378" s="39">
        <v>1147</v>
      </c>
      <c r="E378" s="43">
        <f t="array" ref="E378">INDEX(产品明细!$C$6:$C$22,MATCH(销售[[#This Row],[产品名称]]&amp;销售[[#This Row],[产品型号]],产品名称&amp;产品型号,0))</f>
        <v>3</v>
      </c>
      <c r="F378" s="43">
        <f>销售[[#This Row],[销售量]]*销售[[#This Row],[零售价]]</f>
        <v>3441</v>
      </c>
      <c r="G378" s="39">
        <v>5</v>
      </c>
    </row>
    <row r="379" spans="1:7">
      <c r="A379" s="42">
        <v>44204</v>
      </c>
      <c r="B379" s="39" t="s">
        <v>21</v>
      </c>
      <c r="C379" s="39" t="s">
        <v>29</v>
      </c>
      <c r="D379" s="39">
        <v>611</v>
      </c>
      <c r="E379" s="43">
        <f t="array" ref="E379">INDEX(产品明细!$C$6:$C$22,MATCH(销售[[#This Row],[产品名称]]&amp;销售[[#This Row],[产品型号]],产品名称&amp;产品型号,0))</f>
        <v>8</v>
      </c>
      <c r="F379" s="43">
        <f>销售[[#This Row],[销售量]]*销售[[#This Row],[零售价]]</f>
        <v>4888</v>
      </c>
      <c r="G379" s="39">
        <v>11</v>
      </c>
    </row>
    <row r="380" spans="1:7">
      <c r="A380" s="42">
        <v>44205</v>
      </c>
      <c r="B380" s="39" t="s">
        <v>19</v>
      </c>
      <c r="C380" s="39" t="s">
        <v>25</v>
      </c>
      <c r="D380" s="39">
        <v>2168</v>
      </c>
      <c r="E380" s="43">
        <f t="array" ref="E380">INDEX(产品明细!$C$6:$C$22,MATCH(销售[[#This Row],[产品名称]]&amp;销售[[#This Row],[产品型号]],产品名称&amp;产品型号,0))</f>
        <v>6</v>
      </c>
      <c r="F380" s="43">
        <f>销售[[#This Row],[销售量]]*销售[[#This Row],[零售价]]</f>
        <v>13008</v>
      </c>
      <c r="G380" s="39">
        <v>1</v>
      </c>
    </row>
    <row r="381" spans="1:7">
      <c r="A381" s="42">
        <v>44206</v>
      </c>
      <c r="B381" s="39" t="s">
        <v>19</v>
      </c>
      <c r="C381" s="39" t="s">
        <v>25</v>
      </c>
      <c r="D381" s="39">
        <v>2652</v>
      </c>
      <c r="E381" s="43">
        <f t="array" ref="E381">INDEX(产品明细!$C$6:$C$22,MATCH(销售[[#This Row],[产品名称]]&amp;销售[[#This Row],[产品型号]],产品名称&amp;产品型号,0))</f>
        <v>6</v>
      </c>
      <c r="F381" s="43">
        <f>销售[[#This Row],[销售量]]*销售[[#This Row],[零售价]]</f>
        <v>15912</v>
      </c>
      <c r="G381" s="39">
        <v>17</v>
      </c>
    </row>
    <row r="382" spans="1:7">
      <c r="A382" s="42">
        <v>44207</v>
      </c>
      <c r="B382" s="39" t="s">
        <v>15</v>
      </c>
      <c r="C382" s="39" t="s">
        <v>13</v>
      </c>
      <c r="D382" s="39">
        <v>1444</v>
      </c>
      <c r="E382" s="43">
        <f t="array" ref="E382">INDEX(产品明细!$C$6:$C$22,MATCH(销售[[#This Row],[产品名称]]&amp;销售[[#This Row],[产品型号]],产品名称&amp;产品型号,0))</f>
        <v>6</v>
      </c>
      <c r="F382" s="43">
        <f>销售[[#This Row],[销售量]]*销售[[#This Row],[零售价]]</f>
        <v>8664</v>
      </c>
      <c r="G382" s="39">
        <v>19</v>
      </c>
    </row>
    <row r="383" spans="1:7">
      <c r="A383" s="42">
        <v>44208</v>
      </c>
      <c r="B383" s="39" t="s">
        <v>21</v>
      </c>
      <c r="C383" s="39" t="s">
        <v>29</v>
      </c>
      <c r="D383" s="39">
        <v>786</v>
      </c>
      <c r="E383" s="43">
        <f t="array" ref="E383">INDEX(产品明细!$C$6:$C$22,MATCH(销售[[#This Row],[产品名称]]&amp;销售[[#This Row],[产品型号]],产品名称&amp;产品型号,0))</f>
        <v>8</v>
      </c>
      <c r="F383" s="43">
        <f>销售[[#This Row],[销售量]]*销售[[#This Row],[零售价]]</f>
        <v>6288</v>
      </c>
      <c r="G383" s="39">
        <v>18</v>
      </c>
    </row>
    <row r="384" spans="1:7">
      <c r="A384" s="42">
        <v>44209</v>
      </c>
      <c r="B384" s="39" t="s">
        <v>15</v>
      </c>
      <c r="C384" s="39" t="s">
        <v>11</v>
      </c>
      <c r="D384" s="39">
        <v>2628</v>
      </c>
      <c r="E384" s="43">
        <f t="array" ref="E384">INDEX(产品明细!$C$6:$C$22,MATCH(销售[[#This Row],[产品名称]]&amp;销售[[#This Row],[产品型号]],产品名称&amp;产品型号,0))</f>
        <v>2.5</v>
      </c>
      <c r="F384" s="43">
        <f>销售[[#This Row],[销售量]]*销售[[#This Row],[零售价]]</f>
        <v>6570</v>
      </c>
      <c r="G384" s="39">
        <v>7</v>
      </c>
    </row>
    <row r="385" spans="1:7">
      <c r="A385" s="42">
        <v>44210</v>
      </c>
      <c r="B385" s="39" t="s">
        <v>23</v>
      </c>
      <c r="C385" s="39" t="s">
        <v>3</v>
      </c>
      <c r="D385" s="39">
        <v>2183</v>
      </c>
      <c r="E385" s="43">
        <f t="array" ref="E385">INDEX(产品明细!$C$6:$C$22,MATCH(销售[[#This Row],[产品名称]]&amp;销售[[#This Row],[产品型号]],产品名称&amp;产品型号,0))</f>
        <v>3.5</v>
      </c>
      <c r="F385" s="43">
        <f>销售[[#This Row],[销售量]]*销售[[#This Row],[零售价]]</f>
        <v>7640.5</v>
      </c>
      <c r="G385" s="39">
        <v>8</v>
      </c>
    </row>
    <row r="386" spans="1:7">
      <c r="A386" s="42">
        <v>44211</v>
      </c>
      <c r="B386" s="39" t="s">
        <v>19</v>
      </c>
      <c r="C386" s="39" t="s">
        <v>11</v>
      </c>
      <c r="D386" s="39">
        <v>1002</v>
      </c>
      <c r="E386" s="43">
        <f t="array" ref="E386">INDEX(产品明细!$C$6:$C$22,MATCH(销售[[#This Row],[产品名称]]&amp;销售[[#This Row],[产品型号]],产品名称&amp;产品型号,0))</f>
        <v>4</v>
      </c>
      <c r="F386" s="43">
        <f>销售[[#This Row],[销售量]]*销售[[#This Row],[零售价]]</f>
        <v>4008</v>
      </c>
      <c r="G386" s="39">
        <v>5</v>
      </c>
    </row>
    <row r="387" spans="1:7">
      <c r="A387" s="42">
        <v>44212</v>
      </c>
      <c r="B387" s="39" t="s">
        <v>15</v>
      </c>
      <c r="C387" s="39" t="s">
        <v>11</v>
      </c>
      <c r="D387" s="39">
        <v>320</v>
      </c>
      <c r="E387" s="43">
        <f t="array" ref="E387">INDEX(产品明细!$C$6:$C$22,MATCH(销售[[#This Row],[产品名称]]&amp;销售[[#This Row],[产品型号]],产品名称&amp;产品型号,0))</f>
        <v>2.5</v>
      </c>
      <c r="F387" s="43">
        <f>销售[[#This Row],[销售量]]*销售[[#This Row],[零售价]]</f>
        <v>800</v>
      </c>
      <c r="G387" s="39">
        <v>6</v>
      </c>
    </row>
    <row r="388" spans="1:7">
      <c r="A388" s="42">
        <v>44213</v>
      </c>
      <c r="B388" s="39" t="s">
        <v>17</v>
      </c>
      <c r="C388" s="39" t="s">
        <v>3</v>
      </c>
      <c r="D388" s="39">
        <v>114</v>
      </c>
      <c r="E388" s="43">
        <f t="array" ref="E388">INDEX(产品明细!$C$6:$C$22,MATCH(销售[[#This Row],[产品名称]]&amp;销售[[#This Row],[产品型号]],产品名称&amp;产品型号,0))</f>
        <v>3.5</v>
      </c>
      <c r="F388" s="43">
        <f>销售[[#This Row],[销售量]]*销售[[#This Row],[零售价]]</f>
        <v>399</v>
      </c>
      <c r="G388" s="39">
        <v>2</v>
      </c>
    </row>
    <row r="389" spans="1:7">
      <c r="A389" s="42">
        <v>44214</v>
      </c>
      <c r="B389" s="39" t="s">
        <v>15</v>
      </c>
      <c r="C389" s="39" t="s">
        <v>3</v>
      </c>
      <c r="D389" s="39">
        <v>1240</v>
      </c>
      <c r="E389" s="43">
        <f t="array" ref="E389">INDEX(产品明细!$C$6:$C$22,MATCH(销售[[#This Row],[产品名称]]&amp;销售[[#This Row],[产品型号]],产品名称&amp;产品型号,0))</f>
        <v>3</v>
      </c>
      <c r="F389" s="43">
        <f>销售[[#This Row],[销售量]]*销售[[#This Row],[零售价]]</f>
        <v>3720</v>
      </c>
      <c r="G389" s="39">
        <v>10</v>
      </c>
    </row>
    <row r="390" spans="1:7">
      <c r="A390" s="42">
        <v>44215</v>
      </c>
      <c r="B390" s="39" t="s">
        <v>19</v>
      </c>
      <c r="C390" s="39" t="s">
        <v>25</v>
      </c>
      <c r="D390" s="39">
        <v>1047</v>
      </c>
      <c r="E390" s="43">
        <f t="array" ref="E390">INDEX(产品明细!$C$6:$C$22,MATCH(销售[[#This Row],[产品名称]]&amp;销售[[#This Row],[产品型号]],产品名称&amp;产品型号,0))</f>
        <v>6</v>
      </c>
      <c r="F390" s="43">
        <f>销售[[#This Row],[销售量]]*销售[[#This Row],[零售价]]</f>
        <v>6282</v>
      </c>
      <c r="G390" s="39">
        <v>7</v>
      </c>
    </row>
    <row r="391" spans="1:7">
      <c r="A391" s="42">
        <v>44216</v>
      </c>
      <c r="B391" s="39" t="s">
        <v>15</v>
      </c>
      <c r="C391" s="39" t="s">
        <v>13</v>
      </c>
      <c r="D391" s="39">
        <v>1797</v>
      </c>
      <c r="E391" s="43">
        <f t="array" ref="E391">INDEX(产品明细!$C$6:$C$22,MATCH(销售[[#This Row],[产品名称]]&amp;销售[[#This Row],[产品型号]],产品名称&amp;产品型号,0))</f>
        <v>6</v>
      </c>
      <c r="F391" s="43">
        <f>销售[[#This Row],[销售量]]*销售[[#This Row],[零售价]]</f>
        <v>10782</v>
      </c>
      <c r="G391" s="39">
        <v>9</v>
      </c>
    </row>
    <row r="392" spans="1:7">
      <c r="A392" s="42">
        <v>44217</v>
      </c>
      <c r="B392" s="39" t="s">
        <v>17</v>
      </c>
      <c r="C392" s="39" t="s">
        <v>3</v>
      </c>
      <c r="D392" s="39">
        <v>1762</v>
      </c>
      <c r="E392" s="43">
        <f t="array" ref="E392">INDEX(产品明细!$C$6:$C$22,MATCH(销售[[#This Row],[产品名称]]&amp;销售[[#This Row],[产品型号]],产品名称&amp;产品型号,0))</f>
        <v>3.5</v>
      </c>
      <c r="F392" s="43">
        <f>销售[[#This Row],[销售量]]*销售[[#This Row],[零售价]]</f>
        <v>6167</v>
      </c>
      <c r="G392" s="39">
        <v>3</v>
      </c>
    </row>
    <row r="393" spans="1:7">
      <c r="A393" s="42">
        <v>44218</v>
      </c>
      <c r="B393" s="39" t="s">
        <v>23</v>
      </c>
      <c r="C393" s="39" t="s">
        <v>13</v>
      </c>
      <c r="D393" s="39">
        <v>2532</v>
      </c>
      <c r="E393" s="43">
        <f t="array" ref="E393">INDEX(产品明细!$C$6:$C$22,MATCH(销售[[#This Row],[产品名称]]&amp;销售[[#This Row],[产品型号]],产品名称&amp;产品型号,0))</f>
        <v>8</v>
      </c>
      <c r="F393" s="43">
        <f>销售[[#This Row],[销售量]]*销售[[#This Row],[零售价]]</f>
        <v>20256</v>
      </c>
      <c r="G393" s="39">
        <v>18</v>
      </c>
    </row>
    <row r="394" spans="1:7">
      <c r="A394" s="42">
        <v>44219</v>
      </c>
      <c r="B394" s="39" t="s">
        <v>21</v>
      </c>
      <c r="C394" s="39" t="s">
        <v>29</v>
      </c>
      <c r="D394" s="39">
        <v>2985</v>
      </c>
      <c r="E394" s="43">
        <f t="array" ref="E394">INDEX(产品明细!$C$6:$C$22,MATCH(销售[[#This Row],[产品名称]]&amp;销售[[#This Row],[产品型号]],产品名称&amp;产品型号,0))</f>
        <v>8</v>
      </c>
      <c r="F394" s="43">
        <f>销售[[#This Row],[销售量]]*销售[[#This Row],[零售价]]</f>
        <v>23880</v>
      </c>
      <c r="G394" s="39">
        <v>14</v>
      </c>
    </row>
    <row r="395" spans="1:7">
      <c r="A395" s="42">
        <v>44220</v>
      </c>
      <c r="B395" s="39" t="s">
        <v>21</v>
      </c>
      <c r="C395" s="39" t="s">
        <v>29</v>
      </c>
      <c r="D395" s="39">
        <v>1020</v>
      </c>
      <c r="E395" s="43">
        <f t="array" ref="E395">INDEX(产品明细!$C$6:$C$22,MATCH(销售[[#This Row],[产品名称]]&amp;销售[[#This Row],[产品型号]],产品名称&amp;产品型号,0))</f>
        <v>8</v>
      </c>
      <c r="F395" s="43">
        <f>销售[[#This Row],[销售量]]*销售[[#This Row],[零售价]]</f>
        <v>8160</v>
      </c>
      <c r="G395" s="39">
        <v>3</v>
      </c>
    </row>
    <row r="396" spans="1:7">
      <c r="A396" s="42">
        <v>44221</v>
      </c>
      <c r="B396" s="39" t="s">
        <v>23</v>
      </c>
      <c r="C396" s="39" t="s">
        <v>13</v>
      </c>
      <c r="D396" s="39">
        <v>1329</v>
      </c>
      <c r="E396" s="43">
        <f t="array" ref="E396">INDEX(产品明细!$C$6:$C$22,MATCH(销售[[#This Row],[产品名称]]&amp;销售[[#This Row],[产品型号]],产品名称&amp;产品型号,0))</f>
        <v>8</v>
      </c>
      <c r="F396" s="43">
        <f>销售[[#This Row],[销售量]]*销售[[#This Row],[零售价]]</f>
        <v>10632</v>
      </c>
      <c r="G396" s="39">
        <v>15</v>
      </c>
    </row>
    <row r="397" spans="1:7">
      <c r="A397" s="42">
        <v>44222</v>
      </c>
      <c r="B397" s="39" t="s">
        <v>21</v>
      </c>
      <c r="C397" s="39" t="s">
        <v>27</v>
      </c>
      <c r="D397" s="39">
        <v>1688</v>
      </c>
      <c r="E397" s="43">
        <f t="array" ref="E397">INDEX(产品明细!$C$6:$C$22,MATCH(销售[[#This Row],[产品名称]]&amp;销售[[#This Row],[产品型号]],产品名称&amp;产品型号,0))</f>
        <v>4</v>
      </c>
      <c r="F397" s="43">
        <f>销售[[#This Row],[销售量]]*销售[[#This Row],[零售价]]</f>
        <v>6752</v>
      </c>
      <c r="G397" s="39">
        <v>6</v>
      </c>
    </row>
    <row r="398" spans="1:7">
      <c r="A398" s="42">
        <v>44223</v>
      </c>
      <c r="B398" s="39" t="s">
        <v>23</v>
      </c>
      <c r="C398" s="39" t="s">
        <v>3</v>
      </c>
      <c r="D398" s="39">
        <v>1639</v>
      </c>
      <c r="E398" s="43">
        <f t="array" ref="E398">INDEX(产品明细!$C$6:$C$22,MATCH(销售[[#This Row],[产品名称]]&amp;销售[[#This Row],[产品型号]],产品名称&amp;产品型号,0))</f>
        <v>3.5</v>
      </c>
      <c r="F398" s="43">
        <f>销售[[#This Row],[销售量]]*销售[[#This Row],[零售价]]</f>
        <v>5736.5</v>
      </c>
      <c r="G398" s="39">
        <v>19</v>
      </c>
    </row>
    <row r="399" spans="1:7">
      <c r="A399" s="42">
        <v>44224</v>
      </c>
      <c r="B399" s="39" t="s">
        <v>15</v>
      </c>
      <c r="C399" s="39" t="s">
        <v>3</v>
      </c>
      <c r="D399" s="39">
        <v>429</v>
      </c>
      <c r="E399" s="43">
        <f t="array" ref="E399">INDEX(产品明细!$C$6:$C$22,MATCH(销售[[#This Row],[产品名称]]&amp;销售[[#This Row],[产品型号]],产品名称&amp;产品型号,0))</f>
        <v>3</v>
      </c>
      <c r="F399" s="43">
        <f>销售[[#This Row],[销售量]]*销售[[#This Row],[零售价]]</f>
        <v>1287</v>
      </c>
      <c r="G399" s="39">
        <v>16</v>
      </c>
    </row>
    <row r="400" spans="1:7">
      <c r="A400" s="42">
        <v>44225</v>
      </c>
      <c r="B400" s="39" t="s">
        <v>19</v>
      </c>
      <c r="C400" s="39" t="s">
        <v>25</v>
      </c>
      <c r="D400" s="39">
        <v>444</v>
      </c>
      <c r="E400" s="43">
        <f t="array" ref="E400">INDEX(产品明细!$C$6:$C$22,MATCH(销售[[#This Row],[产品名称]]&amp;销售[[#This Row],[产品型号]],产品名称&amp;产品型号,0))</f>
        <v>6</v>
      </c>
      <c r="F400" s="43">
        <f>销售[[#This Row],[销售量]]*销售[[#This Row],[零售价]]</f>
        <v>2664</v>
      </c>
      <c r="G400" s="39">
        <v>19</v>
      </c>
    </row>
    <row r="401" spans="1:7">
      <c r="A401" s="42">
        <v>44226</v>
      </c>
      <c r="B401" s="39" t="s">
        <v>21</v>
      </c>
      <c r="C401" s="39" t="s">
        <v>29</v>
      </c>
      <c r="D401" s="39">
        <v>2562</v>
      </c>
      <c r="E401" s="43">
        <f t="array" ref="E401">INDEX(产品明细!$C$6:$C$22,MATCH(销售[[#This Row],[产品名称]]&amp;销售[[#This Row],[产品型号]],产品名称&amp;产品型号,0))</f>
        <v>8</v>
      </c>
      <c r="F401" s="43">
        <f>销售[[#This Row],[销售量]]*销售[[#This Row],[零售价]]</f>
        <v>20496</v>
      </c>
      <c r="G401" s="39">
        <v>13</v>
      </c>
    </row>
    <row r="402" spans="1:7">
      <c r="A402" s="42">
        <v>44227</v>
      </c>
      <c r="B402" s="39" t="s">
        <v>23</v>
      </c>
      <c r="C402" s="39" t="s">
        <v>3</v>
      </c>
      <c r="D402" s="39">
        <v>1014</v>
      </c>
      <c r="E402" s="43">
        <f t="array" ref="E402">INDEX(产品明细!$C$6:$C$22,MATCH(销售[[#This Row],[产品名称]]&amp;销售[[#This Row],[产品型号]],产品名称&amp;产品型号,0))</f>
        <v>3.5</v>
      </c>
      <c r="F402" s="43">
        <f>销售[[#This Row],[销售量]]*销售[[#This Row],[零售价]]</f>
        <v>3549</v>
      </c>
      <c r="G402" s="39">
        <v>7</v>
      </c>
    </row>
    <row r="403" spans="1:7">
      <c r="A403" s="42">
        <v>44228</v>
      </c>
      <c r="B403" s="39" t="s">
        <v>1</v>
      </c>
      <c r="C403" s="39" t="s">
        <v>11</v>
      </c>
      <c r="D403" s="39">
        <v>2813</v>
      </c>
      <c r="E403" s="43">
        <f t="array" ref="E403">INDEX(产品明细!$C$6:$C$22,MATCH(销售[[#This Row],[产品名称]]&amp;销售[[#This Row],[产品型号]],产品名称&amp;产品型号,0))</f>
        <v>2.5</v>
      </c>
      <c r="F403" s="43">
        <f>销售[[#This Row],[销售量]]*销售[[#This Row],[零售价]]</f>
        <v>7032.5</v>
      </c>
      <c r="G403" s="39">
        <v>16</v>
      </c>
    </row>
    <row r="404" spans="1:7">
      <c r="A404" s="42">
        <v>44229</v>
      </c>
      <c r="B404" s="39" t="s">
        <v>21</v>
      </c>
      <c r="C404" s="39" t="s">
        <v>27</v>
      </c>
      <c r="D404" s="39">
        <v>528</v>
      </c>
      <c r="E404" s="43">
        <f t="array" ref="E404">INDEX(产品明细!$C$6:$C$22,MATCH(销售[[#This Row],[产品名称]]&amp;销售[[#This Row],[产品型号]],产品名称&amp;产品型号,0))</f>
        <v>4</v>
      </c>
      <c r="F404" s="43">
        <f>销售[[#This Row],[销售量]]*销售[[#This Row],[零售价]]</f>
        <v>2112</v>
      </c>
      <c r="G404" s="39">
        <v>2</v>
      </c>
    </row>
    <row r="405" spans="1:7">
      <c r="A405" s="42">
        <v>44230</v>
      </c>
      <c r="B405" s="39" t="s">
        <v>15</v>
      </c>
      <c r="C405" s="39" t="s">
        <v>13</v>
      </c>
      <c r="D405" s="39">
        <v>2753</v>
      </c>
      <c r="E405" s="43">
        <f t="array" ref="E405">INDEX(产品明细!$C$6:$C$22,MATCH(销售[[#This Row],[产品名称]]&amp;销售[[#This Row],[产品型号]],产品名称&amp;产品型号,0))</f>
        <v>6</v>
      </c>
      <c r="F405" s="43">
        <f>销售[[#This Row],[销售量]]*销售[[#This Row],[零售价]]</f>
        <v>16518</v>
      </c>
      <c r="G405" s="39">
        <v>1</v>
      </c>
    </row>
    <row r="406" spans="1:7">
      <c r="A406" s="42">
        <v>44231</v>
      </c>
      <c r="B406" s="39" t="s">
        <v>21</v>
      </c>
      <c r="C406" s="39" t="s">
        <v>27</v>
      </c>
      <c r="D406" s="39">
        <v>2169</v>
      </c>
      <c r="E406" s="43">
        <f t="array" ref="E406">INDEX(产品明细!$C$6:$C$22,MATCH(销售[[#This Row],[产品名称]]&amp;销售[[#This Row],[产品型号]],产品名称&amp;产品型号,0))</f>
        <v>4</v>
      </c>
      <c r="F406" s="43">
        <f>销售[[#This Row],[销售量]]*销售[[#This Row],[零售价]]</f>
        <v>8676</v>
      </c>
      <c r="G406" s="39">
        <v>19</v>
      </c>
    </row>
    <row r="407" spans="1:7">
      <c r="A407" s="42">
        <v>44232</v>
      </c>
      <c r="B407" s="39" t="s">
        <v>23</v>
      </c>
      <c r="C407" s="39" t="s">
        <v>3</v>
      </c>
      <c r="D407" s="39">
        <v>665</v>
      </c>
      <c r="E407" s="43">
        <f t="array" ref="E407">INDEX(产品明细!$C$6:$C$22,MATCH(销售[[#This Row],[产品名称]]&amp;销售[[#This Row],[产品型号]],产品名称&amp;产品型号,0))</f>
        <v>3.5</v>
      </c>
      <c r="F407" s="43">
        <f>销售[[#This Row],[销售量]]*销售[[#This Row],[零售价]]</f>
        <v>2327.5</v>
      </c>
      <c r="G407" s="39">
        <v>8</v>
      </c>
    </row>
    <row r="408" spans="1:7">
      <c r="A408" s="42">
        <v>44233</v>
      </c>
      <c r="B408" s="39" t="s">
        <v>23</v>
      </c>
      <c r="C408" s="39" t="s">
        <v>3</v>
      </c>
      <c r="D408" s="39">
        <v>2457</v>
      </c>
      <c r="E408" s="43">
        <f t="array" ref="E408">INDEX(产品明细!$C$6:$C$22,MATCH(销售[[#This Row],[产品名称]]&amp;销售[[#This Row],[产品型号]],产品名称&amp;产品型号,0))</f>
        <v>3.5</v>
      </c>
      <c r="F408" s="43">
        <f>销售[[#This Row],[销售量]]*销售[[#This Row],[零售价]]</f>
        <v>8599.5</v>
      </c>
      <c r="G408" s="39">
        <v>16</v>
      </c>
    </row>
    <row r="409" spans="1:7">
      <c r="A409" s="42">
        <v>44234</v>
      </c>
      <c r="B409" s="39" t="s">
        <v>15</v>
      </c>
      <c r="C409" s="39" t="s">
        <v>3</v>
      </c>
      <c r="D409" s="39">
        <v>1721</v>
      </c>
      <c r="E409" s="43">
        <f t="array" ref="E409">INDEX(产品明细!$C$6:$C$22,MATCH(销售[[#This Row],[产品名称]]&amp;销售[[#This Row],[产品型号]],产品名称&amp;产品型号,0))</f>
        <v>3</v>
      </c>
      <c r="F409" s="43">
        <f>销售[[#This Row],[销售量]]*销售[[#This Row],[零售价]]</f>
        <v>5163</v>
      </c>
      <c r="G409" s="39">
        <v>3</v>
      </c>
    </row>
    <row r="410" spans="1:7">
      <c r="A410" s="42">
        <v>44235</v>
      </c>
      <c r="B410" s="39" t="s">
        <v>15</v>
      </c>
      <c r="C410" s="39" t="s">
        <v>3</v>
      </c>
      <c r="D410" s="39">
        <v>2043</v>
      </c>
      <c r="E410" s="43">
        <f t="array" ref="E410">INDEX(产品明细!$C$6:$C$22,MATCH(销售[[#This Row],[产品名称]]&amp;销售[[#This Row],[产品型号]],产品名称&amp;产品型号,0))</f>
        <v>3</v>
      </c>
      <c r="F410" s="43">
        <f>销售[[#This Row],[销售量]]*销售[[#This Row],[零售价]]</f>
        <v>6129</v>
      </c>
      <c r="G410" s="39">
        <v>14</v>
      </c>
    </row>
    <row r="411" spans="1:7">
      <c r="A411" s="42">
        <v>44236</v>
      </c>
      <c r="B411" s="39" t="s">
        <v>23</v>
      </c>
      <c r="C411" s="39" t="s">
        <v>3</v>
      </c>
      <c r="D411" s="39">
        <v>1221</v>
      </c>
      <c r="E411" s="43">
        <f t="array" ref="E411">INDEX(产品明细!$C$6:$C$22,MATCH(销售[[#This Row],[产品名称]]&amp;销售[[#This Row],[产品型号]],产品名称&amp;产品型号,0))</f>
        <v>3.5</v>
      </c>
      <c r="F411" s="43">
        <f>销售[[#This Row],[销售量]]*销售[[#This Row],[零售价]]</f>
        <v>4273.5</v>
      </c>
      <c r="G411" s="39">
        <v>10</v>
      </c>
    </row>
    <row r="412" spans="1:7">
      <c r="A412" s="42">
        <v>44237</v>
      </c>
      <c r="B412" s="39" t="s">
        <v>19</v>
      </c>
      <c r="C412" s="39" t="s">
        <v>11</v>
      </c>
      <c r="D412" s="39">
        <v>1500</v>
      </c>
      <c r="E412" s="43">
        <f t="array" ref="E412">INDEX(产品明细!$C$6:$C$22,MATCH(销售[[#This Row],[产品名称]]&amp;销售[[#This Row],[产品型号]],产品名称&amp;产品型号,0))</f>
        <v>4</v>
      </c>
      <c r="F412" s="43">
        <f>销售[[#This Row],[销售量]]*销售[[#This Row],[零售价]]</f>
        <v>6000</v>
      </c>
      <c r="G412" s="39">
        <v>4</v>
      </c>
    </row>
    <row r="413" spans="1:7">
      <c r="A413" s="42">
        <v>44238</v>
      </c>
      <c r="B413" s="39" t="s">
        <v>1</v>
      </c>
      <c r="C413" s="39" t="s">
        <v>11</v>
      </c>
      <c r="D413" s="39">
        <v>435</v>
      </c>
      <c r="E413" s="43">
        <f t="array" ref="E413">INDEX(产品明细!$C$6:$C$22,MATCH(销售[[#This Row],[产品名称]]&amp;销售[[#This Row],[产品型号]],产品名称&amp;产品型号,0))</f>
        <v>2.5</v>
      </c>
      <c r="F413" s="43">
        <f>销售[[#This Row],[销售量]]*销售[[#This Row],[零售价]]</f>
        <v>1087.5</v>
      </c>
      <c r="G413" s="39">
        <v>1</v>
      </c>
    </row>
    <row r="414" spans="1:7">
      <c r="A414" s="42">
        <v>44239</v>
      </c>
      <c r="B414" s="39" t="s">
        <v>15</v>
      </c>
      <c r="C414" s="39" t="s">
        <v>3</v>
      </c>
      <c r="D414" s="39">
        <v>2202</v>
      </c>
      <c r="E414" s="43">
        <f t="array" ref="E414">INDEX(产品明细!$C$6:$C$22,MATCH(销售[[#This Row],[产品名称]]&amp;销售[[#This Row],[产品型号]],产品名称&amp;产品型号,0))</f>
        <v>3</v>
      </c>
      <c r="F414" s="43">
        <f>销售[[#This Row],[销售量]]*销售[[#This Row],[零售价]]</f>
        <v>6606</v>
      </c>
      <c r="G414" s="39">
        <v>13</v>
      </c>
    </row>
    <row r="415" spans="1:7">
      <c r="A415" s="42">
        <v>44240</v>
      </c>
      <c r="B415" s="39" t="s">
        <v>15</v>
      </c>
      <c r="C415" s="39" t="s">
        <v>11</v>
      </c>
      <c r="D415" s="39">
        <v>656</v>
      </c>
      <c r="E415" s="43">
        <f t="array" ref="E415">INDEX(产品明细!$C$6:$C$22,MATCH(销售[[#This Row],[产品名称]]&amp;销售[[#This Row],[产品型号]],产品名称&amp;产品型号,0))</f>
        <v>2.5</v>
      </c>
      <c r="F415" s="43">
        <f>销售[[#This Row],[销售量]]*销售[[#This Row],[零售价]]</f>
        <v>1640</v>
      </c>
      <c r="G415" s="39">
        <v>1</v>
      </c>
    </row>
    <row r="416" spans="1:7">
      <c r="A416" s="42">
        <v>44241</v>
      </c>
      <c r="B416" s="39" t="s">
        <v>21</v>
      </c>
      <c r="C416" s="39" t="s">
        <v>27</v>
      </c>
      <c r="D416" s="39">
        <v>2727</v>
      </c>
      <c r="E416" s="43">
        <f t="array" ref="E416">INDEX(产品明细!$C$6:$C$22,MATCH(销售[[#This Row],[产品名称]]&amp;销售[[#This Row],[产品型号]],产品名称&amp;产品型号,0))</f>
        <v>4</v>
      </c>
      <c r="F416" s="43">
        <f>销售[[#This Row],[销售量]]*销售[[#This Row],[零售价]]</f>
        <v>10908</v>
      </c>
      <c r="G416" s="39">
        <v>18</v>
      </c>
    </row>
    <row r="417" spans="1:7">
      <c r="A417" s="42">
        <v>44242</v>
      </c>
      <c r="B417" s="39" t="s">
        <v>21</v>
      </c>
      <c r="C417" s="39" t="s">
        <v>29</v>
      </c>
      <c r="D417" s="39">
        <v>368</v>
      </c>
      <c r="E417" s="43">
        <f t="array" ref="E417">INDEX(产品明细!$C$6:$C$22,MATCH(销售[[#This Row],[产品名称]]&amp;销售[[#This Row],[产品型号]],产品名称&amp;产品型号,0))</f>
        <v>8</v>
      </c>
      <c r="F417" s="43">
        <f>销售[[#This Row],[销售量]]*销售[[#This Row],[零售价]]</f>
        <v>2944</v>
      </c>
      <c r="G417" s="39">
        <v>19</v>
      </c>
    </row>
    <row r="418" spans="1:7">
      <c r="A418" s="42">
        <v>44243</v>
      </c>
      <c r="B418" s="39" t="s">
        <v>15</v>
      </c>
      <c r="C418" s="39" t="s">
        <v>3</v>
      </c>
      <c r="D418" s="39">
        <v>1998</v>
      </c>
      <c r="E418" s="43">
        <f t="array" ref="E418">INDEX(产品明细!$C$6:$C$22,MATCH(销售[[#This Row],[产品名称]]&amp;销售[[#This Row],[产品型号]],产品名称&amp;产品型号,0))</f>
        <v>3</v>
      </c>
      <c r="F418" s="43">
        <f>销售[[#This Row],[销售量]]*销售[[#This Row],[零售价]]</f>
        <v>5994</v>
      </c>
      <c r="G418" s="39">
        <v>15</v>
      </c>
    </row>
    <row r="419" spans="1:7">
      <c r="A419" s="42">
        <v>44244</v>
      </c>
      <c r="B419" s="39" t="s">
        <v>17</v>
      </c>
      <c r="C419" s="39" t="s">
        <v>11</v>
      </c>
      <c r="D419" s="39">
        <v>2412</v>
      </c>
      <c r="E419" s="43">
        <f t="array" ref="E419">INDEX(产品明细!$C$6:$C$22,MATCH(销售[[#This Row],[产品名称]]&amp;销售[[#This Row],[产品型号]],产品名称&amp;产品型号,0))</f>
        <v>3</v>
      </c>
      <c r="F419" s="43">
        <f>销售[[#This Row],[销售量]]*销售[[#This Row],[零售价]]</f>
        <v>7236</v>
      </c>
      <c r="G419" s="39">
        <v>19</v>
      </c>
    </row>
    <row r="420" spans="1:7">
      <c r="A420" s="42">
        <v>44245</v>
      </c>
      <c r="B420" s="39" t="s">
        <v>1</v>
      </c>
      <c r="C420" s="39" t="s">
        <v>13</v>
      </c>
      <c r="D420" s="39">
        <v>630</v>
      </c>
      <c r="E420" s="43">
        <f t="array" ref="E420">INDEX(产品明细!$C$6:$C$22,MATCH(销售[[#This Row],[产品名称]]&amp;销售[[#This Row],[产品型号]],产品名称&amp;产品型号,0))</f>
        <v>6</v>
      </c>
      <c r="F420" s="43">
        <f>销售[[#This Row],[销售量]]*销售[[#This Row],[零售价]]</f>
        <v>3780</v>
      </c>
      <c r="G420" s="39">
        <v>5</v>
      </c>
    </row>
    <row r="421" spans="1:7">
      <c r="A421" s="42">
        <v>44246</v>
      </c>
      <c r="B421" s="39" t="s">
        <v>21</v>
      </c>
      <c r="C421" s="39" t="s">
        <v>27</v>
      </c>
      <c r="D421" s="39">
        <v>2188</v>
      </c>
      <c r="E421" s="43">
        <f t="array" ref="E421">INDEX(产品明细!$C$6:$C$22,MATCH(销售[[#This Row],[产品名称]]&amp;销售[[#This Row],[产品型号]],产品名称&amp;产品型号,0))</f>
        <v>4</v>
      </c>
      <c r="F421" s="43">
        <f>销售[[#This Row],[销售量]]*销售[[#This Row],[零售价]]</f>
        <v>8752</v>
      </c>
      <c r="G421" s="39">
        <v>19</v>
      </c>
    </row>
    <row r="422" spans="1:7">
      <c r="A422" s="42">
        <v>44247</v>
      </c>
      <c r="B422" s="39" t="s">
        <v>1</v>
      </c>
      <c r="C422" s="39" t="s">
        <v>11</v>
      </c>
      <c r="D422" s="39">
        <v>1703</v>
      </c>
      <c r="E422" s="43">
        <f t="array" ref="E422">INDEX(产品明细!$C$6:$C$22,MATCH(销售[[#This Row],[产品名称]]&amp;销售[[#This Row],[产品型号]],产品名称&amp;产品型号,0))</f>
        <v>2.5</v>
      </c>
      <c r="F422" s="43">
        <f>销售[[#This Row],[销售量]]*销售[[#This Row],[零售价]]</f>
        <v>4257.5</v>
      </c>
      <c r="G422" s="39">
        <v>0</v>
      </c>
    </row>
    <row r="423" spans="1:7">
      <c r="A423" s="42">
        <v>44248</v>
      </c>
      <c r="B423" s="39" t="s">
        <v>15</v>
      </c>
      <c r="C423" s="39" t="s">
        <v>11</v>
      </c>
      <c r="D423" s="39">
        <v>1101</v>
      </c>
      <c r="E423" s="43">
        <f t="array" ref="E423">INDEX(产品明细!$C$6:$C$22,MATCH(销售[[#This Row],[产品名称]]&amp;销售[[#This Row],[产品型号]],产品名称&amp;产品型号,0))</f>
        <v>2.5</v>
      </c>
      <c r="F423" s="43">
        <f>销售[[#This Row],[销售量]]*销售[[#This Row],[零售价]]</f>
        <v>2752.5</v>
      </c>
      <c r="G423" s="39">
        <v>17</v>
      </c>
    </row>
    <row r="424" spans="1:7">
      <c r="A424" s="42">
        <v>44249</v>
      </c>
      <c r="B424" s="39" t="s">
        <v>21</v>
      </c>
      <c r="C424" s="39" t="s">
        <v>29</v>
      </c>
      <c r="D424" s="39">
        <v>2224</v>
      </c>
      <c r="E424" s="43">
        <f t="array" ref="E424">INDEX(产品明细!$C$6:$C$22,MATCH(销售[[#This Row],[产品名称]]&amp;销售[[#This Row],[产品型号]],产品名称&amp;产品型号,0))</f>
        <v>8</v>
      </c>
      <c r="F424" s="43">
        <f>销售[[#This Row],[销售量]]*销售[[#This Row],[零售价]]</f>
        <v>17792</v>
      </c>
      <c r="G424" s="39">
        <v>0</v>
      </c>
    </row>
    <row r="425" spans="1:7">
      <c r="A425" s="42">
        <v>44250</v>
      </c>
      <c r="B425" s="39" t="s">
        <v>15</v>
      </c>
      <c r="C425" s="39" t="s">
        <v>13</v>
      </c>
      <c r="D425" s="39">
        <v>2824</v>
      </c>
      <c r="E425" s="43">
        <f t="array" ref="E425">INDEX(产品明细!$C$6:$C$22,MATCH(销售[[#This Row],[产品名称]]&amp;销售[[#This Row],[产品型号]],产品名称&amp;产品型号,0))</f>
        <v>6</v>
      </c>
      <c r="F425" s="43">
        <f>销售[[#This Row],[销售量]]*销售[[#This Row],[零售价]]</f>
        <v>16944</v>
      </c>
      <c r="G425" s="39">
        <v>19</v>
      </c>
    </row>
    <row r="426" spans="1:7">
      <c r="A426" s="42">
        <v>44251</v>
      </c>
      <c r="B426" s="39" t="s">
        <v>21</v>
      </c>
      <c r="C426" s="39" t="s">
        <v>27</v>
      </c>
      <c r="D426" s="39">
        <v>2070</v>
      </c>
      <c r="E426" s="43">
        <f t="array" ref="E426">INDEX(产品明细!$C$6:$C$22,MATCH(销售[[#This Row],[产品名称]]&amp;销售[[#This Row],[产品型号]],产品名称&amp;产品型号,0))</f>
        <v>4</v>
      </c>
      <c r="F426" s="43">
        <f>销售[[#This Row],[销售量]]*销售[[#This Row],[零售价]]</f>
        <v>8280</v>
      </c>
      <c r="G426" s="39">
        <v>2</v>
      </c>
    </row>
    <row r="427" spans="1:7">
      <c r="A427" s="42">
        <v>44252</v>
      </c>
      <c r="B427" s="39" t="s">
        <v>21</v>
      </c>
      <c r="C427" s="39" t="s">
        <v>27</v>
      </c>
      <c r="D427" s="39">
        <v>2163</v>
      </c>
      <c r="E427" s="43">
        <f t="array" ref="E427">INDEX(产品明细!$C$6:$C$22,MATCH(销售[[#This Row],[产品名称]]&amp;销售[[#This Row],[产品型号]],产品名称&amp;产品型号,0))</f>
        <v>4</v>
      </c>
      <c r="F427" s="43">
        <f>销售[[#This Row],[销售量]]*销售[[#This Row],[零售价]]</f>
        <v>8652</v>
      </c>
      <c r="G427" s="39">
        <v>2</v>
      </c>
    </row>
    <row r="428" spans="1:7">
      <c r="A428" s="42">
        <v>44253</v>
      </c>
      <c r="B428" s="39" t="s">
        <v>15</v>
      </c>
      <c r="C428" s="39" t="s">
        <v>13</v>
      </c>
      <c r="D428" s="39">
        <v>846</v>
      </c>
      <c r="E428" s="43">
        <f t="array" ref="E428">INDEX(产品明细!$C$6:$C$22,MATCH(销售[[#This Row],[产品名称]]&amp;销售[[#This Row],[产品型号]],产品名称&amp;产品型号,0))</f>
        <v>6</v>
      </c>
      <c r="F428" s="43">
        <f>销售[[#This Row],[销售量]]*销售[[#This Row],[零售价]]</f>
        <v>5076</v>
      </c>
      <c r="G428" s="39">
        <v>0</v>
      </c>
    </row>
    <row r="429" spans="1:7">
      <c r="A429" s="42">
        <v>44254</v>
      </c>
      <c r="B429" s="39" t="s">
        <v>15</v>
      </c>
      <c r="C429" s="39" t="s">
        <v>3</v>
      </c>
      <c r="D429" s="39">
        <v>512</v>
      </c>
      <c r="E429" s="43">
        <f t="array" ref="E429">INDEX(产品明细!$C$6:$C$22,MATCH(销售[[#This Row],[产品名称]]&amp;销售[[#This Row],[产品型号]],产品名称&amp;产品型号,0))</f>
        <v>3</v>
      </c>
      <c r="F429" s="43">
        <f>销售[[#This Row],[销售量]]*销售[[#This Row],[零售价]]</f>
        <v>1536</v>
      </c>
      <c r="G429" s="39">
        <v>15</v>
      </c>
    </row>
    <row r="430" spans="1:7">
      <c r="A430" s="42">
        <v>44255</v>
      </c>
      <c r="B430" s="39" t="s">
        <v>1</v>
      </c>
      <c r="C430" s="39" t="s">
        <v>13</v>
      </c>
      <c r="D430" s="39">
        <v>734</v>
      </c>
      <c r="E430" s="43">
        <f t="array" ref="E430">INDEX(产品明细!$C$6:$C$22,MATCH(销售[[#This Row],[产品名称]]&amp;销售[[#This Row],[产品型号]],产品名称&amp;产品型号,0))</f>
        <v>6</v>
      </c>
      <c r="F430" s="43">
        <f>销售[[#This Row],[销售量]]*销售[[#This Row],[零售价]]</f>
        <v>4404</v>
      </c>
      <c r="G430" s="39">
        <v>6</v>
      </c>
    </row>
    <row r="431" spans="1:7">
      <c r="A431" s="42">
        <v>44256</v>
      </c>
      <c r="B431" s="39" t="s">
        <v>15</v>
      </c>
      <c r="C431" s="39" t="s">
        <v>13</v>
      </c>
      <c r="D431" s="39">
        <v>949</v>
      </c>
      <c r="E431" s="43">
        <f t="array" ref="E431">INDEX(产品明细!$C$6:$C$22,MATCH(销售[[#This Row],[产品名称]]&amp;销售[[#This Row],[产品型号]],产品名称&amp;产品型号,0))</f>
        <v>6</v>
      </c>
      <c r="F431" s="43">
        <f>销售[[#This Row],[销售量]]*销售[[#This Row],[零售价]]</f>
        <v>5694</v>
      </c>
      <c r="G431" s="39">
        <v>4</v>
      </c>
    </row>
    <row r="432" spans="1:7">
      <c r="A432" s="42">
        <v>44257</v>
      </c>
      <c r="B432" s="39" t="s">
        <v>19</v>
      </c>
      <c r="C432" s="39" t="s">
        <v>3</v>
      </c>
      <c r="D432" s="39">
        <v>1674</v>
      </c>
      <c r="E432" s="43">
        <f t="array" ref="E432">INDEX(产品明细!$C$6:$C$22,MATCH(销售[[#This Row],[产品名称]]&amp;销售[[#This Row],[产品型号]],产品名称&amp;产品型号,0))</f>
        <v>5</v>
      </c>
      <c r="F432" s="43">
        <f>销售[[#This Row],[销售量]]*销售[[#This Row],[零售价]]</f>
        <v>8370</v>
      </c>
      <c r="G432" s="39">
        <v>13</v>
      </c>
    </row>
    <row r="433" spans="1:7">
      <c r="A433" s="42">
        <v>44258</v>
      </c>
      <c r="B433" s="39" t="s">
        <v>19</v>
      </c>
      <c r="C433" s="39" t="s">
        <v>11</v>
      </c>
      <c r="D433" s="39">
        <v>556</v>
      </c>
      <c r="E433" s="43">
        <f t="array" ref="E433">INDEX(产品明细!$C$6:$C$22,MATCH(销售[[#This Row],[产品名称]]&amp;销售[[#This Row],[产品型号]],产品名称&amp;产品型号,0))</f>
        <v>4</v>
      </c>
      <c r="F433" s="43">
        <f>销售[[#This Row],[销售量]]*销售[[#This Row],[零售价]]</f>
        <v>2224</v>
      </c>
      <c r="G433" s="39">
        <v>7</v>
      </c>
    </row>
    <row r="434" spans="1:7">
      <c r="A434" s="42">
        <v>44259</v>
      </c>
      <c r="B434" s="39" t="s">
        <v>15</v>
      </c>
      <c r="C434" s="39" t="s">
        <v>13</v>
      </c>
      <c r="D434" s="39">
        <v>2418</v>
      </c>
      <c r="E434" s="43">
        <f t="array" ref="E434">INDEX(产品明细!$C$6:$C$22,MATCH(销售[[#This Row],[产品名称]]&amp;销售[[#This Row],[产品型号]],产品名称&amp;产品型号,0))</f>
        <v>6</v>
      </c>
      <c r="F434" s="43">
        <f>销售[[#This Row],[销售量]]*销售[[#This Row],[零售价]]</f>
        <v>14508</v>
      </c>
      <c r="G434" s="39">
        <v>2</v>
      </c>
    </row>
    <row r="435" spans="1:7">
      <c r="A435" s="42">
        <v>44260</v>
      </c>
      <c r="B435" s="39" t="s">
        <v>17</v>
      </c>
      <c r="C435" s="39" t="s">
        <v>11</v>
      </c>
      <c r="D435" s="39">
        <v>1508</v>
      </c>
      <c r="E435" s="43">
        <f t="array" ref="E435">INDEX(产品明细!$C$6:$C$22,MATCH(销售[[#This Row],[产品名称]]&amp;销售[[#This Row],[产品型号]],产品名称&amp;产品型号,0))</f>
        <v>3</v>
      </c>
      <c r="F435" s="43">
        <f>销售[[#This Row],[销售量]]*销售[[#This Row],[零售价]]</f>
        <v>4524</v>
      </c>
      <c r="G435" s="39">
        <v>3</v>
      </c>
    </row>
    <row r="436" spans="1:7">
      <c r="A436" s="42">
        <v>44261</v>
      </c>
      <c r="B436" s="39" t="s">
        <v>21</v>
      </c>
      <c r="C436" s="39" t="s">
        <v>11</v>
      </c>
      <c r="D436" s="39">
        <v>2737</v>
      </c>
      <c r="E436" s="43">
        <f t="array" ref="E436">INDEX(产品明细!$C$6:$C$22,MATCH(销售[[#This Row],[产品名称]]&amp;销售[[#This Row],[产品型号]],产品名称&amp;产品型号,0))</f>
        <v>6</v>
      </c>
      <c r="F436" s="43">
        <f>销售[[#This Row],[销售量]]*销售[[#This Row],[零售价]]</f>
        <v>16422</v>
      </c>
      <c r="G436" s="39">
        <v>0</v>
      </c>
    </row>
    <row r="437" spans="1:7">
      <c r="A437" s="42">
        <v>44262</v>
      </c>
      <c r="B437" s="39" t="s">
        <v>1</v>
      </c>
      <c r="C437" s="39" t="s">
        <v>11</v>
      </c>
      <c r="D437" s="39">
        <v>1309</v>
      </c>
      <c r="E437" s="43">
        <f t="array" ref="E437">INDEX(产品明细!$C$6:$C$22,MATCH(销售[[#This Row],[产品名称]]&amp;销售[[#This Row],[产品型号]],产品名称&amp;产品型号,0))</f>
        <v>2.5</v>
      </c>
      <c r="F437" s="43">
        <f>销售[[#This Row],[销售量]]*销售[[#This Row],[零售价]]</f>
        <v>3272.5</v>
      </c>
      <c r="G437" s="39">
        <v>17</v>
      </c>
    </row>
    <row r="438" spans="1:7">
      <c r="A438" s="42">
        <v>44263</v>
      </c>
      <c r="B438" s="39" t="s">
        <v>19</v>
      </c>
      <c r="C438" s="39" t="s">
        <v>25</v>
      </c>
      <c r="D438" s="39">
        <v>1312</v>
      </c>
      <c r="E438" s="43">
        <f t="array" ref="E438">INDEX(产品明细!$C$6:$C$22,MATCH(销售[[#This Row],[产品名称]]&amp;销售[[#This Row],[产品型号]],产品名称&amp;产品型号,0))</f>
        <v>6</v>
      </c>
      <c r="F438" s="43">
        <f>销售[[#This Row],[销售量]]*销售[[#This Row],[零售价]]</f>
        <v>7872</v>
      </c>
      <c r="G438" s="39">
        <v>0</v>
      </c>
    </row>
    <row r="439" spans="1:7">
      <c r="A439" s="42">
        <v>44264</v>
      </c>
      <c r="B439" s="39" t="s">
        <v>21</v>
      </c>
      <c r="C439" s="39" t="s">
        <v>27</v>
      </c>
      <c r="D439" s="39">
        <v>2845</v>
      </c>
      <c r="E439" s="43">
        <f t="array" ref="E439">INDEX(产品明细!$C$6:$C$22,MATCH(销售[[#This Row],[产品名称]]&amp;销售[[#This Row],[产品型号]],产品名称&amp;产品型号,0))</f>
        <v>4</v>
      </c>
      <c r="F439" s="43">
        <f>销售[[#This Row],[销售量]]*销售[[#This Row],[零售价]]</f>
        <v>11380</v>
      </c>
      <c r="G439" s="39">
        <v>10</v>
      </c>
    </row>
    <row r="440" spans="1:7">
      <c r="A440" s="42">
        <v>44265</v>
      </c>
      <c r="B440" s="39" t="s">
        <v>21</v>
      </c>
      <c r="C440" s="39" t="s">
        <v>11</v>
      </c>
      <c r="D440" s="39">
        <v>2843</v>
      </c>
      <c r="E440" s="43">
        <f t="array" ref="E440">INDEX(产品明细!$C$6:$C$22,MATCH(销售[[#This Row],[产品名称]]&amp;销售[[#This Row],[产品型号]],产品名称&amp;产品型号,0))</f>
        <v>6</v>
      </c>
      <c r="F440" s="43">
        <f>销售[[#This Row],[销售量]]*销售[[#This Row],[零售价]]</f>
        <v>17058</v>
      </c>
      <c r="G440" s="39">
        <v>15</v>
      </c>
    </row>
    <row r="441" spans="1:7">
      <c r="A441" s="42">
        <v>44266</v>
      </c>
      <c r="B441" s="39" t="s">
        <v>21</v>
      </c>
      <c r="C441" s="39" t="s">
        <v>11</v>
      </c>
      <c r="D441" s="39">
        <v>994</v>
      </c>
      <c r="E441" s="43">
        <f t="array" ref="E441">INDEX(产品明细!$C$6:$C$22,MATCH(销售[[#This Row],[产品名称]]&amp;销售[[#This Row],[产品型号]],产品名称&amp;产品型号,0))</f>
        <v>6</v>
      </c>
      <c r="F441" s="43">
        <f>销售[[#This Row],[销售量]]*销售[[#This Row],[零售价]]</f>
        <v>5964</v>
      </c>
      <c r="G441" s="39">
        <v>5</v>
      </c>
    </row>
    <row r="442" spans="1:7">
      <c r="A442" s="42">
        <v>44267</v>
      </c>
      <c r="B442" s="39" t="s">
        <v>15</v>
      </c>
      <c r="C442" s="39" t="s">
        <v>13</v>
      </c>
      <c r="D442" s="39">
        <v>629</v>
      </c>
      <c r="E442" s="43">
        <f t="array" ref="E442">INDEX(产品明细!$C$6:$C$22,MATCH(销售[[#This Row],[产品名称]]&amp;销售[[#This Row],[产品型号]],产品名称&amp;产品型号,0))</f>
        <v>6</v>
      </c>
      <c r="F442" s="43">
        <f>销售[[#This Row],[销售量]]*销售[[#This Row],[零售价]]</f>
        <v>3774</v>
      </c>
      <c r="G442" s="39">
        <v>8</v>
      </c>
    </row>
    <row r="443" spans="1:7">
      <c r="A443" s="42">
        <v>44268</v>
      </c>
      <c r="B443" s="39" t="s">
        <v>19</v>
      </c>
      <c r="C443" s="39" t="s">
        <v>11</v>
      </c>
      <c r="D443" s="39">
        <v>1053</v>
      </c>
      <c r="E443" s="43">
        <f t="array" ref="E443">INDEX(产品明细!$C$6:$C$22,MATCH(销售[[#This Row],[产品名称]]&amp;销售[[#This Row],[产品型号]],产品名称&amp;产品型号,0))</f>
        <v>4</v>
      </c>
      <c r="F443" s="43">
        <f>销售[[#This Row],[销售量]]*销售[[#This Row],[零售价]]</f>
        <v>4212</v>
      </c>
      <c r="G443" s="39">
        <v>20</v>
      </c>
    </row>
    <row r="444" spans="1:7">
      <c r="A444" s="42">
        <v>44269</v>
      </c>
      <c r="B444" s="39" t="s">
        <v>19</v>
      </c>
      <c r="C444" s="39" t="s">
        <v>25</v>
      </c>
      <c r="D444" s="39">
        <v>2372</v>
      </c>
      <c r="E444" s="43">
        <f t="array" ref="E444">INDEX(产品明细!$C$6:$C$22,MATCH(销售[[#This Row],[产品名称]]&amp;销售[[#This Row],[产品型号]],产品名称&amp;产品型号,0))</f>
        <v>6</v>
      </c>
      <c r="F444" s="43">
        <f>销售[[#This Row],[销售量]]*销售[[#This Row],[零售价]]</f>
        <v>14232</v>
      </c>
      <c r="G444" s="39">
        <v>3</v>
      </c>
    </row>
    <row r="445" spans="1:7">
      <c r="A445" s="42">
        <v>44270</v>
      </c>
      <c r="B445" s="39" t="s">
        <v>21</v>
      </c>
      <c r="C445" s="39" t="s">
        <v>27</v>
      </c>
      <c r="D445" s="39">
        <v>967</v>
      </c>
      <c r="E445" s="43">
        <f t="array" ref="E445">INDEX(产品明细!$C$6:$C$22,MATCH(销售[[#This Row],[产品名称]]&amp;销售[[#This Row],[产品型号]],产品名称&amp;产品型号,0))</f>
        <v>4</v>
      </c>
      <c r="F445" s="43">
        <f>销售[[#This Row],[销售量]]*销售[[#This Row],[零售价]]</f>
        <v>3868</v>
      </c>
      <c r="G445" s="39">
        <v>8</v>
      </c>
    </row>
    <row r="446" spans="1:7">
      <c r="A446" s="42">
        <v>44271</v>
      </c>
      <c r="B446" s="39" t="s">
        <v>19</v>
      </c>
      <c r="C446" s="39" t="s">
        <v>25</v>
      </c>
      <c r="D446" s="39">
        <v>373</v>
      </c>
      <c r="E446" s="43">
        <f t="array" ref="E446">INDEX(产品明细!$C$6:$C$22,MATCH(销售[[#This Row],[产品名称]]&amp;销售[[#This Row],[产品型号]],产品名称&amp;产品型号,0))</f>
        <v>6</v>
      </c>
      <c r="F446" s="43">
        <f>销售[[#This Row],[销售量]]*销售[[#This Row],[零售价]]</f>
        <v>2238</v>
      </c>
      <c r="G446" s="39">
        <v>10</v>
      </c>
    </row>
    <row r="447" spans="1:7">
      <c r="A447" s="42">
        <v>44272</v>
      </c>
      <c r="B447" s="39" t="s">
        <v>21</v>
      </c>
      <c r="C447" s="39" t="s">
        <v>11</v>
      </c>
      <c r="D447" s="39">
        <v>312</v>
      </c>
      <c r="E447" s="43">
        <f t="array" ref="E447">INDEX(产品明细!$C$6:$C$22,MATCH(销售[[#This Row],[产品名称]]&amp;销售[[#This Row],[产品型号]],产品名称&amp;产品型号,0))</f>
        <v>6</v>
      </c>
      <c r="F447" s="43">
        <f>销售[[#This Row],[销售量]]*销售[[#This Row],[零售价]]</f>
        <v>1872</v>
      </c>
      <c r="G447" s="39">
        <v>13</v>
      </c>
    </row>
    <row r="448" spans="1:7">
      <c r="A448" s="42">
        <v>44273</v>
      </c>
      <c r="B448" s="39" t="s">
        <v>21</v>
      </c>
      <c r="C448" s="39" t="s">
        <v>27</v>
      </c>
      <c r="D448" s="39">
        <v>908</v>
      </c>
      <c r="E448" s="43">
        <f t="array" ref="E448">INDEX(产品明细!$C$6:$C$22,MATCH(销售[[#This Row],[产品名称]]&amp;销售[[#This Row],[产品型号]],产品名称&amp;产品型号,0))</f>
        <v>4</v>
      </c>
      <c r="F448" s="43">
        <f>销售[[#This Row],[销售量]]*销售[[#This Row],[零售价]]</f>
        <v>3632</v>
      </c>
      <c r="G448" s="39">
        <v>8</v>
      </c>
    </row>
    <row r="449" spans="1:7">
      <c r="A449" s="42">
        <v>44274</v>
      </c>
      <c r="B449" s="39" t="s">
        <v>17</v>
      </c>
      <c r="C449" s="39" t="s">
        <v>11</v>
      </c>
      <c r="D449" s="39">
        <v>1197</v>
      </c>
      <c r="E449" s="43">
        <f t="array" ref="E449">INDEX(产品明细!$C$6:$C$22,MATCH(销售[[#This Row],[产品名称]]&amp;销售[[#This Row],[产品型号]],产品名称&amp;产品型号,0))</f>
        <v>3</v>
      </c>
      <c r="F449" s="43">
        <f>销售[[#This Row],[销售量]]*销售[[#This Row],[零售价]]</f>
        <v>3591</v>
      </c>
      <c r="G449" s="39">
        <v>1</v>
      </c>
    </row>
    <row r="450" spans="1:7">
      <c r="A450" s="42">
        <v>44275</v>
      </c>
      <c r="B450" s="39" t="s">
        <v>15</v>
      </c>
      <c r="C450" s="39" t="s">
        <v>3</v>
      </c>
      <c r="D450" s="39">
        <v>225</v>
      </c>
      <c r="E450" s="43">
        <f t="array" ref="E450">INDEX(产品明细!$C$6:$C$22,MATCH(销售[[#This Row],[产品名称]]&amp;销售[[#This Row],[产品型号]],产品名称&amp;产品型号,0))</f>
        <v>3</v>
      </c>
      <c r="F450" s="43">
        <f>销售[[#This Row],[销售量]]*销售[[#This Row],[零售价]]</f>
        <v>675</v>
      </c>
      <c r="G450" s="39">
        <v>1</v>
      </c>
    </row>
    <row r="451" spans="1:7">
      <c r="A451" s="42">
        <v>44276</v>
      </c>
      <c r="B451" s="39" t="s">
        <v>17</v>
      </c>
      <c r="C451" s="39" t="s">
        <v>3</v>
      </c>
      <c r="D451" s="39">
        <v>547</v>
      </c>
      <c r="E451" s="43">
        <f t="array" ref="E451">INDEX(产品明细!$C$6:$C$22,MATCH(销售[[#This Row],[产品名称]]&amp;销售[[#This Row],[产品型号]],产品名称&amp;产品型号,0))</f>
        <v>3.5</v>
      </c>
      <c r="F451" s="43">
        <f>销售[[#This Row],[销售量]]*销售[[#This Row],[零售价]]</f>
        <v>1914.5</v>
      </c>
      <c r="G451" s="39">
        <v>18</v>
      </c>
    </row>
    <row r="452" spans="1:7">
      <c r="A452" s="42">
        <v>44277</v>
      </c>
      <c r="B452" s="39" t="s">
        <v>19</v>
      </c>
      <c r="C452" s="39" t="s">
        <v>3</v>
      </c>
      <c r="D452" s="39">
        <v>559</v>
      </c>
      <c r="E452" s="43">
        <f t="array" ref="E452">INDEX(产品明细!$C$6:$C$22,MATCH(销售[[#This Row],[产品名称]]&amp;销售[[#This Row],[产品型号]],产品名称&amp;产品型号,0))</f>
        <v>5</v>
      </c>
      <c r="F452" s="43">
        <f>销售[[#This Row],[销售量]]*销售[[#This Row],[零售价]]</f>
        <v>2795</v>
      </c>
      <c r="G452" s="39">
        <v>8</v>
      </c>
    </row>
    <row r="453" spans="1:7">
      <c r="A453" s="42">
        <v>44278</v>
      </c>
      <c r="B453" s="39" t="s">
        <v>17</v>
      </c>
      <c r="C453" s="39" t="s">
        <v>11</v>
      </c>
      <c r="D453" s="39">
        <v>503</v>
      </c>
      <c r="E453" s="43">
        <f t="array" ref="E453">INDEX(产品明细!$C$6:$C$22,MATCH(销售[[#This Row],[产品名称]]&amp;销售[[#This Row],[产品型号]],产品名称&amp;产品型号,0))</f>
        <v>3</v>
      </c>
      <c r="F453" s="43">
        <f>销售[[#This Row],[销售量]]*销售[[#This Row],[零售价]]</f>
        <v>1509</v>
      </c>
      <c r="G453" s="39">
        <v>17</v>
      </c>
    </row>
    <row r="454" spans="1:7">
      <c r="A454" s="42">
        <v>44279</v>
      </c>
      <c r="B454" s="39" t="s">
        <v>15</v>
      </c>
      <c r="C454" s="39" t="s">
        <v>13</v>
      </c>
      <c r="D454" s="39">
        <v>663</v>
      </c>
      <c r="E454" s="43">
        <f t="array" ref="E454">INDEX(产品明细!$C$6:$C$22,MATCH(销售[[#This Row],[产品名称]]&amp;销售[[#This Row],[产品型号]],产品名称&amp;产品型号,0))</f>
        <v>6</v>
      </c>
      <c r="F454" s="43">
        <f>销售[[#This Row],[销售量]]*销售[[#This Row],[零售价]]</f>
        <v>3978</v>
      </c>
      <c r="G454" s="39">
        <v>3</v>
      </c>
    </row>
    <row r="455" spans="1:7">
      <c r="A455" s="42">
        <v>44280</v>
      </c>
      <c r="B455" s="39" t="s">
        <v>23</v>
      </c>
      <c r="C455" s="39" t="s">
        <v>13</v>
      </c>
      <c r="D455" s="39">
        <v>438</v>
      </c>
      <c r="E455" s="43">
        <f t="array" ref="E455">INDEX(产品明细!$C$6:$C$22,MATCH(销售[[#This Row],[产品名称]]&amp;销售[[#This Row],[产品型号]],产品名称&amp;产品型号,0))</f>
        <v>8</v>
      </c>
      <c r="F455" s="43">
        <f>销售[[#This Row],[销售量]]*销售[[#This Row],[零售价]]</f>
        <v>3504</v>
      </c>
      <c r="G455" s="39">
        <v>13</v>
      </c>
    </row>
    <row r="456" spans="1:7">
      <c r="A456" s="42">
        <v>44281</v>
      </c>
      <c r="B456" s="39" t="s">
        <v>17</v>
      </c>
      <c r="C456" s="39" t="s">
        <v>3</v>
      </c>
      <c r="D456" s="39">
        <v>2927</v>
      </c>
      <c r="E456" s="43">
        <f t="array" ref="E456">INDEX(产品明细!$C$6:$C$22,MATCH(销售[[#This Row],[产品名称]]&amp;销售[[#This Row],[产品型号]],产品名称&amp;产品型号,0))</f>
        <v>3.5</v>
      </c>
      <c r="F456" s="43">
        <f>销售[[#This Row],[销售量]]*销售[[#This Row],[零售价]]</f>
        <v>10244.5</v>
      </c>
      <c r="G456" s="39">
        <v>20</v>
      </c>
    </row>
    <row r="457" spans="1:7">
      <c r="A457" s="42">
        <v>44282</v>
      </c>
      <c r="B457" s="39" t="s">
        <v>23</v>
      </c>
      <c r="C457" s="39" t="s">
        <v>3</v>
      </c>
      <c r="D457" s="39">
        <v>974</v>
      </c>
      <c r="E457" s="43">
        <f t="array" ref="E457">INDEX(产品明细!$C$6:$C$22,MATCH(销售[[#This Row],[产品名称]]&amp;销售[[#This Row],[产品型号]],产品名称&amp;产品型号,0))</f>
        <v>3.5</v>
      </c>
      <c r="F457" s="43">
        <f>销售[[#This Row],[销售量]]*销售[[#This Row],[零售价]]</f>
        <v>3409</v>
      </c>
      <c r="G457" s="39">
        <v>19</v>
      </c>
    </row>
    <row r="458" spans="1:7">
      <c r="A458" s="42">
        <v>44283</v>
      </c>
      <c r="B458" s="39" t="s">
        <v>15</v>
      </c>
      <c r="C458" s="39" t="s">
        <v>13</v>
      </c>
      <c r="D458" s="39">
        <v>2832</v>
      </c>
      <c r="E458" s="43">
        <f t="array" ref="E458">INDEX(产品明细!$C$6:$C$22,MATCH(销售[[#This Row],[产品名称]]&amp;销售[[#This Row],[产品型号]],产品名称&amp;产品型号,0))</f>
        <v>6</v>
      </c>
      <c r="F458" s="43">
        <f>销售[[#This Row],[销售量]]*销售[[#This Row],[零售价]]</f>
        <v>16992</v>
      </c>
      <c r="G458" s="39">
        <v>20</v>
      </c>
    </row>
    <row r="459" spans="1:7">
      <c r="A459" s="42">
        <v>44284</v>
      </c>
      <c r="B459" s="39" t="s">
        <v>1</v>
      </c>
      <c r="C459" s="39" t="s">
        <v>13</v>
      </c>
      <c r="D459" s="39">
        <v>528</v>
      </c>
      <c r="E459" s="43">
        <f t="array" ref="E459">INDEX(产品明细!$C$6:$C$22,MATCH(销售[[#This Row],[产品名称]]&amp;销售[[#This Row],[产品型号]],产品名称&amp;产品型号,0))</f>
        <v>6</v>
      </c>
      <c r="F459" s="43">
        <f>销售[[#This Row],[销售量]]*销售[[#This Row],[零售价]]</f>
        <v>3168</v>
      </c>
      <c r="G459" s="39">
        <v>4</v>
      </c>
    </row>
    <row r="460" spans="1:7">
      <c r="A460" s="42">
        <v>44285</v>
      </c>
      <c r="B460" s="39" t="s">
        <v>17</v>
      </c>
      <c r="C460" s="39" t="s">
        <v>3</v>
      </c>
      <c r="D460" s="39">
        <v>2217</v>
      </c>
      <c r="E460" s="43">
        <f t="array" ref="E460">INDEX(产品明细!$C$6:$C$22,MATCH(销售[[#This Row],[产品名称]]&amp;销售[[#This Row],[产品型号]],产品名称&amp;产品型号,0))</f>
        <v>3.5</v>
      </c>
      <c r="F460" s="43">
        <f>销售[[#This Row],[销售量]]*销售[[#This Row],[零售价]]</f>
        <v>7759.5</v>
      </c>
      <c r="G460" s="39">
        <v>17</v>
      </c>
    </row>
    <row r="461" spans="1:7">
      <c r="A461" s="42">
        <v>44286</v>
      </c>
      <c r="B461" s="39" t="s">
        <v>1</v>
      </c>
      <c r="C461" s="39" t="s">
        <v>13</v>
      </c>
      <c r="D461" s="39">
        <v>363</v>
      </c>
      <c r="E461" s="43">
        <f t="array" ref="E461">INDEX(产品明细!$C$6:$C$22,MATCH(销售[[#This Row],[产品名称]]&amp;销售[[#This Row],[产品型号]],产品名称&amp;产品型号,0))</f>
        <v>6</v>
      </c>
      <c r="F461" s="43">
        <f>销售[[#This Row],[销售量]]*销售[[#This Row],[零售价]]</f>
        <v>2178</v>
      </c>
      <c r="G461" s="39">
        <v>0</v>
      </c>
    </row>
    <row r="462" spans="1:7">
      <c r="A462" s="42">
        <v>44287</v>
      </c>
      <c r="B462" s="39" t="s">
        <v>15</v>
      </c>
      <c r="C462" s="39" t="s">
        <v>13</v>
      </c>
      <c r="D462" s="39">
        <v>1593</v>
      </c>
      <c r="E462" s="43">
        <f t="array" ref="E462">INDEX(产品明细!$C$6:$C$22,MATCH(销售[[#This Row],[产品名称]]&amp;销售[[#This Row],[产品型号]],产品名称&amp;产品型号,0))</f>
        <v>6</v>
      </c>
      <c r="F462" s="43">
        <f>销售[[#This Row],[销售量]]*销售[[#This Row],[零售价]]</f>
        <v>9558</v>
      </c>
      <c r="G462" s="39">
        <v>7</v>
      </c>
    </row>
    <row r="463" spans="1:7">
      <c r="A463" s="42">
        <v>44288</v>
      </c>
      <c r="B463" s="39" t="s">
        <v>23</v>
      </c>
      <c r="C463" s="39" t="s">
        <v>3</v>
      </c>
      <c r="D463" s="39">
        <v>1938</v>
      </c>
      <c r="E463" s="43">
        <f t="array" ref="E463">INDEX(产品明细!$C$6:$C$22,MATCH(销售[[#This Row],[产品名称]]&amp;销售[[#This Row],[产品型号]],产品名称&amp;产品型号,0))</f>
        <v>3.5</v>
      </c>
      <c r="F463" s="43">
        <f>销售[[#This Row],[销售量]]*销售[[#This Row],[零售价]]</f>
        <v>6783</v>
      </c>
      <c r="G463" s="39">
        <v>9</v>
      </c>
    </row>
    <row r="464" spans="1:7">
      <c r="A464" s="42">
        <v>44289</v>
      </c>
      <c r="B464" s="39" t="s">
        <v>1</v>
      </c>
      <c r="C464" s="39" t="s">
        <v>13</v>
      </c>
      <c r="D464" s="39">
        <v>2449</v>
      </c>
      <c r="E464" s="43">
        <f t="array" ref="E464">INDEX(产品明细!$C$6:$C$22,MATCH(销售[[#This Row],[产品名称]]&amp;销售[[#This Row],[产品型号]],产品名称&amp;产品型号,0))</f>
        <v>6</v>
      </c>
      <c r="F464" s="43">
        <f>销售[[#This Row],[销售量]]*销售[[#This Row],[零售价]]</f>
        <v>14694</v>
      </c>
      <c r="G464" s="39">
        <v>13</v>
      </c>
    </row>
    <row r="465" spans="1:7">
      <c r="A465" s="42">
        <v>44290</v>
      </c>
      <c r="B465" s="39" t="s">
        <v>23</v>
      </c>
      <c r="C465" s="39" t="s">
        <v>13</v>
      </c>
      <c r="D465" s="39">
        <v>999</v>
      </c>
      <c r="E465" s="43">
        <f t="array" ref="E465">INDEX(产品明细!$C$6:$C$22,MATCH(销售[[#This Row],[产品名称]]&amp;销售[[#This Row],[产品型号]],产品名称&amp;产品型号,0))</f>
        <v>8</v>
      </c>
      <c r="F465" s="43">
        <f>销售[[#This Row],[销售量]]*销售[[#This Row],[零售价]]</f>
        <v>7992</v>
      </c>
      <c r="G465" s="39">
        <v>15</v>
      </c>
    </row>
    <row r="466" spans="1:7">
      <c r="A466" s="42">
        <v>44291</v>
      </c>
      <c r="B466" s="39" t="s">
        <v>21</v>
      </c>
      <c r="C466" s="39" t="s">
        <v>27</v>
      </c>
      <c r="D466" s="39">
        <v>985</v>
      </c>
      <c r="E466" s="43">
        <f t="array" ref="E466">INDEX(产品明细!$C$6:$C$22,MATCH(销售[[#This Row],[产品名称]]&amp;销售[[#This Row],[产品型号]],产品名称&amp;产品型号,0))</f>
        <v>4</v>
      </c>
      <c r="F466" s="43">
        <f>销售[[#This Row],[销售量]]*销售[[#This Row],[零售价]]</f>
        <v>3940</v>
      </c>
      <c r="G466" s="39">
        <v>2</v>
      </c>
    </row>
    <row r="467" spans="1:7">
      <c r="A467" s="42">
        <v>44292</v>
      </c>
      <c r="B467" s="39" t="s">
        <v>15</v>
      </c>
      <c r="C467" s="39" t="s">
        <v>11</v>
      </c>
      <c r="D467" s="39">
        <v>1379</v>
      </c>
      <c r="E467" s="43">
        <f t="array" ref="E467">INDEX(产品明细!$C$6:$C$22,MATCH(销售[[#This Row],[产品名称]]&amp;销售[[#This Row],[产品型号]],产品名称&amp;产品型号,0))</f>
        <v>2.5</v>
      </c>
      <c r="F467" s="43">
        <f>销售[[#This Row],[销售量]]*销售[[#This Row],[零售价]]</f>
        <v>3447.5</v>
      </c>
      <c r="G467" s="39">
        <v>2</v>
      </c>
    </row>
    <row r="468" spans="1:7">
      <c r="A468" s="42">
        <v>44293</v>
      </c>
      <c r="B468" s="39" t="s">
        <v>19</v>
      </c>
      <c r="C468" s="39" t="s">
        <v>11</v>
      </c>
      <c r="D468" s="39">
        <v>2769</v>
      </c>
      <c r="E468" s="43">
        <f t="array" ref="E468">INDEX(产品明细!$C$6:$C$22,MATCH(销售[[#This Row],[产品名称]]&amp;销售[[#This Row],[产品型号]],产品名称&amp;产品型号,0))</f>
        <v>4</v>
      </c>
      <c r="F468" s="43">
        <f>销售[[#This Row],[销售量]]*销售[[#This Row],[零售价]]</f>
        <v>11076</v>
      </c>
      <c r="G468" s="39">
        <v>4</v>
      </c>
    </row>
    <row r="469" spans="1:7">
      <c r="A469" s="42">
        <v>44294</v>
      </c>
      <c r="B469" s="39" t="s">
        <v>15</v>
      </c>
      <c r="C469" s="39" t="s">
        <v>11</v>
      </c>
      <c r="D469" s="39">
        <v>1291</v>
      </c>
      <c r="E469" s="43">
        <f t="array" ref="E469">INDEX(产品明细!$C$6:$C$22,MATCH(销售[[#This Row],[产品名称]]&amp;销售[[#This Row],[产品型号]],产品名称&amp;产品型号,0))</f>
        <v>2.5</v>
      </c>
      <c r="F469" s="43">
        <f>销售[[#This Row],[销售量]]*销售[[#This Row],[零售价]]</f>
        <v>3227.5</v>
      </c>
      <c r="G469" s="39">
        <v>15</v>
      </c>
    </row>
    <row r="470" spans="1:7">
      <c r="A470" s="42">
        <v>44295</v>
      </c>
      <c r="B470" s="39" t="s">
        <v>15</v>
      </c>
      <c r="C470" s="39" t="s">
        <v>11</v>
      </c>
      <c r="D470" s="39">
        <v>2176</v>
      </c>
      <c r="E470" s="43">
        <f t="array" ref="E470">INDEX(产品明细!$C$6:$C$22,MATCH(销售[[#This Row],[产品名称]]&amp;销售[[#This Row],[产品型号]],产品名称&amp;产品型号,0))</f>
        <v>2.5</v>
      </c>
      <c r="F470" s="43">
        <f>销售[[#This Row],[销售量]]*销售[[#This Row],[零售价]]</f>
        <v>5440</v>
      </c>
      <c r="G470" s="39">
        <v>8</v>
      </c>
    </row>
    <row r="471" spans="1:7">
      <c r="A471" s="42">
        <v>44296</v>
      </c>
      <c r="B471" s="39" t="s">
        <v>17</v>
      </c>
      <c r="C471" s="39" t="s">
        <v>11</v>
      </c>
      <c r="D471" s="39">
        <v>2949</v>
      </c>
      <c r="E471" s="43">
        <f t="array" ref="E471">INDEX(产品明细!$C$6:$C$22,MATCH(销售[[#This Row],[产品名称]]&amp;销售[[#This Row],[产品型号]],产品名称&amp;产品型号,0))</f>
        <v>3</v>
      </c>
      <c r="F471" s="43">
        <f>销售[[#This Row],[销售量]]*销售[[#This Row],[零售价]]</f>
        <v>8847</v>
      </c>
      <c r="G471" s="39">
        <v>20</v>
      </c>
    </row>
    <row r="472" spans="1:7">
      <c r="A472" s="42">
        <v>44297</v>
      </c>
      <c r="B472" s="39" t="s">
        <v>15</v>
      </c>
      <c r="C472" s="39" t="s">
        <v>13</v>
      </c>
      <c r="D472" s="39">
        <v>641</v>
      </c>
      <c r="E472" s="43">
        <f t="array" ref="E472">INDEX(产品明细!$C$6:$C$22,MATCH(销售[[#This Row],[产品名称]]&amp;销售[[#This Row],[产品型号]],产品名称&amp;产品型号,0))</f>
        <v>6</v>
      </c>
      <c r="F472" s="43">
        <f>销售[[#This Row],[销售量]]*销售[[#This Row],[零售价]]</f>
        <v>3846</v>
      </c>
      <c r="G472" s="39">
        <v>15</v>
      </c>
    </row>
    <row r="473" spans="1:7">
      <c r="A473" s="42">
        <v>44298</v>
      </c>
      <c r="B473" s="39" t="s">
        <v>19</v>
      </c>
      <c r="C473" s="39" t="s">
        <v>25</v>
      </c>
      <c r="D473" s="39">
        <v>2974</v>
      </c>
      <c r="E473" s="43">
        <f t="array" ref="E473">INDEX(产品明细!$C$6:$C$22,MATCH(销售[[#This Row],[产品名称]]&amp;销售[[#This Row],[产品型号]],产品名称&amp;产品型号,0))</f>
        <v>6</v>
      </c>
      <c r="F473" s="43">
        <f>销售[[#This Row],[销售量]]*销售[[#This Row],[零售价]]</f>
        <v>17844</v>
      </c>
      <c r="G473" s="39">
        <v>11</v>
      </c>
    </row>
    <row r="474" spans="1:7">
      <c r="A474" s="42">
        <v>44299</v>
      </c>
      <c r="B474" s="39" t="s">
        <v>17</v>
      </c>
      <c r="C474" s="39" t="s">
        <v>3</v>
      </c>
      <c r="D474" s="39">
        <v>2128</v>
      </c>
      <c r="E474" s="43">
        <f t="array" ref="E474">INDEX(产品明细!$C$6:$C$22,MATCH(销售[[#This Row],[产品名称]]&amp;销售[[#This Row],[产品型号]],产品名称&amp;产品型号,0))</f>
        <v>3.5</v>
      </c>
      <c r="F474" s="43">
        <f>销售[[#This Row],[销售量]]*销售[[#This Row],[零售价]]</f>
        <v>7448</v>
      </c>
      <c r="G474" s="39">
        <v>14</v>
      </c>
    </row>
    <row r="475" spans="1:7">
      <c r="A475" s="42">
        <v>44300</v>
      </c>
      <c r="B475" s="39" t="s">
        <v>15</v>
      </c>
      <c r="C475" s="39" t="s">
        <v>3</v>
      </c>
      <c r="D475" s="39">
        <v>2995</v>
      </c>
      <c r="E475" s="43">
        <f t="array" ref="E475">INDEX(产品明细!$C$6:$C$22,MATCH(销售[[#This Row],[产品名称]]&amp;销售[[#This Row],[产品型号]],产品名称&amp;产品型号,0))</f>
        <v>3</v>
      </c>
      <c r="F475" s="43">
        <f>销售[[#This Row],[销售量]]*销售[[#This Row],[零售价]]</f>
        <v>8985</v>
      </c>
      <c r="G475" s="39">
        <v>15</v>
      </c>
    </row>
    <row r="476" spans="1:7">
      <c r="A476" s="42">
        <v>44301</v>
      </c>
      <c r="B476" s="39" t="s">
        <v>17</v>
      </c>
      <c r="C476" s="39" t="s">
        <v>11</v>
      </c>
      <c r="D476" s="39">
        <v>2639</v>
      </c>
      <c r="E476" s="43">
        <f t="array" ref="E476">INDEX(产品明细!$C$6:$C$22,MATCH(销售[[#This Row],[产品名称]]&amp;销售[[#This Row],[产品型号]],产品名称&amp;产品型号,0))</f>
        <v>3</v>
      </c>
      <c r="F476" s="43">
        <f>销售[[#This Row],[销售量]]*销售[[#This Row],[零售价]]</f>
        <v>7917</v>
      </c>
      <c r="G476" s="39">
        <v>14</v>
      </c>
    </row>
    <row r="477" spans="1:7">
      <c r="A477" s="42">
        <v>44302</v>
      </c>
      <c r="B477" s="39" t="s">
        <v>15</v>
      </c>
      <c r="C477" s="39" t="s">
        <v>11</v>
      </c>
      <c r="D477" s="39">
        <v>1145</v>
      </c>
      <c r="E477" s="43">
        <f t="array" ref="E477">INDEX(产品明细!$C$6:$C$22,MATCH(销售[[#This Row],[产品名称]]&amp;销售[[#This Row],[产品型号]],产品名称&amp;产品型号,0))</f>
        <v>2.5</v>
      </c>
      <c r="F477" s="43">
        <f>销售[[#This Row],[销售量]]*销售[[#This Row],[零售价]]</f>
        <v>2862.5</v>
      </c>
      <c r="G477" s="39">
        <v>4</v>
      </c>
    </row>
    <row r="478" spans="1:7">
      <c r="A478" s="42">
        <v>44303</v>
      </c>
      <c r="B478" s="39" t="s">
        <v>21</v>
      </c>
      <c r="C478" s="39" t="s">
        <v>11</v>
      </c>
      <c r="D478" s="39">
        <v>2415</v>
      </c>
      <c r="E478" s="43">
        <f t="array" ref="E478">INDEX(产品明细!$C$6:$C$22,MATCH(销售[[#This Row],[产品名称]]&amp;销售[[#This Row],[产品型号]],产品名称&amp;产品型号,0))</f>
        <v>6</v>
      </c>
      <c r="F478" s="43">
        <f>销售[[#This Row],[销售量]]*销售[[#This Row],[零售价]]</f>
        <v>14490</v>
      </c>
      <c r="G478" s="39">
        <v>0</v>
      </c>
    </row>
    <row r="479" spans="1:7">
      <c r="A479" s="42">
        <v>44304</v>
      </c>
      <c r="B479" s="39" t="s">
        <v>21</v>
      </c>
      <c r="C479" s="39" t="s">
        <v>27</v>
      </c>
      <c r="D479" s="39">
        <v>395</v>
      </c>
      <c r="E479" s="43">
        <f t="array" ref="E479">INDEX(产品明细!$C$6:$C$22,MATCH(销售[[#This Row],[产品名称]]&amp;销售[[#This Row],[产品型号]],产品名称&amp;产品型号,0))</f>
        <v>4</v>
      </c>
      <c r="F479" s="43">
        <f>销售[[#This Row],[销售量]]*销售[[#This Row],[零售价]]</f>
        <v>1580</v>
      </c>
      <c r="G479" s="39">
        <v>6</v>
      </c>
    </row>
    <row r="480" spans="1:7">
      <c r="A480" s="42">
        <v>44305</v>
      </c>
      <c r="B480" s="39" t="s">
        <v>21</v>
      </c>
      <c r="C480" s="39" t="s">
        <v>29</v>
      </c>
      <c r="D480" s="39">
        <v>2642</v>
      </c>
      <c r="E480" s="43">
        <f t="array" ref="E480">INDEX(产品明细!$C$6:$C$22,MATCH(销售[[#This Row],[产品名称]]&amp;销售[[#This Row],[产品型号]],产品名称&amp;产品型号,0))</f>
        <v>8</v>
      </c>
      <c r="F480" s="43">
        <f>销售[[#This Row],[销售量]]*销售[[#This Row],[零售价]]</f>
        <v>21136</v>
      </c>
      <c r="G480" s="39">
        <v>12</v>
      </c>
    </row>
    <row r="481" spans="1:7">
      <c r="A481" s="42">
        <v>44306</v>
      </c>
      <c r="B481" s="39" t="s">
        <v>19</v>
      </c>
      <c r="C481" s="39" t="s">
        <v>25</v>
      </c>
      <c r="D481" s="39">
        <v>964</v>
      </c>
      <c r="E481" s="43">
        <f t="array" ref="E481">INDEX(产品明细!$C$6:$C$22,MATCH(销售[[#This Row],[产品名称]]&amp;销售[[#This Row],[产品型号]],产品名称&amp;产品型号,0))</f>
        <v>6</v>
      </c>
      <c r="F481" s="43">
        <f>销售[[#This Row],[销售量]]*销售[[#This Row],[零售价]]</f>
        <v>5784</v>
      </c>
      <c r="G481" s="39">
        <v>12</v>
      </c>
    </row>
    <row r="482" spans="1:7">
      <c r="A482" s="42">
        <v>44307</v>
      </c>
      <c r="B482" s="39" t="s">
        <v>17</v>
      </c>
      <c r="C482" s="39" t="s">
        <v>11</v>
      </c>
      <c r="D482" s="39">
        <v>1849</v>
      </c>
      <c r="E482" s="43">
        <f t="array" ref="E482">INDEX(产品明细!$C$6:$C$22,MATCH(销售[[#This Row],[产品名称]]&amp;销售[[#This Row],[产品型号]],产品名称&amp;产品型号,0))</f>
        <v>3</v>
      </c>
      <c r="F482" s="43">
        <f>销售[[#This Row],[销售量]]*销售[[#This Row],[零售价]]</f>
        <v>5547</v>
      </c>
      <c r="G482" s="39">
        <v>19</v>
      </c>
    </row>
    <row r="483" spans="1:7">
      <c r="A483" s="42">
        <v>44308</v>
      </c>
      <c r="B483" s="39" t="s">
        <v>15</v>
      </c>
      <c r="C483" s="39" t="s">
        <v>13</v>
      </c>
      <c r="D483" s="39">
        <v>382</v>
      </c>
      <c r="E483" s="43">
        <f t="array" ref="E483">INDEX(产品明细!$C$6:$C$22,MATCH(销售[[#This Row],[产品名称]]&amp;销售[[#This Row],[产品型号]],产品名称&amp;产品型号,0))</f>
        <v>6</v>
      </c>
      <c r="F483" s="43">
        <f>销售[[#This Row],[销售量]]*销售[[#This Row],[零售价]]</f>
        <v>2292</v>
      </c>
      <c r="G483" s="39">
        <v>13</v>
      </c>
    </row>
    <row r="484" spans="1:7">
      <c r="A484" s="42">
        <v>44309</v>
      </c>
      <c r="B484" s="39" t="s">
        <v>15</v>
      </c>
      <c r="C484" s="39" t="s">
        <v>3</v>
      </c>
      <c r="D484" s="39">
        <v>464</v>
      </c>
      <c r="E484" s="43">
        <f t="array" ref="E484">INDEX(产品明细!$C$6:$C$22,MATCH(销售[[#This Row],[产品名称]]&amp;销售[[#This Row],[产品型号]],产品名称&amp;产品型号,0))</f>
        <v>3</v>
      </c>
      <c r="F484" s="43">
        <f>销售[[#This Row],[销售量]]*销售[[#This Row],[零售价]]</f>
        <v>1392</v>
      </c>
      <c r="G484" s="39">
        <v>16</v>
      </c>
    </row>
    <row r="485" spans="1:7">
      <c r="A485" s="42">
        <v>44310</v>
      </c>
      <c r="B485" s="39" t="s">
        <v>1</v>
      </c>
      <c r="C485" s="39" t="s">
        <v>3</v>
      </c>
      <c r="D485" s="39">
        <v>936</v>
      </c>
      <c r="E485" s="43">
        <f t="array" ref="E485">INDEX(产品明细!$C$6:$C$22,MATCH(销售[[#This Row],[产品名称]]&amp;销售[[#This Row],[产品型号]],产品名称&amp;产品型号,0))</f>
        <v>3</v>
      </c>
      <c r="F485" s="43">
        <f>销售[[#This Row],[销售量]]*销售[[#This Row],[零售价]]</f>
        <v>2808</v>
      </c>
      <c r="G485" s="39">
        <v>19</v>
      </c>
    </row>
    <row r="486" spans="1:7">
      <c r="A486" s="42">
        <v>44311</v>
      </c>
      <c r="B486" s="39" t="s">
        <v>15</v>
      </c>
      <c r="C486" s="39" t="s">
        <v>13</v>
      </c>
      <c r="D486" s="39">
        <v>1394</v>
      </c>
      <c r="E486" s="43">
        <f t="array" ref="E486">INDEX(产品明细!$C$6:$C$22,MATCH(销售[[#This Row],[产品名称]]&amp;销售[[#This Row],[产品型号]],产品名称&amp;产品型号,0))</f>
        <v>6</v>
      </c>
      <c r="F486" s="43">
        <f>销售[[#This Row],[销售量]]*销售[[#This Row],[零售价]]</f>
        <v>8364</v>
      </c>
      <c r="G486" s="39">
        <v>7</v>
      </c>
    </row>
    <row r="487" spans="1:7">
      <c r="A487" s="42">
        <v>44312</v>
      </c>
      <c r="B487" s="39" t="s">
        <v>23</v>
      </c>
      <c r="C487" s="39" t="s">
        <v>3</v>
      </c>
      <c r="D487" s="39">
        <v>788</v>
      </c>
      <c r="E487" s="43">
        <f t="array" ref="E487">INDEX(产品明细!$C$6:$C$22,MATCH(销售[[#This Row],[产品名称]]&amp;销售[[#This Row],[产品型号]],产品名称&amp;产品型号,0))</f>
        <v>3.5</v>
      </c>
      <c r="F487" s="43">
        <f>销售[[#This Row],[销售量]]*销售[[#This Row],[零售价]]</f>
        <v>2758</v>
      </c>
      <c r="G487" s="39">
        <v>20</v>
      </c>
    </row>
    <row r="488" spans="1:7">
      <c r="A488" s="42">
        <v>44313</v>
      </c>
      <c r="B488" s="39" t="s">
        <v>1</v>
      </c>
      <c r="C488" s="39" t="s">
        <v>13</v>
      </c>
      <c r="D488" s="39">
        <v>832</v>
      </c>
      <c r="E488" s="43">
        <f t="array" ref="E488">INDEX(产品明细!$C$6:$C$22,MATCH(销售[[#This Row],[产品名称]]&amp;销售[[#This Row],[产品型号]],产品名称&amp;产品型号,0))</f>
        <v>6</v>
      </c>
      <c r="F488" s="43">
        <f>销售[[#This Row],[销售量]]*销售[[#This Row],[零售价]]</f>
        <v>4992</v>
      </c>
      <c r="G488" s="39">
        <v>5</v>
      </c>
    </row>
    <row r="489" spans="1:7">
      <c r="A489" s="42">
        <v>44314</v>
      </c>
      <c r="B489" s="39" t="s">
        <v>21</v>
      </c>
      <c r="C489" s="39" t="s">
        <v>11</v>
      </c>
      <c r="D489" s="39">
        <v>810</v>
      </c>
      <c r="E489" s="43">
        <f t="array" ref="E489">INDEX(产品明细!$C$6:$C$22,MATCH(销售[[#This Row],[产品名称]]&amp;销售[[#This Row],[产品型号]],产品名称&amp;产品型号,0))</f>
        <v>6</v>
      </c>
      <c r="F489" s="43">
        <f>销售[[#This Row],[销售量]]*销售[[#This Row],[零售价]]</f>
        <v>4860</v>
      </c>
      <c r="G489" s="39">
        <v>3</v>
      </c>
    </row>
    <row r="490" spans="1:7">
      <c r="A490" s="42">
        <v>44315</v>
      </c>
      <c r="B490" s="39" t="s">
        <v>23</v>
      </c>
      <c r="C490" s="39" t="s">
        <v>13</v>
      </c>
      <c r="D490" s="39">
        <v>154</v>
      </c>
      <c r="E490" s="43">
        <f t="array" ref="E490">INDEX(产品明细!$C$6:$C$22,MATCH(销售[[#This Row],[产品名称]]&amp;销售[[#This Row],[产品型号]],产品名称&amp;产品型号,0))</f>
        <v>8</v>
      </c>
      <c r="F490" s="43">
        <f>销售[[#This Row],[销售量]]*销售[[#This Row],[零售价]]</f>
        <v>1232</v>
      </c>
      <c r="G490" s="39">
        <v>19</v>
      </c>
    </row>
    <row r="491" spans="1:7">
      <c r="A491" s="42">
        <v>44316</v>
      </c>
      <c r="B491" s="39" t="s">
        <v>15</v>
      </c>
      <c r="C491" s="39" t="s">
        <v>13</v>
      </c>
      <c r="D491" s="39">
        <v>663</v>
      </c>
      <c r="E491" s="43">
        <f t="array" ref="E491">INDEX(产品明细!$C$6:$C$22,MATCH(销售[[#This Row],[产品名称]]&amp;销售[[#This Row],[产品型号]],产品名称&amp;产品型号,0))</f>
        <v>6</v>
      </c>
      <c r="F491" s="43">
        <f>销售[[#This Row],[销售量]]*销售[[#This Row],[零售价]]</f>
        <v>3978</v>
      </c>
      <c r="G491" s="39">
        <v>11</v>
      </c>
    </row>
    <row r="492" spans="1:7">
      <c r="A492" s="42">
        <v>44317</v>
      </c>
      <c r="B492" s="39" t="s">
        <v>1</v>
      </c>
      <c r="C492" s="39" t="s">
        <v>11</v>
      </c>
      <c r="D492" s="39">
        <v>936</v>
      </c>
      <c r="E492" s="43">
        <f t="array" ref="E492">INDEX(产品明细!$C$6:$C$22,MATCH(销售[[#This Row],[产品名称]]&amp;销售[[#This Row],[产品型号]],产品名称&amp;产品型号,0))</f>
        <v>2.5</v>
      </c>
      <c r="F492" s="43">
        <f>销售[[#This Row],[销售量]]*销售[[#This Row],[零售价]]</f>
        <v>2340</v>
      </c>
      <c r="G492" s="39">
        <v>17</v>
      </c>
    </row>
    <row r="493" spans="1:7">
      <c r="A493" s="42">
        <v>44318</v>
      </c>
      <c r="B493" s="39" t="s">
        <v>1</v>
      </c>
      <c r="C493" s="39" t="s">
        <v>3</v>
      </c>
      <c r="D493" s="39">
        <v>2597</v>
      </c>
      <c r="E493" s="43">
        <f t="array" ref="E493">INDEX(产品明细!$C$6:$C$22,MATCH(销售[[#This Row],[产品名称]]&amp;销售[[#This Row],[产品型号]],产品名称&amp;产品型号,0))</f>
        <v>3</v>
      </c>
      <c r="F493" s="43">
        <f>销售[[#This Row],[销售量]]*销售[[#This Row],[零售价]]</f>
        <v>7791</v>
      </c>
      <c r="G493" s="39">
        <v>7</v>
      </c>
    </row>
    <row r="494" spans="1:7">
      <c r="A494" s="42">
        <v>44319</v>
      </c>
      <c r="B494" s="39" t="s">
        <v>15</v>
      </c>
      <c r="C494" s="39" t="s">
        <v>11</v>
      </c>
      <c r="D494" s="39">
        <v>306</v>
      </c>
      <c r="E494" s="43">
        <f t="array" ref="E494">INDEX(产品明细!$C$6:$C$22,MATCH(销售[[#This Row],[产品名称]]&amp;销售[[#This Row],[产品型号]],产品名称&amp;产品型号,0))</f>
        <v>2.5</v>
      </c>
      <c r="F494" s="43">
        <f>销售[[#This Row],[销售量]]*销售[[#This Row],[零售价]]</f>
        <v>765</v>
      </c>
      <c r="G494" s="39">
        <v>9</v>
      </c>
    </row>
    <row r="495" spans="1:7">
      <c r="A495" s="42">
        <v>44320</v>
      </c>
      <c r="B495" s="39" t="s">
        <v>1</v>
      </c>
      <c r="C495" s="39" t="s">
        <v>3</v>
      </c>
      <c r="D495" s="39">
        <v>2602</v>
      </c>
      <c r="E495" s="43">
        <f t="array" ref="E495">INDEX(产品明细!$C$6:$C$22,MATCH(销售[[#This Row],[产品名称]]&amp;销售[[#This Row],[产品型号]],产品名称&amp;产品型号,0))</f>
        <v>3</v>
      </c>
      <c r="F495" s="43">
        <f>销售[[#This Row],[销售量]]*销售[[#This Row],[零售价]]</f>
        <v>7806</v>
      </c>
      <c r="G495" s="39">
        <v>15</v>
      </c>
    </row>
    <row r="496" spans="1:7">
      <c r="A496" s="42">
        <v>44321</v>
      </c>
      <c r="B496" s="39" t="s">
        <v>21</v>
      </c>
      <c r="C496" s="39" t="s">
        <v>11</v>
      </c>
      <c r="D496" s="39">
        <v>2886</v>
      </c>
      <c r="E496" s="43">
        <f t="array" ref="E496">INDEX(产品明细!$C$6:$C$22,MATCH(销售[[#This Row],[产品名称]]&amp;销售[[#This Row],[产品型号]],产品名称&amp;产品型号,0))</f>
        <v>6</v>
      </c>
      <c r="F496" s="43">
        <f>销售[[#This Row],[销售量]]*销售[[#This Row],[零售价]]</f>
        <v>17316</v>
      </c>
      <c r="G496" s="39">
        <v>11</v>
      </c>
    </row>
    <row r="497" spans="1:7">
      <c r="A497" s="42">
        <v>44322</v>
      </c>
      <c r="B497" s="39" t="s">
        <v>21</v>
      </c>
      <c r="C497" s="39" t="s">
        <v>11</v>
      </c>
      <c r="D497" s="39">
        <v>1267</v>
      </c>
      <c r="E497" s="43">
        <f t="array" ref="E497">INDEX(产品明细!$C$6:$C$22,MATCH(销售[[#This Row],[产品名称]]&amp;销售[[#This Row],[产品型号]],产品名称&amp;产品型号,0))</f>
        <v>6</v>
      </c>
      <c r="F497" s="43">
        <f>销售[[#This Row],[销售量]]*销售[[#This Row],[零售价]]</f>
        <v>7602</v>
      </c>
      <c r="G497" s="39">
        <v>11</v>
      </c>
    </row>
    <row r="498" spans="1:7">
      <c r="A498" s="42">
        <v>44323</v>
      </c>
      <c r="B498" s="39" t="s">
        <v>15</v>
      </c>
      <c r="C498" s="39" t="s">
        <v>3</v>
      </c>
      <c r="D498" s="39">
        <v>1462</v>
      </c>
      <c r="E498" s="43">
        <f t="array" ref="E498">INDEX(产品明细!$C$6:$C$22,MATCH(销售[[#This Row],[产品名称]]&amp;销售[[#This Row],[产品型号]],产品名称&amp;产品型号,0))</f>
        <v>3</v>
      </c>
      <c r="F498" s="43">
        <f>销售[[#This Row],[销售量]]*销售[[#This Row],[零售价]]</f>
        <v>4386</v>
      </c>
      <c r="G498" s="39">
        <v>7</v>
      </c>
    </row>
    <row r="499" spans="1:7">
      <c r="A499" s="42">
        <v>44324</v>
      </c>
      <c r="B499" s="39" t="s">
        <v>19</v>
      </c>
      <c r="C499" s="39" t="s">
        <v>3</v>
      </c>
      <c r="D499" s="39">
        <v>1847</v>
      </c>
      <c r="E499" s="43">
        <f t="array" ref="E499">INDEX(产品明细!$C$6:$C$22,MATCH(销售[[#This Row],[产品名称]]&amp;销售[[#This Row],[产品型号]],产品名称&amp;产品型号,0))</f>
        <v>5</v>
      </c>
      <c r="F499" s="43">
        <f>销售[[#This Row],[销售量]]*销售[[#This Row],[零售价]]</f>
        <v>9235</v>
      </c>
      <c r="G499" s="39">
        <v>5</v>
      </c>
    </row>
    <row r="500" spans="1:7">
      <c r="A500" s="42">
        <v>44325</v>
      </c>
      <c r="B500" s="39" t="s">
        <v>19</v>
      </c>
      <c r="C500" s="39" t="s">
        <v>11</v>
      </c>
      <c r="D500" s="39">
        <v>151</v>
      </c>
      <c r="E500" s="43">
        <f t="array" ref="E500">INDEX(产品明细!$C$6:$C$22,MATCH(销售[[#This Row],[产品名称]]&amp;销售[[#This Row],[产品型号]],产品名称&amp;产品型号,0))</f>
        <v>4</v>
      </c>
      <c r="F500" s="43">
        <f>销售[[#This Row],[销售量]]*销售[[#This Row],[零售价]]</f>
        <v>604</v>
      </c>
      <c r="G500" s="39">
        <v>9</v>
      </c>
    </row>
    <row r="501" spans="1:7">
      <c r="A501" s="42">
        <v>44326</v>
      </c>
      <c r="B501" s="39" t="s">
        <v>21</v>
      </c>
      <c r="C501" s="39" t="s">
        <v>29</v>
      </c>
      <c r="D501" s="39">
        <v>776</v>
      </c>
      <c r="E501" s="43">
        <f t="array" ref="E501">INDEX(产品明细!$C$6:$C$22,MATCH(销售[[#This Row],[产品名称]]&amp;销售[[#This Row],[产品型号]],产品名称&amp;产品型号,0))</f>
        <v>8</v>
      </c>
      <c r="F501" s="43">
        <f>销售[[#This Row],[销售量]]*销售[[#This Row],[零售价]]</f>
        <v>6208</v>
      </c>
      <c r="G501" s="39">
        <v>20</v>
      </c>
    </row>
    <row r="502" spans="1:7">
      <c r="A502" s="42">
        <v>44327</v>
      </c>
      <c r="B502" s="39" t="s">
        <v>17</v>
      </c>
      <c r="C502" s="39" t="s">
        <v>11</v>
      </c>
      <c r="D502" s="39">
        <v>2497</v>
      </c>
      <c r="E502" s="43">
        <f t="array" ref="E502">INDEX(产品明细!$C$6:$C$22,MATCH(销售[[#This Row],[产品名称]]&amp;销售[[#This Row],[产品型号]],产品名称&amp;产品型号,0))</f>
        <v>3</v>
      </c>
      <c r="F502" s="43">
        <f>销售[[#This Row],[销售量]]*销售[[#This Row],[零售价]]</f>
        <v>7491</v>
      </c>
      <c r="G502" s="39">
        <v>1</v>
      </c>
    </row>
    <row r="503" spans="1:7">
      <c r="A503" s="42">
        <v>44328</v>
      </c>
      <c r="B503" s="39" t="s">
        <v>1</v>
      </c>
      <c r="C503" s="39" t="s">
        <v>11</v>
      </c>
      <c r="D503" s="39">
        <v>965</v>
      </c>
      <c r="E503" s="43">
        <f t="array" ref="E503">INDEX(产品明细!$C$6:$C$22,MATCH(销售[[#This Row],[产品名称]]&amp;销售[[#This Row],[产品型号]],产品名称&amp;产品型号,0))</f>
        <v>2.5</v>
      </c>
      <c r="F503" s="43">
        <f>销售[[#This Row],[销售量]]*销售[[#This Row],[零售价]]</f>
        <v>2412.5</v>
      </c>
      <c r="G503" s="39">
        <v>5</v>
      </c>
    </row>
    <row r="504" spans="1:7">
      <c r="A504" s="42">
        <v>44329</v>
      </c>
      <c r="B504" s="39" t="s">
        <v>21</v>
      </c>
      <c r="C504" s="39" t="s">
        <v>27</v>
      </c>
      <c r="D504" s="39">
        <v>1544</v>
      </c>
      <c r="E504" s="43">
        <f t="array" ref="E504">INDEX(产品明细!$C$6:$C$22,MATCH(销售[[#This Row],[产品名称]]&amp;销售[[#This Row],[产品型号]],产品名称&amp;产品型号,0))</f>
        <v>4</v>
      </c>
      <c r="F504" s="43">
        <f>销售[[#This Row],[销售量]]*销售[[#This Row],[零售价]]</f>
        <v>6176</v>
      </c>
      <c r="G504" s="39">
        <v>2</v>
      </c>
    </row>
    <row r="505" spans="1:7">
      <c r="A505" s="42">
        <v>44330</v>
      </c>
      <c r="B505" s="39" t="s">
        <v>15</v>
      </c>
      <c r="C505" s="39" t="s">
        <v>3</v>
      </c>
      <c r="D505" s="39">
        <v>265</v>
      </c>
      <c r="E505" s="43">
        <f t="array" ref="E505">INDEX(产品明细!$C$6:$C$22,MATCH(销售[[#This Row],[产品名称]]&amp;销售[[#This Row],[产品型号]],产品名称&amp;产品型号,0))</f>
        <v>3</v>
      </c>
      <c r="F505" s="43">
        <f>销售[[#This Row],[销售量]]*销售[[#This Row],[零售价]]</f>
        <v>795</v>
      </c>
      <c r="G505" s="39">
        <v>14</v>
      </c>
    </row>
    <row r="506" spans="1:7">
      <c r="A506" s="42">
        <v>44331</v>
      </c>
      <c r="B506" s="39" t="s">
        <v>21</v>
      </c>
      <c r="C506" s="39" t="s">
        <v>27</v>
      </c>
      <c r="D506" s="39">
        <v>2617</v>
      </c>
      <c r="E506" s="43">
        <f t="array" ref="E506">INDEX(产品明细!$C$6:$C$22,MATCH(销售[[#This Row],[产品名称]]&amp;销售[[#This Row],[产品型号]],产品名称&amp;产品型号,0))</f>
        <v>4</v>
      </c>
      <c r="F506" s="43">
        <f>销售[[#This Row],[销售量]]*销售[[#This Row],[零售价]]</f>
        <v>10468</v>
      </c>
      <c r="G506" s="39">
        <v>12</v>
      </c>
    </row>
    <row r="507" spans="1:7">
      <c r="A507" s="42">
        <v>44332</v>
      </c>
      <c r="B507" s="39" t="s">
        <v>1</v>
      </c>
      <c r="C507" s="39" t="s">
        <v>11</v>
      </c>
      <c r="D507" s="39">
        <v>825</v>
      </c>
      <c r="E507" s="43">
        <f t="array" ref="E507">INDEX(产品明细!$C$6:$C$22,MATCH(销售[[#This Row],[产品名称]]&amp;销售[[#This Row],[产品型号]],产品名称&amp;产品型号,0))</f>
        <v>2.5</v>
      </c>
      <c r="F507" s="43">
        <f>销售[[#This Row],[销售量]]*销售[[#This Row],[零售价]]</f>
        <v>2062.5</v>
      </c>
      <c r="G507" s="39">
        <v>16</v>
      </c>
    </row>
    <row r="508" spans="1:7">
      <c r="A508" s="42">
        <v>44333</v>
      </c>
      <c r="B508" s="39" t="s">
        <v>21</v>
      </c>
      <c r="C508" s="39" t="s">
        <v>27</v>
      </c>
      <c r="D508" s="39">
        <v>1095</v>
      </c>
      <c r="E508" s="43">
        <f t="array" ref="E508">INDEX(产品明细!$C$6:$C$22,MATCH(销售[[#This Row],[产品名称]]&amp;销售[[#This Row],[产品型号]],产品名称&amp;产品型号,0))</f>
        <v>4</v>
      </c>
      <c r="F508" s="43">
        <f>销售[[#This Row],[销售量]]*销售[[#This Row],[零售价]]</f>
        <v>4380</v>
      </c>
      <c r="G508" s="39">
        <v>20</v>
      </c>
    </row>
    <row r="509" spans="1:7">
      <c r="A509" s="42">
        <v>44334</v>
      </c>
      <c r="B509" s="39" t="s">
        <v>15</v>
      </c>
      <c r="C509" s="39" t="s">
        <v>3</v>
      </c>
      <c r="D509" s="39">
        <v>107</v>
      </c>
      <c r="E509" s="43">
        <f t="array" ref="E509">INDEX(产品明细!$C$6:$C$22,MATCH(销售[[#This Row],[产品名称]]&amp;销售[[#This Row],[产品型号]],产品名称&amp;产品型号,0))</f>
        <v>3</v>
      </c>
      <c r="F509" s="43">
        <f>销售[[#This Row],[销售量]]*销售[[#This Row],[零售价]]</f>
        <v>321</v>
      </c>
      <c r="G509" s="39">
        <v>8</v>
      </c>
    </row>
    <row r="510" spans="1:7">
      <c r="A510" s="42">
        <v>44335</v>
      </c>
      <c r="B510" s="39" t="s">
        <v>15</v>
      </c>
      <c r="C510" s="39" t="s">
        <v>11</v>
      </c>
      <c r="D510" s="39">
        <v>2013</v>
      </c>
      <c r="E510" s="43">
        <f t="array" ref="E510">INDEX(产品明细!$C$6:$C$22,MATCH(销售[[#This Row],[产品名称]]&amp;销售[[#This Row],[产品型号]],产品名称&amp;产品型号,0))</f>
        <v>2.5</v>
      </c>
      <c r="F510" s="43">
        <f>销售[[#This Row],[销售量]]*销售[[#This Row],[零售价]]</f>
        <v>5032.5</v>
      </c>
      <c r="G510" s="39">
        <v>0</v>
      </c>
    </row>
    <row r="511" spans="1:7">
      <c r="A511" s="42">
        <v>44336</v>
      </c>
      <c r="B511" s="39" t="s">
        <v>1</v>
      </c>
      <c r="C511" s="39" t="s">
        <v>11</v>
      </c>
      <c r="D511" s="39">
        <v>119</v>
      </c>
      <c r="E511" s="43">
        <f t="array" ref="E511">INDEX(产品明细!$C$6:$C$22,MATCH(销售[[#This Row],[产品名称]]&amp;销售[[#This Row],[产品型号]],产品名称&amp;产品型号,0))</f>
        <v>2.5</v>
      </c>
      <c r="F511" s="43">
        <f>销售[[#This Row],[销售量]]*销售[[#This Row],[零售价]]</f>
        <v>297.5</v>
      </c>
      <c r="G511" s="39">
        <v>20</v>
      </c>
    </row>
    <row r="512" spans="1:7">
      <c r="A512" s="42">
        <v>44337</v>
      </c>
      <c r="B512" s="39" t="s">
        <v>21</v>
      </c>
      <c r="C512" s="39" t="s">
        <v>11</v>
      </c>
      <c r="D512" s="39">
        <v>235</v>
      </c>
      <c r="E512" s="43">
        <f t="array" ref="E512">INDEX(产品明细!$C$6:$C$22,MATCH(销售[[#This Row],[产品名称]]&amp;销售[[#This Row],[产品型号]],产品名称&amp;产品型号,0))</f>
        <v>6</v>
      </c>
      <c r="F512" s="43">
        <f>销售[[#This Row],[销售量]]*销售[[#This Row],[零售价]]</f>
        <v>1410</v>
      </c>
      <c r="G512" s="39">
        <v>6</v>
      </c>
    </row>
    <row r="513" spans="1:7">
      <c r="A513" s="42">
        <v>44338</v>
      </c>
      <c r="B513" s="39" t="s">
        <v>19</v>
      </c>
      <c r="C513" s="39" t="s">
        <v>25</v>
      </c>
      <c r="D513" s="39">
        <v>128</v>
      </c>
      <c r="E513" s="43">
        <f t="array" ref="E513">INDEX(产品明细!$C$6:$C$22,MATCH(销售[[#This Row],[产品名称]]&amp;销售[[#This Row],[产品型号]],产品名称&amp;产品型号,0))</f>
        <v>6</v>
      </c>
      <c r="F513" s="43">
        <f>销售[[#This Row],[销售量]]*销售[[#This Row],[零售价]]</f>
        <v>768</v>
      </c>
      <c r="G513" s="39">
        <v>0</v>
      </c>
    </row>
    <row r="514" spans="1:7">
      <c r="A514" s="42">
        <v>44339</v>
      </c>
      <c r="B514" s="39" t="s">
        <v>17</v>
      </c>
      <c r="C514" s="39" t="s">
        <v>11</v>
      </c>
      <c r="D514" s="39">
        <v>2731</v>
      </c>
      <c r="E514" s="43">
        <f t="array" ref="E514">INDEX(产品明细!$C$6:$C$22,MATCH(销售[[#This Row],[产品名称]]&amp;销售[[#This Row],[产品型号]],产品名称&amp;产品型号,0))</f>
        <v>3</v>
      </c>
      <c r="F514" s="43">
        <f>销售[[#This Row],[销售量]]*销售[[#This Row],[零售价]]</f>
        <v>8193</v>
      </c>
      <c r="G514" s="39">
        <v>1</v>
      </c>
    </row>
    <row r="515" spans="1:7">
      <c r="A515" s="42">
        <v>44340</v>
      </c>
      <c r="B515" s="39" t="s">
        <v>23</v>
      </c>
      <c r="C515" s="39" t="s">
        <v>3</v>
      </c>
      <c r="D515" s="39">
        <v>2619</v>
      </c>
      <c r="E515" s="43">
        <f t="array" ref="E515">INDEX(产品明细!$C$6:$C$22,MATCH(销售[[#This Row],[产品名称]]&amp;销售[[#This Row],[产品型号]],产品名称&amp;产品型号,0))</f>
        <v>3.5</v>
      </c>
      <c r="F515" s="43">
        <f>销售[[#This Row],[销售量]]*销售[[#This Row],[零售价]]</f>
        <v>9166.5</v>
      </c>
      <c r="G515" s="39">
        <v>18</v>
      </c>
    </row>
    <row r="516" spans="1:7">
      <c r="A516" s="42">
        <v>44341</v>
      </c>
      <c r="B516" s="39" t="s">
        <v>1</v>
      </c>
      <c r="C516" s="39" t="s">
        <v>13</v>
      </c>
      <c r="D516" s="39">
        <v>174</v>
      </c>
      <c r="E516" s="43">
        <f t="array" ref="E516">INDEX(产品明细!$C$6:$C$22,MATCH(销售[[#This Row],[产品名称]]&amp;销售[[#This Row],[产品型号]],产品名称&amp;产品型号,0))</f>
        <v>6</v>
      </c>
      <c r="F516" s="43">
        <f>销售[[#This Row],[销售量]]*销售[[#This Row],[零售价]]</f>
        <v>1044</v>
      </c>
      <c r="G516" s="39">
        <v>3</v>
      </c>
    </row>
    <row r="517" spans="1:7">
      <c r="A517" s="42">
        <v>44342</v>
      </c>
      <c r="B517" s="39" t="s">
        <v>1</v>
      </c>
      <c r="C517" s="39" t="s">
        <v>3</v>
      </c>
      <c r="D517" s="39">
        <v>2203</v>
      </c>
      <c r="E517" s="43">
        <f t="array" ref="E517">INDEX(产品明细!$C$6:$C$22,MATCH(销售[[#This Row],[产品名称]]&amp;销售[[#This Row],[产品型号]],产品名称&amp;产品型号,0))</f>
        <v>3</v>
      </c>
      <c r="F517" s="43">
        <f>销售[[#This Row],[销售量]]*销售[[#This Row],[零售价]]</f>
        <v>6609</v>
      </c>
      <c r="G517" s="39">
        <v>17</v>
      </c>
    </row>
    <row r="518" spans="1:7">
      <c r="A518" s="42">
        <v>44343</v>
      </c>
      <c r="B518" s="39" t="s">
        <v>15</v>
      </c>
      <c r="C518" s="39" t="s">
        <v>13</v>
      </c>
      <c r="D518" s="39">
        <v>1578</v>
      </c>
      <c r="E518" s="43">
        <f t="array" ref="E518">INDEX(产品明细!$C$6:$C$22,MATCH(销售[[#This Row],[产品名称]]&amp;销售[[#This Row],[产品型号]],产品名称&amp;产品型号,0))</f>
        <v>6</v>
      </c>
      <c r="F518" s="43">
        <f>销售[[#This Row],[销售量]]*销售[[#This Row],[零售价]]</f>
        <v>9468</v>
      </c>
      <c r="G518" s="39">
        <v>8</v>
      </c>
    </row>
    <row r="519" spans="1:7">
      <c r="A519" s="42">
        <v>44344</v>
      </c>
      <c r="B519" s="39" t="s">
        <v>23</v>
      </c>
      <c r="C519" s="39" t="s">
        <v>13</v>
      </c>
      <c r="D519" s="39">
        <v>765</v>
      </c>
      <c r="E519" s="43">
        <f t="array" ref="E519">INDEX(产品明细!$C$6:$C$22,MATCH(销售[[#This Row],[产品名称]]&amp;销售[[#This Row],[产品型号]],产品名称&amp;产品型号,0))</f>
        <v>8</v>
      </c>
      <c r="F519" s="43">
        <f>销售[[#This Row],[销售量]]*销售[[#This Row],[零售价]]</f>
        <v>6120</v>
      </c>
      <c r="G519" s="39">
        <v>8</v>
      </c>
    </row>
    <row r="520" spans="1:7">
      <c r="A520" s="42">
        <v>44345</v>
      </c>
      <c r="B520" s="39" t="s">
        <v>21</v>
      </c>
      <c r="C520" s="39" t="s">
        <v>27</v>
      </c>
      <c r="D520" s="39">
        <v>1596</v>
      </c>
      <c r="E520" s="43">
        <f t="array" ref="E520">INDEX(产品明细!$C$6:$C$22,MATCH(销售[[#This Row],[产品名称]]&amp;销售[[#This Row],[产品型号]],产品名称&amp;产品型号,0))</f>
        <v>4</v>
      </c>
      <c r="F520" s="43">
        <f>销售[[#This Row],[销售量]]*销售[[#This Row],[零售价]]</f>
        <v>6384</v>
      </c>
      <c r="G520" s="39">
        <v>16</v>
      </c>
    </row>
    <row r="521" spans="1:7">
      <c r="A521" s="42">
        <v>44346</v>
      </c>
      <c r="B521" s="39" t="s">
        <v>15</v>
      </c>
      <c r="C521" s="39" t="s">
        <v>11</v>
      </c>
      <c r="D521" s="39">
        <v>501</v>
      </c>
      <c r="E521" s="43">
        <f t="array" ref="E521">INDEX(产品明细!$C$6:$C$22,MATCH(销售[[#This Row],[产品名称]]&amp;销售[[#This Row],[产品型号]],产品名称&amp;产品型号,0))</f>
        <v>2.5</v>
      </c>
      <c r="F521" s="43">
        <f>销售[[#This Row],[销售量]]*销售[[#This Row],[零售价]]</f>
        <v>1252.5</v>
      </c>
      <c r="G521" s="39">
        <v>5</v>
      </c>
    </row>
    <row r="522" spans="1:7">
      <c r="A522" s="42">
        <v>44347</v>
      </c>
      <c r="B522" s="39" t="s">
        <v>19</v>
      </c>
      <c r="C522" s="39" t="s">
        <v>25</v>
      </c>
      <c r="D522" s="39">
        <v>2989</v>
      </c>
      <c r="E522" s="43">
        <f t="array" ref="E522">INDEX(产品明细!$C$6:$C$22,MATCH(销售[[#This Row],[产品名称]]&amp;销售[[#This Row],[产品型号]],产品名称&amp;产品型号,0))</f>
        <v>6</v>
      </c>
      <c r="F522" s="43">
        <f>销售[[#This Row],[销售量]]*销售[[#This Row],[零售价]]</f>
        <v>17934</v>
      </c>
      <c r="G522" s="39">
        <v>5</v>
      </c>
    </row>
    <row r="523" spans="1:7">
      <c r="A523" s="42">
        <v>44348</v>
      </c>
      <c r="B523" s="39" t="s">
        <v>19</v>
      </c>
      <c r="C523" s="39" t="s">
        <v>25</v>
      </c>
      <c r="D523" s="39">
        <v>1336</v>
      </c>
      <c r="E523" s="43">
        <f t="array" ref="E523">INDEX(产品明细!$C$6:$C$22,MATCH(销售[[#This Row],[产品名称]]&amp;销售[[#This Row],[产品型号]],产品名称&amp;产品型号,0))</f>
        <v>6</v>
      </c>
      <c r="F523" s="43">
        <f>销售[[#This Row],[销售量]]*销售[[#This Row],[零售价]]</f>
        <v>8016</v>
      </c>
      <c r="G523" s="39">
        <v>11</v>
      </c>
    </row>
    <row r="524" spans="1:7">
      <c r="A524" s="42">
        <v>44349</v>
      </c>
      <c r="B524" s="39" t="s">
        <v>17</v>
      </c>
      <c r="C524" s="39" t="s">
        <v>3</v>
      </c>
      <c r="D524" s="39">
        <v>2239</v>
      </c>
      <c r="E524" s="43">
        <f t="array" ref="E524">INDEX(产品明细!$C$6:$C$22,MATCH(销售[[#This Row],[产品名称]]&amp;销售[[#This Row],[产品型号]],产品名称&amp;产品型号,0))</f>
        <v>3.5</v>
      </c>
      <c r="F524" s="43">
        <f>销售[[#This Row],[销售量]]*销售[[#This Row],[零售价]]</f>
        <v>7836.5</v>
      </c>
      <c r="G524" s="39">
        <v>12</v>
      </c>
    </row>
    <row r="525" spans="1:7">
      <c r="A525" s="42">
        <v>44350</v>
      </c>
      <c r="B525" s="39" t="s">
        <v>1</v>
      </c>
      <c r="C525" s="39" t="s">
        <v>11</v>
      </c>
      <c r="D525" s="39">
        <v>1686</v>
      </c>
      <c r="E525" s="43">
        <f t="array" ref="E525">INDEX(产品明细!$C$6:$C$22,MATCH(销售[[#This Row],[产品名称]]&amp;销售[[#This Row],[产品型号]],产品名称&amp;产品型号,0))</f>
        <v>2.5</v>
      </c>
      <c r="F525" s="43">
        <f>销售[[#This Row],[销售量]]*销售[[#This Row],[零售价]]</f>
        <v>4215</v>
      </c>
      <c r="G525" s="39">
        <v>9</v>
      </c>
    </row>
    <row r="526" spans="1:7">
      <c r="A526" s="42">
        <v>44351</v>
      </c>
      <c r="B526" s="39" t="s">
        <v>17</v>
      </c>
      <c r="C526" s="39" t="s">
        <v>11</v>
      </c>
      <c r="D526" s="39">
        <v>2377</v>
      </c>
      <c r="E526" s="43">
        <f t="array" ref="E526">INDEX(产品明细!$C$6:$C$22,MATCH(销售[[#This Row],[产品名称]]&amp;销售[[#This Row],[产品型号]],产品名称&amp;产品型号,0))</f>
        <v>3</v>
      </c>
      <c r="F526" s="43">
        <f>销售[[#This Row],[销售量]]*销售[[#This Row],[零售价]]</f>
        <v>7131</v>
      </c>
      <c r="G526" s="39">
        <v>6</v>
      </c>
    </row>
    <row r="527" spans="1:7">
      <c r="A527" s="42">
        <v>44352</v>
      </c>
      <c r="B527" s="39" t="s">
        <v>23</v>
      </c>
      <c r="C527" s="39" t="s">
        <v>13</v>
      </c>
      <c r="D527" s="39">
        <v>2389</v>
      </c>
      <c r="E527" s="43">
        <f t="array" ref="E527">INDEX(产品明细!$C$6:$C$22,MATCH(销售[[#This Row],[产品名称]]&amp;销售[[#This Row],[产品型号]],产品名称&amp;产品型号,0))</f>
        <v>8</v>
      </c>
      <c r="F527" s="43">
        <f>销售[[#This Row],[销售量]]*销售[[#This Row],[零售价]]</f>
        <v>19112</v>
      </c>
      <c r="G527" s="39">
        <v>8</v>
      </c>
    </row>
    <row r="528" spans="1:7">
      <c r="A528" s="42">
        <v>44353</v>
      </c>
      <c r="B528" s="39" t="s">
        <v>21</v>
      </c>
      <c r="C528" s="39" t="s">
        <v>11</v>
      </c>
      <c r="D528" s="39">
        <v>2295</v>
      </c>
      <c r="E528" s="43">
        <f t="array" ref="E528">INDEX(产品明细!$C$6:$C$22,MATCH(销售[[#This Row],[产品名称]]&amp;销售[[#This Row],[产品型号]],产品名称&amp;产品型号,0))</f>
        <v>6</v>
      </c>
      <c r="F528" s="43">
        <f>销售[[#This Row],[销售量]]*销售[[#This Row],[零售价]]</f>
        <v>13770</v>
      </c>
      <c r="G528" s="39">
        <v>2</v>
      </c>
    </row>
    <row r="529" spans="1:7">
      <c r="A529" s="42">
        <v>44354</v>
      </c>
      <c r="B529" s="39" t="s">
        <v>15</v>
      </c>
      <c r="C529" s="39" t="s">
        <v>11</v>
      </c>
      <c r="D529" s="39">
        <v>2138</v>
      </c>
      <c r="E529" s="43">
        <f t="array" ref="E529">INDEX(产品明细!$C$6:$C$22,MATCH(销售[[#This Row],[产品名称]]&amp;销售[[#This Row],[产品型号]],产品名称&amp;产品型号,0))</f>
        <v>2.5</v>
      </c>
      <c r="F529" s="43">
        <f>销售[[#This Row],[销售量]]*销售[[#This Row],[零售价]]</f>
        <v>5345</v>
      </c>
      <c r="G529" s="39">
        <v>20</v>
      </c>
    </row>
    <row r="530" spans="1:7">
      <c r="A530" s="42">
        <v>44355</v>
      </c>
      <c r="B530" s="39" t="s">
        <v>23</v>
      </c>
      <c r="C530" s="39" t="s">
        <v>13</v>
      </c>
      <c r="D530" s="39">
        <v>2628</v>
      </c>
      <c r="E530" s="43">
        <f t="array" ref="E530">INDEX(产品明细!$C$6:$C$22,MATCH(销售[[#This Row],[产品名称]]&amp;销售[[#This Row],[产品型号]],产品名称&amp;产品型号,0))</f>
        <v>8</v>
      </c>
      <c r="F530" s="43">
        <f>销售[[#This Row],[销售量]]*销售[[#This Row],[零售价]]</f>
        <v>21024</v>
      </c>
      <c r="G530" s="39">
        <v>14</v>
      </c>
    </row>
    <row r="531" spans="1:7">
      <c r="A531" s="42">
        <v>44356</v>
      </c>
      <c r="B531" s="39" t="s">
        <v>1</v>
      </c>
      <c r="C531" s="39" t="s">
        <v>3</v>
      </c>
      <c r="D531" s="39">
        <v>1397</v>
      </c>
      <c r="E531" s="43">
        <f t="array" ref="E531">INDEX(产品明细!$C$6:$C$22,MATCH(销售[[#This Row],[产品名称]]&amp;销售[[#This Row],[产品型号]],产品名称&amp;产品型号,0))</f>
        <v>3</v>
      </c>
      <c r="F531" s="43">
        <f>销售[[#This Row],[销售量]]*销售[[#This Row],[零售价]]</f>
        <v>4191</v>
      </c>
      <c r="G531" s="39">
        <v>8</v>
      </c>
    </row>
    <row r="532" spans="1:7">
      <c r="A532" s="42">
        <v>44357</v>
      </c>
      <c r="B532" s="39" t="s">
        <v>1</v>
      </c>
      <c r="C532" s="39" t="s">
        <v>13</v>
      </c>
      <c r="D532" s="39">
        <v>1642</v>
      </c>
      <c r="E532" s="43">
        <f t="array" ref="E532">INDEX(产品明细!$C$6:$C$22,MATCH(销售[[#This Row],[产品名称]]&amp;销售[[#This Row],[产品型号]],产品名称&amp;产品型号,0))</f>
        <v>6</v>
      </c>
      <c r="F532" s="43">
        <f>销售[[#This Row],[销售量]]*销售[[#This Row],[零售价]]</f>
        <v>9852</v>
      </c>
      <c r="G532" s="39">
        <v>19</v>
      </c>
    </row>
    <row r="533" spans="1:7">
      <c r="A533" s="42">
        <v>44358</v>
      </c>
      <c r="B533" s="39" t="s">
        <v>15</v>
      </c>
      <c r="C533" s="39" t="s">
        <v>11</v>
      </c>
      <c r="D533" s="39">
        <v>849</v>
      </c>
      <c r="E533" s="43">
        <f t="array" ref="E533">INDEX(产品明细!$C$6:$C$22,MATCH(销售[[#This Row],[产品名称]]&amp;销售[[#This Row],[产品型号]],产品名称&amp;产品型号,0))</f>
        <v>2.5</v>
      </c>
      <c r="F533" s="43">
        <f>销售[[#This Row],[销售量]]*销售[[#This Row],[零售价]]</f>
        <v>2122.5</v>
      </c>
      <c r="G533" s="39">
        <v>11</v>
      </c>
    </row>
    <row r="534" spans="1:7">
      <c r="A534" s="42">
        <v>44359</v>
      </c>
      <c r="B534" s="39" t="s">
        <v>23</v>
      </c>
      <c r="C534" s="39" t="s">
        <v>3</v>
      </c>
      <c r="D534" s="39">
        <v>2844</v>
      </c>
      <c r="E534" s="43">
        <f t="array" ref="E534">INDEX(产品明细!$C$6:$C$22,MATCH(销售[[#This Row],[产品名称]]&amp;销售[[#This Row],[产品型号]],产品名称&amp;产品型号,0))</f>
        <v>3.5</v>
      </c>
      <c r="F534" s="43">
        <f>销售[[#This Row],[销售量]]*销售[[#This Row],[零售价]]</f>
        <v>9954</v>
      </c>
      <c r="G534" s="39">
        <v>4</v>
      </c>
    </row>
    <row r="535" spans="1:7">
      <c r="A535" s="42">
        <v>44360</v>
      </c>
      <c r="B535" s="39" t="s">
        <v>23</v>
      </c>
      <c r="C535" s="39" t="s">
        <v>3</v>
      </c>
      <c r="D535" s="39">
        <v>1755</v>
      </c>
      <c r="E535" s="43">
        <f t="array" ref="E535">INDEX(产品明细!$C$6:$C$22,MATCH(销售[[#This Row],[产品名称]]&amp;销售[[#This Row],[产品型号]],产品名称&amp;产品型号,0))</f>
        <v>3.5</v>
      </c>
      <c r="F535" s="43">
        <f>销售[[#This Row],[销售量]]*销售[[#This Row],[零售价]]</f>
        <v>6142.5</v>
      </c>
      <c r="G535" s="39">
        <v>11</v>
      </c>
    </row>
    <row r="536" spans="1:7">
      <c r="A536" s="42">
        <v>44361</v>
      </c>
      <c r="B536" s="39" t="s">
        <v>1</v>
      </c>
      <c r="C536" s="39" t="s">
        <v>11</v>
      </c>
      <c r="D536" s="39">
        <v>1417</v>
      </c>
      <c r="E536" s="43">
        <f t="array" ref="E536">INDEX(产品明细!$C$6:$C$22,MATCH(销售[[#This Row],[产品名称]]&amp;销售[[#This Row],[产品型号]],产品名称&amp;产品型号,0))</f>
        <v>2.5</v>
      </c>
      <c r="F536" s="43">
        <f>销售[[#This Row],[销售量]]*销售[[#This Row],[零售价]]</f>
        <v>3542.5</v>
      </c>
      <c r="G536" s="39">
        <v>10</v>
      </c>
    </row>
    <row r="537" spans="1:7">
      <c r="A537" s="42">
        <v>44362</v>
      </c>
      <c r="B537" s="39" t="s">
        <v>15</v>
      </c>
      <c r="C537" s="39" t="s">
        <v>13</v>
      </c>
      <c r="D537" s="39">
        <v>2175</v>
      </c>
      <c r="E537" s="43">
        <f t="array" ref="E537">INDEX(产品明细!$C$6:$C$22,MATCH(销售[[#This Row],[产品名称]]&amp;销售[[#This Row],[产品型号]],产品名称&amp;产品型号,0))</f>
        <v>6</v>
      </c>
      <c r="F537" s="43">
        <f>销售[[#This Row],[销售量]]*销售[[#This Row],[零售价]]</f>
        <v>13050</v>
      </c>
      <c r="G537" s="39">
        <v>16</v>
      </c>
    </row>
    <row r="538" spans="1:7">
      <c r="A538" s="42">
        <v>44363</v>
      </c>
      <c r="B538" s="39" t="s">
        <v>17</v>
      </c>
      <c r="C538" s="39" t="s">
        <v>3</v>
      </c>
      <c r="D538" s="39">
        <v>970</v>
      </c>
      <c r="E538" s="43">
        <f t="array" ref="E538">INDEX(产品明细!$C$6:$C$22,MATCH(销售[[#This Row],[产品名称]]&amp;销售[[#This Row],[产品型号]],产品名称&amp;产品型号,0))</f>
        <v>3.5</v>
      </c>
      <c r="F538" s="43">
        <f>销售[[#This Row],[销售量]]*销售[[#This Row],[零售价]]</f>
        <v>3395</v>
      </c>
      <c r="G538" s="39">
        <v>18</v>
      </c>
    </row>
    <row r="539" spans="1:7">
      <c r="A539" s="42">
        <v>44364</v>
      </c>
      <c r="B539" s="39" t="s">
        <v>17</v>
      </c>
      <c r="C539" s="39" t="s">
        <v>3</v>
      </c>
      <c r="D539" s="39">
        <v>800</v>
      </c>
      <c r="E539" s="43">
        <f t="array" ref="E539">INDEX(产品明细!$C$6:$C$22,MATCH(销售[[#This Row],[产品名称]]&amp;销售[[#This Row],[产品型号]],产品名称&amp;产品型号,0))</f>
        <v>3.5</v>
      </c>
      <c r="F539" s="43">
        <f>销售[[#This Row],[销售量]]*销售[[#This Row],[零售价]]</f>
        <v>2800</v>
      </c>
      <c r="G539" s="39">
        <v>12</v>
      </c>
    </row>
    <row r="540" spans="1:7">
      <c r="A540" s="42">
        <v>44365</v>
      </c>
      <c r="B540" s="39" t="s">
        <v>1</v>
      </c>
      <c r="C540" s="39" t="s">
        <v>3</v>
      </c>
      <c r="D540" s="39">
        <v>2687</v>
      </c>
      <c r="E540" s="43">
        <f t="array" ref="E540">INDEX(产品明细!$C$6:$C$22,MATCH(销售[[#This Row],[产品名称]]&amp;销售[[#This Row],[产品型号]],产品名称&amp;产品型号,0))</f>
        <v>3</v>
      </c>
      <c r="F540" s="43">
        <f>销售[[#This Row],[销售量]]*销售[[#This Row],[零售价]]</f>
        <v>8061</v>
      </c>
      <c r="G540" s="39">
        <v>4</v>
      </c>
    </row>
    <row r="541" spans="1:7">
      <c r="A541" s="42">
        <v>44366</v>
      </c>
      <c r="B541" s="39" t="s">
        <v>23</v>
      </c>
      <c r="C541" s="39" t="s">
        <v>13</v>
      </c>
      <c r="D541" s="39">
        <v>1344</v>
      </c>
      <c r="E541" s="43">
        <f t="array" ref="E541">INDEX(产品明细!$C$6:$C$22,MATCH(销售[[#This Row],[产品名称]]&amp;销售[[#This Row],[产品型号]],产品名称&amp;产品型号,0))</f>
        <v>8</v>
      </c>
      <c r="F541" s="43">
        <f>销售[[#This Row],[销售量]]*销售[[#This Row],[零售价]]</f>
        <v>10752</v>
      </c>
      <c r="G541" s="39">
        <v>12</v>
      </c>
    </row>
    <row r="542" spans="1:7">
      <c r="A542" s="42">
        <v>44367</v>
      </c>
      <c r="B542" s="39" t="s">
        <v>15</v>
      </c>
      <c r="C542" s="39" t="s">
        <v>11</v>
      </c>
      <c r="D542" s="39">
        <v>1164</v>
      </c>
      <c r="E542" s="43">
        <f t="array" ref="E542">INDEX(产品明细!$C$6:$C$22,MATCH(销售[[#This Row],[产品名称]]&amp;销售[[#This Row],[产品型号]],产品名称&amp;产品型号,0))</f>
        <v>2.5</v>
      </c>
      <c r="F542" s="43">
        <f>销售[[#This Row],[销售量]]*销售[[#This Row],[零售价]]</f>
        <v>2910</v>
      </c>
      <c r="G542" s="39">
        <v>7</v>
      </c>
    </row>
    <row r="543" spans="1:7">
      <c r="A543" s="42">
        <v>44368</v>
      </c>
      <c r="B543" s="39" t="s">
        <v>21</v>
      </c>
      <c r="C543" s="39" t="s">
        <v>29</v>
      </c>
      <c r="D543" s="39">
        <v>779</v>
      </c>
      <c r="E543" s="43">
        <f t="array" ref="E543">INDEX(产品明细!$C$6:$C$22,MATCH(销售[[#This Row],[产品名称]]&amp;销售[[#This Row],[产品型号]],产品名称&amp;产品型号,0))</f>
        <v>8</v>
      </c>
      <c r="F543" s="43">
        <f>销售[[#This Row],[销售量]]*销售[[#This Row],[零售价]]</f>
        <v>6232</v>
      </c>
      <c r="G543" s="39">
        <v>0</v>
      </c>
    </row>
    <row r="544" spans="1:7">
      <c r="A544" s="42">
        <v>44369</v>
      </c>
      <c r="B544" s="39" t="s">
        <v>15</v>
      </c>
      <c r="C544" s="39" t="s">
        <v>3</v>
      </c>
      <c r="D544" s="39">
        <v>1339</v>
      </c>
      <c r="E544" s="43">
        <f t="array" ref="E544">INDEX(产品明细!$C$6:$C$22,MATCH(销售[[#This Row],[产品名称]]&amp;销售[[#This Row],[产品型号]],产品名称&amp;产品型号,0))</f>
        <v>3</v>
      </c>
      <c r="F544" s="43">
        <f>销售[[#This Row],[销售量]]*销售[[#This Row],[零售价]]</f>
        <v>4017</v>
      </c>
      <c r="G544" s="39">
        <v>2</v>
      </c>
    </row>
    <row r="545" spans="1:7">
      <c r="A545" s="42">
        <v>44370</v>
      </c>
      <c r="B545" s="39" t="s">
        <v>15</v>
      </c>
      <c r="C545" s="39" t="s">
        <v>13</v>
      </c>
      <c r="D545" s="39">
        <v>412</v>
      </c>
      <c r="E545" s="43">
        <f t="array" ref="E545">INDEX(产品明细!$C$6:$C$22,MATCH(销售[[#This Row],[产品名称]]&amp;销售[[#This Row],[产品型号]],产品名称&amp;产品型号,0))</f>
        <v>6</v>
      </c>
      <c r="F545" s="43">
        <f>销售[[#This Row],[销售量]]*销售[[#This Row],[零售价]]</f>
        <v>2472</v>
      </c>
      <c r="G545" s="39">
        <v>19</v>
      </c>
    </row>
    <row r="546" spans="1:7">
      <c r="A546" s="42">
        <v>44371</v>
      </c>
      <c r="B546" s="39" t="s">
        <v>23</v>
      </c>
      <c r="C546" s="39" t="s">
        <v>13</v>
      </c>
      <c r="D546" s="39">
        <v>953</v>
      </c>
      <c r="E546" s="43">
        <f t="array" ref="E546">INDEX(产品明细!$C$6:$C$22,MATCH(销售[[#This Row],[产品名称]]&amp;销售[[#This Row],[产品型号]],产品名称&amp;产品型号,0))</f>
        <v>8</v>
      </c>
      <c r="F546" s="43">
        <f>销售[[#This Row],[销售量]]*销售[[#This Row],[零售价]]</f>
        <v>7624</v>
      </c>
      <c r="G546" s="39">
        <v>9</v>
      </c>
    </row>
    <row r="547" spans="1:7">
      <c r="A547" s="42">
        <v>44372</v>
      </c>
      <c r="B547" s="39" t="s">
        <v>15</v>
      </c>
      <c r="C547" s="39" t="s">
        <v>13</v>
      </c>
      <c r="D547" s="39">
        <v>344</v>
      </c>
      <c r="E547" s="43">
        <f t="array" ref="E547">INDEX(产品明细!$C$6:$C$22,MATCH(销售[[#This Row],[产品名称]]&amp;销售[[#This Row],[产品型号]],产品名称&amp;产品型号,0))</f>
        <v>6</v>
      </c>
      <c r="F547" s="43">
        <f>销售[[#This Row],[销售量]]*销售[[#This Row],[零售价]]</f>
        <v>2064</v>
      </c>
      <c r="G547" s="39">
        <v>5</v>
      </c>
    </row>
    <row r="548" spans="1:7">
      <c r="A548" s="42">
        <v>44373</v>
      </c>
      <c r="B548" s="39" t="s">
        <v>21</v>
      </c>
      <c r="C548" s="39" t="s">
        <v>27</v>
      </c>
      <c r="D548" s="39">
        <v>2507</v>
      </c>
      <c r="E548" s="43">
        <f t="array" ref="E548">INDEX(产品明细!$C$6:$C$22,MATCH(销售[[#This Row],[产品名称]]&amp;销售[[#This Row],[产品型号]],产品名称&amp;产品型号,0))</f>
        <v>4</v>
      </c>
      <c r="F548" s="43">
        <f>销售[[#This Row],[销售量]]*销售[[#This Row],[零售价]]</f>
        <v>10028</v>
      </c>
      <c r="G548" s="39">
        <v>16</v>
      </c>
    </row>
    <row r="549" spans="1:7">
      <c r="A549" s="42">
        <v>44374</v>
      </c>
      <c r="B549" s="39" t="s">
        <v>23</v>
      </c>
      <c r="C549" s="39" t="s">
        <v>3</v>
      </c>
      <c r="D549" s="39">
        <v>1165</v>
      </c>
      <c r="E549" s="43">
        <f t="array" ref="E549">INDEX(产品明细!$C$6:$C$22,MATCH(销售[[#This Row],[产品名称]]&amp;销售[[#This Row],[产品型号]],产品名称&amp;产品型号,0))</f>
        <v>3.5</v>
      </c>
      <c r="F549" s="43">
        <f>销售[[#This Row],[销售量]]*销售[[#This Row],[零售价]]</f>
        <v>4077.5</v>
      </c>
      <c r="G549" s="39">
        <v>7</v>
      </c>
    </row>
    <row r="550" spans="1:7">
      <c r="A550" s="42">
        <v>44375</v>
      </c>
      <c r="B550" s="39" t="s">
        <v>21</v>
      </c>
      <c r="C550" s="39" t="s">
        <v>11</v>
      </c>
      <c r="D550" s="39">
        <v>714</v>
      </c>
      <c r="E550" s="43">
        <f t="array" ref="E550">INDEX(产品明细!$C$6:$C$22,MATCH(销售[[#This Row],[产品名称]]&amp;销售[[#This Row],[产品型号]],产品名称&amp;产品型号,0))</f>
        <v>6</v>
      </c>
      <c r="F550" s="43">
        <f>销售[[#This Row],[销售量]]*销售[[#This Row],[零售价]]</f>
        <v>4284</v>
      </c>
      <c r="G550" s="39">
        <v>18</v>
      </c>
    </row>
    <row r="551" spans="1:7">
      <c r="A551" s="42">
        <v>44376</v>
      </c>
      <c r="B551" s="39" t="s">
        <v>19</v>
      </c>
      <c r="C551" s="39" t="s">
        <v>25</v>
      </c>
      <c r="D551" s="39">
        <v>262</v>
      </c>
      <c r="E551" s="43">
        <f t="array" ref="E551">INDEX(产品明细!$C$6:$C$22,MATCH(销售[[#This Row],[产品名称]]&amp;销售[[#This Row],[产品型号]],产品名称&amp;产品型号,0))</f>
        <v>6</v>
      </c>
      <c r="F551" s="43">
        <f>销售[[#This Row],[销售量]]*销售[[#This Row],[零售价]]</f>
        <v>1572</v>
      </c>
      <c r="G551" s="39">
        <v>15</v>
      </c>
    </row>
    <row r="552" spans="1:7">
      <c r="A552" s="42">
        <v>44377</v>
      </c>
      <c r="B552" s="39" t="s">
        <v>21</v>
      </c>
      <c r="C552" s="39" t="s">
        <v>29</v>
      </c>
      <c r="D552" s="39">
        <v>2767</v>
      </c>
      <c r="E552" s="43">
        <f t="array" ref="E552">INDEX(产品明细!$C$6:$C$22,MATCH(销售[[#This Row],[产品名称]]&amp;销售[[#This Row],[产品型号]],产品名称&amp;产品型号,0))</f>
        <v>8</v>
      </c>
      <c r="F552" s="43">
        <f>销售[[#This Row],[销售量]]*销售[[#This Row],[零售价]]</f>
        <v>22136</v>
      </c>
      <c r="G552" s="39">
        <v>16</v>
      </c>
    </row>
    <row r="553" spans="1:7">
      <c r="A553" s="42">
        <v>44378</v>
      </c>
      <c r="B553" s="39" t="s">
        <v>21</v>
      </c>
      <c r="C553" s="39" t="s">
        <v>11</v>
      </c>
      <c r="D553" s="39">
        <v>1443</v>
      </c>
      <c r="E553" s="43">
        <f t="array" ref="E553">INDEX(产品明细!$C$6:$C$22,MATCH(销售[[#This Row],[产品名称]]&amp;销售[[#This Row],[产品型号]],产品名称&amp;产品型号,0))</f>
        <v>6</v>
      </c>
      <c r="F553" s="43">
        <f>销售[[#This Row],[销售量]]*销售[[#This Row],[零售价]]</f>
        <v>8658</v>
      </c>
      <c r="G553" s="39">
        <v>13</v>
      </c>
    </row>
    <row r="554" spans="1:7">
      <c r="A554" s="42">
        <v>44379</v>
      </c>
      <c r="B554" s="39" t="s">
        <v>15</v>
      </c>
      <c r="C554" s="39" t="s">
        <v>11</v>
      </c>
      <c r="D554" s="39">
        <v>1530</v>
      </c>
      <c r="E554" s="43">
        <f t="array" ref="E554">INDEX(产品明细!$C$6:$C$22,MATCH(销售[[#This Row],[产品名称]]&amp;销售[[#This Row],[产品型号]],产品名称&amp;产品型号,0))</f>
        <v>2.5</v>
      </c>
      <c r="F554" s="43">
        <f>销售[[#This Row],[销售量]]*销售[[#This Row],[零售价]]</f>
        <v>3825</v>
      </c>
      <c r="G554" s="39">
        <v>9</v>
      </c>
    </row>
    <row r="555" spans="1:7">
      <c r="A555" s="42">
        <v>44380</v>
      </c>
      <c r="B555" s="39" t="s">
        <v>23</v>
      </c>
      <c r="C555" s="39" t="s">
        <v>13</v>
      </c>
      <c r="D555" s="39">
        <v>2642</v>
      </c>
      <c r="E555" s="43">
        <f t="array" ref="E555">INDEX(产品明细!$C$6:$C$22,MATCH(销售[[#This Row],[产品名称]]&amp;销售[[#This Row],[产品型号]],产品名称&amp;产品型号,0))</f>
        <v>8</v>
      </c>
      <c r="F555" s="43">
        <f>销售[[#This Row],[销售量]]*销售[[#This Row],[零售价]]</f>
        <v>21136</v>
      </c>
      <c r="G555" s="39">
        <v>17</v>
      </c>
    </row>
    <row r="556" spans="1:7">
      <c r="A556" s="42">
        <v>44381</v>
      </c>
      <c r="B556" s="39" t="s">
        <v>17</v>
      </c>
      <c r="C556" s="39" t="s">
        <v>11</v>
      </c>
      <c r="D556" s="39">
        <v>429</v>
      </c>
      <c r="E556" s="43">
        <f t="array" ref="E556">INDEX(产品明细!$C$6:$C$22,MATCH(销售[[#This Row],[产品名称]]&amp;销售[[#This Row],[产品型号]],产品名称&amp;产品型号,0))</f>
        <v>3</v>
      </c>
      <c r="F556" s="43">
        <f>销售[[#This Row],[销售量]]*销售[[#This Row],[零售价]]</f>
        <v>1287</v>
      </c>
      <c r="G556" s="39">
        <v>18</v>
      </c>
    </row>
    <row r="557" spans="1:7">
      <c r="A557" s="42">
        <v>44382</v>
      </c>
      <c r="B557" s="39" t="s">
        <v>23</v>
      </c>
      <c r="C557" s="39" t="s">
        <v>13</v>
      </c>
      <c r="D557" s="39">
        <v>2342</v>
      </c>
      <c r="E557" s="43">
        <f t="array" ref="E557">INDEX(产品明细!$C$6:$C$22,MATCH(销售[[#This Row],[产品名称]]&amp;销售[[#This Row],[产品型号]],产品名称&amp;产品型号,0))</f>
        <v>8</v>
      </c>
      <c r="F557" s="43">
        <f>销售[[#This Row],[销售量]]*销售[[#This Row],[零售价]]</f>
        <v>18736</v>
      </c>
      <c r="G557" s="39">
        <v>8</v>
      </c>
    </row>
    <row r="558" spans="1:7">
      <c r="A558" s="42">
        <v>44383</v>
      </c>
      <c r="B558" s="39" t="s">
        <v>21</v>
      </c>
      <c r="C558" s="39" t="s">
        <v>29</v>
      </c>
      <c r="D558" s="39">
        <v>579</v>
      </c>
      <c r="E558" s="43">
        <f t="array" ref="E558">INDEX(产品明细!$C$6:$C$22,MATCH(销售[[#This Row],[产品名称]]&amp;销售[[#This Row],[产品型号]],产品名称&amp;产品型号,0))</f>
        <v>8</v>
      </c>
      <c r="F558" s="43">
        <f>销售[[#This Row],[销售量]]*销售[[#This Row],[零售价]]</f>
        <v>4632</v>
      </c>
      <c r="G558" s="39">
        <v>12</v>
      </c>
    </row>
    <row r="559" spans="1:7">
      <c r="A559" s="42">
        <v>44384</v>
      </c>
      <c r="B559" s="39" t="s">
        <v>15</v>
      </c>
      <c r="C559" s="39" t="s">
        <v>11</v>
      </c>
      <c r="D559" s="39">
        <v>1910</v>
      </c>
      <c r="E559" s="43">
        <f t="array" ref="E559">INDEX(产品明细!$C$6:$C$22,MATCH(销售[[#This Row],[产品名称]]&amp;销售[[#This Row],[产品型号]],产品名称&amp;产品型号,0))</f>
        <v>2.5</v>
      </c>
      <c r="F559" s="43">
        <f>销售[[#This Row],[销售量]]*销售[[#This Row],[零售价]]</f>
        <v>4775</v>
      </c>
      <c r="G559" s="39">
        <v>7</v>
      </c>
    </row>
    <row r="560" spans="1:7">
      <c r="A560" s="42">
        <v>44385</v>
      </c>
      <c r="B560" s="39" t="s">
        <v>15</v>
      </c>
      <c r="C560" s="39" t="s">
        <v>3</v>
      </c>
      <c r="D560" s="39">
        <v>2627</v>
      </c>
      <c r="E560" s="43">
        <f t="array" ref="E560">INDEX(产品明细!$C$6:$C$22,MATCH(销售[[#This Row],[产品名称]]&amp;销售[[#This Row],[产品型号]],产品名称&amp;产品型号,0))</f>
        <v>3</v>
      </c>
      <c r="F560" s="43">
        <f>销售[[#This Row],[销售量]]*销售[[#This Row],[零售价]]</f>
        <v>7881</v>
      </c>
      <c r="G560" s="39">
        <v>10</v>
      </c>
    </row>
    <row r="561" spans="1:7">
      <c r="A561" s="42">
        <v>44386</v>
      </c>
      <c r="B561" s="39" t="s">
        <v>23</v>
      </c>
      <c r="C561" s="39" t="s">
        <v>13</v>
      </c>
      <c r="D561" s="39">
        <v>1239</v>
      </c>
      <c r="E561" s="43">
        <f t="array" ref="E561">INDEX(产品明细!$C$6:$C$22,MATCH(销售[[#This Row],[产品名称]]&amp;销售[[#This Row],[产品型号]],产品名称&amp;产品型号,0))</f>
        <v>8</v>
      </c>
      <c r="F561" s="43">
        <f>销售[[#This Row],[销售量]]*销售[[#This Row],[零售价]]</f>
        <v>9912</v>
      </c>
      <c r="G561" s="39">
        <v>9</v>
      </c>
    </row>
  </sheetData>
  <phoneticPr fontId="7" type="noConversion"/>
  <dataValidations count="1">
    <dataValidation type="list" allowBlank="1" showInputMessage="1" showErrorMessage="1" sqref="C6:C561" xr:uid="{933ED061-BD5A-4C74-9119-A0569DCAFCC4}">
      <formula1>INDIRECT($B6)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974A1C-A867-436F-AA55-DB8BB83B533F}">
          <x14:formula1>
            <xm:f>辅助表格!$A$1:$F$1</xm:f>
          </x14:formula1>
          <xm:sqref>B6:B561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25EE-3EAE-4EDB-87C1-1EA3FAA41B10}">
  <sheetPr codeName="Sheet4"/>
  <dimension ref="A5:H561"/>
  <sheetViews>
    <sheetView showGridLines="0" zoomScaleNormal="100" workbookViewId="0">
      <selection activeCell="C1" sqref="C1"/>
    </sheetView>
  </sheetViews>
  <sheetFormatPr defaultRowHeight="16.5"/>
  <cols>
    <col min="1" max="1" width="10.625" style="42" customWidth="1"/>
    <col min="2" max="14" width="10.625" style="39" customWidth="1"/>
    <col min="15" max="16384" width="9" style="39"/>
  </cols>
  <sheetData>
    <row r="5" spans="1:8">
      <c r="A5" s="40" t="s">
        <v>31</v>
      </c>
      <c r="B5" s="41" t="s">
        <v>0</v>
      </c>
      <c r="C5" s="41" t="s">
        <v>8</v>
      </c>
      <c r="D5" s="41" t="s">
        <v>7</v>
      </c>
      <c r="E5" s="41" t="s">
        <v>46</v>
      </c>
      <c r="F5" s="41" t="s">
        <v>47</v>
      </c>
      <c r="G5" s="41" t="s">
        <v>33</v>
      </c>
      <c r="H5" s="41" t="s">
        <v>38</v>
      </c>
    </row>
    <row r="6" spans="1:8">
      <c r="A6" s="42">
        <v>43831</v>
      </c>
      <c r="B6" s="39" t="s">
        <v>21</v>
      </c>
      <c r="C6" s="39" t="s">
        <v>27</v>
      </c>
      <c r="D6" s="39">
        <v>1940</v>
      </c>
      <c r="E6" s="25">
        <f t="array" ref="E6">HLOOKUP(采购[[#This Row],[采购量]],产品明细!$D$6:$H$22,MATCH(采购[[#This Row],[产品名称]]&amp;采购[[#This Row],[产品型号]],产品名称&amp;产品型号,0),TRUE)</f>
        <v>2.04</v>
      </c>
      <c r="F6" s="25">
        <f>采购[[#This Row],[采购量]]*采购[[#This Row],[采购单价]]</f>
        <v>3957.6</v>
      </c>
      <c r="G6" s="39" t="s">
        <v>52</v>
      </c>
      <c r="H6" s="39">
        <v>5</v>
      </c>
    </row>
    <row r="7" spans="1:8">
      <c r="A7" s="42">
        <v>43832</v>
      </c>
      <c r="B7" s="39" t="s">
        <v>1</v>
      </c>
      <c r="C7" s="39" t="s">
        <v>13</v>
      </c>
      <c r="D7" s="39">
        <v>2175</v>
      </c>
      <c r="E7" s="25">
        <f t="array" ref="E7">HLOOKUP(采购[[#This Row],[采购量]],产品明细!$D$6:$H$22,MATCH(采购[[#This Row],[产品名称]]&amp;采购[[#This Row],[产品型号]],产品名称&amp;产品型号,0),TRUE)</f>
        <v>3.24</v>
      </c>
      <c r="F7" s="25">
        <f>采购[[#This Row],[采购量]]*采购[[#This Row],[采购单价]]</f>
        <v>7047.0000000000009</v>
      </c>
      <c r="G7" s="39" t="s">
        <v>52</v>
      </c>
      <c r="H7" s="39">
        <v>12</v>
      </c>
    </row>
    <row r="8" spans="1:8">
      <c r="A8" s="42">
        <v>43833</v>
      </c>
      <c r="B8" s="39" t="s">
        <v>21</v>
      </c>
      <c r="C8" s="39" t="s">
        <v>29</v>
      </c>
      <c r="D8" s="39">
        <v>2371</v>
      </c>
      <c r="E8" s="25">
        <f t="array" ref="E8">HLOOKUP(采购[[#This Row],[采购量]],产品明细!$D$6:$H$22,MATCH(采购[[#This Row],[产品名称]]&amp;采购[[#This Row],[产品型号]],产品名称&amp;产品型号,0),TRUE)</f>
        <v>4.4400000000000004</v>
      </c>
      <c r="F8" s="25">
        <f>采购[[#This Row],[采购量]]*采购[[#This Row],[采购单价]]</f>
        <v>10527.240000000002</v>
      </c>
      <c r="G8" s="39" t="s">
        <v>52</v>
      </c>
      <c r="H8" s="39">
        <v>13</v>
      </c>
    </row>
    <row r="9" spans="1:8">
      <c r="A9" s="42">
        <v>43834</v>
      </c>
      <c r="B9" s="39" t="s">
        <v>21</v>
      </c>
      <c r="C9" s="39" t="s">
        <v>11</v>
      </c>
      <c r="D9" s="39">
        <v>1008</v>
      </c>
      <c r="E9" s="25">
        <f t="array" ref="E9">HLOOKUP(采购[[#This Row],[采购量]],产品明细!$D$6:$H$22,MATCH(采购[[#This Row],[产品名称]]&amp;采购[[#This Row],[产品型号]],产品名称&amp;产品型号,0),TRUE)</f>
        <v>3.24</v>
      </c>
      <c r="F9" s="25">
        <f>采购[[#This Row],[采购量]]*采购[[#This Row],[采购单价]]</f>
        <v>3265.92</v>
      </c>
      <c r="G9" s="39" t="s">
        <v>52</v>
      </c>
      <c r="H9" s="39">
        <v>14</v>
      </c>
    </row>
    <row r="10" spans="1:8">
      <c r="A10" s="42">
        <v>43835</v>
      </c>
      <c r="B10" s="39" t="s">
        <v>1</v>
      </c>
      <c r="C10" s="39" t="s">
        <v>3</v>
      </c>
      <c r="D10" s="39">
        <v>1780</v>
      </c>
      <c r="E10" s="25">
        <f t="array" ref="E10">HLOOKUP(采购[[#This Row],[采购量]],产品明细!$D$6:$H$22,MATCH(采购[[#This Row],[产品名称]]&amp;采购[[#This Row],[产品型号]],产品名称&amp;产品型号,0),TRUE)</f>
        <v>1.44</v>
      </c>
      <c r="F10" s="25">
        <f>采购[[#This Row],[采购量]]*采购[[#This Row],[采购单价]]</f>
        <v>2563.1999999999998</v>
      </c>
      <c r="G10" s="39" t="s">
        <v>52</v>
      </c>
      <c r="H10" s="39">
        <v>15</v>
      </c>
    </row>
    <row r="11" spans="1:8">
      <c r="A11" s="42">
        <v>43836</v>
      </c>
      <c r="B11" s="39" t="s">
        <v>15</v>
      </c>
      <c r="C11" s="39" t="s">
        <v>3</v>
      </c>
      <c r="D11" s="39">
        <v>2898</v>
      </c>
      <c r="E11" s="25">
        <f t="array" ref="E11">HLOOKUP(采购[[#This Row],[采购量]],产品明细!$D$6:$H$22,MATCH(采购[[#This Row],[产品名称]]&amp;采购[[#This Row],[产品型号]],产品名称&amp;产品型号,0),TRUE)</f>
        <v>1.44</v>
      </c>
      <c r="F11" s="25">
        <f>采购[[#This Row],[采购量]]*采购[[#This Row],[采购单价]]</f>
        <v>4173.12</v>
      </c>
      <c r="G11" s="39" t="s">
        <v>52</v>
      </c>
      <c r="H11" s="39">
        <v>12</v>
      </c>
    </row>
    <row r="12" spans="1:8">
      <c r="A12" s="42">
        <v>43837</v>
      </c>
      <c r="B12" s="39" t="s">
        <v>17</v>
      </c>
      <c r="C12" s="39" t="s">
        <v>3</v>
      </c>
      <c r="D12" s="39">
        <v>2033</v>
      </c>
      <c r="E12" s="43">
        <f t="array" ref="E12">HLOOKUP(采购[[#This Row],[采购量]],产品明细!$D$6:$H$22,MATCH(采购[[#This Row],[产品名称]]&amp;采购[[#This Row],[产品型号]],产品名称&amp;产品型号,0),TRUE)</f>
        <v>1.74</v>
      </c>
      <c r="F12" s="25">
        <f>采购[[#This Row],[采购量]]*采购[[#This Row],[采购单价]]</f>
        <v>3537.42</v>
      </c>
      <c r="G12" s="39" t="s">
        <v>52</v>
      </c>
      <c r="H12" s="39">
        <v>9</v>
      </c>
    </row>
    <row r="13" spans="1:8">
      <c r="A13" s="42">
        <v>43838</v>
      </c>
      <c r="B13" s="39" t="s">
        <v>1</v>
      </c>
      <c r="C13" s="39" t="s">
        <v>3</v>
      </c>
      <c r="D13" s="39">
        <v>1683</v>
      </c>
      <c r="E13" s="43">
        <f t="array" ref="E13">HLOOKUP(采购[[#This Row],[采购量]],产品明细!$D$6:$H$22,MATCH(采购[[#This Row],[产品名称]]&amp;采购[[#This Row],[产品型号]],产品名称&amp;产品型号,0),TRUE)</f>
        <v>1.44</v>
      </c>
      <c r="F13" s="43">
        <f>采购[[#This Row],[采购量]]*采购[[#This Row],[采购单价]]</f>
        <v>2423.52</v>
      </c>
      <c r="G13" s="39" t="s">
        <v>52</v>
      </c>
      <c r="H13" s="39">
        <v>10</v>
      </c>
    </row>
    <row r="14" spans="1:8">
      <c r="A14" s="42">
        <v>43839</v>
      </c>
      <c r="B14" s="39" t="s">
        <v>15</v>
      </c>
      <c r="C14" s="39" t="s">
        <v>3</v>
      </c>
      <c r="D14" s="39">
        <v>2223</v>
      </c>
      <c r="E14" s="43">
        <f t="array" ref="E14">HLOOKUP(采购[[#This Row],[采购量]],产品明细!$D$6:$H$22,MATCH(采购[[#This Row],[产品名称]]&amp;采购[[#This Row],[产品型号]],产品名称&amp;产品型号,0),TRUE)</f>
        <v>1.44</v>
      </c>
      <c r="F14" s="43">
        <f>采购[[#This Row],[采购量]]*采购[[#This Row],[采购单价]]</f>
        <v>3201.12</v>
      </c>
      <c r="G14" s="39" t="s">
        <v>52</v>
      </c>
      <c r="H14" s="39">
        <v>6</v>
      </c>
    </row>
    <row r="15" spans="1:8">
      <c r="A15" s="42">
        <v>43840</v>
      </c>
      <c r="B15" s="39" t="s">
        <v>19</v>
      </c>
      <c r="C15" s="39" t="s">
        <v>25</v>
      </c>
      <c r="D15" s="39">
        <v>896</v>
      </c>
      <c r="E15" s="43">
        <f t="array" ref="E15">HLOOKUP(采购[[#This Row],[采购量]],产品明细!$D$6:$H$22,MATCH(采购[[#This Row],[产品名称]]&amp;采购[[#This Row],[产品型号]],产品名称&amp;产品型号,0),TRUE)</f>
        <v>3.78</v>
      </c>
      <c r="F15" s="43">
        <f>采购[[#This Row],[采购量]]*采购[[#This Row],[采购单价]]</f>
        <v>3386.8799999999997</v>
      </c>
      <c r="G15" s="39" t="s">
        <v>52</v>
      </c>
      <c r="H15" s="39">
        <v>9</v>
      </c>
    </row>
    <row r="16" spans="1:8">
      <c r="A16" s="42">
        <v>43841</v>
      </c>
      <c r="B16" s="39" t="s">
        <v>15</v>
      </c>
      <c r="C16" s="39" t="s">
        <v>11</v>
      </c>
      <c r="D16" s="39">
        <v>1062</v>
      </c>
      <c r="E16" s="43">
        <f t="array" ref="E16">HLOOKUP(采购[[#This Row],[采购量]],产品明细!$D$6:$H$22,MATCH(采购[[#This Row],[产品名称]]&amp;采购[[#This Row],[产品型号]],产品名称&amp;产品型号,0),TRUE)</f>
        <v>1.1399999999999999</v>
      </c>
      <c r="F16" s="43">
        <f>采购[[#This Row],[采购量]]*采购[[#This Row],[采购单价]]</f>
        <v>1210.6799999999998</v>
      </c>
      <c r="G16" s="39" t="s">
        <v>52</v>
      </c>
      <c r="H16" s="39">
        <v>4</v>
      </c>
    </row>
    <row r="17" spans="1:8">
      <c r="A17" s="42">
        <v>43842</v>
      </c>
      <c r="B17" s="39" t="s">
        <v>19</v>
      </c>
      <c r="C17" s="39" t="s">
        <v>25</v>
      </c>
      <c r="D17" s="39">
        <v>1155</v>
      </c>
      <c r="E17" s="43">
        <f t="array" ref="E17">HLOOKUP(采购[[#This Row],[采购量]],产品明细!$D$6:$H$22,MATCH(采购[[#This Row],[产品名称]]&amp;采购[[#This Row],[产品型号]],产品名称&amp;产品型号,0),TRUE)</f>
        <v>3.24</v>
      </c>
      <c r="F17" s="43">
        <f>采购[[#This Row],[采购量]]*采购[[#This Row],[采购单价]]</f>
        <v>3742.2000000000003</v>
      </c>
      <c r="G17" s="39" t="s">
        <v>52</v>
      </c>
      <c r="H17" s="39">
        <v>11</v>
      </c>
    </row>
    <row r="18" spans="1:8">
      <c r="A18" s="42">
        <v>43843</v>
      </c>
      <c r="B18" s="39" t="s">
        <v>1</v>
      </c>
      <c r="C18" s="39" t="s">
        <v>11</v>
      </c>
      <c r="D18" s="39">
        <v>2261</v>
      </c>
      <c r="E18" s="43">
        <f t="array" ref="E18">HLOOKUP(采购[[#This Row],[采购量]],产品明细!$D$6:$H$22,MATCH(采购[[#This Row],[产品名称]]&amp;采购[[#This Row],[产品型号]],产品名称&amp;产品型号,0),TRUE)</f>
        <v>1.1399999999999999</v>
      </c>
      <c r="F18" s="43">
        <f>采购[[#This Row],[采购量]]*采购[[#This Row],[采购单价]]</f>
        <v>2577.54</v>
      </c>
      <c r="G18" s="39" t="s">
        <v>53</v>
      </c>
      <c r="H18" s="39">
        <v>15</v>
      </c>
    </row>
    <row r="19" spans="1:8">
      <c r="A19" s="42">
        <v>43844</v>
      </c>
      <c r="B19" s="39" t="s">
        <v>15</v>
      </c>
      <c r="C19" s="39" t="s">
        <v>3</v>
      </c>
      <c r="D19" s="39">
        <v>576</v>
      </c>
      <c r="E19" s="43">
        <f t="array" ref="E19">HLOOKUP(采购[[#This Row],[采购量]],产品明细!$D$6:$H$22,MATCH(采购[[#This Row],[产品名称]]&amp;采购[[#This Row],[产品型号]],产品名称&amp;产品型号,0),TRUE)</f>
        <v>1.68</v>
      </c>
      <c r="F19" s="43">
        <f>采购[[#This Row],[采购量]]*采购[[#This Row],[采购单价]]</f>
        <v>967.68</v>
      </c>
      <c r="G19" s="39" t="s">
        <v>52</v>
      </c>
      <c r="H19" s="39">
        <v>0</v>
      </c>
    </row>
    <row r="20" spans="1:8">
      <c r="A20" s="42">
        <v>43845</v>
      </c>
      <c r="B20" s="39" t="s">
        <v>19</v>
      </c>
      <c r="C20" s="39" t="s">
        <v>25</v>
      </c>
      <c r="D20" s="39">
        <v>2112</v>
      </c>
      <c r="E20" s="43">
        <f t="array" ref="E20">HLOOKUP(采购[[#This Row],[采购量]],产品明细!$D$6:$H$22,MATCH(采购[[#This Row],[产品名称]]&amp;采购[[#This Row],[产品型号]],产品名称&amp;产品型号,0),TRUE)</f>
        <v>3.24</v>
      </c>
      <c r="F20" s="43">
        <f>采购[[#This Row],[采购量]]*采购[[#This Row],[采购单价]]</f>
        <v>6842.88</v>
      </c>
      <c r="G20" s="39" t="s">
        <v>52</v>
      </c>
      <c r="H20" s="39">
        <v>0</v>
      </c>
    </row>
    <row r="21" spans="1:8">
      <c r="A21" s="42">
        <v>43846</v>
      </c>
      <c r="B21" s="39" t="s">
        <v>1</v>
      </c>
      <c r="C21" s="39" t="s">
        <v>11</v>
      </c>
      <c r="D21" s="39">
        <v>1638</v>
      </c>
      <c r="E21" s="43">
        <f t="array" ref="E21">HLOOKUP(采购[[#This Row],[采购量]],产品明细!$D$6:$H$22,MATCH(采购[[#This Row],[产品名称]]&amp;采购[[#This Row],[产品型号]],产品名称&amp;产品型号,0),TRUE)</f>
        <v>1.1399999999999999</v>
      </c>
      <c r="F21" s="43">
        <f>采购[[#This Row],[采购量]]*采购[[#This Row],[采购单价]]</f>
        <v>1867.32</v>
      </c>
      <c r="G21" s="39" t="s">
        <v>52</v>
      </c>
      <c r="H21" s="39">
        <v>3</v>
      </c>
    </row>
    <row r="22" spans="1:8">
      <c r="A22" s="42">
        <v>43847</v>
      </c>
      <c r="B22" s="39" t="s">
        <v>19</v>
      </c>
      <c r="C22" s="39" t="s">
        <v>11</v>
      </c>
      <c r="D22" s="39">
        <v>605</v>
      </c>
      <c r="E22" s="43">
        <f t="array" ref="E22">HLOOKUP(采购[[#This Row],[采购量]],产品明细!$D$6:$H$22,MATCH(采购[[#This Row],[产品名称]]&amp;采购[[#This Row],[产品型号]],产品名称&amp;产品型号,0),TRUE)</f>
        <v>2.38</v>
      </c>
      <c r="F22" s="43">
        <f>采购[[#This Row],[采购量]]*采购[[#This Row],[采购单价]]</f>
        <v>1439.8999999999999</v>
      </c>
      <c r="G22" s="39" t="s">
        <v>52</v>
      </c>
      <c r="H22" s="39">
        <v>15</v>
      </c>
    </row>
    <row r="23" spans="1:8">
      <c r="A23" s="42">
        <v>43848</v>
      </c>
      <c r="B23" s="39" t="s">
        <v>1</v>
      </c>
      <c r="C23" s="39" t="s">
        <v>11</v>
      </c>
      <c r="D23" s="39">
        <v>1950</v>
      </c>
      <c r="E23" s="43">
        <f t="array" ref="E23">HLOOKUP(采购[[#This Row],[采购量]],产品明细!$D$6:$H$22,MATCH(采购[[#This Row],[产品名称]]&amp;采购[[#This Row],[产品型号]],产品名称&amp;产品型号,0),TRUE)</f>
        <v>1.1399999999999999</v>
      </c>
      <c r="F23" s="43">
        <f>采购[[#This Row],[采购量]]*采购[[#This Row],[采购单价]]</f>
        <v>2223</v>
      </c>
      <c r="G23" s="39" t="s">
        <v>53</v>
      </c>
      <c r="H23" s="39">
        <v>12</v>
      </c>
    </row>
    <row r="24" spans="1:8">
      <c r="A24" s="42">
        <v>43849</v>
      </c>
      <c r="B24" s="39" t="s">
        <v>19</v>
      </c>
      <c r="C24" s="39" t="s">
        <v>3</v>
      </c>
      <c r="D24" s="39">
        <v>1093</v>
      </c>
      <c r="E24" s="43">
        <f t="array" ref="E24">HLOOKUP(采购[[#This Row],[采购量]],产品明细!$D$6:$H$22,MATCH(采购[[#This Row],[产品名称]]&amp;采购[[#This Row],[产品型号]],产品名称&amp;产品型号,0),TRUE)</f>
        <v>2.64</v>
      </c>
      <c r="F24" s="43">
        <f>采购[[#This Row],[采购量]]*采购[[#This Row],[采购单价]]</f>
        <v>2885.52</v>
      </c>
      <c r="G24" s="39" t="s">
        <v>52</v>
      </c>
      <c r="H24" s="39">
        <v>3</v>
      </c>
    </row>
    <row r="25" spans="1:8">
      <c r="A25" s="42">
        <v>43850</v>
      </c>
      <c r="B25" s="39" t="s">
        <v>21</v>
      </c>
      <c r="C25" s="39" t="s">
        <v>27</v>
      </c>
      <c r="D25" s="39">
        <v>3176</v>
      </c>
      <c r="E25" s="43">
        <f t="array" ref="E25">HLOOKUP(采购[[#This Row],[采购量]],产品明细!$D$6:$H$22,MATCH(采购[[#This Row],[产品名称]]&amp;采购[[#This Row],[产品型号]],产品名称&amp;产品型号,0),TRUE)</f>
        <v>2.04</v>
      </c>
      <c r="F25" s="43">
        <f>采购[[#This Row],[采购量]]*采购[[#This Row],[采购单价]]</f>
        <v>6479.04</v>
      </c>
      <c r="G25" s="39" t="s">
        <v>52</v>
      </c>
      <c r="H25" s="39">
        <v>8</v>
      </c>
    </row>
    <row r="26" spans="1:8">
      <c r="A26" s="42">
        <v>43851</v>
      </c>
      <c r="B26" s="39" t="s">
        <v>21</v>
      </c>
      <c r="C26" s="39" t="s">
        <v>29</v>
      </c>
      <c r="D26" s="39">
        <v>2180</v>
      </c>
      <c r="E26" s="43">
        <f t="array" ref="E26">HLOOKUP(采购[[#This Row],[采购量]],产品明细!$D$6:$H$22,MATCH(采购[[#This Row],[产品名称]]&amp;采购[[#This Row],[产品型号]],产品名称&amp;产品型号,0),TRUE)</f>
        <v>4.4400000000000004</v>
      </c>
      <c r="F26" s="43">
        <f>采购[[#This Row],[采购量]]*采购[[#This Row],[采购单价]]</f>
        <v>9679.2000000000007</v>
      </c>
      <c r="G26" s="39" t="s">
        <v>52</v>
      </c>
      <c r="H26" s="39">
        <v>2</v>
      </c>
    </row>
    <row r="27" spans="1:8">
      <c r="A27" s="42">
        <v>43852</v>
      </c>
      <c r="B27" s="39" t="s">
        <v>21</v>
      </c>
      <c r="C27" s="39" t="s">
        <v>29</v>
      </c>
      <c r="D27" s="39">
        <v>897</v>
      </c>
      <c r="E27" s="43">
        <f t="array" ref="E27">HLOOKUP(采购[[#This Row],[采购量]],产品明细!$D$6:$H$22,MATCH(采购[[#This Row],[产品名称]]&amp;采购[[#This Row],[产品型号]],产品名称&amp;产品型号,0),TRUE)</f>
        <v>5.18</v>
      </c>
      <c r="F27" s="43">
        <f>采购[[#This Row],[采购量]]*采购[[#This Row],[采购单价]]</f>
        <v>4646.46</v>
      </c>
      <c r="G27" s="39" t="s">
        <v>52</v>
      </c>
      <c r="H27" s="39">
        <v>1</v>
      </c>
    </row>
    <row r="28" spans="1:8">
      <c r="A28" s="42">
        <v>43853</v>
      </c>
      <c r="B28" s="39" t="s">
        <v>1</v>
      </c>
      <c r="C28" s="39" t="s">
        <v>13</v>
      </c>
      <c r="D28" s="39">
        <v>2480</v>
      </c>
      <c r="E28" s="43">
        <f t="array" ref="E28">HLOOKUP(采购[[#This Row],[采购量]],产品明细!$D$6:$H$22,MATCH(采购[[#This Row],[产品名称]]&amp;采购[[#This Row],[产品型号]],产品名称&amp;产品型号,0),TRUE)</f>
        <v>3.24</v>
      </c>
      <c r="F28" s="43">
        <f>采购[[#This Row],[采购量]]*采购[[#This Row],[采购单价]]</f>
        <v>8035.2000000000007</v>
      </c>
      <c r="G28" s="39" t="s">
        <v>52</v>
      </c>
      <c r="H28" s="39">
        <v>3</v>
      </c>
    </row>
    <row r="29" spans="1:8">
      <c r="A29" s="42">
        <v>43854</v>
      </c>
      <c r="B29" s="39" t="s">
        <v>19</v>
      </c>
      <c r="C29" s="39" t="s">
        <v>25</v>
      </c>
      <c r="D29" s="39">
        <v>1011</v>
      </c>
      <c r="E29" s="43">
        <f t="array" ref="E29">HLOOKUP(采购[[#This Row],[采购量]],产品明细!$D$6:$H$22,MATCH(采购[[#This Row],[产品名称]]&amp;采购[[#This Row],[产品型号]],产品名称&amp;产品型号,0),TRUE)</f>
        <v>3.24</v>
      </c>
      <c r="F29" s="43">
        <f>采购[[#This Row],[采购量]]*采购[[#This Row],[采购单价]]</f>
        <v>3275.6400000000003</v>
      </c>
      <c r="G29" s="39" t="s">
        <v>52</v>
      </c>
      <c r="H29" s="39">
        <v>9</v>
      </c>
    </row>
    <row r="30" spans="1:8">
      <c r="A30" s="42">
        <v>43855</v>
      </c>
      <c r="B30" s="39" t="s">
        <v>21</v>
      </c>
      <c r="C30" s="39" t="s">
        <v>27</v>
      </c>
      <c r="D30" s="39">
        <v>1701</v>
      </c>
      <c r="E30" s="43">
        <f t="array" ref="E30">HLOOKUP(采购[[#This Row],[采购量]],产品明细!$D$6:$H$22,MATCH(采购[[#This Row],[产品名称]]&amp;采购[[#This Row],[产品型号]],产品名称&amp;产品型号,0),TRUE)</f>
        <v>2.04</v>
      </c>
      <c r="F30" s="43">
        <f>采购[[#This Row],[采购量]]*采购[[#This Row],[采购单价]]</f>
        <v>3470.04</v>
      </c>
      <c r="G30" s="39" t="s">
        <v>52</v>
      </c>
      <c r="H30" s="39">
        <v>4</v>
      </c>
    </row>
    <row r="31" spans="1:8">
      <c r="A31" s="42">
        <v>43856</v>
      </c>
      <c r="B31" s="39" t="s">
        <v>23</v>
      </c>
      <c r="C31" s="39" t="s">
        <v>3</v>
      </c>
      <c r="D31" s="39">
        <v>895</v>
      </c>
      <c r="E31" s="43">
        <f t="array" ref="E31">HLOOKUP(采购[[#This Row],[采购量]],产品明细!$D$6:$H$22,MATCH(采购[[#This Row],[产品名称]]&amp;采购[[#This Row],[产品型号]],产品名称&amp;产品型号,0),TRUE)</f>
        <v>2.0299999999999998</v>
      </c>
      <c r="F31" s="43">
        <f>采购[[#This Row],[采购量]]*采购[[#This Row],[采购单价]]</f>
        <v>1816.85</v>
      </c>
      <c r="G31" s="39" t="s">
        <v>52</v>
      </c>
      <c r="H31" s="39">
        <v>0</v>
      </c>
    </row>
    <row r="32" spans="1:8">
      <c r="A32" s="42">
        <v>43857</v>
      </c>
      <c r="B32" s="39" t="s">
        <v>21</v>
      </c>
      <c r="C32" s="39" t="s">
        <v>11</v>
      </c>
      <c r="D32" s="39">
        <v>1010</v>
      </c>
      <c r="E32" s="43">
        <f t="array" ref="E32">HLOOKUP(采购[[#This Row],[采购量]],产品明细!$D$6:$H$22,MATCH(采购[[#This Row],[产品名称]]&amp;采购[[#This Row],[产品型号]],产品名称&amp;产品型号,0),TRUE)</f>
        <v>3.24</v>
      </c>
      <c r="F32" s="43">
        <f>采购[[#This Row],[采购量]]*采购[[#This Row],[采购单价]]</f>
        <v>3272.4</v>
      </c>
      <c r="G32" s="39" t="s">
        <v>52</v>
      </c>
      <c r="H32" s="39">
        <v>14</v>
      </c>
    </row>
    <row r="33" spans="1:8">
      <c r="A33" s="42">
        <v>43858</v>
      </c>
      <c r="B33" s="39" t="s">
        <v>17</v>
      </c>
      <c r="C33" s="39" t="s">
        <v>3</v>
      </c>
      <c r="D33" s="39">
        <v>1533</v>
      </c>
      <c r="E33" s="43">
        <f t="array" ref="E33">HLOOKUP(采购[[#This Row],[采购量]],产品明细!$D$6:$H$22,MATCH(采购[[#This Row],[产品名称]]&amp;采购[[#This Row],[产品型号]],产品名称&amp;产品型号,0),TRUE)</f>
        <v>1.74</v>
      </c>
      <c r="F33" s="43">
        <f>采购[[#This Row],[采购量]]*采购[[#This Row],[采购单价]]</f>
        <v>2667.42</v>
      </c>
      <c r="G33" s="39" t="s">
        <v>52</v>
      </c>
      <c r="H33" s="39">
        <v>5</v>
      </c>
    </row>
    <row r="34" spans="1:8">
      <c r="A34" s="42">
        <v>43859</v>
      </c>
      <c r="B34" s="39" t="s">
        <v>23</v>
      </c>
      <c r="C34" s="39" t="s">
        <v>13</v>
      </c>
      <c r="D34" s="39">
        <v>893</v>
      </c>
      <c r="E34" s="43">
        <f t="array" ref="E34">HLOOKUP(采购[[#This Row],[采购量]],产品明细!$D$6:$H$22,MATCH(采购[[#This Row],[产品名称]]&amp;采购[[#This Row],[产品型号]],产品名称&amp;产品型号,0),TRUE)</f>
        <v>5.18</v>
      </c>
      <c r="F34" s="43">
        <f>采购[[#This Row],[采购量]]*采购[[#This Row],[采购单价]]</f>
        <v>4625.74</v>
      </c>
      <c r="G34" s="39" t="s">
        <v>52</v>
      </c>
      <c r="H34" s="39">
        <v>1</v>
      </c>
    </row>
    <row r="35" spans="1:8">
      <c r="A35" s="42">
        <v>43860</v>
      </c>
      <c r="B35" s="39" t="s">
        <v>1</v>
      </c>
      <c r="C35" s="39" t="s">
        <v>3</v>
      </c>
      <c r="D35" s="39">
        <v>2543</v>
      </c>
      <c r="E35" s="43">
        <f t="array" ref="E35">HLOOKUP(采购[[#This Row],[采购量]],产品明细!$D$6:$H$22,MATCH(采购[[#This Row],[产品名称]]&amp;采购[[#This Row],[产品型号]],产品名称&amp;产品型号,0),TRUE)</f>
        <v>1.44</v>
      </c>
      <c r="F35" s="43">
        <f>采购[[#This Row],[采购量]]*采购[[#This Row],[采购单价]]</f>
        <v>3661.92</v>
      </c>
      <c r="G35" s="39" t="s">
        <v>52</v>
      </c>
      <c r="H35" s="39">
        <v>4</v>
      </c>
    </row>
    <row r="36" spans="1:8">
      <c r="A36" s="42">
        <v>43861</v>
      </c>
      <c r="B36" s="39" t="s">
        <v>23</v>
      </c>
      <c r="C36" s="39" t="s">
        <v>3</v>
      </c>
      <c r="D36" s="39">
        <v>1778</v>
      </c>
      <c r="E36" s="43">
        <f t="array" ref="E36">HLOOKUP(采购[[#This Row],[采购量]],产品明细!$D$6:$H$22,MATCH(采购[[#This Row],[产品名称]]&amp;采购[[#This Row],[产品型号]],产品名称&amp;产品型号,0),TRUE)</f>
        <v>1.74</v>
      </c>
      <c r="F36" s="43">
        <f>采购[[#This Row],[采购量]]*采购[[#This Row],[采购单价]]</f>
        <v>3093.72</v>
      </c>
      <c r="G36" s="39" t="s">
        <v>52</v>
      </c>
      <c r="H36" s="39">
        <v>2</v>
      </c>
    </row>
    <row r="37" spans="1:8">
      <c r="A37" s="42">
        <v>43862</v>
      </c>
      <c r="B37" s="39" t="s">
        <v>19</v>
      </c>
      <c r="C37" s="39" t="s">
        <v>3</v>
      </c>
      <c r="D37" s="39">
        <v>1375</v>
      </c>
      <c r="E37" s="43">
        <f t="array" ref="E37">HLOOKUP(采购[[#This Row],[采购量]],产品明细!$D$6:$H$22,MATCH(采购[[#This Row],[产品名称]]&amp;采购[[#This Row],[产品型号]],产品名称&amp;产品型号,0),TRUE)</f>
        <v>2.64</v>
      </c>
      <c r="F37" s="43">
        <f>采购[[#This Row],[采购量]]*采购[[#This Row],[采购单价]]</f>
        <v>3630</v>
      </c>
      <c r="G37" s="39" t="s">
        <v>52</v>
      </c>
      <c r="H37" s="39">
        <v>14</v>
      </c>
    </row>
    <row r="38" spans="1:8">
      <c r="A38" s="42">
        <v>43863</v>
      </c>
      <c r="B38" s="39" t="s">
        <v>1</v>
      </c>
      <c r="C38" s="39" t="s">
        <v>3</v>
      </c>
      <c r="D38" s="39">
        <v>1643</v>
      </c>
      <c r="E38" s="43">
        <f t="array" ref="E38">HLOOKUP(采购[[#This Row],[采购量]],产品明细!$D$6:$H$22,MATCH(采购[[#This Row],[产品名称]]&amp;采购[[#This Row],[产品型号]],产品名称&amp;产品型号,0),TRUE)</f>
        <v>1.44</v>
      </c>
      <c r="F38" s="43">
        <f>采购[[#This Row],[采购量]]*采购[[#This Row],[采购单价]]</f>
        <v>2365.92</v>
      </c>
      <c r="G38" s="39" t="s">
        <v>52</v>
      </c>
      <c r="H38" s="39">
        <v>1</v>
      </c>
    </row>
    <row r="39" spans="1:8">
      <c r="A39" s="42">
        <v>43864</v>
      </c>
      <c r="B39" s="39" t="s">
        <v>21</v>
      </c>
      <c r="C39" s="39" t="s">
        <v>29</v>
      </c>
      <c r="D39" s="39">
        <v>2685</v>
      </c>
      <c r="E39" s="43">
        <f t="array" ref="E39">HLOOKUP(采购[[#This Row],[采购量]],产品明细!$D$6:$H$22,MATCH(采购[[#This Row],[产品名称]]&amp;采购[[#This Row],[产品型号]],产品名称&amp;产品型号,0),TRUE)</f>
        <v>4.4400000000000004</v>
      </c>
      <c r="F39" s="43">
        <f>采购[[#This Row],[采购量]]*采购[[#This Row],[采购单价]]</f>
        <v>11921.400000000001</v>
      </c>
      <c r="G39" s="39" t="s">
        <v>52</v>
      </c>
      <c r="H39" s="39">
        <v>15</v>
      </c>
    </row>
    <row r="40" spans="1:8">
      <c r="A40" s="42">
        <v>43865</v>
      </c>
      <c r="B40" s="39" t="s">
        <v>21</v>
      </c>
      <c r="C40" s="39" t="s">
        <v>29</v>
      </c>
      <c r="D40" s="39">
        <v>2325</v>
      </c>
      <c r="E40" s="43">
        <f t="array" ref="E40">HLOOKUP(采购[[#This Row],[采购量]],产品明细!$D$6:$H$22,MATCH(采购[[#This Row],[产品名称]]&amp;采购[[#This Row],[产品型号]],产品名称&amp;产品型号,0),TRUE)</f>
        <v>4.4400000000000004</v>
      </c>
      <c r="F40" s="43">
        <f>采购[[#This Row],[采购量]]*采购[[#This Row],[采购单价]]</f>
        <v>10323</v>
      </c>
      <c r="G40" s="39" t="s">
        <v>52</v>
      </c>
      <c r="H40" s="39">
        <v>12</v>
      </c>
    </row>
    <row r="41" spans="1:8">
      <c r="A41" s="42">
        <v>43866</v>
      </c>
      <c r="B41" s="39" t="s">
        <v>21</v>
      </c>
      <c r="C41" s="39" t="s">
        <v>27</v>
      </c>
      <c r="D41" s="39">
        <v>1711</v>
      </c>
      <c r="E41" s="43">
        <f t="array" ref="E41">HLOOKUP(采购[[#This Row],[采购量]],产品明细!$D$6:$H$22,MATCH(采购[[#This Row],[产品名称]]&amp;采购[[#This Row],[产品型号]],产品名称&amp;产品型号,0),TRUE)</f>
        <v>2.04</v>
      </c>
      <c r="F41" s="43">
        <f>采购[[#This Row],[采购量]]*采购[[#This Row],[采购单价]]</f>
        <v>3490.44</v>
      </c>
      <c r="G41" s="39" t="s">
        <v>52</v>
      </c>
      <c r="H41" s="39">
        <v>0</v>
      </c>
    </row>
    <row r="42" spans="1:8">
      <c r="A42" s="42">
        <v>43867</v>
      </c>
      <c r="B42" s="39" t="s">
        <v>19</v>
      </c>
      <c r="C42" s="39" t="s">
        <v>11</v>
      </c>
      <c r="D42" s="39">
        <v>2364</v>
      </c>
      <c r="E42" s="43">
        <f t="array" ref="E42">HLOOKUP(采购[[#This Row],[采购量]],产品明细!$D$6:$H$22,MATCH(采购[[#This Row],[产品名称]]&amp;采购[[#This Row],[产品型号]],产品名称&amp;产品型号,0),TRUE)</f>
        <v>2.04</v>
      </c>
      <c r="F42" s="43">
        <f>采购[[#This Row],[采购量]]*采购[[#This Row],[采购单价]]</f>
        <v>4822.5600000000004</v>
      </c>
      <c r="G42" s="39" t="s">
        <v>52</v>
      </c>
      <c r="H42" s="39">
        <v>1</v>
      </c>
    </row>
    <row r="43" spans="1:8">
      <c r="A43" s="42">
        <v>43868</v>
      </c>
      <c r="B43" s="39" t="s">
        <v>15</v>
      </c>
      <c r="C43" s="39" t="s">
        <v>3</v>
      </c>
      <c r="D43" s="39">
        <v>2404</v>
      </c>
      <c r="E43" s="43">
        <f t="array" ref="E43">HLOOKUP(采购[[#This Row],[采购量]],产品明细!$D$6:$H$22,MATCH(采购[[#This Row],[产品名称]]&amp;采购[[#This Row],[产品型号]],产品名称&amp;产品型号,0),TRUE)</f>
        <v>1.44</v>
      </c>
      <c r="F43" s="43">
        <f>采购[[#This Row],[采购量]]*采购[[#This Row],[采购单价]]</f>
        <v>3461.7599999999998</v>
      </c>
      <c r="G43" s="39" t="s">
        <v>52</v>
      </c>
      <c r="H43" s="39">
        <v>4</v>
      </c>
    </row>
    <row r="44" spans="1:8">
      <c r="A44" s="42">
        <v>43869</v>
      </c>
      <c r="B44" s="39" t="s">
        <v>23</v>
      </c>
      <c r="C44" s="39" t="s">
        <v>3</v>
      </c>
      <c r="D44" s="39">
        <v>1335</v>
      </c>
      <c r="E44" s="43">
        <f t="array" ref="E44">HLOOKUP(采购[[#This Row],[采购量]],产品明细!$D$6:$H$22,MATCH(采购[[#This Row],[产品名称]]&amp;采购[[#This Row],[产品型号]],产品名称&amp;产品型号,0),TRUE)</f>
        <v>1.74</v>
      </c>
      <c r="F44" s="43">
        <f>采购[[#This Row],[采购量]]*采购[[#This Row],[采购单价]]</f>
        <v>2322.9</v>
      </c>
      <c r="G44" s="39" t="s">
        <v>52</v>
      </c>
      <c r="H44" s="39">
        <v>4</v>
      </c>
    </row>
    <row r="45" spans="1:8">
      <c r="A45" s="42">
        <v>43870</v>
      </c>
      <c r="B45" s="39" t="s">
        <v>15</v>
      </c>
      <c r="C45" s="39" t="s">
        <v>13</v>
      </c>
      <c r="D45" s="39">
        <v>4162</v>
      </c>
      <c r="E45" s="43">
        <f t="array" ref="E45">HLOOKUP(采购[[#This Row],[采购量]],产品明细!$D$6:$H$22,MATCH(采购[[#This Row],[产品名称]]&amp;采购[[#This Row],[产品型号]],产品名称&amp;产品型号,0),TRUE)</f>
        <v>3.24</v>
      </c>
      <c r="F45" s="43">
        <f>采购[[#This Row],[采购量]]*采购[[#This Row],[采购单价]]</f>
        <v>13484.880000000001</v>
      </c>
      <c r="G45" s="39" t="s">
        <v>52</v>
      </c>
      <c r="H45" s="39">
        <v>9</v>
      </c>
    </row>
    <row r="46" spans="1:8">
      <c r="A46" s="42">
        <v>43871</v>
      </c>
      <c r="B46" s="39" t="s">
        <v>21</v>
      </c>
      <c r="C46" s="39" t="s">
        <v>27</v>
      </c>
      <c r="D46" s="39">
        <v>2753</v>
      </c>
      <c r="E46" s="43">
        <f t="array" ref="E46">HLOOKUP(采购[[#This Row],[采购量]],产品明细!$D$6:$H$22,MATCH(采购[[#This Row],[产品名称]]&amp;采购[[#This Row],[产品型号]],产品名称&amp;产品型号,0),TRUE)</f>
        <v>2.04</v>
      </c>
      <c r="F46" s="43">
        <f>采购[[#This Row],[采购量]]*采购[[#This Row],[采购单价]]</f>
        <v>5616.12</v>
      </c>
      <c r="G46" s="39" t="s">
        <v>52</v>
      </c>
      <c r="H46" s="39">
        <v>15</v>
      </c>
    </row>
    <row r="47" spans="1:8">
      <c r="A47" s="42">
        <v>43872</v>
      </c>
      <c r="B47" s="39" t="s">
        <v>17</v>
      </c>
      <c r="C47" s="39" t="s">
        <v>11</v>
      </c>
      <c r="D47" s="39">
        <v>2912</v>
      </c>
      <c r="E47" s="43">
        <f t="array" ref="E47">HLOOKUP(采购[[#This Row],[采购量]],产品明细!$D$6:$H$22,MATCH(采购[[#This Row],[产品名称]]&amp;采购[[#This Row],[产品型号]],产品名称&amp;产品型号,0),TRUE)</f>
        <v>1.44</v>
      </c>
      <c r="F47" s="43">
        <f>采购[[#This Row],[采购量]]*采购[[#This Row],[采购单价]]</f>
        <v>4193.28</v>
      </c>
      <c r="G47" s="39" t="s">
        <v>52</v>
      </c>
      <c r="H47" s="39">
        <v>11</v>
      </c>
    </row>
    <row r="48" spans="1:8">
      <c r="A48" s="42">
        <v>43873</v>
      </c>
      <c r="B48" s="39" t="s">
        <v>23</v>
      </c>
      <c r="C48" s="39" t="s">
        <v>13</v>
      </c>
      <c r="D48" s="39">
        <v>2999</v>
      </c>
      <c r="E48" s="43">
        <f t="array" ref="E48">HLOOKUP(采购[[#This Row],[采购量]],产品明细!$D$6:$H$22,MATCH(采购[[#This Row],[产品名称]]&amp;采购[[#This Row],[产品型号]],产品名称&amp;产品型号,0),TRUE)</f>
        <v>4.4400000000000004</v>
      </c>
      <c r="F48" s="43">
        <f>采购[[#This Row],[采购量]]*采购[[#This Row],[采购单价]]</f>
        <v>13315.560000000001</v>
      </c>
      <c r="G48" s="39" t="s">
        <v>52</v>
      </c>
      <c r="H48" s="39">
        <v>1</v>
      </c>
    </row>
    <row r="49" spans="1:8">
      <c r="A49" s="42">
        <v>43874</v>
      </c>
      <c r="B49" s="39" t="s">
        <v>23</v>
      </c>
      <c r="C49" s="39" t="s">
        <v>13</v>
      </c>
      <c r="D49" s="39">
        <v>722</v>
      </c>
      <c r="E49" s="43">
        <f t="array" ref="E49">HLOOKUP(采购[[#This Row],[采购量]],产品明细!$D$6:$H$22,MATCH(采购[[#This Row],[产品名称]]&amp;采购[[#This Row],[产品型号]],产品名称&amp;产品型号,0),TRUE)</f>
        <v>5.18</v>
      </c>
      <c r="F49" s="43">
        <f>采购[[#This Row],[采购量]]*采购[[#This Row],[采购单价]]</f>
        <v>3739.9599999999996</v>
      </c>
      <c r="G49" s="39" t="s">
        <v>52</v>
      </c>
      <c r="H49" s="39">
        <v>6</v>
      </c>
    </row>
    <row r="50" spans="1:8">
      <c r="A50" s="42">
        <v>43875</v>
      </c>
      <c r="B50" s="39" t="s">
        <v>23</v>
      </c>
      <c r="C50" s="39" t="s">
        <v>3</v>
      </c>
      <c r="D50" s="39">
        <v>1332</v>
      </c>
      <c r="E50" s="43">
        <f t="array" ref="E50">HLOOKUP(采购[[#This Row],[采购量]],产品明细!$D$6:$H$22,MATCH(采购[[#This Row],[产品名称]]&amp;采购[[#This Row],[产品型号]],产品名称&amp;产品型号,0),TRUE)</f>
        <v>1.74</v>
      </c>
      <c r="F50" s="43">
        <f>采购[[#This Row],[采购量]]*采购[[#This Row],[采购单价]]</f>
        <v>2317.6799999999998</v>
      </c>
      <c r="G50" s="39" t="s">
        <v>52</v>
      </c>
      <c r="H50" s="39">
        <v>4</v>
      </c>
    </row>
    <row r="51" spans="1:8">
      <c r="A51" s="42">
        <v>43876</v>
      </c>
      <c r="B51" s="39" t="s">
        <v>19</v>
      </c>
      <c r="C51" s="39" t="s">
        <v>11</v>
      </c>
      <c r="D51" s="39">
        <v>663</v>
      </c>
      <c r="E51" s="43">
        <f t="array" ref="E51">HLOOKUP(采购[[#This Row],[采购量]],产品明细!$D$6:$H$22,MATCH(采购[[#This Row],[产品名称]]&amp;采购[[#This Row],[产品型号]],产品名称&amp;产品型号,0),TRUE)</f>
        <v>2.38</v>
      </c>
      <c r="F51" s="43">
        <f>采购[[#This Row],[采购量]]*采购[[#This Row],[采购单价]]</f>
        <v>1577.9399999999998</v>
      </c>
      <c r="G51" s="39" t="s">
        <v>52</v>
      </c>
      <c r="H51" s="39">
        <v>7</v>
      </c>
    </row>
    <row r="52" spans="1:8">
      <c r="A52" s="42">
        <v>43877</v>
      </c>
      <c r="B52" s="39" t="s">
        <v>19</v>
      </c>
      <c r="C52" s="39" t="s">
        <v>3</v>
      </c>
      <c r="D52" s="39">
        <v>2835</v>
      </c>
      <c r="E52" s="43">
        <f t="array" ref="E52">HLOOKUP(采购[[#This Row],[采购量]],产品明细!$D$6:$H$22,MATCH(采购[[#This Row],[产品名称]]&amp;采购[[#This Row],[产品型号]],产品名称&amp;产品型号,0),TRUE)</f>
        <v>2.64</v>
      </c>
      <c r="F52" s="43">
        <f>采购[[#This Row],[采购量]]*采购[[#This Row],[采购单价]]</f>
        <v>7484.4000000000005</v>
      </c>
      <c r="G52" s="39" t="s">
        <v>52</v>
      </c>
      <c r="H52" s="39">
        <v>4</v>
      </c>
    </row>
    <row r="53" spans="1:8">
      <c r="A53" s="42">
        <v>43878</v>
      </c>
      <c r="B53" s="39" t="s">
        <v>17</v>
      </c>
      <c r="C53" s="39" t="s">
        <v>3</v>
      </c>
      <c r="D53" s="39">
        <v>1785</v>
      </c>
      <c r="E53" s="43">
        <f t="array" ref="E53">HLOOKUP(采购[[#This Row],[采购量]],产品明细!$D$6:$H$22,MATCH(采购[[#This Row],[产品名称]]&amp;采购[[#This Row],[产品型号]],产品名称&amp;产品型号,0),TRUE)</f>
        <v>1.74</v>
      </c>
      <c r="F53" s="43">
        <f>采购[[#This Row],[采购量]]*采购[[#This Row],[采购单价]]</f>
        <v>3105.9</v>
      </c>
      <c r="G53" s="39" t="s">
        <v>52</v>
      </c>
      <c r="H53" s="39">
        <v>4</v>
      </c>
    </row>
    <row r="54" spans="1:8">
      <c r="A54" s="42">
        <v>43879</v>
      </c>
      <c r="B54" s="39" t="s">
        <v>1</v>
      </c>
      <c r="C54" s="39" t="s">
        <v>3</v>
      </c>
      <c r="D54" s="39">
        <v>2992</v>
      </c>
      <c r="E54" s="43">
        <f t="array" ref="E54">HLOOKUP(采购[[#This Row],[采购量]],产品明细!$D$6:$H$22,MATCH(采购[[#This Row],[产品名称]]&amp;采购[[#This Row],[产品型号]],产品名称&amp;产品型号,0),TRUE)</f>
        <v>1.44</v>
      </c>
      <c r="F54" s="43">
        <f>采购[[#This Row],[采购量]]*采购[[#This Row],[采购单价]]</f>
        <v>4308.4799999999996</v>
      </c>
      <c r="G54" s="39" t="s">
        <v>52</v>
      </c>
      <c r="H54" s="39">
        <v>14</v>
      </c>
    </row>
    <row r="55" spans="1:8">
      <c r="A55" s="42">
        <v>43880</v>
      </c>
      <c r="B55" s="39" t="s">
        <v>19</v>
      </c>
      <c r="C55" s="39" t="s">
        <v>11</v>
      </c>
      <c r="D55" s="39">
        <v>1936</v>
      </c>
      <c r="E55" s="43">
        <f t="array" ref="E55">HLOOKUP(采购[[#This Row],[采购量]],产品明细!$D$6:$H$22,MATCH(采购[[#This Row],[产品名称]]&amp;采购[[#This Row],[产品型号]],产品名称&amp;产品型号,0),TRUE)</f>
        <v>2.04</v>
      </c>
      <c r="F55" s="43">
        <f>采购[[#This Row],[采购量]]*采购[[#This Row],[采购单价]]</f>
        <v>3949.44</v>
      </c>
      <c r="G55" s="39" t="s">
        <v>52</v>
      </c>
      <c r="H55" s="39">
        <v>10</v>
      </c>
    </row>
    <row r="56" spans="1:8">
      <c r="A56" s="42">
        <v>43881</v>
      </c>
      <c r="B56" s="39" t="s">
        <v>1</v>
      </c>
      <c r="C56" s="39" t="s">
        <v>3</v>
      </c>
      <c r="D56" s="39">
        <v>1039</v>
      </c>
      <c r="E56" s="43">
        <f t="array" ref="E56">HLOOKUP(采购[[#This Row],[采购量]],产品明细!$D$6:$H$22,MATCH(采购[[#This Row],[产品名称]]&amp;采购[[#This Row],[产品型号]],产品名称&amp;产品型号,0),TRUE)</f>
        <v>1.44</v>
      </c>
      <c r="F56" s="43">
        <f>采购[[#This Row],[采购量]]*采购[[#This Row],[采购单价]]</f>
        <v>1496.1599999999999</v>
      </c>
      <c r="G56" s="39" t="s">
        <v>53</v>
      </c>
      <c r="H56" s="39">
        <v>13</v>
      </c>
    </row>
    <row r="57" spans="1:8">
      <c r="A57" s="42">
        <v>43882</v>
      </c>
      <c r="B57" s="39" t="s">
        <v>21</v>
      </c>
      <c r="C57" s="39" t="s">
        <v>29</v>
      </c>
      <c r="D57" s="39">
        <v>2373</v>
      </c>
      <c r="E57" s="43">
        <f t="array" ref="E57">HLOOKUP(采购[[#This Row],[采购量]],产品明细!$D$6:$H$22,MATCH(采购[[#This Row],[产品名称]]&amp;采购[[#This Row],[产品型号]],产品名称&amp;产品型号,0),TRUE)</f>
        <v>4.4400000000000004</v>
      </c>
      <c r="F57" s="43">
        <f>采购[[#This Row],[采购量]]*采购[[#This Row],[采购单价]]</f>
        <v>10536.12</v>
      </c>
      <c r="G57" s="39" t="s">
        <v>52</v>
      </c>
      <c r="H57" s="39">
        <v>9</v>
      </c>
    </row>
    <row r="58" spans="1:8">
      <c r="A58" s="42">
        <v>43883</v>
      </c>
      <c r="B58" s="39" t="s">
        <v>23</v>
      </c>
      <c r="C58" s="39" t="s">
        <v>13</v>
      </c>
      <c r="D58" s="39">
        <v>2051</v>
      </c>
      <c r="E58" s="43">
        <f t="array" ref="E58">HLOOKUP(采购[[#This Row],[采购量]],产品明细!$D$6:$H$22,MATCH(采购[[#This Row],[产品名称]]&amp;采购[[#This Row],[产品型号]],产品名称&amp;产品型号,0),TRUE)</f>
        <v>4.4400000000000004</v>
      </c>
      <c r="F58" s="43">
        <f>采购[[#This Row],[采购量]]*采购[[#This Row],[采购单价]]</f>
        <v>9106.44</v>
      </c>
      <c r="G58" s="39" t="s">
        <v>52</v>
      </c>
      <c r="H58" s="39">
        <v>5</v>
      </c>
    </row>
    <row r="59" spans="1:8">
      <c r="A59" s="42">
        <v>43884</v>
      </c>
      <c r="B59" s="39" t="s">
        <v>19</v>
      </c>
      <c r="C59" s="39" t="s">
        <v>11</v>
      </c>
      <c r="D59" s="39">
        <v>1976</v>
      </c>
      <c r="E59" s="43">
        <f t="array" ref="E59">HLOOKUP(采购[[#This Row],[采购量]],产品明细!$D$6:$H$22,MATCH(采购[[#This Row],[产品名称]]&amp;采购[[#This Row],[产品型号]],产品名称&amp;产品型号,0),TRUE)</f>
        <v>2.04</v>
      </c>
      <c r="F59" s="43">
        <f>采购[[#This Row],[采购量]]*采购[[#This Row],[采购单价]]</f>
        <v>4031.04</v>
      </c>
      <c r="G59" s="39" t="s">
        <v>52</v>
      </c>
      <c r="H59" s="39">
        <v>3</v>
      </c>
    </row>
    <row r="60" spans="1:8">
      <c r="A60" s="42">
        <v>43885</v>
      </c>
      <c r="B60" s="39" t="s">
        <v>23</v>
      </c>
      <c r="C60" s="39" t="s">
        <v>3</v>
      </c>
      <c r="D60" s="39">
        <v>1616</v>
      </c>
      <c r="E60" s="43">
        <f t="array" ref="E60">HLOOKUP(采购[[#This Row],[采购量]],产品明细!$D$6:$H$22,MATCH(采购[[#This Row],[产品名称]]&amp;采购[[#This Row],[产品型号]],产品名称&amp;产品型号,0),TRUE)</f>
        <v>1.74</v>
      </c>
      <c r="F60" s="43">
        <f>采购[[#This Row],[采购量]]*采购[[#This Row],[采购单价]]</f>
        <v>2811.84</v>
      </c>
      <c r="G60" s="39" t="s">
        <v>52</v>
      </c>
      <c r="H60" s="39">
        <v>7</v>
      </c>
    </row>
    <row r="61" spans="1:8">
      <c r="A61" s="42">
        <v>43886</v>
      </c>
      <c r="B61" s="39" t="s">
        <v>23</v>
      </c>
      <c r="C61" s="39" t="s">
        <v>3</v>
      </c>
      <c r="D61" s="39">
        <v>1334</v>
      </c>
      <c r="E61" s="43">
        <f t="array" ref="E61">HLOOKUP(采购[[#This Row],[采购量]],产品明细!$D$6:$H$22,MATCH(采购[[#This Row],[产品名称]]&amp;采购[[#This Row],[产品型号]],产品名称&amp;产品型号,0),TRUE)</f>
        <v>1.74</v>
      </c>
      <c r="F61" s="43">
        <f>采购[[#This Row],[采购量]]*采购[[#This Row],[采购单价]]</f>
        <v>2321.16</v>
      </c>
      <c r="G61" s="39" t="s">
        <v>52</v>
      </c>
      <c r="H61" s="39">
        <v>14</v>
      </c>
    </row>
    <row r="62" spans="1:8">
      <c r="A62" s="42">
        <v>43887</v>
      </c>
      <c r="B62" s="39" t="s">
        <v>17</v>
      </c>
      <c r="C62" s="39" t="s">
        <v>3</v>
      </c>
      <c r="D62" s="39">
        <v>1009</v>
      </c>
      <c r="E62" s="43">
        <f t="array" ref="E62">HLOOKUP(采购[[#This Row],[采购量]],产品明细!$D$6:$H$22,MATCH(采购[[#This Row],[产品名称]]&amp;采购[[#This Row],[产品型号]],产品名称&amp;产品型号,0),TRUE)</f>
        <v>1.74</v>
      </c>
      <c r="F62" s="43">
        <f>采购[[#This Row],[采购量]]*采购[[#This Row],[采购单价]]</f>
        <v>1755.66</v>
      </c>
      <c r="G62" s="39" t="s">
        <v>52</v>
      </c>
      <c r="H62" s="39">
        <v>3</v>
      </c>
    </row>
    <row r="63" spans="1:8">
      <c r="A63" s="42">
        <v>43888</v>
      </c>
      <c r="B63" s="39" t="s">
        <v>17</v>
      </c>
      <c r="C63" s="39" t="s">
        <v>11</v>
      </c>
      <c r="D63" s="39">
        <v>2798</v>
      </c>
      <c r="E63" s="43">
        <f t="array" ref="E63">HLOOKUP(采购[[#This Row],[采购量]],产品明细!$D$6:$H$22,MATCH(采购[[#This Row],[产品名称]]&amp;采购[[#This Row],[产品型号]],产品名称&amp;产品型号,0),TRUE)</f>
        <v>1.44</v>
      </c>
      <c r="F63" s="43">
        <f>采购[[#This Row],[采购量]]*采购[[#This Row],[采购单价]]</f>
        <v>4029.12</v>
      </c>
      <c r="G63" s="39" t="s">
        <v>52</v>
      </c>
      <c r="H63" s="39">
        <v>1</v>
      </c>
    </row>
    <row r="64" spans="1:8">
      <c r="A64" s="42">
        <v>43889</v>
      </c>
      <c r="B64" s="39" t="s">
        <v>21</v>
      </c>
      <c r="C64" s="39" t="s">
        <v>29</v>
      </c>
      <c r="D64" s="39">
        <v>704</v>
      </c>
      <c r="E64" s="43">
        <f t="array" ref="E64">HLOOKUP(采购[[#This Row],[采购量]],产品明细!$D$6:$H$22,MATCH(采购[[#This Row],[产品名称]]&amp;采购[[#This Row],[产品型号]],产品名称&amp;产品型号,0),TRUE)</f>
        <v>5.18</v>
      </c>
      <c r="F64" s="43">
        <f>采购[[#This Row],[采购量]]*采购[[#This Row],[采购单价]]</f>
        <v>3646.72</v>
      </c>
      <c r="G64" s="39" t="s">
        <v>52</v>
      </c>
      <c r="H64" s="39">
        <v>4</v>
      </c>
    </row>
    <row r="65" spans="1:8">
      <c r="A65" s="42">
        <v>43890</v>
      </c>
      <c r="B65" s="39" t="s">
        <v>21</v>
      </c>
      <c r="C65" s="39" t="s">
        <v>27</v>
      </c>
      <c r="D65" s="39">
        <v>2644</v>
      </c>
      <c r="E65" s="43">
        <f t="array" ref="E65">HLOOKUP(采购[[#This Row],[采购量]],产品明细!$D$6:$H$22,MATCH(采购[[#This Row],[产品名称]]&amp;采购[[#This Row],[产品型号]],产品名称&amp;产品型号,0),TRUE)</f>
        <v>2.04</v>
      </c>
      <c r="F65" s="43">
        <f>采购[[#This Row],[采购量]]*采购[[#This Row],[采购单价]]</f>
        <v>5393.76</v>
      </c>
      <c r="G65" s="39" t="s">
        <v>52</v>
      </c>
      <c r="H65" s="39">
        <v>3</v>
      </c>
    </row>
    <row r="66" spans="1:8">
      <c r="A66" s="42">
        <v>43891</v>
      </c>
      <c r="B66" s="39" t="s">
        <v>1</v>
      </c>
      <c r="C66" s="39" t="s">
        <v>13</v>
      </c>
      <c r="D66" s="39">
        <v>1361</v>
      </c>
      <c r="E66" s="43">
        <f t="array" ref="E66">HLOOKUP(采购[[#This Row],[采购量]],产品明细!$D$6:$H$22,MATCH(采购[[#This Row],[产品名称]]&amp;采购[[#This Row],[产品型号]],产品名称&amp;产品型号,0),TRUE)</f>
        <v>3.24</v>
      </c>
      <c r="F66" s="43">
        <f>采购[[#This Row],[采购量]]*采购[[#This Row],[采购单价]]</f>
        <v>4409.6400000000003</v>
      </c>
      <c r="G66" s="39" t="s">
        <v>52</v>
      </c>
      <c r="H66" s="39">
        <v>6</v>
      </c>
    </row>
    <row r="67" spans="1:8">
      <c r="A67" s="42">
        <v>43892</v>
      </c>
      <c r="B67" s="39" t="s">
        <v>23</v>
      </c>
      <c r="C67" s="39" t="s">
        <v>3</v>
      </c>
      <c r="D67" s="39">
        <v>562</v>
      </c>
      <c r="E67" s="43">
        <f t="array" ref="E67">HLOOKUP(采购[[#This Row],[采购量]],产品明细!$D$6:$H$22,MATCH(采购[[#This Row],[产品名称]]&amp;采购[[#This Row],[产品型号]],产品名称&amp;产品型号,0),TRUE)</f>
        <v>2.0299999999999998</v>
      </c>
      <c r="F67" s="43">
        <f>采购[[#This Row],[采购量]]*采购[[#This Row],[采购单价]]</f>
        <v>1140.8599999999999</v>
      </c>
      <c r="G67" s="39" t="s">
        <v>52</v>
      </c>
      <c r="H67" s="39">
        <v>9</v>
      </c>
    </row>
    <row r="68" spans="1:8">
      <c r="A68" s="42">
        <v>43893</v>
      </c>
      <c r="B68" s="39" t="s">
        <v>21</v>
      </c>
      <c r="C68" s="39" t="s">
        <v>29</v>
      </c>
      <c r="D68" s="39">
        <v>514</v>
      </c>
      <c r="E68" s="43">
        <f t="array" ref="E68">HLOOKUP(采购[[#This Row],[采购量]],产品明细!$D$6:$H$22,MATCH(采购[[#This Row],[产品名称]]&amp;采购[[#This Row],[产品型号]],产品名称&amp;产品型号,0),TRUE)</f>
        <v>5.18</v>
      </c>
      <c r="F68" s="43">
        <f>采购[[#This Row],[采购量]]*采购[[#This Row],[采购单价]]</f>
        <v>2662.52</v>
      </c>
      <c r="G68" s="39" t="s">
        <v>52</v>
      </c>
      <c r="H68" s="39">
        <v>5</v>
      </c>
    </row>
    <row r="69" spans="1:8">
      <c r="A69" s="42">
        <v>43894</v>
      </c>
      <c r="B69" s="39" t="s">
        <v>15</v>
      </c>
      <c r="C69" s="39" t="s">
        <v>11</v>
      </c>
      <c r="D69" s="39">
        <v>709</v>
      </c>
      <c r="E69" s="43">
        <f t="array" ref="E69">HLOOKUP(采购[[#This Row],[采购量]],产品明细!$D$6:$H$22,MATCH(采购[[#This Row],[产品名称]]&amp;采购[[#This Row],[产品型号]],产品名称&amp;产品型号,0),TRUE)</f>
        <v>1.3299999999999998</v>
      </c>
      <c r="F69" s="43">
        <f>采购[[#This Row],[采购量]]*采购[[#This Row],[采购单价]]</f>
        <v>942.96999999999991</v>
      </c>
      <c r="G69" s="39" t="s">
        <v>52</v>
      </c>
      <c r="H69" s="39">
        <v>15</v>
      </c>
    </row>
    <row r="70" spans="1:8">
      <c r="A70" s="42">
        <v>43895</v>
      </c>
      <c r="B70" s="39" t="s">
        <v>17</v>
      </c>
      <c r="C70" s="39" t="s">
        <v>11</v>
      </c>
      <c r="D70" s="39">
        <v>2965</v>
      </c>
      <c r="E70" s="43">
        <f t="array" ref="E70">HLOOKUP(采购[[#This Row],[采购量]],产品明细!$D$6:$H$22,MATCH(采购[[#This Row],[产品名称]]&amp;采购[[#This Row],[产品型号]],产品名称&amp;产品型号,0),TRUE)</f>
        <v>1.44</v>
      </c>
      <c r="F70" s="43">
        <f>采购[[#This Row],[采购量]]*采购[[#This Row],[采购单价]]</f>
        <v>4269.5999999999995</v>
      </c>
      <c r="G70" s="39" t="s">
        <v>52</v>
      </c>
      <c r="H70" s="39">
        <v>6</v>
      </c>
    </row>
    <row r="71" spans="1:8">
      <c r="A71" s="42">
        <v>43896</v>
      </c>
      <c r="B71" s="39" t="s">
        <v>19</v>
      </c>
      <c r="C71" s="39" t="s">
        <v>11</v>
      </c>
      <c r="D71" s="39">
        <v>2934</v>
      </c>
      <c r="E71" s="43">
        <f t="array" ref="E71">HLOOKUP(采购[[#This Row],[采购量]],产品明细!$D$6:$H$22,MATCH(采购[[#This Row],[产品名称]]&amp;采购[[#This Row],[产品型号]],产品名称&amp;产品型号,0),TRUE)</f>
        <v>2.04</v>
      </c>
      <c r="F71" s="43">
        <f>采购[[#This Row],[采购量]]*采购[[#This Row],[采购单价]]</f>
        <v>5985.36</v>
      </c>
      <c r="G71" s="39" t="s">
        <v>52</v>
      </c>
      <c r="H71" s="39">
        <v>11</v>
      </c>
    </row>
    <row r="72" spans="1:8">
      <c r="A72" s="42">
        <v>43897</v>
      </c>
      <c r="B72" s="39" t="s">
        <v>1</v>
      </c>
      <c r="C72" s="39" t="s">
        <v>11</v>
      </c>
      <c r="D72" s="39">
        <v>1200</v>
      </c>
      <c r="E72" s="43">
        <f t="array" ref="E72">HLOOKUP(采购[[#This Row],[采购量]],产品明细!$D$6:$H$22,MATCH(采购[[#This Row],[产品名称]]&amp;采购[[#This Row],[产品型号]],产品名称&amp;产品型号,0),TRUE)</f>
        <v>1.1399999999999999</v>
      </c>
      <c r="F72" s="43">
        <f>采购[[#This Row],[采购量]]*采购[[#This Row],[采购单价]]</f>
        <v>1367.9999999999998</v>
      </c>
      <c r="G72" s="39" t="s">
        <v>52</v>
      </c>
      <c r="H72" s="39">
        <v>5</v>
      </c>
    </row>
    <row r="73" spans="1:8">
      <c r="A73" s="42">
        <v>43898</v>
      </c>
      <c r="B73" s="39" t="s">
        <v>15</v>
      </c>
      <c r="C73" s="39" t="s">
        <v>3</v>
      </c>
      <c r="D73" s="39">
        <v>2407</v>
      </c>
      <c r="E73" s="43">
        <f t="array" ref="E73">HLOOKUP(采购[[#This Row],[采购量]],产品明细!$D$6:$H$22,MATCH(采购[[#This Row],[产品名称]]&amp;采购[[#This Row],[产品型号]],产品名称&amp;产品型号,0),TRUE)</f>
        <v>1.44</v>
      </c>
      <c r="F73" s="43">
        <f>采购[[#This Row],[采购量]]*采购[[#This Row],[采购单价]]</f>
        <v>3466.08</v>
      </c>
      <c r="G73" s="39" t="s">
        <v>52</v>
      </c>
      <c r="H73" s="39">
        <v>5</v>
      </c>
    </row>
    <row r="74" spans="1:8">
      <c r="A74" s="42">
        <v>43899</v>
      </c>
      <c r="B74" s="39" t="s">
        <v>19</v>
      </c>
      <c r="C74" s="39" t="s">
        <v>25</v>
      </c>
      <c r="D74" s="39">
        <v>888</v>
      </c>
      <c r="E74" s="43">
        <f t="array" ref="E74">HLOOKUP(采购[[#This Row],[采购量]],产品明细!$D$6:$H$22,MATCH(采购[[#This Row],[产品名称]]&amp;采购[[#This Row],[产品型号]],产品名称&amp;产品型号,0),TRUE)</f>
        <v>3.78</v>
      </c>
      <c r="F74" s="43">
        <f>采购[[#This Row],[采购量]]*采购[[#This Row],[采购单价]]</f>
        <v>3356.64</v>
      </c>
      <c r="G74" s="39" t="s">
        <v>52</v>
      </c>
      <c r="H74" s="39">
        <v>0</v>
      </c>
    </row>
    <row r="75" spans="1:8">
      <c r="A75" s="42">
        <v>43900</v>
      </c>
      <c r="B75" s="39" t="s">
        <v>21</v>
      </c>
      <c r="C75" s="39" t="s">
        <v>11</v>
      </c>
      <c r="D75" s="39">
        <v>2329</v>
      </c>
      <c r="E75" s="43">
        <f t="array" ref="E75">HLOOKUP(采购[[#This Row],[采购量]],产品明细!$D$6:$H$22,MATCH(采购[[#This Row],[产品名称]]&amp;采购[[#This Row],[产品型号]],产品名称&amp;产品型号,0),TRUE)</f>
        <v>3.24</v>
      </c>
      <c r="F75" s="43">
        <f>采购[[#This Row],[采购量]]*采购[[#This Row],[采购单价]]</f>
        <v>7545.9600000000009</v>
      </c>
      <c r="G75" s="39" t="s">
        <v>53</v>
      </c>
      <c r="H75" s="39">
        <v>12</v>
      </c>
    </row>
    <row r="76" spans="1:8">
      <c r="A76" s="42">
        <v>43901</v>
      </c>
      <c r="B76" s="39" t="s">
        <v>1</v>
      </c>
      <c r="C76" s="39" t="s">
        <v>11</v>
      </c>
      <c r="D76" s="39">
        <v>1448</v>
      </c>
      <c r="E76" s="43">
        <f t="array" ref="E76">HLOOKUP(采购[[#This Row],[采购量]],产品明细!$D$6:$H$22,MATCH(采购[[#This Row],[产品名称]]&amp;采购[[#This Row],[产品型号]],产品名称&amp;产品型号,0),TRUE)</f>
        <v>1.1399999999999999</v>
      </c>
      <c r="F76" s="43">
        <f>采购[[#This Row],[采购量]]*采购[[#This Row],[采购单价]]</f>
        <v>1650.7199999999998</v>
      </c>
      <c r="G76" s="39" t="s">
        <v>52</v>
      </c>
      <c r="H76" s="39">
        <v>10</v>
      </c>
    </row>
    <row r="77" spans="1:8">
      <c r="A77" s="42">
        <v>43902</v>
      </c>
      <c r="B77" s="39" t="s">
        <v>19</v>
      </c>
      <c r="C77" s="39" t="s">
        <v>11</v>
      </c>
      <c r="D77" s="39">
        <v>2305</v>
      </c>
      <c r="E77" s="43">
        <f t="array" ref="E77">HLOOKUP(采购[[#This Row],[采购量]],产品明细!$D$6:$H$22,MATCH(采购[[#This Row],[产品名称]]&amp;采购[[#This Row],[产品型号]],产品名称&amp;产品型号,0),TRUE)</f>
        <v>2.04</v>
      </c>
      <c r="F77" s="43">
        <f>采购[[#This Row],[采购量]]*采购[[#This Row],[采购单价]]</f>
        <v>4702.2</v>
      </c>
      <c r="G77" s="39" t="s">
        <v>52</v>
      </c>
      <c r="H77" s="39">
        <v>14</v>
      </c>
    </row>
    <row r="78" spans="1:8">
      <c r="A78" s="42">
        <v>43903</v>
      </c>
      <c r="B78" s="39" t="s">
        <v>21</v>
      </c>
      <c r="C78" s="39" t="s">
        <v>29</v>
      </c>
      <c r="D78" s="39">
        <v>1097</v>
      </c>
      <c r="E78" s="43">
        <f t="array" ref="E78">HLOOKUP(采购[[#This Row],[采购量]],产品明细!$D$6:$H$22,MATCH(采购[[#This Row],[产品名称]]&amp;采购[[#This Row],[产品型号]],产品名称&amp;产品型号,0),TRUE)</f>
        <v>4.4400000000000004</v>
      </c>
      <c r="F78" s="43">
        <f>采购[[#This Row],[采购量]]*采购[[#This Row],[采购单价]]</f>
        <v>4870.68</v>
      </c>
      <c r="G78" s="39" t="s">
        <v>52</v>
      </c>
      <c r="H78" s="39">
        <v>7</v>
      </c>
    </row>
    <row r="79" spans="1:8">
      <c r="A79" s="42">
        <v>43904</v>
      </c>
      <c r="B79" s="39" t="s">
        <v>19</v>
      </c>
      <c r="C79" s="39" t="s">
        <v>3</v>
      </c>
      <c r="D79" s="39">
        <v>2650</v>
      </c>
      <c r="E79" s="43">
        <f t="array" ref="E79">HLOOKUP(采购[[#This Row],[采购量]],产品明细!$D$6:$H$22,MATCH(采购[[#This Row],[产品名称]]&amp;采购[[#This Row],[产品型号]],产品名称&amp;产品型号,0),TRUE)</f>
        <v>2.64</v>
      </c>
      <c r="F79" s="43">
        <f>采购[[#This Row],[采购量]]*采购[[#This Row],[采购单价]]</f>
        <v>6996</v>
      </c>
      <c r="G79" s="39" t="s">
        <v>52</v>
      </c>
      <c r="H79" s="39">
        <v>15</v>
      </c>
    </row>
    <row r="80" spans="1:8">
      <c r="A80" s="42">
        <v>43905</v>
      </c>
      <c r="B80" s="39" t="s">
        <v>1</v>
      </c>
      <c r="C80" s="39" t="s">
        <v>11</v>
      </c>
      <c r="D80" s="39">
        <v>1994</v>
      </c>
      <c r="E80" s="43">
        <f t="array" ref="E80">HLOOKUP(采购[[#This Row],[采购量]],产品明细!$D$6:$H$22,MATCH(采购[[#This Row],[产品名称]]&amp;采购[[#This Row],[产品型号]],产品名称&amp;产品型号,0),TRUE)</f>
        <v>1.1399999999999999</v>
      </c>
      <c r="F80" s="43">
        <f>采购[[#This Row],[采购量]]*采购[[#This Row],[采购单价]]</f>
        <v>2273.16</v>
      </c>
      <c r="G80" s="39" t="s">
        <v>52</v>
      </c>
      <c r="H80" s="39">
        <v>14</v>
      </c>
    </row>
    <row r="81" spans="1:8">
      <c r="A81" s="42">
        <v>43906</v>
      </c>
      <c r="B81" s="39" t="s">
        <v>1</v>
      </c>
      <c r="C81" s="39" t="s">
        <v>13</v>
      </c>
      <c r="D81" s="39">
        <v>536</v>
      </c>
      <c r="E81" s="43">
        <f t="array" ref="E81">HLOOKUP(采购[[#This Row],[采购量]],产品明细!$D$6:$H$22,MATCH(采购[[#This Row],[产品名称]]&amp;采购[[#This Row],[产品型号]],产品名称&amp;产品型号,0),TRUE)</f>
        <v>3.78</v>
      </c>
      <c r="F81" s="43">
        <f>采购[[#This Row],[采购量]]*采购[[#This Row],[采购单价]]</f>
        <v>2026.08</v>
      </c>
      <c r="G81" s="39" t="s">
        <v>52</v>
      </c>
      <c r="H81" s="39">
        <v>6</v>
      </c>
    </row>
    <row r="82" spans="1:8">
      <c r="A82" s="42">
        <v>43907</v>
      </c>
      <c r="B82" s="39" t="s">
        <v>21</v>
      </c>
      <c r="C82" s="39" t="s">
        <v>29</v>
      </c>
      <c r="D82" s="39">
        <v>2681</v>
      </c>
      <c r="E82" s="43">
        <f t="array" ref="E82">HLOOKUP(采购[[#This Row],[采购量]],产品明细!$D$6:$H$22,MATCH(采购[[#This Row],[产品名称]]&amp;采购[[#This Row],[产品型号]],产品名称&amp;产品型号,0),TRUE)</f>
        <v>4.4400000000000004</v>
      </c>
      <c r="F82" s="43">
        <f>采购[[#This Row],[采购量]]*采购[[#This Row],[采购单价]]</f>
        <v>11903.640000000001</v>
      </c>
      <c r="G82" s="39" t="s">
        <v>52</v>
      </c>
      <c r="H82" s="39">
        <v>12</v>
      </c>
    </row>
    <row r="83" spans="1:8">
      <c r="A83" s="42">
        <v>43908</v>
      </c>
      <c r="B83" s="39" t="s">
        <v>17</v>
      </c>
      <c r="C83" s="39" t="s">
        <v>3</v>
      </c>
      <c r="D83" s="39">
        <v>1199</v>
      </c>
      <c r="E83" s="43">
        <f t="array" ref="E83">HLOOKUP(采购[[#This Row],[采购量]],产品明细!$D$6:$H$22,MATCH(采购[[#This Row],[产品名称]]&amp;采购[[#This Row],[产品型号]],产品名称&amp;产品型号,0),TRUE)</f>
        <v>1.74</v>
      </c>
      <c r="F83" s="43">
        <f>采购[[#This Row],[采购量]]*采购[[#This Row],[采购单价]]</f>
        <v>2086.2599999999998</v>
      </c>
      <c r="G83" s="39" t="s">
        <v>52</v>
      </c>
      <c r="H83" s="39">
        <v>0</v>
      </c>
    </row>
    <row r="84" spans="1:8">
      <c r="A84" s="42">
        <v>43909</v>
      </c>
      <c r="B84" s="39" t="s">
        <v>15</v>
      </c>
      <c r="C84" s="39" t="s">
        <v>3</v>
      </c>
      <c r="D84" s="39">
        <v>1906</v>
      </c>
      <c r="E84" s="43">
        <f t="array" ref="E84">HLOOKUP(采购[[#This Row],[采购量]],产品明细!$D$6:$H$22,MATCH(采购[[#This Row],[产品名称]]&amp;采购[[#This Row],[产品型号]],产品名称&amp;产品型号,0),TRUE)</f>
        <v>1.44</v>
      </c>
      <c r="F84" s="43">
        <f>采购[[#This Row],[采购量]]*采购[[#This Row],[采购单价]]</f>
        <v>2744.64</v>
      </c>
      <c r="G84" s="39" t="s">
        <v>52</v>
      </c>
      <c r="H84" s="39">
        <v>12</v>
      </c>
    </row>
    <row r="85" spans="1:8">
      <c r="A85" s="42">
        <v>43910</v>
      </c>
      <c r="B85" s="39" t="s">
        <v>15</v>
      </c>
      <c r="C85" s="39" t="s">
        <v>3</v>
      </c>
      <c r="D85" s="39">
        <v>1833</v>
      </c>
      <c r="E85" s="43">
        <f t="array" ref="E85">HLOOKUP(采购[[#This Row],[采购量]],产品明细!$D$6:$H$22,MATCH(采购[[#This Row],[产品名称]]&amp;采购[[#This Row],[产品型号]],产品名称&amp;产品型号,0),TRUE)</f>
        <v>1.44</v>
      </c>
      <c r="F85" s="43">
        <f>采购[[#This Row],[采购量]]*采购[[#This Row],[采购单价]]</f>
        <v>2639.52</v>
      </c>
      <c r="G85" s="39" t="s">
        <v>52</v>
      </c>
      <c r="H85" s="39">
        <v>13</v>
      </c>
    </row>
    <row r="86" spans="1:8">
      <c r="A86" s="42">
        <v>43911</v>
      </c>
      <c r="B86" s="39" t="s">
        <v>23</v>
      </c>
      <c r="C86" s="39" t="s">
        <v>13</v>
      </c>
      <c r="D86" s="39">
        <v>2692</v>
      </c>
      <c r="E86" s="43">
        <f t="array" ref="E86">HLOOKUP(采购[[#This Row],[采购量]],产品明细!$D$6:$H$22,MATCH(采购[[#This Row],[产品名称]]&amp;采购[[#This Row],[产品型号]],产品名称&amp;产品型号,0),TRUE)</f>
        <v>4.4400000000000004</v>
      </c>
      <c r="F86" s="43">
        <f>采购[[#This Row],[采购量]]*采购[[#This Row],[采购单价]]</f>
        <v>11952.480000000001</v>
      </c>
      <c r="G86" s="39" t="s">
        <v>52</v>
      </c>
      <c r="H86" s="39">
        <v>10</v>
      </c>
    </row>
    <row r="87" spans="1:8">
      <c r="A87" s="42">
        <v>43912</v>
      </c>
      <c r="B87" s="39" t="s">
        <v>23</v>
      </c>
      <c r="C87" s="39" t="s">
        <v>3</v>
      </c>
      <c r="D87" s="39">
        <v>1964</v>
      </c>
      <c r="E87" s="43">
        <f t="array" ref="E87">HLOOKUP(采购[[#This Row],[采购量]],产品明细!$D$6:$H$22,MATCH(采购[[#This Row],[产品名称]]&amp;采购[[#This Row],[产品型号]],产品名称&amp;产品型号,0),TRUE)</f>
        <v>1.74</v>
      </c>
      <c r="F87" s="43">
        <f>采购[[#This Row],[采购量]]*采购[[#This Row],[采购单价]]</f>
        <v>3417.36</v>
      </c>
      <c r="G87" s="39" t="s">
        <v>52</v>
      </c>
      <c r="H87" s="39">
        <v>2</v>
      </c>
    </row>
    <row r="88" spans="1:8">
      <c r="A88" s="42">
        <v>43913</v>
      </c>
      <c r="B88" s="39" t="s">
        <v>19</v>
      </c>
      <c r="C88" s="39" t="s">
        <v>3</v>
      </c>
      <c r="D88" s="39">
        <v>1272</v>
      </c>
      <c r="E88" s="43">
        <f t="array" ref="E88">HLOOKUP(采购[[#This Row],[采购量]],产品明细!$D$6:$H$22,MATCH(采购[[#This Row],[产品名称]]&amp;采购[[#This Row],[产品型号]],产品名称&amp;产品型号,0),TRUE)</f>
        <v>2.64</v>
      </c>
      <c r="F88" s="43">
        <f>采购[[#This Row],[采购量]]*采购[[#This Row],[采购单价]]</f>
        <v>3358.0800000000004</v>
      </c>
      <c r="G88" s="39" t="s">
        <v>52</v>
      </c>
      <c r="H88" s="39">
        <v>7</v>
      </c>
    </row>
    <row r="89" spans="1:8">
      <c r="A89" s="42">
        <v>43914</v>
      </c>
      <c r="B89" s="39" t="s">
        <v>15</v>
      </c>
      <c r="C89" s="39" t="s">
        <v>11</v>
      </c>
      <c r="D89" s="39">
        <v>1944</v>
      </c>
      <c r="E89" s="43">
        <f t="array" ref="E89">HLOOKUP(采购[[#This Row],[采购量]],产品明细!$D$6:$H$22,MATCH(采购[[#This Row],[产品名称]]&amp;采购[[#This Row],[产品型号]],产品名称&amp;产品型号,0),TRUE)</f>
        <v>1.1399999999999999</v>
      </c>
      <c r="F89" s="43">
        <f>采购[[#This Row],[采购量]]*采购[[#This Row],[采购单价]]</f>
        <v>2216.16</v>
      </c>
      <c r="G89" s="39" t="s">
        <v>52</v>
      </c>
      <c r="H89" s="39">
        <v>15</v>
      </c>
    </row>
    <row r="90" spans="1:8">
      <c r="A90" s="42">
        <v>43915</v>
      </c>
      <c r="B90" s="39" t="s">
        <v>21</v>
      </c>
      <c r="C90" s="39" t="s">
        <v>27</v>
      </c>
      <c r="D90" s="39">
        <v>2052</v>
      </c>
      <c r="E90" s="43">
        <f t="array" ref="E90">HLOOKUP(采购[[#This Row],[采购量]],产品明细!$D$6:$H$22,MATCH(采购[[#This Row],[产品名称]]&amp;采购[[#This Row],[产品型号]],产品名称&amp;产品型号,0),TRUE)</f>
        <v>2.04</v>
      </c>
      <c r="F90" s="43">
        <f>采购[[#This Row],[采购量]]*采购[[#This Row],[采购单价]]</f>
        <v>4186.08</v>
      </c>
      <c r="G90" s="39" t="s">
        <v>52</v>
      </c>
      <c r="H90" s="39">
        <v>0</v>
      </c>
    </row>
    <row r="91" spans="1:8">
      <c r="A91" s="42">
        <v>43916</v>
      </c>
      <c r="B91" s="39" t="s">
        <v>15</v>
      </c>
      <c r="C91" s="39" t="s">
        <v>11</v>
      </c>
      <c r="D91" s="39">
        <v>959</v>
      </c>
      <c r="E91" s="43">
        <f t="array" ref="E91">HLOOKUP(采购[[#This Row],[采购量]],产品明细!$D$6:$H$22,MATCH(采购[[#This Row],[产品名称]]&amp;采购[[#This Row],[产品型号]],产品名称&amp;产品型号,0),TRUE)</f>
        <v>1.3299999999999998</v>
      </c>
      <c r="F91" s="43">
        <f>采购[[#This Row],[采购量]]*采购[[#This Row],[采购单价]]</f>
        <v>1275.4699999999998</v>
      </c>
      <c r="G91" s="39" t="s">
        <v>52</v>
      </c>
      <c r="H91" s="39">
        <v>12</v>
      </c>
    </row>
    <row r="92" spans="1:8">
      <c r="A92" s="42">
        <v>43917</v>
      </c>
      <c r="B92" s="39" t="s">
        <v>19</v>
      </c>
      <c r="C92" s="39" t="s">
        <v>25</v>
      </c>
      <c r="D92" s="39">
        <v>2419</v>
      </c>
      <c r="E92" s="43">
        <f t="array" ref="E92">HLOOKUP(采购[[#This Row],[采购量]],产品明细!$D$6:$H$22,MATCH(采购[[#This Row],[产品名称]]&amp;采购[[#This Row],[产品型号]],产品名称&amp;产品型号,0),TRUE)</f>
        <v>3.24</v>
      </c>
      <c r="F92" s="43">
        <f>采购[[#This Row],[采购量]]*采购[[#This Row],[采购单价]]</f>
        <v>7837.56</v>
      </c>
      <c r="G92" s="39" t="s">
        <v>52</v>
      </c>
      <c r="H92" s="39">
        <v>3</v>
      </c>
    </row>
    <row r="93" spans="1:8">
      <c r="A93" s="42">
        <v>43918</v>
      </c>
      <c r="B93" s="39" t="s">
        <v>19</v>
      </c>
      <c r="C93" s="39" t="s">
        <v>3</v>
      </c>
      <c r="D93" s="39">
        <v>1549</v>
      </c>
      <c r="E93" s="43">
        <f t="array" ref="E93">HLOOKUP(采购[[#This Row],[采购量]],产品明细!$D$6:$H$22,MATCH(采购[[#This Row],[产品名称]]&amp;采购[[#This Row],[产品型号]],产品名称&amp;产品型号,0),TRUE)</f>
        <v>2.64</v>
      </c>
      <c r="F93" s="43">
        <f>采购[[#This Row],[采购量]]*采购[[#This Row],[采购单价]]</f>
        <v>4089.36</v>
      </c>
      <c r="G93" s="39" t="s">
        <v>52</v>
      </c>
      <c r="H93" s="39">
        <v>8</v>
      </c>
    </row>
    <row r="94" spans="1:8">
      <c r="A94" s="42">
        <v>43919</v>
      </c>
      <c r="B94" s="39" t="s">
        <v>21</v>
      </c>
      <c r="C94" s="39" t="s">
        <v>29</v>
      </c>
      <c r="D94" s="39">
        <v>1135</v>
      </c>
      <c r="E94" s="43">
        <f t="array" ref="E94">HLOOKUP(采购[[#This Row],[采购量]],产品明细!$D$6:$H$22,MATCH(采购[[#This Row],[产品名称]]&amp;采购[[#This Row],[产品型号]],产品名称&amp;产品型号,0),TRUE)</f>
        <v>4.4400000000000004</v>
      </c>
      <c r="F94" s="43">
        <f>采购[[#This Row],[采购量]]*采购[[#This Row],[采购单价]]</f>
        <v>5039.4000000000005</v>
      </c>
      <c r="G94" s="39" t="s">
        <v>52</v>
      </c>
      <c r="H94" s="39">
        <v>12</v>
      </c>
    </row>
    <row r="95" spans="1:8">
      <c r="A95" s="42">
        <v>43920</v>
      </c>
      <c r="B95" s="39" t="s">
        <v>19</v>
      </c>
      <c r="C95" s="39" t="s">
        <v>3</v>
      </c>
      <c r="D95" s="39">
        <v>1695</v>
      </c>
      <c r="E95" s="43">
        <f t="array" ref="E95">HLOOKUP(采购[[#This Row],[采购量]],产品明细!$D$6:$H$22,MATCH(采购[[#This Row],[产品名称]]&amp;采购[[#This Row],[产品型号]],产品名称&amp;产品型号,0),TRUE)</f>
        <v>2.64</v>
      </c>
      <c r="F95" s="43">
        <f>采购[[#This Row],[采购量]]*采购[[#This Row],[采购单价]]</f>
        <v>4474.8</v>
      </c>
      <c r="G95" s="39" t="s">
        <v>52</v>
      </c>
      <c r="H95" s="39">
        <v>12</v>
      </c>
    </row>
    <row r="96" spans="1:8">
      <c r="A96" s="42">
        <v>43921</v>
      </c>
      <c r="B96" s="39" t="s">
        <v>1</v>
      </c>
      <c r="C96" s="39" t="s">
        <v>13</v>
      </c>
      <c r="D96" s="39">
        <v>758</v>
      </c>
      <c r="E96" s="43">
        <f t="array" ref="E96">HLOOKUP(采购[[#This Row],[采购量]],产品明细!$D$6:$H$22,MATCH(采购[[#This Row],[产品名称]]&amp;采购[[#This Row],[产品型号]],产品名称&amp;产品型号,0),TRUE)</f>
        <v>3.78</v>
      </c>
      <c r="F96" s="43">
        <f>采购[[#This Row],[采购量]]*采购[[#This Row],[采购单价]]</f>
        <v>2865.24</v>
      </c>
      <c r="G96" s="39" t="s">
        <v>52</v>
      </c>
      <c r="H96" s="39">
        <v>12</v>
      </c>
    </row>
    <row r="97" spans="1:8">
      <c r="A97" s="42">
        <v>43922</v>
      </c>
      <c r="B97" s="39" t="s">
        <v>21</v>
      </c>
      <c r="C97" s="39" t="s">
        <v>29</v>
      </c>
      <c r="D97" s="39">
        <v>1698</v>
      </c>
      <c r="E97" s="43">
        <f t="array" ref="E97">HLOOKUP(采购[[#This Row],[采购量]],产品明细!$D$6:$H$22,MATCH(采购[[#This Row],[产品名称]]&amp;采购[[#This Row],[产品型号]],产品名称&amp;产品型号,0),TRUE)</f>
        <v>4.4400000000000004</v>
      </c>
      <c r="F97" s="43">
        <f>采购[[#This Row],[采购量]]*采购[[#This Row],[采购单价]]</f>
        <v>7539.1200000000008</v>
      </c>
      <c r="G97" s="39" t="s">
        <v>52</v>
      </c>
      <c r="H97" s="39">
        <v>6</v>
      </c>
    </row>
    <row r="98" spans="1:8">
      <c r="A98" s="42">
        <v>43923</v>
      </c>
      <c r="B98" s="39" t="s">
        <v>15</v>
      </c>
      <c r="C98" s="39" t="s">
        <v>3</v>
      </c>
      <c r="D98" s="39">
        <v>874</v>
      </c>
      <c r="E98" s="43">
        <f t="array" ref="E98">HLOOKUP(采购[[#This Row],[采购量]],产品明细!$D$6:$H$22,MATCH(采购[[#This Row],[产品名称]]&amp;采购[[#This Row],[产品型号]],产品名称&amp;产品型号,0),TRUE)</f>
        <v>1.68</v>
      </c>
      <c r="F98" s="43">
        <f>采购[[#This Row],[采购量]]*采购[[#This Row],[采购单价]]</f>
        <v>1468.32</v>
      </c>
      <c r="G98" s="39" t="s">
        <v>52</v>
      </c>
      <c r="H98" s="39">
        <v>1</v>
      </c>
    </row>
    <row r="99" spans="1:8">
      <c r="A99" s="42">
        <v>43924</v>
      </c>
      <c r="B99" s="39" t="s">
        <v>17</v>
      </c>
      <c r="C99" s="39" t="s">
        <v>3</v>
      </c>
      <c r="D99" s="39">
        <v>1108</v>
      </c>
      <c r="E99" s="43">
        <f t="array" ref="E99">HLOOKUP(采购[[#This Row],[采购量]],产品明细!$D$6:$H$22,MATCH(采购[[#This Row],[产品名称]]&amp;采购[[#This Row],[产品型号]],产品名称&amp;产品型号,0),TRUE)</f>
        <v>1.74</v>
      </c>
      <c r="F99" s="43">
        <f>采购[[#This Row],[采购量]]*采购[[#This Row],[采购单价]]</f>
        <v>1927.92</v>
      </c>
      <c r="G99" s="39" t="s">
        <v>52</v>
      </c>
      <c r="H99" s="39">
        <v>15</v>
      </c>
    </row>
    <row r="100" spans="1:8">
      <c r="A100" s="42">
        <v>43925</v>
      </c>
      <c r="B100" s="39" t="s">
        <v>15</v>
      </c>
      <c r="C100" s="39" t="s">
        <v>3</v>
      </c>
      <c r="D100" s="39">
        <v>875</v>
      </c>
      <c r="E100" s="43">
        <f t="array" ref="E100">HLOOKUP(采购[[#This Row],[采购量]],产品明细!$D$6:$H$22,MATCH(采购[[#This Row],[产品名称]]&amp;采购[[#This Row],[产品型号]],产品名称&amp;产品型号,0),TRUE)</f>
        <v>1.68</v>
      </c>
      <c r="F100" s="43">
        <f>采购[[#This Row],[采购量]]*采购[[#This Row],[采购单价]]</f>
        <v>1470</v>
      </c>
      <c r="G100" s="39" t="s">
        <v>52</v>
      </c>
      <c r="H100" s="39">
        <v>2</v>
      </c>
    </row>
    <row r="101" spans="1:8">
      <c r="A101" s="42">
        <v>43926</v>
      </c>
      <c r="B101" s="39" t="s">
        <v>19</v>
      </c>
      <c r="C101" s="39" t="s">
        <v>3</v>
      </c>
      <c r="D101" s="39">
        <v>673</v>
      </c>
      <c r="E101" s="43">
        <f t="array" ref="E101">HLOOKUP(采购[[#This Row],[采购量]],产品明细!$D$6:$H$22,MATCH(采购[[#This Row],[产品名称]]&amp;采购[[#This Row],[产品型号]],产品名称&amp;产品型号,0),TRUE)</f>
        <v>3.08</v>
      </c>
      <c r="F101" s="43">
        <f>采购[[#This Row],[采购量]]*采购[[#This Row],[采购单价]]</f>
        <v>2072.84</v>
      </c>
      <c r="G101" s="39" t="s">
        <v>52</v>
      </c>
      <c r="H101" s="39">
        <v>6</v>
      </c>
    </row>
    <row r="102" spans="1:8">
      <c r="A102" s="42">
        <v>43927</v>
      </c>
      <c r="B102" s="39" t="s">
        <v>23</v>
      </c>
      <c r="C102" s="39" t="s">
        <v>13</v>
      </c>
      <c r="D102" s="39">
        <v>945</v>
      </c>
      <c r="E102" s="43">
        <f t="array" ref="E102">HLOOKUP(采购[[#This Row],[采购量]],产品明细!$D$6:$H$22,MATCH(采购[[#This Row],[产品名称]]&amp;采购[[#This Row],[产品型号]],产品名称&amp;产品型号,0),TRUE)</f>
        <v>5.18</v>
      </c>
      <c r="F102" s="43">
        <f>采购[[#This Row],[采购量]]*采购[[#This Row],[采购单价]]</f>
        <v>4895.0999999999995</v>
      </c>
      <c r="G102" s="39" t="s">
        <v>52</v>
      </c>
      <c r="H102" s="39">
        <v>9</v>
      </c>
    </row>
    <row r="103" spans="1:8">
      <c r="A103" s="42">
        <v>43928</v>
      </c>
      <c r="B103" s="39" t="s">
        <v>15</v>
      </c>
      <c r="C103" s="39" t="s">
        <v>13</v>
      </c>
      <c r="D103" s="39">
        <v>2619</v>
      </c>
      <c r="E103" s="43">
        <f t="array" ref="E103">HLOOKUP(采购[[#This Row],[采购量]],产品明细!$D$6:$H$22,MATCH(采购[[#This Row],[产品名称]]&amp;采购[[#This Row],[产品型号]],产品名称&amp;产品型号,0),TRUE)</f>
        <v>3.24</v>
      </c>
      <c r="F103" s="43">
        <f>采购[[#This Row],[采购量]]*采购[[#This Row],[采购单价]]</f>
        <v>8485.5600000000013</v>
      </c>
      <c r="G103" s="39" t="s">
        <v>52</v>
      </c>
      <c r="H103" s="39">
        <v>6</v>
      </c>
    </row>
    <row r="104" spans="1:8">
      <c r="A104" s="42">
        <v>43929</v>
      </c>
      <c r="B104" s="39" t="s">
        <v>15</v>
      </c>
      <c r="C104" s="39" t="s">
        <v>11</v>
      </c>
      <c r="D104" s="39">
        <v>1003</v>
      </c>
      <c r="E104" s="43">
        <f t="array" ref="E104">HLOOKUP(采购[[#This Row],[采购量]],产品明细!$D$6:$H$22,MATCH(采购[[#This Row],[产品名称]]&amp;采购[[#This Row],[产品型号]],产品名称&amp;产品型号,0),TRUE)</f>
        <v>1.1399999999999999</v>
      </c>
      <c r="F104" s="43">
        <f>采购[[#This Row],[采购量]]*采购[[#This Row],[采购单价]]</f>
        <v>1143.4199999999998</v>
      </c>
      <c r="G104" s="39" t="s">
        <v>52</v>
      </c>
      <c r="H104" s="39">
        <v>4</v>
      </c>
    </row>
    <row r="105" spans="1:8">
      <c r="A105" s="42">
        <v>43930</v>
      </c>
      <c r="B105" s="39" t="s">
        <v>15</v>
      </c>
      <c r="C105" s="39" t="s">
        <v>11</v>
      </c>
      <c r="D105" s="39">
        <v>1880</v>
      </c>
      <c r="E105" s="43">
        <f t="array" ref="E105">HLOOKUP(采购[[#This Row],[采购量]],产品明细!$D$6:$H$22,MATCH(采购[[#This Row],[产品名称]]&amp;采购[[#This Row],[产品型号]],产品名称&amp;产品型号,0),TRUE)</f>
        <v>1.1399999999999999</v>
      </c>
      <c r="F105" s="43">
        <f>采购[[#This Row],[采购量]]*采购[[#This Row],[采购单价]]</f>
        <v>2143.1999999999998</v>
      </c>
      <c r="G105" s="39" t="s">
        <v>52</v>
      </c>
      <c r="H105" s="39">
        <v>7</v>
      </c>
    </row>
    <row r="106" spans="1:8">
      <c r="A106" s="42">
        <v>43931</v>
      </c>
      <c r="B106" s="39" t="s">
        <v>1</v>
      </c>
      <c r="C106" s="39" t="s">
        <v>11</v>
      </c>
      <c r="D106" s="39">
        <v>600</v>
      </c>
      <c r="E106" s="43">
        <f t="array" ref="E106">HLOOKUP(采购[[#This Row],[采购量]],产品明细!$D$6:$H$22,MATCH(采购[[#This Row],[产品名称]]&amp;采购[[#This Row],[产品型号]],产品名称&amp;产品型号,0),TRUE)</f>
        <v>1.3299999999999998</v>
      </c>
      <c r="F106" s="43">
        <f>采购[[#This Row],[采购量]]*采购[[#This Row],[采购单价]]</f>
        <v>797.99999999999989</v>
      </c>
      <c r="G106" s="39" t="s">
        <v>53</v>
      </c>
      <c r="H106" s="39">
        <v>11</v>
      </c>
    </row>
    <row r="107" spans="1:8">
      <c r="A107" s="42">
        <v>43932</v>
      </c>
      <c r="B107" s="39" t="s">
        <v>19</v>
      </c>
      <c r="C107" s="39" t="s">
        <v>25</v>
      </c>
      <c r="D107" s="39">
        <v>528</v>
      </c>
      <c r="E107" s="43">
        <f t="array" ref="E107">HLOOKUP(采购[[#This Row],[采购量]],产品明细!$D$6:$H$22,MATCH(采购[[#This Row],[产品名称]]&amp;采购[[#This Row],[产品型号]],产品名称&amp;产品型号,0),TRUE)</f>
        <v>3.78</v>
      </c>
      <c r="F107" s="43">
        <f>采购[[#This Row],[采购量]]*采购[[#This Row],[采购单价]]</f>
        <v>1995.84</v>
      </c>
      <c r="G107" s="39" t="s">
        <v>52</v>
      </c>
      <c r="H107" s="39">
        <v>0</v>
      </c>
    </row>
    <row r="108" spans="1:8">
      <c r="A108" s="42">
        <v>43933</v>
      </c>
      <c r="B108" s="39" t="s">
        <v>23</v>
      </c>
      <c r="C108" s="39" t="s">
        <v>3</v>
      </c>
      <c r="D108" s="39">
        <v>534</v>
      </c>
      <c r="E108" s="43">
        <f t="array" ref="E108">HLOOKUP(采购[[#This Row],[采购量]],产品明细!$D$6:$H$22,MATCH(采购[[#This Row],[产品名称]]&amp;采购[[#This Row],[产品型号]],产品名称&amp;产品型号,0),TRUE)</f>
        <v>2.0299999999999998</v>
      </c>
      <c r="F108" s="43">
        <f>采购[[#This Row],[采购量]]*采购[[#This Row],[采购单价]]</f>
        <v>1084.02</v>
      </c>
      <c r="G108" s="39" t="s">
        <v>52</v>
      </c>
      <c r="H108" s="39">
        <v>0</v>
      </c>
    </row>
    <row r="109" spans="1:8">
      <c r="A109" s="42">
        <v>43934</v>
      </c>
      <c r="B109" s="39" t="s">
        <v>1</v>
      </c>
      <c r="C109" s="39" t="s">
        <v>11</v>
      </c>
      <c r="D109" s="39">
        <v>2562</v>
      </c>
      <c r="E109" s="43">
        <f t="array" ref="E109">HLOOKUP(采购[[#This Row],[采购量]],产品明细!$D$6:$H$22,MATCH(采购[[#This Row],[产品名称]]&amp;采购[[#This Row],[产品型号]],产品名称&amp;产品型号,0),TRUE)</f>
        <v>1.1399999999999999</v>
      </c>
      <c r="F109" s="43">
        <f>采购[[#This Row],[采购量]]*采购[[#This Row],[采购单价]]</f>
        <v>2920.68</v>
      </c>
      <c r="G109" s="39" t="s">
        <v>52</v>
      </c>
      <c r="H109" s="39">
        <v>12</v>
      </c>
    </row>
    <row r="110" spans="1:8">
      <c r="A110" s="42">
        <v>43935</v>
      </c>
      <c r="B110" s="39" t="s">
        <v>21</v>
      </c>
      <c r="C110" s="39" t="s">
        <v>27</v>
      </c>
      <c r="D110" s="39">
        <v>1197</v>
      </c>
      <c r="E110" s="43">
        <f t="array" ref="E110">HLOOKUP(采购[[#This Row],[采购量]],产品明细!$D$6:$H$22,MATCH(采购[[#This Row],[产品名称]]&amp;采购[[#This Row],[产品型号]],产品名称&amp;产品型号,0),TRUE)</f>
        <v>2.04</v>
      </c>
      <c r="F110" s="43">
        <f>采购[[#This Row],[采购量]]*采购[[#This Row],[采购单价]]</f>
        <v>2441.88</v>
      </c>
      <c r="G110" s="39" t="s">
        <v>52</v>
      </c>
      <c r="H110" s="39">
        <v>7</v>
      </c>
    </row>
    <row r="111" spans="1:8">
      <c r="A111" s="42">
        <v>43936</v>
      </c>
      <c r="B111" s="39" t="s">
        <v>23</v>
      </c>
      <c r="C111" s="39" t="s">
        <v>3</v>
      </c>
      <c r="D111" s="39">
        <v>1498</v>
      </c>
      <c r="E111" s="43">
        <f t="array" ref="E111">HLOOKUP(采购[[#This Row],[采购量]],产品明细!$D$6:$H$22,MATCH(采购[[#This Row],[产品名称]]&amp;采购[[#This Row],[产品型号]],产品名称&amp;产品型号,0),TRUE)</f>
        <v>1.74</v>
      </c>
      <c r="F111" s="43">
        <f>采购[[#This Row],[采购量]]*采购[[#This Row],[采购单价]]</f>
        <v>2606.52</v>
      </c>
      <c r="G111" s="39" t="s">
        <v>52</v>
      </c>
      <c r="H111" s="39">
        <v>2</v>
      </c>
    </row>
    <row r="112" spans="1:8">
      <c r="A112" s="42">
        <v>43937</v>
      </c>
      <c r="B112" s="39" t="s">
        <v>19</v>
      </c>
      <c r="C112" s="39" t="s">
        <v>11</v>
      </c>
      <c r="D112" s="39">
        <v>950</v>
      </c>
      <c r="E112" s="43">
        <f t="array" ref="E112">HLOOKUP(采购[[#This Row],[采购量]],产品明细!$D$6:$H$22,MATCH(采购[[#This Row],[产品名称]]&amp;采购[[#This Row],[产品型号]],产品名称&amp;产品型号,0),TRUE)</f>
        <v>2.38</v>
      </c>
      <c r="F112" s="43">
        <f>采购[[#This Row],[采购量]]*采购[[#This Row],[采购单价]]</f>
        <v>2261</v>
      </c>
      <c r="G112" s="39" t="s">
        <v>52</v>
      </c>
      <c r="H112" s="39">
        <v>7</v>
      </c>
    </row>
    <row r="113" spans="1:8">
      <c r="A113" s="42">
        <v>43938</v>
      </c>
      <c r="B113" s="39" t="s">
        <v>15</v>
      </c>
      <c r="C113" s="39" t="s">
        <v>13</v>
      </c>
      <c r="D113" s="39">
        <v>4849</v>
      </c>
      <c r="E113" s="43">
        <f t="array" ref="E113">HLOOKUP(采购[[#This Row],[采购量]],产品明细!$D$6:$H$22,MATCH(采购[[#This Row],[产品名称]]&amp;采购[[#This Row],[产品型号]],产品名称&amp;产品型号,0),TRUE)</f>
        <v>3.24</v>
      </c>
      <c r="F113" s="43">
        <f>采购[[#This Row],[采购量]]*采购[[#This Row],[采购单价]]</f>
        <v>15710.76</v>
      </c>
      <c r="G113" s="39" t="s">
        <v>52</v>
      </c>
      <c r="H113" s="39">
        <v>2</v>
      </c>
    </row>
    <row r="114" spans="1:8">
      <c r="A114" s="42">
        <v>43939</v>
      </c>
      <c r="B114" s="39" t="s">
        <v>23</v>
      </c>
      <c r="C114" s="39" t="s">
        <v>3</v>
      </c>
      <c r="D114" s="39">
        <v>2299</v>
      </c>
      <c r="E114" s="43">
        <f t="array" ref="E114">HLOOKUP(采购[[#This Row],[采购量]],产品明细!$D$6:$H$22,MATCH(采购[[#This Row],[产品名称]]&amp;采购[[#This Row],[产品型号]],产品名称&amp;产品型号,0),TRUE)</f>
        <v>1.74</v>
      </c>
      <c r="F114" s="43">
        <f>采购[[#This Row],[采购量]]*采购[[#This Row],[采购单价]]</f>
        <v>4000.2599999999998</v>
      </c>
      <c r="G114" s="39" t="s">
        <v>52</v>
      </c>
      <c r="H114" s="39">
        <v>3</v>
      </c>
    </row>
    <row r="115" spans="1:8">
      <c r="A115" s="42">
        <v>43940</v>
      </c>
      <c r="B115" s="39" t="s">
        <v>1</v>
      </c>
      <c r="C115" s="39" t="s">
        <v>13</v>
      </c>
      <c r="D115" s="39">
        <v>1596</v>
      </c>
      <c r="E115" s="43">
        <f t="array" ref="E115">HLOOKUP(采购[[#This Row],[采购量]],产品明细!$D$6:$H$22,MATCH(采购[[#This Row],[产品名称]]&amp;采购[[#This Row],[产品型号]],产品名称&amp;产品型号,0),TRUE)</f>
        <v>3.24</v>
      </c>
      <c r="F115" s="43">
        <f>采购[[#This Row],[采购量]]*采购[[#This Row],[采购单价]]</f>
        <v>5171.04</v>
      </c>
      <c r="G115" s="39" t="s">
        <v>52</v>
      </c>
      <c r="H115" s="39">
        <v>4</v>
      </c>
    </row>
    <row r="116" spans="1:8">
      <c r="A116" s="42">
        <v>43941</v>
      </c>
      <c r="B116" s="39" t="s">
        <v>17</v>
      </c>
      <c r="C116" s="39" t="s">
        <v>11</v>
      </c>
      <c r="D116" s="39">
        <v>2225</v>
      </c>
      <c r="E116" s="43">
        <f t="array" ref="E116">HLOOKUP(采购[[#This Row],[采购量]],产品明细!$D$6:$H$22,MATCH(采购[[#This Row],[产品名称]]&amp;采购[[#This Row],[产品型号]],产品名称&amp;产品型号,0),TRUE)</f>
        <v>1.44</v>
      </c>
      <c r="F116" s="43">
        <f>采购[[#This Row],[采购量]]*采购[[#This Row],[采购单价]]</f>
        <v>3204</v>
      </c>
      <c r="G116" s="39" t="s">
        <v>52</v>
      </c>
      <c r="H116" s="39">
        <v>4</v>
      </c>
    </row>
    <row r="117" spans="1:8">
      <c r="A117" s="42">
        <v>43942</v>
      </c>
      <c r="B117" s="39" t="s">
        <v>1</v>
      </c>
      <c r="C117" s="39" t="s">
        <v>3</v>
      </c>
      <c r="D117" s="39">
        <v>2777</v>
      </c>
      <c r="E117" s="43">
        <f t="array" ref="E117">HLOOKUP(采购[[#This Row],[采购量]],产品明细!$D$6:$H$22,MATCH(采购[[#This Row],[产品名称]]&amp;采购[[#This Row],[产品型号]],产品名称&amp;产品型号,0),TRUE)</f>
        <v>1.44</v>
      </c>
      <c r="F117" s="43">
        <f>采购[[#This Row],[采购量]]*采购[[#This Row],[采购单价]]</f>
        <v>3998.8799999999997</v>
      </c>
      <c r="G117" s="39" t="s">
        <v>52</v>
      </c>
      <c r="H117" s="39">
        <v>6</v>
      </c>
    </row>
    <row r="118" spans="1:8">
      <c r="A118" s="42">
        <v>43943</v>
      </c>
      <c r="B118" s="39" t="s">
        <v>1</v>
      </c>
      <c r="C118" s="39" t="s">
        <v>13</v>
      </c>
      <c r="D118" s="39">
        <v>2192</v>
      </c>
      <c r="E118" s="43">
        <f t="array" ref="E118">HLOOKUP(采购[[#This Row],[采购量]],产品明细!$D$6:$H$22,MATCH(采购[[#This Row],[产品名称]]&amp;采购[[#This Row],[产品型号]],产品名称&amp;产品型号,0),TRUE)</f>
        <v>3.24</v>
      </c>
      <c r="F118" s="43">
        <f>采购[[#This Row],[采购量]]*采购[[#This Row],[采购单价]]</f>
        <v>7102.0800000000008</v>
      </c>
      <c r="G118" s="39" t="s">
        <v>52</v>
      </c>
      <c r="H118" s="39">
        <v>14</v>
      </c>
    </row>
    <row r="119" spans="1:8">
      <c r="A119" s="42">
        <v>43944</v>
      </c>
      <c r="B119" s="39" t="s">
        <v>21</v>
      </c>
      <c r="C119" s="39" t="s">
        <v>29</v>
      </c>
      <c r="D119" s="39">
        <v>937</v>
      </c>
      <c r="E119" s="43">
        <f t="array" ref="E119">HLOOKUP(采购[[#This Row],[采购量]],产品明细!$D$6:$H$22,MATCH(采购[[#This Row],[产品名称]]&amp;采购[[#This Row],[产品型号]],产品名称&amp;产品型号,0),TRUE)</f>
        <v>5.18</v>
      </c>
      <c r="F119" s="43">
        <f>采购[[#This Row],[采购量]]*采购[[#This Row],[采购单价]]</f>
        <v>4853.66</v>
      </c>
      <c r="G119" s="39" t="s">
        <v>52</v>
      </c>
      <c r="H119" s="39">
        <v>2</v>
      </c>
    </row>
    <row r="120" spans="1:8">
      <c r="A120" s="42">
        <v>43945</v>
      </c>
      <c r="B120" s="39" t="s">
        <v>15</v>
      </c>
      <c r="C120" s="39" t="s">
        <v>3</v>
      </c>
      <c r="D120" s="39">
        <v>1484</v>
      </c>
      <c r="E120" s="43">
        <f t="array" ref="E120">HLOOKUP(采购[[#This Row],[采购量]],产品明细!$D$6:$H$22,MATCH(采购[[#This Row],[产品名称]]&amp;采购[[#This Row],[产品型号]],产品名称&amp;产品型号,0),TRUE)</f>
        <v>1.44</v>
      </c>
      <c r="F120" s="43">
        <f>采购[[#This Row],[采购量]]*采购[[#This Row],[采购单价]]</f>
        <v>2136.96</v>
      </c>
      <c r="G120" s="39" t="s">
        <v>52</v>
      </c>
      <c r="H120" s="39">
        <v>5</v>
      </c>
    </row>
    <row r="121" spans="1:8">
      <c r="A121" s="42">
        <v>43946</v>
      </c>
      <c r="B121" s="39" t="s">
        <v>21</v>
      </c>
      <c r="C121" s="39" t="s">
        <v>27</v>
      </c>
      <c r="D121" s="39">
        <v>1502</v>
      </c>
      <c r="E121" s="43">
        <f t="array" ref="E121">HLOOKUP(采购[[#This Row],[采购量]],产品明细!$D$6:$H$22,MATCH(采购[[#This Row],[产品名称]]&amp;采购[[#This Row],[产品型号]],产品名称&amp;产品型号,0),TRUE)</f>
        <v>2.04</v>
      </c>
      <c r="F121" s="43">
        <f>采购[[#This Row],[采购量]]*采购[[#This Row],[采购单价]]</f>
        <v>3064.08</v>
      </c>
      <c r="G121" s="39" t="s">
        <v>52</v>
      </c>
      <c r="H121" s="39">
        <v>8</v>
      </c>
    </row>
    <row r="122" spans="1:8">
      <c r="A122" s="42">
        <v>43947</v>
      </c>
      <c r="B122" s="39" t="s">
        <v>21</v>
      </c>
      <c r="C122" s="39" t="s">
        <v>27</v>
      </c>
      <c r="D122" s="39">
        <v>1643</v>
      </c>
      <c r="E122" s="43">
        <f t="array" ref="E122">HLOOKUP(采购[[#This Row],[采购量]],产品明细!$D$6:$H$22,MATCH(采购[[#This Row],[产品名称]]&amp;采购[[#This Row],[产品型号]],产品名称&amp;产品型号,0),TRUE)</f>
        <v>2.04</v>
      </c>
      <c r="F122" s="43">
        <f>采购[[#This Row],[采购量]]*采购[[#This Row],[采购单价]]</f>
        <v>3351.7200000000003</v>
      </c>
      <c r="G122" s="39" t="s">
        <v>52</v>
      </c>
      <c r="H122" s="39">
        <v>14</v>
      </c>
    </row>
    <row r="123" spans="1:8">
      <c r="A123" s="42">
        <v>43948</v>
      </c>
      <c r="B123" s="39" t="s">
        <v>19</v>
      </c>
      <c r="C123" s="39" t="s">
        <v>25</v>
      </c>
      <c r="D123" s="39">
        <v>1947</v>
      </c>
      <c r="E123" s="43">
        <f t="array" ref="E123">HLOOKUP(采购[[#This Row],[采购量]],产品明细!$D$6:$H$22,MATCH(采购[[#This Row],[产品名称]]&amp;采购[[#This Row],[产品型号]],产品名称&amp;产品型号,0),TRUE)</f>
        <v>3.24</v>
      </c>
      <c r="F123" s="43">
        <f>采购[[#This Row],[采购量]]*采购[[#This Row],[采购单价]]</f>
        <v>6308.2800000000007</v>
      </c>
      <c r="G123" s="39" t="s">
        <v>52</v>
      </c>
      <c r="H123" s="39">
        <v>8</v>
      </c>
    </row>
    <row r="124" spans="1:8">
      <c r="A124" s="42">
        <v>43949</v>
      </c>
      <c r="B124" s="39" t="s">
        <v>15</v>
      </c>
      <c r="C124" s="39" t="s">
        <v>13</v>
      </c>
      <c r="D124" s="39">
        <v>3263</v>
      </c>
      <c r="E124" s="43">
        <f t="array" ref="E124">HLOOKUP(采购[[#This Row],[采购量]],产品明细!$D$6:$H$22,MATCH(采购[[#This Row],[产品名称]]&amp;采购[[#This Row],[产品型号]],产品名称&amp;产品型号,0),TRUE)</f>
        <v>3.24</v>
      </c>
      <c r="F124" s="43">
        <f>采购[[#This Row],[采购量]]*采购[[#This Row],[采购单价]]</f>
        <v>10572.12</v>
      </c>
      <c r="G124" s="39" t="s">
        <v>52</v>
      </c>
      <c r="H124" s="39">
        <v>1</v>
      </c>
    </row>
    <row r="125" spans="1:8">
      <c r="A125" s="42">
        <v>43950</v>
      </c>
      <c r="B125" s="39" t="s">
        <v>15</v>
      </c>
      <c r="C125" s="39" t="s">
        <v>11</v>
      </c>
      <c r="D125" s="39">
        <v>2324</v>
      </c>
      <c r="E125" s="43">
        <f t="array" ref="E125">HLOOKUP(采购[[#This Row],[采购量]],产品明细!$D$6:$H$22,MATCH(采购[[#This Row],[产品名称]]&amp;采购[[#This Row],[产品型号]],产品名称&amp;产品型号,0),TRUE)</f>
        <v>1.1399999999999999</v>
      </c>
      <c r="F125" s="43">
        <f>采购[[#This Row],[采购量]]*采购[[#This Row],[采购单价]]</f>
        <v>2649.3599999999997</v>
      </c>
      <c r="G125" s="39" t="s">
        <v>52</v>
      </c>
      <c r="H125" s="39">
        <v>5</v>
      </c>
    </row>
    <row r="126" spans="1:8">
      <c r="A126" s="42">
        <v>43951</v>
      </c>
      <c r="B126" s="39" t="s">
        <v>19</v>
      </c>
      <c r="C126" s="39" t="s">
        <v>25</v>
      </c>
      <c r="D126" s="39">
        <v>1876</v>
      </c>
      <c r="E126" s="43">
        <f t="array" ref="E126">HLOOKUP(采购[[#This Row],[采购量]],产品明细!$D$6:$H$22,MATCH(采购[[#This Row],[产品名称]]&amp;采购[[#This Row],[产品型号]],产品名称&amp;产品型号,0),TRUE)</f>
        <v>3.24</v>
      </c>
      <c r="F126" s="43">
        <f>采购[[#This Row],[采购量]]*采购[[#This Row],[采购单价]]</f>
        <v>6078.2400000000007</v>
      </c>
      <c r="G126" s="39" t="s">
        <v>52</v>
      </c>
      <c r="H126" s="39">
        <v>7</v>
      </c>
    </row>
    <row r="127" spans="1:8">
      <c r="A127" s="42">
        <v>43952</v>
      </c>
      <c r="B127" s="39" t="s">
        <v>17</v>
      </c>
      <c r="C127" s="39" t="s">
        <v>3</v>
      </c>
      <c r="D127" s="39">
        <v>766</v>
      </c>
      <c r="E127" s="43">
        <f t="array" ref="E127">HLOOKUP(采购[[#This Row],[采购量]],产品明细!$D$6:$H$22,MATCH(采购[[#This Row],[产品名称]]&amp;采购[[#This Row],[产品型号]],产品名称&amp;产品型号,0),TRUE)</f>
        <v>2.0299999999999998</v>
      </c>
      <c r="F127" s="43">
        <f>采购[[#This Row],[采购量]]*采购[[#This Row],[采购单价]]</f>
        <v>1554.9799999999998</v>
      </c>
      <c r="G127" s="39" t="s">
        <v>52</v>
      </c>
      <c r="H127" s="39">
        <v>13</v>
      </c>
    </row>
    <row r="128" spans="1:8">
      <c r="A128" s="42">
        <v>43953</v>
      </c>
      <c r="B128" s="39" t="s">
        <v>1</v>
      </c>
      <c r="C128" s="39" t="s">
        <v>11</v>
      </c>
      <c r="D128" s="39">
        <v>2602</v>
      </c>
      <c r="E128" s="43">
        <f t="array" ref="E128">HLOOKUP(采购[[#This Row],[采购量]],产品明细!$D$6:$H$22,MATCH(采购[[#This Row],[产品名称]]&amp;采购[[#This Row],[产品型号]],产品名称&amp;产品型号,0),TRUE)</f>
        <v>1.1399999999999999</v>
      </c>
      <c r="F128" s="43">
        <f>采购[[#This Row],[采购量]]*采购[[#This Row],[采购单价]]</f>
        <v>2966.2799999999997</v>
      </c>
      <c r="G128" s="39" t="s">
        <v>52</v>
      </c>
      <c r="H128" s="39">
        <v>10</v>
      </c>
    </row>
    <row r="129" spans="1:8">
      <c r="A129" s="42">
        <v>43954</v>
      </c>
      <c r="B129" s="39" t="s">
        <v>21</v>
      </c>
      <c r="C129" s="39" t="s">
        <v>27</v>
      </c>
      <c r="D129" s="39">
        <v>2918</v>
      </c>
      <c r="E129" s="43">
        <f t="array" ref="E129">HLOOKUP(采购[[#This Row],[采购量]],产品明细!$D$6:$H$22,MATCH(采购[[#This Row],[产品名称]]&amp;采购[[#This Row],[产品型号]],产品名称&amp;产品型号,0),TRUE)</f>
        <v>2.04</v>
      </c>
      <c r="F129" s="43">
        <f>采购[[#This Row],[采购量]]*采购[[#This Row],[采购单价]]</f>
        <v>5952.72</v>
      </c>
      <c r="G129" s="39" t="s">
        <v>52</v>
      </c>
      <c r="H129" s="39">
        <v>6</v>
      </c>
    </row>
    <row r="130" spans="1:8">
      <c r="A130" s="42">
        <v>43955</v>
      </c>
      <c r="B130" s="39" t="s">
        <v>23</v>
      </c>
      <c r="C130" s="39" t="s">
        <v>3</v>
      </c>
      <c r="D130" s="39">
        <v>1828</v>
      </c>
      <c r="E130" s="43">
        <f t="array" ref="E130">HLOOKUP(采购[[#This Row],[采购量]],产品明细!$D$6:$H$22,MATCH(采购[[#This Row],[产品名称]]&amp;采购[[#This Row],[产品型号]],产品名称&amp;产品型号,0),TRUE)</f>
        <v>1.74</v>
      </c>
      <c r="F130" s="43">
        <f>采购[[#This Row],[采购量]]*采购[[#This Row],[采购单价]]</f>
        <v>3180.72</v>
      </c>
      <c r="G130" s="39" t="s">
        <v>53</v>
      </c>
      <c r="H130" s="39">
        <v>6</v>
      </c>
    </row>
    <row r="131" spans="1:8">
      <c r="A131" s="42">
        <v>43956</v>
      </c>
      <c r="B131" s="39" t="s">
        <v>15</v>
      </c>
      <c r="C131" s="39" t="s">
        <v>11</v>
      </c>
      <c r="D131" s="39">
        <v>857</v>
      </c>
      <c r="E131" s="43">
        <f t="array" ref="E131">HLOOKUP(采购[[#This Row],[采购量]],产品明细!$D$6:$H$22,MATCH(采购[[#This Row],[产品名称]]&amp;采购[[#This Row],[产品型号]],产品名称&amp;产品型号,0),TRUE)</f>
        <v>1.3299999999999998</v>
      </c>
      <c r="F131" s="43">
        <f>采购[[#This Row],[采购量]]*采购[[#This Row],[采购单价]]</f>
        <v>1139.81</v>
      </c>
      <c r="G131" s="39" t="s">
        <v>53</v>
      </c>
      <c r="H131" s="39">
        <v>9</v>
      </c>
    </row>
    <row r="132" spans="1:8">
      <c r="A132" s="42">
        <v>43957</v>
      </c>
      <c r="B132" s="39" t="s">
        <v>15</v>
      </c>
      <c r="C132" s="39" t="s">
        <v>11</v>
      </c>
      <c r="D132" s="39">
        <v>943</v>
      </c>
      <c r="E132" s="43">
        <f t="array" ref="E132">HLOOKUP(采购[[#This Row],[采购量]],产品明细!$D$6:$H$22,MATCH(采购[[#This Row],[产品名称]]&amp;采购[[#This Row],[产品型号]],产品名称&amp;产品型号,0),TRUE)</f>
        <v>1.3299999999999998</v>
      </c>
      <c r="F132" s="43">
        <f>采购[[#This Row],[采购量]]*采购[[#This Row],[采购单价]]</f>
        <v>1254.1899999999998</v>
      </c>
      <c r="G132" s="39" t="s">
        <v>53</v>
      </c>
      <c r="H132" s="39">
        <v>2</v>
      </c>
    </row>
    <row r="133" spans="1:8">
      <c r="A133" s="42">
        <v>43958</v>
      </c>
      <c r="B133" s="39" t="s">
        <v>1</v>
      </c>
      <c r="C133" s="39" t="s">
        <v>3</v>
      </c>
      <c r="D133" s="39">
        <v>2323</v>
      </c>
      <c r="E133" s="43">
        <f t="array" ref="E133">HLOOKUP(采购[[#This Row],[采购量]],产品明细!$D$6:$H$22,MATCH(采购[[#This Row],[产品名称]]&amp;采购[[#This Row],[产品型号]],产品名称&amp;产品型号,0),TRUE)</f>
        <v>1.44</v>
      </c>
      <c r="F133" s="43">
        <f>采购[[#This Row],[采购量]]*采购[[#This Row],[采购单价]]</f>
        <v>3345.12</v>
      </c>
      <c r="G133" s="39" t="s">
        <v>52</v>
      </c>
      <c r="H133" s="39">
        <v>10</v>
      </c>
    </row>
    <row r="134" spans="1:8">
      <c r="A134" s="42">
        <v>43959</v>
      </c>
      <c r="B134" s="39" t="s">
        <v>1</v>
      </c>
      <c r="C134" s="39" t="s">
        <v>13</v>
      </c>
      <c r="D134" s="39">
        <v>1824</v>
      </c>
      <c r="E134" s="43">
        <f t="array" ref="E134">HLOOKUP(采购[[#This Row],[采购量]],产品明细!$D$6:$H$22,MATCH(采购[[#This Row],[产品名称]]&amp;采购[[#This Row],[产品型号]],产品名称&amp;产品型号,0),TRUE)</f>
        <v>3.24</v>
      </c>
      <c r="F134" s="43">
        <f>采购[[#This Row],[采购量]]*采购[[#This Row],[采购单价]]</f>
        <v>5909.76</v>
      </c>
      <c r="G134" s="39" t="s">
        <v>52</v>
      </c>
      <c r="H134" s="39">
        <v>8</v>
      </c>
    </row>
    <row r="135" spans="1:8">
      <c r="A135" s="42">
        <v>43960</v>
      </c>
      <c r="B135" s="39" t="s">
        <v>15</v>
      </c>
      <c r="C135" s="39" t="s">
        <v>3</v>
      </c>
      <c r="D135" s="39">
        <v>2171</v>
      </c>
      <c r="E135" s="43">
        <f t="array" ref="E135">HLOOKUP(采购[[#This Row],[采购量]],产品明细!$D$6:$H$22,MATCH(采购[[#This Row],[产品名称]]&amp;采购[[#This Row],[产品型号]],产品名称&amp;产品型号,0),TRUE)</f>
        <v>1.44</v>
      </c>
      <c r="F135" s="43">
        <f>采购[[#This Row],[采购量]]*采购[[#This Row],[采购单价]]</f>
        <v>3126.24</v>
      </c>
      <c r="G135" s="39" t="s">
        <v>52</v>
      </c>
      <c r="H135" s="39">
        <v>11</v>
      </c>
    </row>
    <row r="136" spans="1:8">
      <c r="A136" s="42">
        <v>43961</v>
      </c>
      <c r="B136" s="39" t="s">
        <v>23</v>
      </c>
      <c r="C136" s="39" t="s">
        <v>13</v>
      </c>
      <c r="D136" s="39">
        <v>2646</v>
      </c>
      <c r="E136" s="43">
        <f t="array" ref="E136">HLOOKUP(采购[[#This Row],[采购量]],产品明细!$D$6:$H$22,MATCH(采购[[#This Row],[产品名称]]&amp;采购[[#This Row],[产品型号]],产品名称&amp;产品型号,0),TRUE)</f>
        <v>4.4400000000000004</v>
      </c>
      <c r="F136" s="43">
        <f>采购[[#This Row],[采购量]]*采购[[#This Row],[采购单价]]</f>
        <v>11748.240000000002</v>
      </c>
      <c r="G136" s="39" t="s">
        <v>52</v>
      </c>
      <c r="H136" s="39">
        <v>3</v>
      </c>
    </row>
    <row r="137" spans="1:8">
      <c r="A137" s="42">
        <v>43962</v>
      </c>
      <c r="B137" s="39" t="s">
        <v>21</v>
      </c>
      <c r="C137" s="39" t="s">
        <v>11</v>
      </c>
      <c r="D137" s="39">
        <v>2571</v>
      </c>
      <c r="E137" s="43">
        <f t="array" ref="E137">HLOOKUP(采购[[#This Row],[采购量]],产品明细!$D$6:$H$22,MATCH(采购[[#This Row],[产品名称]]&amp;采购[[#This Row],[产品型号]],产品名称&amp;产品型号,0),TRUE)</f>
        <v>3.24</v>
      </c>
      <c r="F137" s="43">
        <f>采购[[#This Row],[采购量]]*采购[[#This Row],[采购单价]]</f>
        <v>8330.0400000000009</v>
      </c>
      <c r="G137" s="39" t="s">
        <v>52</v>
      </c>
      <c r="H137" s="39">
        <v>7</v>
      </c>
    </row>
    <row r="138" spans="1:8">
      <c r="A138" s="42">
        <v>43963</v>
      </c>
      <c r="B138" s="39" t="s">
        <v>21</v>
      </c>
      <c r="C138" s="39" t="s">
        <v>11</v>
      </c>
      <c r="D138" s="39">
        <v>1760</v>
      </c>
      <c r="E138" s="43">
        <f t="array" ref="E138">HLOOKUP(采购[[#This Row],[采购量]],产品明细!$D$6:$H$22,MATCH(采购[[#This Row],[产品名称]]&amp;采购[[#This Row],[产品型号]],产品名称&amp;产品型号,0),TRUE)</f>
        <v>3.24</v>
      </c>
      <c r="F138" s="43">
        <f>采购[[#This Row],[采购量]]*采购[[#This Row],[采购单价]]</f>
        <v>5702.4000000000005</v>
      </c>
      <c r="G138" s="39" t="s">
        <v>52</v>
      </c>
      <c r="H138" s="39">
        <v>1</v>
      </c>
    </row>
    <row r="139" spans="1:8">
      <c r="A139" s="42">
        <v>43964</v>
      </c>
      <c r="B139" s="39" t="s">
        <v>21</v>
      </c>
      <c r="C139" s="39" t="s">
        <v>29</v>
      </c>
      <c r="D139" s="39">
        <v>2607</v>
      </c>
      <c r="E139" s="43">
        <f t="array" ref="E139">HLOOKUP(采购[[#This Row],[采购量]],产品明细!$D$6:$H$22,MATCH(采购[[#This Row],[产品名称]]&amp;采购[[#This Row],[产品型号]],产品名称&amp;产品型号,0),TRUE)</f>
        <v>4.4400000000000004</v>
      </c>
      <c r="F139" s="43">
        <f>采购[[#This Row],[采购量]]*采购[[#This Row],[采购单价]]</f>
        <v>11575.080000000002</v>
      </c>
      <c r="G139" s="39" t="s">
        <v>52</v>
      </c>
      <c r="H139" s="39">
        <v>1</v>
      </c>
    </row>
    <row r="140" spans="1:8">
      <c r="A140" s="42">
        <v>43965</v>
      </c>
      <c r="B140" s="39" t="s">
        <v>21</v>
      </c>
      <c r="C140" s="39" t="s">
        <v>29</v>
      </c>
      <c r="D140" s="39">
        <v>1651</v>
      </c>
      <c r="E140" s="43">
        <f t="array" ref="E140">HLOOKUP(采购[[#This Row],[采购量]],产品明细!$D$6:$H$22,MATCH(采购[[#This Row],[产品名称]]&amp;采购[[#This Row],[产品型号]],产品名称&amp;产品型号,0),TRUE)</f>
        <v>4.4400000000000004</v>
      </c>
      <c r="F140" s="43">
        <f>采购[[#This Row],[采购量]]*采购[[#This Row],[采购单价]]</f>
        <v>7330.4400000000005</v>
      </c>
      <c r="G140" s="39" t="s">
        <v>52</v>
      </c>
      <c r="H140" s="39">
        <v>13</v>
      </c>
    </row>
    <row r="141" spans="1:8">
      <c r="A141" s="42">
        <v>43966</v>
      </c>
      <c r="B141" s="39" t="s">
        <v>19</v>
      </c>
      <c r="C141" s="39" t="s">
        <v>3</v>
      </c>
      <c r="D141" s="39">
        <v>2444</v>
      </c>
      <c r="E141" s="43">
        <f t="array" ref="E141">HLOOKUP(采购[[#This Row],[采购量]],产品明细!$D$6:$H$22,MATCH(采购[[#This Row],[产品名称]]&amp;采购[[#This Row],[产品型号]],产品名称&amp;产品型号,0),TRUE)</f>
        <v>2.64</v>
      </c>
      <c r="F141" s="43">
        <f>采购[[#This Row],[采购量]]*采购[[#This Row],[采购单价]]</f>
        <v>6452.16</v>
      </c>
      <c r="G141" s="39" t="s">
        <v>52</v>
      </c>
      <c r="H141" s="39">
        <v>4</v>
      </c>
    </row>
    <row r="142" spans="1:8">
      <c r="A142" s="42">
        <v>43967</v>
      </c>
      <c r="B142" s="39" t="s">
        <v>23</v>
      </c>
      <c r="C142" s="39" t="s">
        <v>13</v>
      </c>
      <c r="D142" s="39">
        <v>1072</v>
      </c>
      <c r="E142" s="43">
        <f t="array" ref="E142">HLOOKUP(采购[[#This Row],[采购量]],产品明细!$D$6:$H$22,MATCH(采购[[#This Row],[产品名称]]&amp;采购[[#This Row],[产品型号]],产品名称&amp;产品型号,0),TRUE)</f>
        <v>4.4400000000000004</v>
      </c>
      <c r="F142" s="43">
        <f>采购[[#This Row],[采购量]]*采购[[#This Row],[采购单价]]</f>
        <v>4759.68</v>
      </c>
      <c r="G142" s="39" t="s">
        <v>52</v>
      </c>
      <c r="H142" s="39">
        <v>2</v>
      </c>
    </row>
    <row r="143" spans="1:8">
      <c r="A143" s="42">
        <v>43968</v>
      </c>
      <c r="B143" s="39" t="s">
        <v>15</v>
      </c>
      <c r="C143" s="39" t="s">
        <v>11</v>
      </c>
      <c r="D143" s="39">
        <v>2776</v>
      </c>
      <c r="E143" s="43">
        <f t="array" ref="E143">HLOOKUP(采购[[#This Row],[采购量]],产品明细!$D$6:$H$22,MATCH(采购[[#This Row],[产品名称]]&amp;采购[[#This Row],[产品型号]],产品名称&amp;产品型号,0),TRUE)</f>
        <v>1.1399999999999999</v>
      </c>
      <c r="F143" s="43">
        <f>采购[[#This Row],[采购量]]*采购[[#This Row],[采购单价]]</f>
        <v>3164.64</v>
      </c>
      <c r="G143" s="39" t="s">
        <v>52</v>
      </c>
      <c r="H143" s="39">
        <v>0</v>
      </c>
    </row>
    <row r="144" spans="1:8">
      <c r="A144" s="42">
        <v>43969</v>
      </c>
      <c r="B144" s="39" t="s">
        <v>1</v>
      </c>
      <c r="C144" s="39" t="s">
        <v>3</v>
      </c>
      <c r="D144" s="39">
        <v>2845</v>
      </c>
      <c r="E144" s="43">
        <f t="array" ref="E144">HLOOKUP(采购[[#This Row],[采购量]],产品明细!$D$6:$H$22,MATCH(采购[[#This Row],[产品名称]]&amp;采购[[#This Row],[产品型号]],产品名称&amp;产品型号,0),TRUE)</f>
        <v>1.44</v>
      </c>
      <c r="F144" s="43">
        <f>采购[[#This Row],[采购量]]*采购[[#This Row],[采购单价]]</f>
        <v>4096.8</v>
      </c>
      <c r="G144" s="39" t="s">
        <v>52</v>
      </c>
      <c r="H144" s="39">
        <v>14</v>
      </c>
    </row>
    <row r="145" spans="1:8">
      <c r="A145" s="42">
        <v>43970</v>
      </c>
      <c r="B145" s="39" t="s">
        <v>1</v>
      </c>
      <c r="C145" s="39" t="s">
        <v>11</v>
      </c>
      <c r="D145" s="39">
        <v>2182</v>
      </c>
      <c r="E145" s="43">
        <f t="array" ref="E145">HLOOKUP(采购[[#This Row],[采购量]],产品明细!$D$6:$H$22,MATCH(采购[[#This Row],[产品名称]]&amp;采购[[#This Row],[产品型号]],产品名称&amp;产品型号,0),TRUE)</f>
        <v>1.1399999999999999</v>
      </c>
      <c r="F145" s="43">
        <f>采购[[#This Row],[采购量]]*采购[[#This Row],[采购单价]]</f>
        <v>2487.4799999999996</v>
      </c>
      <c r="G145" s="39" t="s">
        <v>52</v>
      </c>
      <c r="H145" s="39">
        <v>11</v>
      </c>
    </row>
    <row r="146" spans="1:8">
      <c r="A146" s="42">
        <v>43971</v>
      </c>
      <c r="B146" s="39" t="s">
        <v>21</v>
      </c>
      <c r="C146" s="39" t="s">
        <v>29</v>
      </c>
      <c r="D146" s="39">
        <v>775</v>
      </c>
      <c r="E146" s="43">
        <f t="array" ref="E146">HLOOKUP(采购[[#This Row],[采购量]],产品明细!$D$6:$H$22,MATCH(采购[[#This Row],[产品名称]]&amp;采购[[#This Row],[产品型号]],产品名称&amp;产品型号,0),TRUE)</f>
        <v>5.18</v>
      </c>
      <c r="F146" s="43">
        <f>采购[[#This Row],[采购量]]*采购[[#This Row],[采购单价]]</f>
        <v>4014.5</v>
      </c>
      <c r="G146" s="39" t="s">
        <v>52</v>
      </c>
      <c r="H146" s="39">
        <v>0</v>
      </c>
    </row>
    <row r="147" spans="1:8">
      <c r="A147" s="42">
        <v>43972</v>
      </c>
      <c r="B147" s="39" t="s">
        <v>19</v>
      </c>
      <c r="C147" s="39" t="s">
        <v>11</v>
      </c>
      <c r="D147" s="39">
        <v>738</v>
      </c>
      <c r="E147" s="43">
        <f t="array" ref="E147">HLOOKUP(采购[[#This Row],[采购量]],产品明细!$D$6:$H$22,MATCH(采购[[#This Row],[产品名称]]&amp;采购[[#This Row],[产品型号]],产品名称&amp;产品型号,0),TRUE)</f>
        <v>2.38</v>
      </c>
      <c r="F147" s="43">
        <f>采购[[#This Row],[采购量]]*采购[[#This Row],[采购单价]]</f>
        <v>1756.4399999999998</v>
      </c>
      <c r="G147" s="39" t="s">
        <v>52</v>
      </c>
      <c r="H147" s="39">
        <v>11</v>
      </c>
    </row>
    <row r="148" spans="1:8">
      <c r="A148" s="42">
        <v>43973</v>
      </c>
      <c r="B148" s="39" t="s">
        <v>15</v>
      </c>
      <c r="C148" s="39" t="s">
        <v>3</v>
      </c>
      <c r="D148" s="39">
        <v>1546</v>
      </c>
      <c r="E148" s="43">
        <f t="array" ref="E148">HLOOKUP(采购[[#This Row],[采购量]],产品明细!$D$6:$H$22,MATCH(采购[[#This Row],[产品名称]]&amp;采购[[#This Row],[产品型号]],产品名称&amp;产品型号,0),TRUE)</f>
        <v>1.44</v>
      </c>
      <c r="F148" s="43">
        <f>采购[[#This Row],[采购量]]*采购[[#This Row],[采购单价]]</f>
        <v>2226.2399999999998</v>
      </c>
      <c r="G148" s="39" t="s">
        <v>52</v>
      </c>
      <c r="H148" s="39">
        <v>13</v>
      </c>
    </row>
    <row r="149" spans="1:8">
      <c r="A149" s="42">
        <v>43974</v>
      </c>
      <c r="B149" s="39" t="s">
        <v>23</v>
      </c>
      <c r="C149" s="39" t="s">
        <v>3</v>
      </c>
      <c r="D149" s="39">
        <v>2185</v>
      </c>
      <c r="E149" s="43">
        <f t="array" ref="E149">HLOOKUP(采购[[#This Row],[采购量]],产品明细!$D$6:$H$22,MATCH(采购[[#This Row],[产品名称]]&amp;采购[[#This Row],[产品型号]],产品名称&amp;产品型号,0),TRUE)</f>
        <v>1.74</v>
      </c>
      <c r="F149" s="43">
        <f>采购[[#This Row],[采购量]]*采购[[#This Row],[采购单价]]</f>
        <v>3801.9</v>
      </c>
      <c r="G149" s="39" t="s">
        <v>52</v>
      </c>
      <c r="H149" s="39">
        <v>8</v>
      </c>
    </row>
    <row r="150" spans="1:8">
      <c r="A150" s="42">
        <v>43975</v>
      </c>
      <c r="B150" s="39" t="s">
        <v>15</v>
      </c>
      <c r="C150" s="39" t="s">
        <v>11</v>
      </c>
      <c r="D150" s="39">
        <v>819</v>
      </c>
      <c r="E150" s="43">
        <f t="array" ref="E150">HLOOKUP(采购[[#This Row],[采购量]],产品明细!$D$6:$H$22,MATCH(采购[[#This Row],[产品名称]]&amp;采购[[#This Row],[产品型号]],产品名称&amp;产品型号,0),TRUE)</f>
        <v>1.3299999999999998</v>
      </c>
      <c r="F150" s="43">
        <f>采购[[#This Row],[采购量]]*采购[[#This Row],[采购单价]]</f>
        <v>1089.27</v>
      </c>
      <c r="G150" s="39" t="s">
        <v>52</v>
      </c>
      <c r="H150" s="39">
        <v>1</v>
      </c>
    </row>
    <row r="151" spans="1:8">
      <c r="A151" s="42">
        <v>43976</v>
      </c>
      <c r="B151" s="39" t="s">
        <v>17</v>
      </c>
      <c r="C151" s="39" t="s">
        <v>3</v>
      </c>
      <c r="D151" s="39">
        <v>1808</v>
      </c>
      <c r="E151" s="43">
        <f t="array" ref="E151">HLOOKUP(采购[[#This Row],[采购量]],产品明细!$D$6:$H$22,MATCH(采购[[#This Row],[产品名称]]&amp;采购[[#This Row],[产品型号]],产品名称&amp;产品型号,0),TRUE)</f>
        <v>1.74</v>
      </c>
      <c r="F151" s="43">
        <f>采购[[#This Row],[采购量]]*采购[[#This Row],[采购单价]]</f>
        <v>3145.92</v>
      </c>
      <c r="G151" s="39" t="s">
        <v>52</v>
      </c>
      <c r="H151" s="39">
        <v>5</v>
      </c>
    </row>
    <row r="152" spans="1:8">
      <c r="A152" s="42">
        <v>43977</v>
      </c>
      <c r="B152" s="39" t="s">
        <v>19</v>
      </c>
      <c r="C152" s="39" t="s">
        <v>3</v>
      </c>
      <c r="D152" s="39">
        <v>2671</v>
      </c>
      <c r="E152" s="43">
        <f t="array" ref="E152">HLOOKUP(采购[[#This Row],[采购量]],产品明细!$D$6:$H$22,MATCH(采购[[#This Row],[产品名称]]&amp;采购[[#This Row],[产品型号]],产品名称&amp;产品型号,0),TRUE)</f>
        <v>2.64</v>
      </c>
      <c r="F152" s="43">
        <f>采购[[#This Row],[采购量]]*采购[[#This Row],[采购单价]]</f>
        <v>7051.4400000000005</v>
      </c>
      <c r="G152" s="39" t="s">
        <v>52</v>
      </c>
      <c r="H152" s="39">
        <v>10</v>
      </c>
    </row>
    <row r="153" spans="1:8">
      <c r="A153" s="42">
        <v>43978</v>
      </c>
      <c r="B153" s="39" t="s">
        <v>15</v>
      </c>
      <c r="C153" s="39" t="s">
        <v>11</v>
      </c>
      <c r="D153" s="39">
        <v>2867</v>
      </c>
      <c r="E153" s="43">
        <f t="array" ref="E153">HLOOKUP(采购[[#This Row],[采购量]],产品明细!$D$6:$H$22,MATCH(采购[[#This Row],[产品名称]]&amp;采购[[#This Row],[产品型号]],产品名称&amp;产品型号,0),TRUE)</f>
        <v>1.1399999999999999</v>
      </c>
      <c r="F153" s="43">
        <f>采购[[#This Row],[采购量]]*采购[[#This Row],[采购单价]]</f>
        <v>3268.3799999999997</v>
      </c>
      <c r="G153" s="39" t="s">
        <v>52</v>
      </c>
      <c r="H153" s="39">
        <v>10</v>
      </c>
    </row>
    <row r="154" spans="1:8">
      <c r="A154" s="42">
        <v>43979</v>
      </c>
      <c r="B154" s="39" t="s">
        <v>15</v>
      </c>
      <c r="C154" s="39" t="s">
        <v>3</v>
      </c>
      <c r="D154" s="39">
        <v>1344</v>
      </c>
      <c r="E154" s="43">
        <f t="array" ref="E154">HLOOKUP(采购[[#This Row],[采购量]],产品明细!$D$6:$H$22,MATCH(采购[[#This Row],[产品名称]]&amp;采购[[#This Row],[产品型号]],产品名称&amp;产品型号,0),TRUE)</f>
        <v>1.44</v>
      </c>
      <c r="F154" s="43">
        <f>采购[[#This Row],[采购量]]*采购[[#This Row],[采购单价]]</f>
        <v>1935.36</v>
      </c>
      <c r="G154" s="39" t="s">
        <v>52</v>
      </c>
      <c r="H154" s="39">
        <v>4</v>
      </c>
    </row>
    <row r="155" spans="1:8">
      <c r="A155" s="42">
        <v>43980</v>
      </c>
      <c r="B155" s="39" t="s">
        <v>17</v>
      </c>
      <c r="C155" s="39" t="s">
        <v>3</v>
      </c>
      <c r="D155" s="39">
        <v>1283</v>
      </c>
      <c r="E155" s="43">
        <f t="array" ref="E155">HLOOKUP(采购[[#This Row],[采购量]],产品明细!$D$6:$H$22,MATCH(采购[[#This Row],[产品名称]]&amp;采购[[#This Row],[产品型号]],产品名称&amp;产品型号,0),TRUE)</f>
        <v>1.74</v>
      </c>
      <c r="F155" s="43">
        <f>采购[[#This Row],[采购量]]*采购[[#This Row],[采购单价]]</f>
        <v>2232.42</v>
      </c>
      <c r="G155" s="39" t="s">
        <v>52</v>
      </c>
      <c r="H155" s="39">
        <v>13</v>
      </c>
    </row>
    <row r="156" spans="1:8">
      <c r="A156" s="42">
        <v>43981</v>
      </c>
      <c r="B156" s="39" t="s">
        <v>21</v>
      </c>
      <c r="C156" s="39" t="s">
        <v>29</v>
      </c>
      <c r="D156" s="39">
        <v>1259</v>
      </c>
      <c r="E156" s="43">
        <f t="array" ref="E156">HLOOKUP(采购[[#This Row],[采购量]],产品明细!$D$6:$H$22,MATCH(采购[[#This Row],[产品名称]]&amp;采购[[#This Row],[产品型号]],产品名称&amp;产品型号,0),TRUE)</f>
        <v>4.4400000000000004</v>
      </c>
      <c r="F156" s="43">
        <f>采购[[#This Row],[采购量]]*采购[[#This Row],[采购单价]]</f>
        <v>5589.9600000000009</v>
      </c>
      <c r="G156" s="39" t="s">
        <v>52</v>
      </c>
      <c r="H156" s="39">
        <v>4</v>
      </c>
    </row>
    <row r="157" spans="1:8">
      <c r="A157" s="42">
        <v>43982</v>
      </c>
      <c r="B157" s="39" t="s">
        <v>17</v>
      </c>
      <c r="C157" s="39" t="s">
        <v>3</v>
      </c>
      <c r="D157" s="39">
        <v>1625</v>
      </c>
      <c r="E157" s="43">
        <f t="array" ref="E157">HLOOKUP(采购[[#This Row],[采购量]],产品明细!$D$6:$H$22,MATCH(采购[[#This Row],[产品名称]]&amp;采购[[#This Row],[产品型号]],产品名称&amp;产品型号,0),TRUE)</f>
        <v>1.74</v>
      </c>
      <c r="F157" s="43">
        <f>采购[[#This Row],[采购量]]*采购[[#This Row],[采购单价]]</f>
        <v>2827.5</v>
      </c>
      <c r="G157" s="39" t="s">
        <v>52</v>
      </c>
      <c r="H157" s="39">
        <v>8</v>
      </c>
    </row>
    <row r="158" spans="1:8">
      <c r="A158" s="42">
        <v>43983</v>
      </c>
      <c r="B158" s="39" t="s">
        <v>1</v>
      </c>
      <c r="C158" s="39" t="s">
        <v>11</v>
      </c>
      <c r="D158" s="39">
        <v>2394</v>
      </c>
      <c r="E158" s="43">
        <f t="array" ref="E158">HLOOKUP(采购[[#This Row],[采购量]],产品明细!$D$6:$H$22,MATCH(采购[[#This Row],[产品名称]]&amp;采购[[#This Row],[产品型号]],产品名称&amp;产品型号,0),TRUE)</f>
        <v>1.1399999999999999</v>
      </c>
      <c r="F158" s="43">
        <f>采购[[#This Row],[采购量]]*采购[[#This Row],[采购单价]]</f>
        <v>2729.16</v>
      </c>
      <c r="G158" s="39" t="s">
        <v>52</v>
      </c>
      <c r="H158" s="39">
        <v>15</v>
      </c>
    </row>
    <row r="159" spans="1:8">
      <c r="A159" s="42">
        <v>43984</v>
      </c>
      <c r="B159" s="39" t="s">
        <v>23</v>
      </c>
      <c r="C159" s="39" t="s">
        <v>13</v>
      </c>
      <c r="D159" s="39">
        <v>1087</v>
      </c>
      <c r="E159" s="43">
        <f t="array" ref="E159">HLOOKUP(采购[[#This Row],[采购量]],产品明细!$D$6:$H$22,MATCH(采购[[#This Row],[产品名称]]&amp;采购[[#This Row],[产品型号]],产品名称&amp;产品型号,0),TRUE)</f>
        <v>4.4400000000000004</v>
      </c>
      <c r="F159" s="43">
        <f>采购[[#This Row],[采购量]]*采购[[#This Row],[采购单价]]</f>
        <v>4826.2800000000007</v>
      </c>
      <c r="G159" s="39" t="s">
        <v>52</v>
      </c>
      <c r="H159" s="39">
        <v>4</v>
      </c>
    </row>
    <row r="160" spans="1:8">
      <c r="A160" s="42">
        <v>43985</v>
      </c>
      <c r="B160" s="39" t="s">
        <v>17</v>
      </c>
      <c r="C160" s="39" t="s">
        <v>3</v>
      </c>
      <c r="D160" s="39">
        <v>2535</v>
      </c>
      <c r="E160" s="43">
        <f t="array" ref="E160">HLOOKUP(采购[[#This Row],[采购量]],产品明细!$D$6:$H$22,MATCH(采购[[#This Row],[产品名称]]&amp;采购[[#This Row],[产品型号]],产品名称&amp;产品型号,0),TRUE)</f>
        <v>1.74</v>
      </c>
      <c r="F160" s="43">
        <f>采购[[#This Row],[采购量]]*采购[[#This Row],[采购单价]]</f>
        <v>4410.8999999999996</v>
      </c>
      <c r="G160" s="39" t="s">
        <v>52</v>
      </c>
      <c r="H160" s="39">
        <v>8</v>
      </c>
    </row>
    <row r="161" spans="1:8">
      <c r="A161" s="42">
        <v>43986</v>
      </c>
      <c r="B161" s="39" t="s">
        <v>21</v>
      </c>
      <c r="C161" s="39" t="s">
        <v>11</v>
      </c>
      <c r="D161" s="39">
        <v>1133</v>
      </c>
      <c r="E161" s="43">
        <f t="array" ref="E161">HLOOKUP(采购[[#This Row],[采购量]],产品明细!$D$6:$H$22,MATCH(采购[[#This Row],[产品名称]]&amp;采购[[#This Row],[产品型号]],产品名称&amp;产品型号,0),TRUE)</f>
        <v>3.24</v>
      </c>
      <c r="F161" s="43">
        <f>采购[[#This Row],[采购量]]*采购[[#This Row],[采购单价]]</f>
        <v>3670.92</v>
      </c>
      <c r="G161" s="39" t="s">
        <v>52</v>
      </c>
      <c r="H161" s="39">
        <v>15</v>
      </c>
    </row>
    <row r="162" spans="1:8">
      <c r="A162" s="42">
        <v>43987</v>
      </c>
      <c r="B162" s="39" t="s">
        <v>21</v>
      </c>
      <c r="C162" s="39" t="s">
        <v>29</v>
      </c>
      <c r="D162" s="39">
        <v>2948</v>
      </c>
      <c r="E162" s="43">
        <f t="array" ref="E162">HLOOKUP(采购[[#This Row],[采购量]],产品明细!$D$6:$H$22,MATCH(采购[[#This Row],[产品名称]]&amp;采购[[#This Row],[产品型号]],产品名称&amp;产品型号,0),TRUE)</f>
        <v>4.4400000000000004</v>
      </c>
      <c r="F162" s="43">
        <f>采购[[#This Row],[采购量]]*采购[[#This Row],[采购单价]]</f>
        <v>13089.12</v>
      </c>
      <c r="G162" s="39" t="s">
        <v>52</v>
      </c>
      <c r="H162" s="39">
        <v>11</v>
      </c>
    </row>
    <row r="163" spans="1:8">
      <c r="A163" s="42">
        <v>43988</v>
      </c>
      <c r="B163" s="39" t="s">
        <v>15</v>
      </c>
      <c r="C163" s="39" t="s">
        <v>13</v>
      </c>
      <c r="D163" s="39">
        <v>3178</v>
      </c>
      <c r="E163" s="43">
        <f t="array" ref="E163">HLOOKUP(采购[[#This Row],[采购量]],产品明细!$D$6:$H$22,MATCH(采购[[#This Row],[产品名称]]&amp;采购[[#This Row],[产品型号]],产品名称&amp;产品型号,0),TRUE)</f>
        <v>3.24</v>
      </c>
      <c r="F163" s="43">
        <f>采购[[#This Row],[采购量]]*采购[[#This Row],[采购单价]]</f>
        <v>10296.720000000001</v>
      </c>
      <c r="G163" s="39" t="s">
        <v>52</v>
      </c>
      <c r="H163" s="39">
        <v>2</v>
      </c>
    </row>
    <row r="164" spans="1:8">
      <c r="A164" s="42">
        <v>43989</v>
      </c>
      <c r="B164" s="39" t="s">
        <v>1</v>
      </c>
      <c r="C164" s="39" t="s">
        <v>3</v>
      </c>
      <c r="D164" s="39">
        <v>2316</v>
      </c>
      <c r="E164" s="43">
        <f t="array" ref="E164">HLOOKUP(采购[[#This Row],[采购量]],产品明细!$D$6:$H$22,MATCH(采购[[#This Row],[产品名称]]&amp;采购[[#This Row],[产品型号]],产品名称&amp;产品型号,0),TRUE)</f>
        <v>1.44</v>
      </c>
      <c r="F164" s="43">
        <f>采购[[#This Row],[采购量]]*采购[[#This Row],[采购单价]]</f>
        <v>3335.04</v>
      </c>
      <c r="G164" s="39" t="s">
        <v>52</v>
      </c>
      <c r="H164" s="39">
        <v>6</v>
      </c>
    </row>
    <row r="165" spans="1:8">
      <c r="A165" s="42">
        <v>43990</v>
      </c>
      <c r="B165" s="39" t="s">
        <v>19</v>
      </c>
      <c r="C165" s="39" t="s">
        <v>25</v>
      </c>
      <c r="D165" s="39">
        <v>2541</v>
      </c>
      <c r="E165" s="43">
        <f t="array" ref="E165">HLOOKUP(采购[[#This Row],[采购量]],产品明细!$D$6:$H$22,MATCH(采购[[#This Row],[产品名称]]&amp;采购[[#This Row],[产品型号]],产品名称&amp;产品型号,0),TRUE)</f>
        <v>3.24</v>
      </c>
      <c r="F165" s="43">
        <f>采购[[#This Row],[采购量]]*采购[[#This Row],[采购单价]]</f>
        <v>8232.84</v>
      </c>
      <c r="G165" s="39" t="s">
        <v>52</v>
      </c>
      <c r="H165" s="39">
        <v>2</v>
      </c>
    </row>
    <row r="166" spans="1:8">
      <c r="A166" s="42">
        <v>43991</v>
      </c>
      <c r="B166" s="39" t="s">
        <v>15</v>
      </c>
      <c r="C166" s="39" t="s">
        <v>3</v>
      </c>
      <c r="D166" s="39">
        <v>1810</v>
      </c>
      <c r="E166" s="43">
        <f t="array" ref="E166">HLOOKUP(采购[[#This Row],[采购量]],产品明细!$D$6:$H$22,MATCH(采购[[#This Row],[产品名称]]&amp;采购[[#This Row],[产品型号]],产品名称&amp;产品型号,0),TRUE)</f>
        <v>1.44</v>
      </c>
      <c r="F166" s="43">
        <f>采购[[#This Row],[采购量]]*采购[[#This Row],[采购单价]]</f>
        <v>2606.4</v>
      </c>
      <c r="G166" s="39" t="s">
        <v>52</v>
      </c>
      <c r="H166" s="39">
        <v>9</v>
      </c>
    </row>
    <row r="167" spans="1:8">
      <c r="A167" s="42">
        <v>43992</v>
      </c>
      <c r="B167" s="39" t="s">
        <v>1</v>
      </c>
      <c r="C167" s="39" t="s">
        <v>13</v>
      </c>
      <c r="D167" s="39">
        <v>1092</v>
      </c>
      <c r="E167" s="43">
        <f t="array" ref="E167">HLOOKUP(采购[[#This Row],[采购量]],产品明细!$D$6:$H$22,MATCH(采购[[#This Row],[产品名称]]&amp;采购[[#This Row],[产品型号]],产品名称&amp;产品型号,0),TRUE)</f>
        <v>3.24</v>
      </c>
      <c r="F167" s="43">
        <f>采购[[#This Row],[采购量]]*采购[[#This Row],[采购单价]]</f>
        <v>3538.0800000000004</v>
      </c>
      <c r="G167" s="39" t="s">
        <v>52</v>
      </c>
      <c r="H167" s="39">
        <v>4</v>
      </c>
    </row>
    <row r="168" spans="1:8">
      <c r="A168" s="42">
        <v>43993</v>
      </c>
      <c r="B168" s="39" t="s">
        <v>21</v>
      </c>
      <c r="C168" s="39" t="s">
        <v>29</v>
      </c>
      <c r="D168" s="39">
        <v>2351</v>
      </c>
      <c r="E168" s="43">
        <f t="array" ref="E168">HLOOKUP(采购[[#This Row],[采购量]],产品明细!$D$6:$H$22,MATCH(采购[[#This Row],[产品名称]]&amp;采购[[#This Row],[产品型号]],产品名称&amp;产品型号,0),TRUE)</f>
        <v>4.4400000000000004</v>
      </c>
      <c r="F168" s="43">
        <f>采购[[#This Row],[采购量]]*采购[[#This Row],[采购单价]]</f>
        <v>10438.44</v>
      </c>
      <c r="G168" s="39" t="s">
        <v>52</v>
      </c>
      <c r="H168" s="39">
        <v>11</v>
      </c>
    </row>
    <row r="169" spans="1:8">
      <c r="A169" s="42">
        <v>43994</v>
      </c>
      <c r="B169" s="39" t="s">
        <v>23</v>
      </c>
      <c r="C169" s="39" t="s">
        <v>3</v>
      </c>
      <c r="D169" s="39">
        <v>3000</v>
      </c>
      <c r="E169" s="43">
        <f t="array" ref="E169">HLOOKUP(采购[[#This Row],[采购量]],产品明细!$D$6:$H$22,MATCH(采购[[#This Row],[产品名称]]&amp;采购[[#This Row],[产品型号]],产品名称&amp;产品型号,0),TRUE)</f>
        <v>1.74</v>
      </c>
      <c r="F169" s="43">
        <f>采购[[#This Row],[采购量]]*采购[[#This Row],[采购单价]]</f>
        <v>5220</v>
      </c>
      <c r="G169" s="39" t="s">
        <v>52</v>
      </c>
      <c r="H169" s="39">
        <v>9</v>
      </c>
    </row>
    <row r="170" spans="1:8">
      <c r="A170" s="42">
        <v>43995</v>
      </c>
      <c r="B170" s="39" t="s">
        <v>15</v>
      </c>
      <c r="C170" s="39" t="s">
        <v>13</v>
      </c>
      <c r="D170" s="39">
        <v>2779</v>
      </c>
      <c r="E170" s="43">
        <f t="array" ref="E170">HLOOKUP(采购[[#This Row],[采购量]],产品明细!$D$6:$H$22,MATCH(采购[[#This Row],[产品名称]]&amp;采购[[#This Row],[产品型号]],产品名称&amp;产品型号,0),TRUE)</f>
        <v>3.24</v>
      </c>
      <c r="F170" s="43">
        <f>采购[[#This Row],[采购量]]*采购[[#This Row],[采购单价]]</f>
        <v>9003.9600000000009</v>
      </c>
      <c r="G170" s="39" t="s">
        <v>52</v>
      </c>
      <c r="H170" s="39">
        <v>2</v>
      </c>
    </row>
    <row r="171" spans="1:8">
      <c r="A171" s="42">
        <v>43996</v>
      </c>
      <c r="B171" s="39" t="s">
        <v>23</v>
      </c>
      <c r="C171" s="39" t="s">
        <v>13</v>
      </c>
      <c r="D171" s="39">
        <v>602</v>
      </c>
      <c r="E171" s="43">
        <f t="array" ref="E171">HLOOKUP(采购[[#This Row],[采购量]],产品明细!$D$6:$H$22,MATCH(采购[[#This Row],[产品名称]]&amp;采购[[#This Row],[产品型号]],产品名称&amp;产品型号,0),TRUE)</f>
        <v>5.18</v>
      </c>
      <c r="F171" s="43">
        <f>采购[[#This Row],[采购量]]*采购[[#This Row],[采购单价]]</f>
        <v>3118.3599999999997</v>
      </c>
      <c r="G171" s="39" t="s">
        <v>52</v>
      </c>
      <c r="H171" s="39">
        <v>12</v>
      </c>
    </row>
    <row r="172" spans="1:8">
      <c r="A172" s="42">
        <v>43997</v>
      </c>
      <c r="B172" s="39" t="s">
        <v>19</v>
      </c>
      <c r="C172" s="39" t="s">
        <v>3</v>
      </c>
      <c r="D172" s="39">
        <v>1298</v>
      </c>
      <c r="E172" s="43">
        <f t="array" ref="E172">HLOOKUP(采购[[#This Row],[采购量]],产品明细!$D$6:$H$22,MATCH(采购[[#This Row],[产品名称]]&amp;采购[[#This Row],[产品型号]],产品名称&amp;产品型号,0),TRUE)</f>
        <v>2.64</v>
      </c>
      <c r="F172" s="43">
        <f>采购[[#This Row],[采购量]]*采购[[#This Row],[采购单价]]</f>
        <v>3426.7200000000003</v>
      </c>
      <c r="G172" s="39" t="s">
        <v>52</v>
      </c>
      <c r="H172" s="39">
        <v>8</v>
      </c>
    </row>
    <row r="173" spans="1:8">
      <c r="A173" s="42">
        <v>43998</v>
      </c>
      <c r="B173" s="39" t="s">
        <v>23</v>
      </c>
      <c r="C173" s="39" t="s">
        <v>13</v>
      </c>
      <c r="D173" s="39">
        <v>2393</v>
      </c>
      <c r="E173" s="43">
        <f t="array" ref="E173">HLOOKUP(采购[[#This Row],[采购量]],产品明细!$D$6:$H$22,MATCH(采购[[#This Row],[产品名称]]&amp;采购[[#This Row],[产品型号]],产品名称&amp;产品型号,0),TRUE)</f>
        <v>4.4400000000000004</v>
      </c>
      <c r="F173" s="43">
        <f>采购[[#This Row],[采购量]]*采购[[#This Row],[采购单价]]</f>
        <v>10624.92</v>
      </c>
      <c r="G173" s="39" t="s">
        <v>52</v>
      </c>
      <c r="H173" s="39">
        <v>15</v>
      </c>
    </row>
    <row r="174" spans="1:8">
      <c r="A174" s="42">
        <v>43999</v>
      </c>
      <c r="B174" s="39" t="s">
        <v>15</v>
      </c>
      <c r="C174" s="39" t="s">
        <v>13</v>
      </c>
      <c r="D174" s="39">
        <v>5096</v>
      </c>
      <c r="E174" s="43">
        <f t="array" ref="E174">HLOOKUP(采购[[#This Row],[采购量]],产品明细!$D$6:$H$22,MATCH(采购[[#This Row],[产品名称]]&amp;采购[[#This Row],[产品型号]],产品名称&amp;产品型号,0),TRUE)</f>
        <v>3.24</v>
      </c>
      <c r="F174" s="43">
        <f>采购[[#This Row],[采购量]]*采购[[#This Row],[采购单价]]</f>
        <v>16511.04</v>
      </c>
      <c r="G174" s="39" t="s">
        <v>52</v>
      </c>
      <c r="H174" s="39">
        <v>1</v>
      </c>
    </row>
    <row r="175" spans="1:8">
      <c r="A175" s="42">
        <v>44000</v>
      </c>
      <c r="B175" s="39" t="s">
        <v>1</v>
      </c>
      <c r="C175" s="39" t="s">
        <v>13</v>
      </c>
      <c r="D175" s="39">
        <v>1405</v>
      </c>
      <c r="E175" s="43">
        <f t="array" ref="E175">HLOOKUP(采购[[#This Row],[采购量]],产品明细!$D$6:$H$22,MATCH(采购[[#This Row],[产品名称]]&amp;采购[[#This Row],[产品型号]],产品名称&amp;产品型号,0),TRUE)</f>
        <v>3.24</v>
      </c>
      <c r="F175" s="43">
        <f>采购[[#This Row],[采购量]]*采购[[#This Row],[采购单价]]</f>
        <v>4552.2000000000007</v>
      </c>
      <c r="G175" s="39" t="s">
        <v>52</v>
      </c>
      <c r="H175" s="39">
        <v>8</v>
      </c>
    </row>
    <row r="176" spans="1:8">
      <c r="A176" s="42">
        <v>44001</v>
      </c>
      <c r="B176" s="39" t="s">
        <v>15</v>
      </c>
      <c r="C176" s="39" t="s">
        <v>11</v>
      </c>
      <c r="D176" s="39">
        <v>2685</v>
      </c>
      <c r="E176" s="43">
        <f t="array" ref="E176">HLOOKUP(采购[[#This Row],[采购量]],产品明细!$D$6:$H$22,MATCH(采购[[#This Row],[产品名称]]&amp;采购[[#This Row],[产品型号]],产品名称&amp;产品型号,0),TRUE)</f>
        <v>1.1399999999999999</v>
      </c>
      <c r="F176" s="43">
        <f>采购[[#This Row],[采购量]]*采购[[#This Row],[采购单价]]</f>
        <v>3060.8999999999996</v>
      </c>
      <c r="G176" s="39" t="s">
        <v>52</v>
      </c>
      <c r="H176" s="39">
        <v>0</v>
      </c>
    </row>
    <row r="177" spans="1:8">
      <c r="A177" s="42">
        <v>44002</v>
      </c>
      <c r="B177" s="39" t="s">
        <v>15</v>
      </c>
      <c r="C177" s="39" t="s">
        <v>3</v>
      </c>
      <c r="D177" s="39">
        <v>1659</v>
      </c>
      <c r="E177" s="43">
        <f t="array" ref="E177">HLOOKUP(采购[[#This Row],[采购量]],产品明细!$D$6:$H$22,MATCH(采购[[#This Row],[产品名称]]&amp;采购[[#This Row],[产品型号]],产品名称&amp;产品型号,0),TRUE)</f>
        <v>1.44</v>
      </c>
      <c r="F177" s="43">
        <f>采购[[#This Row],[采购量]]*采购[[#This Row],[采购单价]]</f>
        <v>2388.96</v>
      </c>
      <c r="G177" s="39" t="s">
        <v>52</v>
      </c>
      <c r="H177" s="39">
        <v>11</v>
      </c>
    </row>
    <row r="178" spans="1:8">
      <c r="A178" s="42">
        <v>44003</v>
      </c>
      <c r="B178" s="39" t="s">
        <v>19</v>
      </c>
      <c r="C178" s="39" t="s">
        <v>11</v>
      </c>
      <c r="D178" s="39">
        <v>2840</v>
      </c>
      <c r="E178" s="43">
        <f t="array" ref="E178">HLOOKUP(采购[[#This Row],[采购量]],产品明细!$D$6:$H$22,MATCH(采购[[#This Row],[产品名称]]&amp;采购[[#This Row],[产品型号]],产品名称&amp;产品型号,0),TRUE)</f>
        <v>2.04</v>
      </c>
      <c r="F178" s="43">
        <f>采购[[#This Row],[采购量]]*采购[[#This Row],[采购单价]]</f>
        <v>5793.6</v>
      </c>
      <c r="G178" s="39" t="s">
        <v>52</v>
      </c>
      <c r="H178" s="39">
        <v>14</v>
      </c>
    </row>
    <row r="179" spans="1:8">
      <c r="A179" s="42">
        <v>44004</v>
      </c>
      <c r="B179" s="39" t="s">
        <v>21</v>
      </c>
      <c r="C179" s="39" t="s">
        <v>29</v>
      </c>
      <c r="D179" s="39">
        <v>2703</v>
      </c>
      <c r="E179" s="43">
        <f t="array" ref="E179">HLOOKUP(采购[[#This Row],[采购量]],产品明细!$D$6:$H$22,MATCH(采购[[#This Row],[产品名称]]&amp;采购[[#This Row],[产品型号]],产品名称&amp;产品型号,0),TRUE)</f>
        <v>4.4400000000000004</v>
      </c>
      <c r="F179" s="43">
        <f>采购[[#This Row],[采购量]]*采购[[#This Row],[采购单价]]</f>
        <v>12001.320000000002</v>
      </c>
      <c r="G179" s="39" t="s">
        <v>52</v>
      </c>
      <c r="H179" s="39">
        <v>3</v>
      </c>
    </row>
    <row r="180" spans="1:8">
      <c r="A180" s="42">
        <v>44005</v>
      </c>
      <c r="B180" s="39" t="s">
        <v>15</v>
      </c>
      <c r="C180" s="39" t="s">
        <v>11</v>
      </c>
      <c r="D180" s="39">
        <v>1306</v>
      </c>
      <c r="E180" s="43">
        <f t="array" ref="E180">HLOOKUP(采购[[#This Row],[采购量]],产品明细!$D$6:$H$22,MATCH(采购[[#This Row],[产品名称]]&amp;采购[[#This Row],[产品型号]],产品名称&amp;产品型号,0),TRUE)</f>
        <v>1.1399999999999999</v>
      </c>
      <c r="F180" s="43">
        <f>采购[[#This Row],[采购量]]*采购[[#This Row],[采购单价]]</f>
        <v>1488.84</v>
      </c>
      <c r="G180" s="39" t="s">
        <v>52</v>
      </c>
      <c r="H180" s="39">
        <v>1</v>
      </c>
    </row>
    <row r="181" spans="1:8">
      <c r="A181" s="42">
        <v>44006</v>
      </c>
      <c r="B181" s="39" t="s">
        <v>1</v>
      </c>
      <c r="C181" s="39" t="s">
        <v>11</v>
      </c>
      <c r="D181" s="39">
        <v>2222</v>
      </c>
      <c r="E181" s="43">
        <f t="array" ref="E181">HLOOKUP(采购[[#This Row],[采购量]],产品明细!$D$6:$H$22,MATCH(采购[[#This Row],[产品名称]]&amp;采购[[#This Row],[产品型号]],产品名称&amp;产品型号,0),TRUE)</f>
        <v>1.1399999999999999</v>
      </c>
      <c r="F181" s="43">
        <f>采购[[#This Row],[采购量]]*采购[[#This Row],[采购单价]]</f>
        <v>2533.08</v>
      </c>
      <c r="G181" s="39" t="s">
        <v>52</v>
      </c>
      <c r="H181" s="39">
        <v>2</v>
      </c>
    </row>
    <row r="182" spans="1:8">
      <c r="A182" s="42">
        <v>44007</v>
      </c>
      <c r="B182" s="39" t="s">
        <v>15</v>
      </c>
      <c r="C182" s="39" t="s">
        <v>13</v>
      </c>
      <c r="D182" s="39">
        <v>2783</v>
      </c>
      <c r="E182" s="43">
        <f t="array" ref="E182">HLOOKUP(采购[[#This Row],[采购量]],产品明细!$D$6:$H$22,MATCH(采购[[#This Row],[产品名称]]&amp;采购[[#This Row],[产品型号]],产品名称&amp;产品型号,0),TRUE)</f>
        <v>3.24</v>
      </c>
      <c r="F182" s="43">
        <f>采购[[#This Row],[采购量]]*采购[[#This Row],[采购单价]]</f>
        <v>9016.92</v>
      </c>
      <c r="G182" s="39" t="s">
        <v>52</v>
      </c>
      <c r="H182" s="39">
        <v>11</v>
      </c>
    </row>
    <row r="183" spans="1:8">
      <c r="A183" s="42">
        <v>44008</v>
      </c>
      <c r="B183" s="39" t="s">
        <v>23</v>
      </c>
      <c r="C183" s="39" t="s">
        <v>3</v>
      </c>
      <c r="D183" s="39">
        <v>2631</v>
      </c>
      <c r="E183" s="43">
        <f t="array" ref="E183">HLOOKUP(采购[[#This Row],[采购量]],产品明细!$D$6:$H$22,MATCH(采购[[#This Row],[产品名称]]&amp;采购[[#This Row],[产品型号]],产品名称&amp;产品型号,0),TRUE)</f>
        <v>1.74</v>
      </c>
      <c r="F183" s="43">
        <f>采购[[#This Row],[采购量]]*采购[[#This Row],[采购单价]]</f>
        <v>4577.9399999999996</v>
      </c>
      <c r="G183" s="39" t="s">
        <v>52</v>
      </c>
      <c r="H183" s="39">
        <v>1</v>
      </c>
    </row>
    <row r="184" spans="1:8">
      <c r="A184" s="42">
        <v>44009</v>
      </c>
      <c r="B184" s="39" t="s">
        <v>23</v>
      </c>
      <c r="C184" s="39" t="s">
        <v>13</v>
      </c>
      <c r="D184" s="39">
        <v>2444</v>
      </c>
      <c r="E184" s="43">
        <f t="array" ref="E184">HLOOKUP(采购[[#This Row],[采购量]],产品明细!$D$6:$H$22,MATCH(采购[[#This Row],[产品名称]]&amp;采购[[#This Row],[产品型号]],产品名称&amp;产品型号,0),TRUE)</f>
        <v>4.4400000000000004</v>
      </c>
      <c r="F184" s="43">
        <f>采购[[#This Row],[采购量]]*采购[[#This Row],[采购单价]]</f>
        <v>10851.36</v>
      </c>
      <c r="G184" s="39" t="s">
        <v>52</v>
      </c>
      <c r="H184" s="39">
        <v>4</v>
      </c>
    </row>
    <row r="185" spans="1:8">
      <c r="A185" s="42">
        <v>44010</v>
      </c>
      <c r="B185" s="39" t="s">
        <v>19</v>
      </c>
      <c r="C185" s="39" t="s">
        <v>25</v>
      </c>
      <c r="D185" s="39">
        <v>666</v>
      </c>
      <c r="E185" s="43">
        <f t="array" ref="E185">HLOOKUP(采购[[#This Row],[采购量]],产品明细!$D$6:$H$22,MATCH(采购[[#This Row],[产品名称]]&amp;采购[[#This Row],[产品型号]],产品名称&amp;产品型号,0),TRUE)</f>
        <v>3.78</v>
      </c>
      <c r="F185" s="43">
        <f>采购[[#This Row],[采购量]]*采购[[#This Row],[采购单价]]</f>
        <v>2517.48</v>
      </c>
      <c r="G185" s="39" t="s">
        <v>52</v>
      </c>
      <c r="H185" s="39">
        <v>6</v>
      </c>
    </row>
    <row r="186" spans="1:8">
      <c r="A186" s="42">
        <v>44011</v>
      </c>
      <c r="B186" s="39" t="s">
        <v>23</v>
      </c>
      <c r="C186" s="39" t="s">
        <v>13</v>
      </c>
      <c r="D186" s="39">
        <v>2533</v>
      </c>
      <c r="E186" s="43">
        <f t="array" ref="E186">HLOOKUP(采购[[#This Row],[采购量]],产品明细!$D$6:$H$22,MATCH(采购[[#This Row],[产品名称]]&amp;采购[[#This Row],[产品型号]],产品名称&amp;产品型号,0),TRUE)</f>
        <v>4.4400000000000004</v>
      </c>
      <c r="F186" s="43">
        <f>采购[[#This Row],[采购量]]*采购[[#This Row],[采购单价]]</f>
        <v>11246.52</v>
      </c>
      <c r="G186" s="39" t="s">
        <v>52</v>
      </c>
      <c r="H186" s="39">
        <v>3</v>
      </c>
    </row>
    <row r="187" spans="1:8">
      <c r="A187" s="42">
        <v>44012</v>
      </c>
      <c r="B187" s="39" t="s">
        <v>19</v>
      </c>
      <c r="C187" s="39" t="s">
        <v>25</v>
      </c>
      <c r="D187" s="39">
        <v>899</v>
      </c>
      <c r="E187" s="43">
        <f t="array" ref="E187">HLOOKUP(采购[[#This Row],[采购量]],产品明细!$D$6:$H$22,MATCH(采购[[#This Row],[产品名称]]&amp;采购[[#This Row],[产品型号]],产品名称&amp;产品型号,0),TRUE)</f>
        <v>3.78</v>
      </c>
      <c r="F187" s="43">
        <f>采购[[#This Row],[采购量]]*采购[[#This Row],[采购单价]]</f>
        <v>3398.22</v>
      </c>
      <c r="G187" s="39" t="s">
        <v>52</v>
      </c>
      <c r="H187" s="39">
        <v>3</v>
      </c>
    </row>
    <row r="188" spans="1:8">
      <c r="A188" s="42">
        <v>44013</v>
      </c>
      <c r="B188" s="39" t="s">
        <v>1</v>
      </c>
      <c r="C188" s="39" t="s">
        <v>13</v>
      </c>
      <c r="D188" s="39">
        <v>1375</v>
      </c>
      <c r="E188" s="43">
        <f t="array" ref="E188">HLOOKUP(采购[[#This Row],[采购量]],产品明细!$D$6:$H$22,MATCH(采购[[#This Row],[产品名称]]&amp;采购[[#This Row],[产品型号]],产品名称&amp;产品型号,0),TRUE)</f>
        <v>3.24</v>
      </c>
      <c r="F188" s="43">
        <f>采购[[#This Row],[采购量]]*采购[[#This Row],[采购单价]]</f>
        <v>4455</v>
      </c>
      <c r="G188" s="39" t="s">
        <v>52</v>
      </c>
      <c r="H188" s="39">
        <v>6</v>
      </c>
    </row>
    <row r="189" spans="1:8">
      <c r="A189" s="42">
        <v>44014</v>
      </c>
      <c r="B189" s="39" t="s">
        <v>23</v>
      </c>
      <c r="C189" s="39" t="s">
        <v>13</v>
      </c>
      <c r="D189" s="39">
        <v>1989</v>
      </c>
      <c r="E189" s="43">
        <f t="array" ref="E189">HLOOKUP(采购[[#This Row],[采购量]],产品明细!$D$6:$H$22,MATCH(采购[[#This Row],[产品名称]]&amp;采购[[#This Row],[产品型号]],产品名称&amp;产品型号,0),TRUE)</f>
        <v>4.4400000000000004</v>
      </c>
      <c r="F189" s="43">
        <f>采购[[#This Row],[采购量]]*采购[[#This Row],[采购单价]]</f>
        <v>8831.1600000000017</v>
      </c>
      <c r="G189" s="39" t="s">
        <v>52</v>
      </c>
      <c r="H189" s="39">
        <v>5</v>
      </c>
    </row>
    <row r="190" spans="1:8">
      <c r="A190" s="42">
        <v>44015</v>
      </c>
      <c r="B190" s="39" t="s">
        <v>1</v>
      </c>
      <c r="C190" s="39" t="s">
        <v>11</v>
      </c>
      <c r="D190" s="39">
        <v>876</v>
      </c>
      <c r="E190" s="43">
        <f t="array" ref="E190">HLOOKUP(采购[[#This Row],[采购量]],产品明细!$D$6:$H$22,MATCH(采购[[#This Row],[产品名称]]&amp;采购[[#This Row],[产品型号]],产品名称&amp;产品型号,0),TRUE)</f>
        <v>1.3299999999999998</v>
      </c>
      <c r="F190" s="43">
        <f>采购[[#This Row],[采购量]]*采购[[#This Row],[采购单价]]</f>
        <v>1165.08</v>
      </c>
      <c r="G190" s="39" t="s">
        <v>52</v>
      </c>
      <c r="H190" s="39">
        <v>15</v>
      </c>
    </row>
    <row r="191" spans="1:8">
      <c r="A191" s="42">
        <v>44016</v>
      </c>
      <c r="B191" s="39" t="s">
        <v>21</v>
      </c>
      <c r="C191" s="39" t="s">
        <v>27</v>
      </c>
      <c r="D191" s="39">
        <v>1923</v>
      </c>
      <c r="E191" s="43">
        <f t="array" ref="E191">HLOOKUP(采购[[#This Row],[采购量]],产品明细!$D$6:$H$22,MATCH(采购[[#This Row],[产品名称]]&amp;采购[[#This Row],[产品型号]],产品名称&amp;产品型号,0),TRUE)</f>
        <v>2.04</v>
      </c>
      <c r="F191" s="43">
        <f>采购[[#This Row],[采购量]]*采购[[#This Row],[采购单价]]</f>
        <v>3922.92</v>
      </c>
      <c r="G191" s="39" t="s">
        <v>52</v>
      </c>
      <c r="H191" s="39">
        <v>1</v>
      </c>
    </row>
    <row r="192" spans="1:8">
      <c r="A192" s="42">
        <v>44017</v>
      </c>
      <c r="B192" s="39" t="s">
        <v>1</v>
      </c>
      <c r="C192" s="39" t="s">
        <v>13</v>
      </c>
      <c r="D192" s="39">
        <v>2570</v>
      </c>
      <c r="E192" s="43">
        <f t="array" ref="E192">HLOOKUP(采购[[#This Row],[采购量]],产品明细!$D$6:$H$22,MATCH(采购[[#This Row],[产品名称]]&amp;采购[[#This Row],[产品型号]],产品名称&amp;产品型号,0),TRUE)</f>
        <v>3.24</v>
      </c>
      <c r="F192" s="43">
        <f>采购[[#This Row],[采购量]]*采购[[#This Row],[采购单价]]</f>
        <v>8326.8000000000011</v>
      </c>
      <c r="G192" s="39" t="s">
        <v>52</v>
      </c>
      <c r="H192" s="39">
        <v>0</v>
      </c>
    </row>
    <row r="193" spans="1:8">
      <c r="A193" s="42">
        <v>44018</v>
      </c>
      <c r="B193" s="39" t="s">
        <v>21</v>
      </c>
      <c r="C193" s="39" t="s">
        <v>29</v>
      </c>
      <c r="D193" s="39">
        <v>1860</v>
      </c>
      <c r="E193" s="43">
        <f t="array" ref="E193">HLOOKUP(采购[[#This Row],[采购量]],产品明细!$D$6:$H$22,MATCH(采购[[#This Row],[产品名称]]&amp;采购[[#This Row],[产品型号]],产品名称&amp;产品型号,0),TRUE)</f>
        <v>4.4400000000000004</v>
      </c>
      <c r="F193" s="43">
        <f>采购[[#This Row],[采购量]]*采购[[#This Row],[采购单价]]</f>
        <v>8258.4000000000015</v>
      </c>
      <c r="G193" s="39" t="s">
        <v>52</v>
      </c>
      <c r="H193" s="39">
        <v>1</v>
      </c>
    </row>
    <row r="194" spans="1:8">
      <c r="A194" s="42">
        <v>44019</v>
      </c>
      <c r="B194" s="39" t="s">
        <v>19</v>
      </c>
      <c r="C194" s="39" t="s">
        <v>3</v>
      </c>
      <c r="D194" s="39">
        <v>2408</v>
      </c>
      <c r="E194" s="43">
        <f t="array" ref="E194">HLOOKUP(采购[[#This Row],[采购量]],产品明细!$D$6:$H$22,MATCH(采购[[#This Row],[产品名称]]&amp;采购[[#This Row],[产品型号]],产品名称&amp;产品型号,0),TRUE)</f>
        <v>2.64</v>
      </c>
      <c r="F194" s="43">
        <f>采购[[#This Row],[采购量]]*采购[[#This Row],[采购单价]]</f>
        <v>6357.12</v>
      </c>
      <c r="G194" s="39" t="s">
        <v>52</v>
      </c>
      <c r="H194" s="39">
        <v>4</v>
      </c>
    </row>
    <row r="195" spans="1:8">
      <c r="A195" s="42">
        <v>44020</v>
      </c>
      <c r="B195" s="39" t="s">
        <v>15</v>
      </c>
      <c r="C195" s="39" t="s">
        <v>11</v>
      </c>
      <c r="D195" s="39">
        <v>1295</v>
      </c>
      <c r="E195" s="43">
        <f t="array" ref="E195">HLOOKUP(采购[[#This Row],[采购量]],产品明细!$D$6:$H$22,MATCH(采购[[#This Row],[产品名称]]&amp;采购[[#This Row],[产品型号]],产品名称&amp;产品型号,0),TRUE)</f>
        <v>1.1399999999999999</v>
      </c>
      <c r="F195" s="43">
        <f>采购[[#This Row],[采购量]]*采购[[#This Row],[采购单价]]</f>
        <v>1476.3</v>
      </c>
      <c r="G195" s="39" t="s">
        <v>52</v>
      </c>
      <c r="H195" s="39">
        <v>12</v>
      </c>
    </row>
    <row r="196" spans="1:8">
      <c r="A196" s="42">
        <v>44021</v>
      </c>
      <c r="B196" s="39" t="s">
        <v>21</v>
      </c>
      <c r="C196" s="39" t="s">
        <v>27</v>
      </c>
      <c r="D196" s="39">
        <v>2165</v>
      </c>
      <c r="E196" s="43">
        <f t="array" ref="E196">HLOOKUP(采购[[#This Row],[采购量]],产品明细!$D$6:$H$22,MATCH(采购[[#This Row],[产品名称]]&amp;采购[[#This Row],[产品型号]],产品名称&amp;产品型号,0),TRUE)</f>
        <v>2.04</v>
      </c>
      <c r="F196" s="43">
        <f>采购[[#This Row],[采购量]]*采购[[#This Row],[采购单价]]</f>
        <v>4416.6000000000004</v>
      </c>
      <c r="G196" s="39" t="s">
        <v>52</v>
      </c>
      <c r="H196" s="39">
        <v>1</v>
      </c>
    </row>
    <row r="197" spans="1:8">
      <c r="A197" s="42">
        <v>44022</v>
      </c>
      <c r="B197" s="39" t="s">
        <v>23</v>
      </c>
      <c r="C197" s="39" t="s">
        <v>3</v>
      </c>
      <c r="D197" s="39">
        <v>1882</v>
      </c>
      <c r="E197" s="43">
        <f t="array" ref="E197">HLOOKUP(采购[[#This Row],[采购量]],产品明细!$D$6:$H$22,MATCH(采购[[#This Row],[产品名称]]&amp;采购[[#This Row],[产品型号]],产品名称&amp;产品型号,0),TRUE)</f>
        <v>1.74</v>
      </c>
      <c r="F197" s="43">
        <f>采购[[#This Row],[采购量]]*采购[[#This Row],[采购单价]]</f>
        <v>3274.68</v>
      </c>
      <c r="G197" s="39" t="s">
        <v>52</v>
      </c>
      <c r="H197" s="39">
        <v>15</v>
      </c>
    </row>
    <row r="198" spans="1:8">
      <c r="A198" s="42">
        <v>44023</v>
      </c>
      <c r="B198" s="39" t="s">
        <v>15</v>
      </c>
      <c r="C198" s="39" t="s">
        <v>3</v>
      </c>
      <c r="D198" s="39">
        <v>2787</v>
      </c>
      <c r="E198" s="43">
        <f t="array" ref="E198">HLOOKUP(采购[[#This Row],[采购量]],产品明细!$D$6:$H$22,MATCH(采购[[#This Row],[产品名称]]&amp;采购[[#This Row],[产品型号]],产品名称&amp;产品型号,0),TRUE)</f>
        <v>1.44</v>
      </c>
      <c r="F198" s="43">
        <f>采购[[#This Row],[采购量]]*采购[[#This Row],[采购单价]]</f>
        <v>4013.2799999999997</v>
      </c>
      <c r="G198" s="39" t="s">
        <v>52</v>
      </c>
      <c r="H198" s="39">
        <v>6</v>
      </c>
    </row>
    <row r="199" spans="1:8">
      <c r="A199" s="42">
        <v>44024</v>
      </c>
      <c r="B199" s="39" t="s">
        <v>1</v>
      </c>
      <c r="C199" s="39" t="s">
        <v>11</v>
      </c>
      <c r="D199" s="39">
        <v>2413</v>
      </c>
      <c r="E199" s="43">
        <f t="array" ref="E199">HLOOKUP(采购[[#This Row],[采购量]],产品明细!$D$6:$H$22,MATCH(采购[[#This Row],[产品名称]]&amp;采购[[#This Row],[产品型号]],产品名称&amp;产品型号,0),TRUE)</f>
        <v>1.1399999999999999</v>
      </c>
      <c r="F199" s="43">
        <f>采购[[#This Row],[采购量]]*采购[[#This Row],[采购单价]]</f>
        <v>2750.8199999999997</v>
      </c>
      <c r="G199" s="39" t="s">
        <v>52</v>
      </c>
      <c r="H199" s="39">
        <v>8</v>
      </c>
    </row>
    <row r="200" spans="1:8">
      <c r="A200" s="42">
        <v>44025</v>
      </c>
      <c r="B200" s="39" t="s">
        <v>1</v>
      </c>
      <c r="C200" s="39" t="s">
        <v>11</v>
      </c>
      <c r="D200" s="39">
        <v>2569</v>
      </c>
      <c r="E200" s="43">
        <f t="array" ref="E200">HLOOKUP(采购[[#This Row],[采购量]],产品明细!$D$6:$H$22,MATCH(采购[[#This Row],[产品名称]]&amp;采购[[#This Row],[产品型号]],产品名称&amp;产品型号,0),TRUE)</f>
        <v>1.1399999999999999</v>
      </c>
      <c r="F200" s="43">
        <f>采购[[#This Row],[采购量]]*采购[[#This Row],[采购单价]]</f>
        <v>2928.66</v>
      </c>
      <c r="G200" s="39" t="s">
        <v>52</v>
      </c>
      <c r="H200" s="39">
        <v>5</v>
      </c>
    </row>
    <row r="201" spans="1:8">
      <c r="A201" s="42">
        <v>44026</v>
      </c>
      <c r="B201" s="39" t="s">
        <v>23</v>
      </c>
      <c r="C201" s="39" t="s">
        <v>13</v>
      </c>
      <c r="D201" s="39">
        <v>639</v>
      </c>
      <c r="E201" s="43">
        <f t="array" ref="E201">HLOOKUP(采购[[#This Row],[采购量]],产品明细!$D$6:$H$22,MATCH(采购[[#This Row],[产品名称]]&amp;采购[[#This Row],[产品型号]],产品名称&amp;产品型号,0),TRUE)</f>
        <v>5.18</v>
      </c>
      <c r="F201" s="43">
        <f>采购[[#This Row],[采购量]]*采购[[#This Row],[采购单价]]</f>
        <v>3310.02</v>
      </c>
      <c r="G201" s="39" t="s">
        <v>52</v>
      </c>
      <c r="H201" s="39">
        <v>12</v>
      </c>
    </row>
    <row r="202" spans="1:8">
      <c r="A202" s="42">
        <v>44027</v>
      </c>
      <c r="B202" s="39" t="s">
        <v>19</v>
      </c>
      <c r="C202" s="39" t="s">
        <v>3</v>
      </c>
      <c r="D202" s="39">
        <v>1608</v>
      </c>
      <c r="E202" s="43">
        <f t="array" ref="E202">HLOOKUP(采购[[#This Row],[采购量]],产品明细!$D$6:$H$22,MATCH(采购[[#This Row],[产品名称]]&amp;采购[[#This Row],[产品型号]],产品名称&amp;产品型号,0),TRUE)</f>
        <v>2.64</v>
      </c>
      <c r="F202" s="43">
        <f>采购[[#This Row],[采购量]]*采购[[#This Row],[采购单价]]</f>
        <v>4245.12</v>
      </c>
      <c r="G202" s="39" t="s">
        <v>52</v>
      </c>
      <c r="H202" s="39">
        <v>13</v>
      </c>
    </row>
    <row r="203" spans="1:8">
      <c r="A203" s="42">
        <v>44028</v>
      </c>
      <c r="B203" s="39" t="s">
        <v>1</v>
      </c>
      <c r="C203" s="39" t="s">
        <v>13</v>
      </c>
      <c r="D203" s="39">
        <v>1757</v>
      </c>
      <c r="E203" s="43">
        <f t="array" ref="E203">HLOOKUP(采购[[#This Row],[采购量]],产品明细!$D$6:$H$22,MATCH(采购[[#This Row],[产品名称]]&amp;采购[[#This Row],[产品型号]],产品名称&amp;产品型号,0),TRUE)</f>
        <v>3.24</v>
      </c>
      <c r="F203" s="43">
        <f>采购[[#This Row],[采购量]]*采购[[#This Row],[采购单价]]</f>
        <v>5692.68</v>
      </c>
      <c r="G203" s="39" t="s">
        <v>52</v>
      </c>
      <c r="H203" s="39">
        <v>8</v>
      </c>
    </row>
    <row r="204" spans="1:8">
      <c r="A204" s="42">
        <v>44029</v>
      </c>
      <c r="B204" s="39" t="s">
        <v>21</v>
      </c>
      <c r="C204" s="39" t="s">
        <v>29</v>
      </c>
      <c r="D204" s="39">
        <v>2736</v>
      </c>
      <c r="E204" s="43">
        <f t="array" ref="E204">HLOOKUP(采购[[#This Row],[采购量]],产品明细!$D$6:$H$22,MATCH(采购[[#This Row],[产品名称]]&amp;采购[[#This Row],[产品型号]],产品名称&amp;产品型号,0),TRUE)</f>
        <v>4.4400000000000004</v>
      </c>
      <c r="F204" s="43">
        <f>采购[[#This Row],[采购量]]*采购[[#This Row],[采购单价]]</f>
        <v>12147.840000000002</v>
      </c>
      <c r="G204" s="39" t="s">
        <v>52</v>
      </c>
      <c r="H204" s="39">
        <v>13</v>
      </c>
    </row>
    <row r="205" spans="1:8">
      <c r="A205" s="42">
        <v>44030</v>
      </c>
      <c r="B205" s="39" t="s">
        <v>1</v>
      </c>
      <c r="C205" s="39" t="s">
        <v>11</v>
      </c>
      <c r="D205" s="39">
        <v>940</v>
      </c>
      <c r="E205" s="43">
        <f t="array" ref="E205">HLOOKUP(采购[[#This Row],[采购量]],产品明细!$D$6:$H$22,MATCH(采购[[#This Row],[产品名称]]&amp;采购[[#This Row],[产品型号]],产品名称&amp;产品型号,0),TRUE)</f>
        <v>1.3299999999999998</v>
      </c>
      <c r="F205" s="43">
        <f>采购[[#This Row],[采购量]]*采购[[#This Row],[采购单价]]</f>
        <v>1250.1999999999998</v>
      </c>
      <c r="G205" s="39" t="s">
        <v>52</v>
      </c>
      <c r="H205" s="39">
        <v>13</v>
      </c>
    </row>
    <row r="206" spans="1:8">
      <c r="A206" s="42">
        <v>44031</v>
      </c>
      <c r="B206" s="39" t="s">
        <v>19</v>
      </c>
      <c r="C206" s="39" t="s">
        <v>11</v>
      </c>
      <c r="D206" s="39">
        <v>2362</v>
      </c>
      <c r="E206" s="43">
        <f t="array" ref="E206">HLOOKUP(采购[[#This Row],[采购量]],产品明细!$D$6:$H$22,MATCH(采购[[#This Row],[产品名称]]&amp;采购[[#This Row],[产品型号]],产品名称&amp;产品型号,0),TRUE)</f>
        <v>2.04</v>
      </c>
      <c r="F206" s="43">
        <f>采购[[#This Row],[采购量]]*采购[[#This Row],[采购单价]]</f>
        <v>4818.4800000000005</v>
      </c>
      <c r="G206" s="39" t="s">
        <v>52</v>
      </c>
      <c r="H206" s="39">
        <v>6</v>
      </c>
    </row>
    <row r="207" spans="1:8">
      <c r="A207" s="42">
        <v>44032</v>
      </c>
      <c r="B207" s="39" t="s">
        <v>1</v>
      </c>
      <c r="C207" s="39" t="s">
        <v>11</v>
      </c>
      <c r="D207" s="39">
        <v>1340</v>
      </c>
      <c r="E207" s="43">
        <f t="array" ref="E207">HLOOKUP(采购[[#This Row],[采购量]],产品明细!$D$6:$H$22,MATCH(采购[[#This Row],[产品名称]]&amp;采购[[#This Row],[产品型号]],产品名称&amp;产品型号,0),TRUE)</f>
        <v>1.1399999999999999</v>
      </c>
      <c r="F207" s="43">
        <f>采购[[#This Row],[采购量]]*采购[[#This Row],[采购单价]]</f>
        <v>1527.6</v>
      </c>
      <c r="G207" s="39" t="s">
        <v>53</v>
      </c>
      <c r="H207" s="39">
        <v>3</v>
      </c>
    </row>
    <row r="208" spans="1:8">
      <c r="A208" s="42">
        <v>44033</v>
      </c>
      <c r="B208" s="39" t="s">
        <v>1</v>
      </c>
      <c r="C208" s="39" t="s">
        <v>11</v>
      </c>
      <c r="D208" s="39">
        <v>2949</v>
      </c>
      <c r="E208" s="43">
        <f t="array" ref="E208">HLOOKUP(采购[[#This Row],[采购量]],产品明细!$D$6:$H$22,MATCH(采购[[#This Row],[产品名称]]&amp;采购[[#This Row],[产品型号]],产品名称&amp;产品型号,0),TRUE)</f>
        <v>1.1399999999999999</v>
      </c>
      <c r="F208" s="43">
        <f>采购[[#This Row],[采购量]]*采购[[#This Row],[采购单价]]</f>
        <v>3361.8599999999997</v>
      </c>
      <c r="G208" s="39" t="s">
        <v>52</v>
      </c>
      <c r="H208" s="39">
        <v>3</v>
      </c>
    </row>
    <row r="209" spans="1:8">
      <c r="A209" s="42">
        <v>44034</v>
      </c>
      <c r="B209" s="39" t="s">
        <v>21</v>
      </c>
      <c r="C209" s="39" t="s">
        <v>27</v>
      </c>
      <c r="D209" s="39">
        <v>2361</v>
      </c>
      <c r="E209" s="43">
        <f t="array" ref="E209">HLOOKUP(采购[[#This Row],[采购量]],产品明细!$D$6:$H$22,MATCH(采购[[#This Row],[产品名称]]&amp;采购[[#This Row],[产品型号]],产品名称&amp;产品型号,0),TRUE)</f>
        <v>2.04</v>
      </c>
      <c r="F209" s="43">
        <f>采购[[#This Row],[采购量]]*采购[[#This Row],[采购单价]]</f>
        <v>4816.4400000000005</v>
      </c>
      <c r="G209" s="39" t="s">
        <v>52</v>
      </c>
      <c r="H209" s="39">
        <v>15</v>
      </c>
    </row>
    <row r="210" spans="1:8">
      <c r="A210" s="42">
        <v>44035</v>
      </c>
      <c r="B210" s="39" t="s">
        <v>19</v>
      </c>
      <c r="C210" s="39" t="s">
        <v>3</v>
      </c>
      <c r="D210" s="39">
        <v>2563</v>
      </c>
      <c r="E210" s="43">
        <f t="array" ref="E210">HLOOKUP(采购[[#This Row],[采购量]],产品明细!$D$6:$H$22,MATCH(采购[[#This Row],[产品名称]]&amp;采购[[#This Row],[产品型号]],产品名称&amp;产品型号,0),TRUE)</f>
        <v>2.64</v>
      </c>
      <c r="F210" s="43">
        <f>采购[[#This Row],[采购量]]*采购[[#This Row],[采购单价]]</f>
        <v>6766.3200000000006</v>
      </c>
      <c r="G210" s="39" t="s">
        <v>52</v>
      </c>
      <c r="H210" s="39">
        <v>0</v>
      </c>
    </row>
    <row r="211" spans="1:8">
      <c r="A211" s="42">
        <v>44036</v>
      </c>
      <c r="B211" s="39" t="s">
        <v>19</v>
      </c>
      <c r="C211" s="39" t="s">
        <v>25</v>
      </c>
      <c r="D211" s="39">
        <v>1393</v>
      </c>
      <c r="E211" s="43">
        <f t="array" ref="E211">HLOOKUP(采购[[#This Row],[采购量]],产品明细!$D$6:$H$22,MATCH(采购[[#This Row],[产品名称]]&amp;采购[[#This Row],[产品型号]],产品名称&amp;产品型号,0),TRUE)</f>
        <v>3.24</v>
      </c>
      <c r="F211" s="43">
        <f>采购[[#This Row],[采购量]]*采购[[#This Row],[采购单价]]</f>
        <v>4513.3200000000006</v>
      </c>
      <c r="G211" s="39" t="s">
        <v>52</v>
      </c>
      <c r="H211" s="39">
        <v>1</v>
      </c>
    </row>
    <row r="212" spans="1:8">
      <c r="A212" s="42">
        <v>44037</v>
      </c>
      <c r="B212" s="39" t="s">
        <v>19</v>
      </c>
      <c r="C212" s="39" t="s">
        <v>25</v>
      </c>
      <c r="D212" s="39">
        <v>1957</v>
      </c>
      <c r="E212" s="43">
        <f t="array" ref="E212">HLOOKUP(采购[[#This Row],[采购量]],产品明细!$D$6:$H$22,MATCH(采购[[#This Row],[产品名称]]&amp;采购[[#This Row],[产品型号]],产品名称&amp;产品型号,0),TRUE)</f>
        <v>3.24</v>
      </c>
      <c r="F212" s="43">
        <f>采购[[#This Row],[采购量]]*采购[[#This Row],[采购单价]]</f>
        <v>6340.68</v>
      </c>
      <c r="G212" s="39" t="s">
        <v>52</v>
      </c>
      <c r="H212" s="39">
        <v>14</v>
      </c>
    </row>
    <row r="213" spans="1:8">
      <c r="A213" s="42">
        <v>44038</v>
      </c>
      <c r="B213" s="39" t="s">
        <v>1</v>
      </c>
      <c r="C213" s="39" t="s">
        <v>11</v>
      </c>
      <c r="D213" s="39">
        <v>2476</v>
      </c>
      <c r="E213" s="43">
        <f t="array" ref="E213">HLOOKUP(采购[[#This Row],[采购量]],产品明细!$D$6:$H$22,MATCH(采购[[#This Row],[产品名称]]&amp;采购[[#This Row],[产品型号]],产品名称&amp;产品型号,0),TRUE)</f>
        <v>1.1399999999999999</v>
      </c>
      <c r="F213" s="43">
        <f>采购[[#This Row],[采购量]]*采购[[#This Row],[采购单价]]</f>
        <v>2822.64</v>
      </c>
      <c r="G213" s="39" t="s">
        <v>52</v>
      </c>
      <c r="H213" s="39">
        <v>15</v>
      </c>
    </row>
    <row r="214" spans="1:8">
      <c r="A214" s="42">
        <v>44039</v>
      </c>
      <c r="B214" s="39" t="s">
        <v>21</v>
      </c>
      <c r="C214" s="39" t="s">
        <v>29</v>
      </c>
      <c r="D214" s="39">
        <v>857</v>
      </c>
      <c r="E214" s="43">
        <f t="array" ref="E214">HLOOKUP(采购[[#This Row],[采购量]],产品明细!$D$6:$H$22,MATCH(采购[[#This Row],[产品名称]]&amp;采购[[#This Row],[产品型号]],产品名称&amp;产品型号,0),TRUE)</f>
        <v>5.18</v>
      </c>
      <c r="F214" s="43">
        <f>采购[[#This Row],[采购量]]*采购[[#This Row],[采购单价]]</f>
        <v>4439.2599999999993</v>
      </c>
      <c r="G214" s="39" t="s">
        <v>52</v>
      </c>
      <c r="H214" s="39">
        <v>7</v>
      </c>
    </row>
    <row r="215" spans="1:8">
      <c r="A215" s="42">
        <v>44040</v>
      </c>
      <c r="B215" s="39" t="s">
        <v>21</v>
      </c>
      <c r="C215" s="39" t="s">
        <v>27</v>
      </c>
      <c r="D215" s="39">
        <v>2108</v>
      </c>
      <c r="E215" s="43">
        <f t="array" ref="E215">HLOOKUP(采购[[#This Row],[采购量]],产品明细!$D$6:$H$22,MATCH(采购[[#This Row],[产品名称]]&amp;采购[[#This Row],[产品型号]],产品名称&amp;产品型号,0),TRUE)</f>
        <v>2.04</v>
      </c>
      <c r="F215" s="43">
        <f>采购[[#This Row],[采购量]]*采购[[#This Row],[采购单价]]</f>
        <v>4300.32</v>
      </c>
      <c r="G215" s="39" t="s">
        <v>52</v>
      </c>
      <c r="H215" s="39">
        <v>0</v>
      </c>
    </row>
    <row r="216" spans="1:8">
      <c r="A216" s="42">
        <v>44041</v>
      </c>
      <c r="B216" s="39" t="s">
        <v>21</v>
      </c>
      <c r="C216" s="39" t="s">
        <v>11</v>
      </c>
      <c r="D216" s="39">
        <v>815</v>
      </c>
      <c r="E216" s="43">
        <f t="array" ref="E216">HLOOKUP(采购[[#This Row],[采购量]],产品明细!$D$6:$H$22,MATCH(采购[[#This Row],[产品名称]]&amp;采购[[#This Row],[产品型号]],产品名称&amp;产品型号,0),TRUE)</f>
        <v>3.78</v>
      </c>
      <c r="F216" s="43">
        <f>采购[[#This Row],[采购量]]*采购[[#This Row],[采购单价]]</f>
        <v>3080.7</v>
      </c>
      <c r="G216" s="39" t="s">
        <v>52</v>
      </c>
      <c r="H216" s="39">
        <v>5</v>
      </c>
    </row>
    <row r="217" spans="1:8">
      <c r="A217" s="42">
        <v>44042</v>
      </c>
      <c r="B217" s="39" t="s">
        <v>1</v>
      </c>
      <c r="C217" s="39" t="s">
        <v>11</v>
      </c>
      <c r="D217" s="39">
        <v>2151</v>
      </c>
      <c r="E217" s="43">
        <f t="array" ref="E217">HLOOKUP(采购[[#This Row],[采购量]],产品明细!$D$6:$H$22,MATCH(采购[[#This Row],[产品名称]]&amp;采购[[#This Row],[产品型号]],产品名称&amp;产品型号,0),TRUE)</f>
        <v>1.1399999999999999</v>
      </c>
      <c r="F217" s="43">
        <f>采购[[#This Row],[采购量]]*采购[[#This Row],[采购单价]]</f>
        <v>2452.14</v>
      </c>
      <c r="G217" s="39" t="s">
        <v>52</v>
      </c>
      <c r="H217" s="39">
        <v>14</v>
      </c>
    </row>
    <row r="218" spans="1:8">
      <c r="A218" s="42">
        <v>44043</v>
      </c>
      <c r="B218" s="39" t="s">
        <v>17</v>
      </c>
      <c r="C218" s="39" t="s">
        <v>3</v>
      </c>
      <c r="D218" s="39">
        <v>858</v>
      </c>
      <c r="E218" s="43">
        <f t="array" ref="E218">HLOOKUP(采购[[#This Row],[采购量]],产品明细!$D$6:$H$22,MATCH(采购[[#This Row],[产品名称]]&amp;采购[[#This Row],[产品型号]],产品名称&amp;产品型号,0),TRUE)</f>
        <v>2.0299999999999998</v>
      </c>
      <c r="F218" s="43">
        <f>采购[[#This Row],[采购量]]*采购[[#This Row],[采购单价]]</f>
        <v>1741.7399999999998</v>
      </c>
      <c r="G218" s="39" t="s">
        <v>52</v>
      </c>
      <c r="H218" s="39">
        <v>9</v>
      </c>
    </row>
    <row r="219" spans="1:8">
      <c r="A219" s="42">
        <v>44044</v>
      </c>
      <c r="B219" s="39" t="s">
        <v>1</v>
      </c>
      <c r="C219" s="39" t="s">
        <v>13</v>
      </c>
      <c r="D219" s="39">
        <v>679</v>
      </c>
      <c r="E219" s="43">
        <f t="array" ref="E219">HLOOKUP(采购[[#This Row],[采购量]],产品明细!$D$6:$H$22,MATCH(采购[[#This Row],[产品名称]]&amp;采购[[#This Row],[产品型号]],产品名称&amp;产品型号,0),TRUE)</f>
        <v>3.78</v>
      </c>
      <c r="F219" s="43">
        <f>采购[[#This Row],[采购量]]*采购[[#This Row],[采购单价]]</f>
        <v>2566.62</v>
      </c>
      <c r="G219" s="39" t="s">
        <v>52</v>
      </c>
      <c r="H219" s="39">
        <v>3</v>
      </c>
    </row>
    <row r="220" spans="1:8">
      <c r="A220" s="42">
        <v>44045</v>
      </c>
      <c r="B220" s="39" t="s">
        <v>1</v>
      </c>
      <c r="C220" s="39" t="s">
        <v>13</v>
      </c>
      <c r="D220" s="39">
        <v>2591</v>
      </c>
      <c r="E220" s="43">
        <f t="array" ref="E220">HLOOKUP(采购[[#This Row],[采购量]],产品明细!$D$6:$H$22,MATCH(采购[[#This Row],[产品名称]]&amp;采购[[#This Row],[产品型号]],产品名称&amp;产品型号,0),TRUE)</f>
        <v>3.24</v>
      </c>
      <c r="F220" s="43">
        <f>采购[[#This Row],[采购量]]*采购[[#This Row],[采购单价]]</f>
        <v>8394.84</v>
      </c>
      <c r="G220" s="39" t="s">
        <v>52</v>
      </c>
      <c r="H220" s="39">
        <v>6</v>
      </c>
    </row>
    <row r="221" spans="1:8">
      <c r="A221" s="42">
        <v>44046</v>
      </c>
      <c r="B221" s="39" t="s">
        <v>15</v>
      </c>
      <c r="C221" s="39" t="s">
        <v>11</v>
      </c>
      <c r="D221" s="39">
        <v>913</v>
      </c>
      <c r="E221" s="43">
        <f t="array" ref="E221">HLOOKUP(采购[[#This Row],[采购量]],产品明细!$D$6:$H$22,MATCH(采购[[#This Row],[产品名称]]&amp;采购[[#This Row],[产品型号]],产品名称&amp;产品型号,0),TRUE)</f>
        <v>1.3299999999999998</v>
      </c>
      <c r="F221" s="43">
        <f>采购[[#This Row],[采购量]]*采购[[#This Row],[采购单价]]</f>
        <v>1214.29</v>
      </c>
      <c r="G221" s="39" t="s">
        <v>52</v>
      </c>
      <c r="H221" s="39">
        <v>14</v>
      </c>
    </row>
    <row r="222" spans="1:8">
      <c r="A222" s="42">
        <v>44047</v>
      </c>
      <c r="B222" s="39" t="s">
        <v>1</v>
      </c>
      <c r="C222" s="39" t="s">
        <v>3</v>
      </c>
      <c r="D222" s="39">
        <v>638</v>
      </c>
      <c r="E222" s="43">
        <f t="array" ref="E222">HLOOKUP(采购[[#This Row],[采购量]],产品明细!$D$6:$H$22,MATCH(采购[[#This Row],[产品名称]]&amp;采购[[#This Row],[产品型号]],产品名称&amp;产品型号,0),TRUE)</f>
        <v>1.68</v>
      </c>
      <c r="F222" s="43">
        <f>采购[[#This Row],[采购量]]*采购[[#This Row],[采购单价]]</f>
        <v>1071.8399999999999</v>
      </c>
      <c r="G222" s="39" t="s">
        <v>52</v>
      </c>
      <c r="H222" s="39">
        <v>3</v>
      </c>
    </row>
    <row r="223" spans="1:8">
      <c r="A223" s="42">
        <v>44048</v>
      </c>
      <c r="B223" s="39" t="s">
        <v>17</v>
      </c>
      <c r="C223" s="39" t="s">
        <v>3</v>
      </c>
      <c r="D223" s="39">
        <v>871</v>
      </c>
      <c r="E223" s="43">
        <f t="array" ref="E223">HLOOKUP(采购[[#This Row],[采购量]],产品明细!$D$6:$H$22,MATCH(采购[[#This Row],[产品名称]]&amp;采购[[#This Row],[产品型号]],产品名称&amp;产品型号,0),TRUE)</f>
        <v>2.0299999999999998</v>
      </c>
      <c r="F223" s="43">
        <f>采购[[#This Row],[采购量]]*采购[[#This Row],[采购单价]]</f>
        <v>1768.1299999999999</v>
      </c>
      <c r="G223" s="39" t="s">
        <v>52</v>
      </c>
      <c r="H223" s="39">
        <v>12</v>
      </c>
    </row>
    <row r="224" spans="1:8">
      <c r="A224" s="42">
        <v>44049</v>
      </c>
      <c r="B224" s="39" t="s">
        <v>19</v>
      </c>
      <c r="C224" s="39" t="s">
        <v>25</v>
      </c>
      <c r="D224" s="39">
        <v>1480</v>
      </c>
      <c r="E224" s="43">
        <f t="array" ref="E224">HLOOKUP(采购[[#This Row],[采购量]],产品明细!$D$6:$H$22,MATCH(采购[[#This Row],[产品名称]]&amp;采购[[#This Row],[产品型号]],产品名称&amp;产品型号,0),TRUE)</f>
        <v>3.24</v>
      </c>
      <c r="F224" s="43">
        <f>采购[[#This Row],[采购量]]*采购[[#This Row],[采购单价]]</f>
        <v>4795.2000000000007</v>
      </c>
      <c r="G224" s="39" t="s">
        <v>52</v>
      </c>
      <c r="H224" s="39">
        <v>15</v>
      </c>
    </row>
    <row r="225" spans="1:8">
      <c r="A225" s="42">
        <v>44050</v>
      </c>
      <c r="B225" s="39" t="s">
        <v>21</v>
      </c>
      <c r="C225" s="39" t="s">
        <v>11</v>
      </c>
      <c r="D225" s="39">
        <v>907</v>
      </c>
      <c r="E225" s="43">
        <f t="array" ref="E225">HLOOKUP(采购[[#This Row],[采购量]],产品明细!$D$6:$H$22,MATCH(采购[[#This Row],[产品名称]]&amp;采购[[#This Row],[产品型号]],产品名称&amp;产品型号,0),TRUE)</f>
        <v>3.78</v>
      </c>
      <c r="F225" s="43">
        <f>采购[[#This Row],[采购量]]*采购[[#This Row],[采购单价]]</f>
        <v>3428.46</v>
      </c>
      <c r="G225" s="39" t="s">
        <v>52</v>
      </c>
      <c r="H225" s="39">
        <v>0</v>
      </c>
    </row>
    <row r="226" spans="1:8">
      <c r="A226" s="42">
        <v>44051</v>
      </c>
      <c r="B226" s="39" t="s">
        <v>15</v>
      </c>
      <c r="C226" s="39" t="s">
        <v>13</v>
      </c>
      <c r="D226" s="39">
        <v>4588</v>
      </c>
      <c r="E226" s="43">
        <f t="array" ref="E226">HLOOKUP(采购[[#This Row],[采购量]],产品明细!$D$6:$H$22,MATCH(采购[[#This Row],[产品名称]]&amp;采购[[#This Row],[产品型号]],产品名称&amp;产品型号,0),TRUE)</f>
        <v>3.24</v>
      </c>
      <c r="F226" s="43">
        <f>采购[[#This Row],[采购量]]*采购[[#This Row],[采购单价]]</f>
        <v>14865.12</v>
      </c>
      <c r="G226" s="39" t="s">
        <v>52</v>
      </c>
      <c r="H226" s="39">
        <v>13</v>
      </c>
    </row>
    <row r="227" spans="1:8">
      <c r="A227" s="42">
        <v>44052</v>
      </c>
      <c r="B227" s="39" t="s">
        <v>21</v>
      </c>
      <c r="C227" s="39" t="s">
        <v>29</v>
      </c>
      <c r="D227" s="39">
        <v>504</v>
      </c>
      <c r="E227" s="43">
        <f t="array" ref="E227">HLOOKUP(采购[[#This Row],[采购量]],产品明细!$D$6:$H$22,MATCH(采购[[#This Row],[产品名称]]&amp;采购[[#This Row],[产品型号]],产品名称&amp;产品型号,0),TRUE)</f>
        <v>5.18</v>
      </c>
      <c r="F227" s="43">
        <f>采购[[#This Row],[采购量]]*采购[[#This Row],[采购单价]]</f>
        <v>2610.7199999999998</v>
      </c>
      <c r="G227" s="39" t="s">
        <v>52</v>
      </c>
      <c r="H227" s="39">
        <v>1</v>
      </c>
    </row>
    <row r="228" spans="1:8">
      <c r="A228" s="42">
        <v>44053</v>
      </c>
      <c r="B228" s="39" t="s">
        <v>1</v>
      </c>
      <c r="C228" s="39" t="s">
        <v>11</v>
      </c>
      <c r="D228" s="39">
        <v>2060</v>
      </c>
      <c r="E228" s="43">
        <f t="array" ref="E228">HLOOKUP(采购[[#This Row],[采购量]],产品明细!$D$6:$H$22,MATCH(采购[[#This Row],[产品名称]]&amp;采购[[#This Row],[产品型号]],产品名称&amp;产品型号,0),TRUE)</f>
        <v>1.1399999999999999</v>
      </c>
      <c r="F228" s="43">
        <f>采购[[#This Row],[采购量]]*采购[[#This Row],[采购单价]]</f>
        <v>2348.3999999999996</v>
      </c>
      <c r="G228" s="39" t="s">
        <v>52</v>
      </c>
      <c r="H228" s="39">
        <v>11</v>
      </c>
    </row>
    <row r="229" spans="1:8">
      <c r="A229" s="42">
        <v>44054</v>
      </c>
      <c r="B229" s="39" t="s">
        <v>19</v>
      </c>
      <c r="C229" s="39" t="s">
        <v>25</v>
      </c>
      <c r="D229" s="39">
        <v>1920</v>
      </c>
      <c r="E229" s="43">
        <f t="array" ref="E229">HLOOKUP(采购[[#This Row],[采购量]],产品明细!$D$6:$H$22,MATCH(采购[[#This Row],[产品名称]]&amp;采购[[#This Row],[产品型号]],产品名称&amp;产品型号,0),TRUE)</f>
        <v>3.24</v>
      </c>
      <c r="F229" s="43">
        <f>采购[[#This Row],[采购量]]*采购[[#This Row],[采购单价]]</f>
        <v>6220.8</v>
      </c>
      <c r="G229" s="39" t="s">
        <v>52</v>
      </c>
      <c r="H229" s="39">
        <v>10</v>
      </c>
    </row>
    <row r="230" spans="1:8">
      <c r="A230" s="42">
        <v>44055</v>
      </c>
      <c r="B230" s="39" t="s">
        <v>1</v>
      </c>
      <c r="C230" s="39" t="s">
        <v>11</v>
      </c>
      <c r="D230" s="39">
        <v>2623</v>
      </c>
      <c r="E230" s="43">
        <f t="array" ref="E230">HLOOKUP(采购[[#This Row],[采购量]],产品明细!$D$6:$H$22,MATCH(采购[[#This Row],[产品名称]]&amp;采购[[#This Row],[产品型号]],产品名称&amp;产品型号,0),TRUE)</f>
        <v>1.1399999999999999</v>
      </c>
      <c r="F230" s="43">
        <f>采购[[#This Row],[采购量]]*采购[[#This Row],[采购单价]]</f>
        <v>2990.22</v>
      </c>
      <c r="G230" s="39" t="s">
        <v>52</v>
      </c>
      <c r="H230" s="39">
        <v>3</v>
      </c>
    </row>
    <row r="231" spans="1:8">
      <c r="A231" s="42">
        <v>44056</v>
      </c>
      <c r="B231" s="39" t="s">
        <v>23</v>
      </c>
      <c r="C231" s="39" t="s">
        <v>13</v>
      </c>
      <c r="D231" s="39">
        <v>1461</v>
      </c>
      <c r="E231" s="43">
        <f t="array" ref="E231">HLOOKUP(采购[[#This Row],[采购量]],产品明细!$D$6:$H$22,MATCH(采购[[#This Row],[产品名称]]&amp;采购[[#This Row],[产品型号]],产品名称&amp;产品型号,0),TRUE)</f>
        <v>4.4400000000000004</v>
      </c>
      <c r="F231" s="43">
        <f>采购[[#This Row],[采购量]]*采购[[#This Row],[采购单价]]</f>
        <v>6486.84</v>
      </c>
      <c r="G231" s="39" t="s">
        <v>52</v>
      </c>
      <c r="H231" s="39">
        <v>13</v>
      </c>
    </row>
    <row r="232" spans="1:8">
      <c r="A232" s="42">
        <v>44057</v>
      </c>
      <c r="B232" s="39" t="s">
        <v>19</v>
      </c>
      <c r="C232" s="39" t="s">
        <v>25</v>
      </c>
      <c r="D232" s="39">
        <v>1034</v>
      </c>
      <c r="E232" s="43">
        <f t="array" ref="E232">HLOOKUP(采购[[#This Row],[采购量]],产品明细!$D$6:$H$22,MATCH(采购[[#This Row],[产品名称]]&amp;采购[[#This Row],[产品型号]],产品名称&amp;产品型号,0),TRUE)</f>
        <v>3.24</v>
      </c>
      <c r="F232" s="43">
        <f>采购[[#This Row],[采购量]]*采购[[#This Row],[采购单价]]</f>
        <v>3350.1600000000003</v>
      </c>
      <c r="G232" s="39" t="s">
        <v>52</v>
      </c>
      <c r="H232" s="39">
        <v>1</v>
      </c>
    </row>
    <row r="233" spans="1:8">
      <c r="A233" s="42">
        <v>44058</v>
      </c>
      <c r="B233" s="39" t="s">
        <v>19</v>
      </c>
      <c r="C233" s="39" t="s">
        <v>3</v>
      </c>
      <c r="D233" s="39">
        <v>2903</v>
      </c>
      <c r="E233" s="43">
        <f t="array" ref="E233">HLOOKUP(采购[[#This Row],[采购量]],产品明细!$D$6:$H$22,MATCH(采购[[#This Row],[产品名称]]&amp;采购[[#This Row],[产品型号]],产品名称&amp;产品型号,0),TRUE)</f>
        <v>2.64</v>
      </c>
      <c r="F233" s="43">
        <f>采购[[#This Row],[采购量]]*采购[[#This Row],[采购单价]]</f>
        <v>7663.92</v>
      </c>
      <c r="G233" s="39" t="s">
        <v>52</v>
      </c>
      <c r="H233" s="39">
        <v>5</v>
      </c>
    </row>
    <row r="234" spans="1:8">
      <c r="A234" s="42">
        <v>44059</v>
      </c>
      <c r="B234" s="39" t="s">
        <v>15</v>
      </c>
      <c r="C234" s="39" t="s">
        <v>11</v>
      </c>
      <c r="D234" s="39">
        <v>1655</v>
      </c>
      <c r="E234" s="43">
        <f t="array" ref="E234">HLOOKUP(采购[[#This Row],[采购量]],产品明细!$D$6:$H$22,MATCH(采购[[#This Row],[产品名称]]&amp;采购[[#This Row],[产品型号]],产品名称&amp;产品型号,0),TRUE)</f>
        <v>1.1399999999999999</v>
      </c>
      <c r="F234" s="43">
        <f>采购[[#This Row],[采购量]]*采购[[#This Row],[采购单价]]</f>
        <v>1886.6999999999998</v>
      </c>
      <c r="G234" s="39" t="s">
        <v>52</v>
      </c>
      <c r="H234" s="39">
        <v>8</v>
      </c>
    </row>
    <row r="235" spans="1:8">
      <c r="A235" s="42">
        <v>44060</v>
      </c>
      <c r="B235" s="39" t="s">
        <v>21</v>
      </c>
      <c r="C235" s="39" t="s">
        <v>11</v>
      </c>
      <c r="D235" s="39">
        <v>2602</v>
      </c>
      <c r="E235" s="43">
        <f t="array" ref="E235">HLOOKUP(采购[[#This Row],[采购量]],产品明细!$D$6:$H$22,MATCH(采购[[#This Row],[产品名称]]&amp;采购[[#This Row],[产品型号]],产品名称&amp;产品型号,0),TRUE)</f>
        <v>3.24</v>
      </c>
      <c r="F235" s="43">
        <f>采购[[#This Row],[采购量]]*采购[[#This Row],[采购单价]]</f>
        <v>8430.4800000000014</v>
      </c>
      <c r="G235" s="39" t="s">
        <v>52</v>
      </c>
      <c r="H235" s="39">
        <v>9</v>
      </c>
    </row>
    <row r="236" spans="1:8">
      <c r="A236" s="42">
        <v>44061</v>
      </c>
      <c r="B236" s="39" t="s">
        <v>1</v>
      </c>
      <c r="C236" s="39" t="s">
        <v>13</v>
      </c>
      <c r="D236" s="39">
        <v>1595</v>
      </c>
      <c r="E236" s="43">
        <f t="array" ref="E236">HLOOKUP(采购[[#This Row],[采购量]],产品明细!$D$6:$H$22,MATCH(采购[[#This Row],[产品名称]]&amp;采购[[#This Row],[产品型号]],产品名称&amp;产品型号,0),TRUE)</f>
        <v>3.24</v>
      </c>
      <c r="F236" s="43">
        <f>采购[[#This Row],[采购量]]*采购[[#This Row],[采购单价]]</f>
        <v>5167.8</v>
      </c>
      <c r="G236" s="39" t="s">
        <v>52</v>
      </c>
      <c r="H236" s="39">
        <v>14</v>
      </c>
    </row>
    <row r="237" spans="1:8">
      <c r="A237" s="42">
        <v>44062</v>
      </c>
      <c r="B237" s="39" t="s">
        <v>15</v>
      </c>
      <c r="C237" s="39" t="s">
        <v>13</v>
      </c>
      <c r="D237" s="39">
        <v>4659</v>
      </c>
      <c r="E237" s="43">
        <f t="array" ref="E237">HLOOKUP(采购[[#This Row],[采购量]],产品明细!$D$6:$H$22,MATCH(采购[[#This Row],[产品名称]]&amp;采购[[#This Row],[产品型号]],产品名称&amp;产品型号,0),TRUE)</f>
        <v>3.24</v>
      </c>
      <c r="F237" s="43">
        <f>采购[[#This Row],[采购量]]*采购[[#This Row],[采购单价]]</f>
        <v>15095.160000000002</v>
      </c>
      <c r="G237" s="39" t="s">
        <v>52</v>
      </c>
      <c r="H237" s="39">
        <v>9</v>
      </c>
    </row>
    <row r="238" spans="1:8">
      <c r="A238" s="42">
        <v>44063</v>
      </c>
      <c r="B238" s="39" t="s">
        <v>1</v>
      </c>
      <c r="C238" s="39" t="s">
        <v>13</v>
      </c>
      <c r="D238" s="39">
        <v>2314</v>
      </c>
      <c r="E238" s="43">
        <f t="array" ref="E238">HLOOKUP(采购[[#This Row],[采购量]],产品明细!$D$6:$H$22,MATCH(采购[[#This Row],[产品名称]]&amp;采购[[#This Row],[产品型号]],产品名称&amp;产品型号,0),TRUE)</f>
        <v>3.24</v>
      </c>
      <c r="F238" s="43">
        <f>采购[[#This Row],[采购量]]*采购[[#This Row],[采购单价]]</f>
        <v>7497.3600000000006</v>
      </c>
      <c r="G238" s="39" t="s">
        <v>52</v>
      </c>
      <c r="H238" s="39">
        <v>5</v>
      </c>
    </row>
    <row r="239" spans="1:8">
      <c r="A239" s="42">
        <v>44064</v>
      </c>
      <c r="B239" s="39" t="s">
        <v>19</v>
      </c>
      <c r="C239" s="39" t="s">
        <v>11</v>
      </c>
      <c r="D239" s="39">
        <v>1993</v>
      </c>
      <c r="E239" s="43">
        <f t="array" ref="E239">HLOOKUP(采购[[#This Row],[采购量]],产品明细!$D$6:$H$22,MATCH(采购[[#This Row],[产品名称]]&amp;采购[[#This Row],[产品型号]],产品名称&amp;产品型号,0),TRUE)</f>
        <v>2.04</v>
      </c>
      <c r="F239" s="43">
        <f>采购[[#This Row],[采购量]]*采购[[#This Row],[采购单价]]</f>
        <v>4065.7200000000003</v>
      </c>
      <c r="G239" s="39" t="s">
        <v>52</v>
      </c>
      <c r="H239" s="39">
        <v>10</v>
      </c>
    </row>
    <row r="240" spans="1:8">
      <c r="A240" s="42">
        <v>44065</v>
      </c>
      <c r="B240" s="39" t="s">
        <v>19</v>
      </c>
      <c r="C240" s="39" t="s">
        <v>25</v>
      </c>
      <c r="D240" s="39">
        <v>2130</v>
      </c>
      <c r="E240" s="43">
        <f t="array" ref="E240">HLOOKUP(采购[[#This Row],[采购量]],产品明细!$D$6:$H$22,MATCH(采购[[#This Row],[产品名称]]&amp;采购[[#This Row],[产品型号]],产品名称&amp;产品型号,0),TRUE)</f>
        <v>3.24</v>
      </c>
      <c r="F240" s="43">
        <f>采购[[#This Row],[采购量]]*采购[[#This Row],[采购单价]]</f>
        <v>6901.2000000000007</v>
      </c>
      <c r="G240" s="39" t="s">
        <v>52</v>
      </c>
      <c r="H240" s="39">
        <v>0</v>
      </c>
    </row>
    <row r="241" spans="1:8">
      <c r="A241" s="42">
        <v>44066</v>
      </c>
      <c r="B241" s="39" t="s">
        <v>1</v>
      </c>
      <c r="C241" s="39" t="s">
        <v>11</v>
      </c>
      <c r="D241" s="39">
        <v>1086</v>
      </c>
      <c r="E241" s="43">
        <f t="array" ref="E241">HLOOKUP(采购[[#This Row],[采购量]],产品明细!$D$6:$H$22,MATCH(采购[[#This Row],[产品名称]]&amp;采购[[#This Row],[产品型号]],产品名称&amp;产品型号,0),TRUE)</f>
        <v>1.1399999999999999</v>
      </c>
      <c r="F241" s="43">
        <f>采购[[#This Row],[采购量]]*采购[[#This Row],[采购单价]]</f>
        <v>1238.04</v>
      </c>
      <c r="G241" s="39" t="s">
        <v>52</v>
      </c>
      <c r="H241" s="39">
        <v>1</v>
      </c>
    </row>
    <row r="242" spans="1:8">
      <c r="A242" s="42">
        <v>44067</v>
      </c>
      <c r="B242" s="39" t="s">
        <v>17</v>
      </c>
      <c r="C242" s="39" t="s">
        <v>3</v>
      </c>
      <c r="D242" s="39">
        <v>1622</v>
      </c>
      <c r="E242" s="43">
        <f t="array" ref="E242">HLOOKUP(采购[[#This Row],[采购量]],产品明细!$D$6:$H$22,MATCH(采购[[#This Row],[产品名称]]&amp;采购[[#This Row],[产品型号]],产品名称&amp;产品型号,0),TRUE)</f>
        <v>1.74</v>
      </c>
      <c r="F242" s="43">
        <f>采购[[#This Row],[采购量]]*采购[[#This Row],[采购单价]]</f>
        <v>2822.28</v>
      </c>
      <c r="G242" s="39" t="s">
        <v>52</v>
      </c>
      <c r="H242" s="39">
        <v>9</v>
      </c>
    </row>
    <row r="243" spans="1:8">
      <c r="A243" s="42">
        <v>44068</v>
      </c>
      <c r="B243" s="39" t="s">
        <v>19</v>
      </c>
      <c r="C243" s="39" t="s">
        <v>25</v>
      </c>
      <c r="D243" s="39">
        <v>1826</v>
      </c>
      <c r="E243" s="43">
        <f t="array" ref="E243">HLOOKUP(采购[[#This Row],[采购量]],产品明细!$D$6:$H$22,MATCH(采购[[#This Row],[产品名称]]&amp;采购[[#This Row],[产品型号]],产品名称&amp;产品型号,0),TRUE)</f>
        <v>3.24</v>
      </c>
      <c r="F243" s="43">
        <f>采购[[#This Row],[采购量]]*采购[[#This Row],[采购单价]]</f>
        <v>5916.2400000000007</v>
      </c>
      <c r="G243" s="39" t="s">
        <v>52</v>
      </c>
      <c r="H243" s="39">
        <v>10</v>
      </c>
    </row>
    <row r="244" spans="1:8">
      <c r="A244" s="42">
        <v>44069</v>
      </c>
      <c r="B244" s="39" t="s">
        <v>19</v>
      </c>
      <c r="C244" s="39" t="s">
        <v>11</v>
      </c>
      <c r="D244" s="39">
        <v>1929</v>
      </c>
      <c r="E244" s="43">
        <f t="array" ref="E244">HLOOKUP(采购[[#This Row],[采购量]],产品明细!$D$6:$H$22,MATCH(采购[[#This Row],[产品名称]]&amp;采购[[#This Row],[产品型号]],产品名称&amp;产品型号,0),TRUE)</f>
        <v>2.04</v>
      </c>
      <c r="F244" s="43">
        <f>采购[[#This Row],[采购量]]*采购[[#This Row],[采购单价]]</f>
        <v>3935.16</v>
      </c>
      <c r="G244" s="39" t="s">
        <v>52</v>
      </c>
      <c r="H244" s="39">
        <v>0</v>
      </c>
    </row>
    <row r="245" spans="1:8">
      <c r="A245" s="42">
        <v>44070</v>
      </c>
      <c r="B245" s="39" t="s">
        <v>1</v>
      </c>
      <c r="C245" s="39" t="s">
        <v>11</v>
      </c>
      <c r="D245" s="39">
        <v>586</v>
      </c>
      <c r="E245" s="43">
        <f t="array" ref="E245">HLOOKUP(采购[[#This Row],[采购量]],产品明细!$D$6:$H$22,MATCH(采购[[#This Row],[产品名称]]&amp;采购[[#This Row],[产品型号]],产品名称&amp;产品型号,0),TRUE)</f>
        <v>1.3299999999999998</v>
      </c>
      <c r="F245" s="43">
        <f>采购[[#This Row],[采购量]]*采购[[#This Row],[采购单价]]</f>
        <v>779.37999999999988</v>
      </c>
      <c r="G245" s="39" t="s">
        <v>52</v>
      </c>
      <c r="H245" s="39">
        <v>8</v>
      </c>
    </row>
    <row r="246" spans="1:8">
      <c r="A246" s="42">
        <v>44071</v>
      </c>
      <c r="B246" s="39" t="s">
        <v>1</v>
      </c>
      <c r="C246" s="39" t="s">
        <v>11</v>
      </c>
      <c r="D246" s="39">
        <v>1453</v>
      </c>
      <c r="E246" s="43">
        <f t="array" ref="E246">HLOOKUP(采购[[#This Row],[采购量]],产品明细!$D$6:$H$22,MATCH(采购[[#This Row],[产品名称]]&amp;采购[[#This Row],[产品型号]],产品名称&amp;产品型号,0),TRUE)</f>
        <v>1.1399999999999999</v>
      </c>
      <c r="F246" s="43">
        <f>采购[[#This Row],[采购量]]*采购[[#This Row],[采购单价]]</f>
        <v>1656.4199999999998</v>
      </c>
      <c r="G246" s="39" t="s">
        <v>52</v>
      </c>
      <c r="H246" s="39">
        <v>5</v>
      </c>
    </row>
    <row r="247" spans="1:8">
      <c r="A247" s="42">
        <v>44072</v>
      </c>
      <c r="B247" s="39" t="s">
        <v>15</v>
      </c>
      <c r="C247" s="39" t="s">
        <v>13</v>
      </c>
      <c r="D247" s="39">
        <v>4604</v>
      </c>
      <c r="E247" s="43">
        <f t="array" ref="E247">HLOOKUP(采购[[#This Row],[采购量]],产品明细!$D$6:$H$22,MATCH(采购[[#This Row],[产品名称]]&amp;采购[[#This Row],[产品型号]],产品名称&amp;产品型号,0),TRUE)</f>
        <v>3.24</v>
      </c>
      <c r="F247" s="43">
        <f>采购[[#This Row],[采购量]]*采购[[#This Row],[采购单价]]</f>
        <v>14916.960000000001</v>
      </c>
      <c r="G247" s="39" t="s">
        <v>53</v>
      </c>
      <c r="H247" s="39">
        <v>8</v>
      </c>
    </row>
    <row r="248" spans="1:8">
      <c r="A248" s="42">
        <v>44073</v>
      </c>
      <c r="B248" s="39" t="s">
        <v>1</v>
      </c>
      <c r="C248" s="39" t="s">
        <v>13</v>
      </c>
      <c r="D248" s="39">
        <v>780</v>
      </c>
      <c r="E248" s="43">
        <f t="array" ref="E248">HLOOKUP(采购[[#This Row],[采购量]],产品明细!$D$6:$H$22,MATCH(采购[[#This Row],[产品名称]]&amp;采购[[#This Row],[产品型号]],产品名称&amp;产品型号,0),TRUE)</f>
        <v>3.78</v>
      </c>
      <c r="F248" s="43">
        <f>采购[[#This Row],[采购量]]*采购[[#This Row],[采购单价]]</f>
        <v>2948.3999999999996</v>
      </c>
      <c r="G248" s="39" t="s">
        <v>52</v>
      </c>
      <c r="H248" s="39">
        <v>8</v>
      </c>
    </row>
    <row r="249" spans="1:8">
      <c r="A249" s="42">
        <v>44074</v>
      </c>
      <c r="B249" s="39" t="s">
        <v>21</v>
      </c>
      <c r="C249" s="39" t="s">
        <v>27</v>
      </c>
      <c r="D249" s="39">
        <v>1032</v>
      </c>
      <c r="E249" s="43">
        <f t="array" ref="E249">HLOOKUP(采购[[#This Row],[采购量]],产品明细!$D$6:$H$22,MATCH(采购[[#This Row],[产品名称]]&amp;采购[[#This Row],[产品型号]],产品名称&amp;产品型号,0),TRUE)</f>
        <v>2.04</v>
      </c>
      <c r="F249" s="43">
        <f>采购[[#This Row],[采购量]]*采购[[#This Row],[采购单价]]</f>
        <v>2105.2800000000002</v>
      </c>
      <c r="G249" s="39" t="s">
        <v>52</v>
      </c>
      <c r="H249" s="39">
        <v>15</v>
      </c>
    </row>
    <row r="250" spans="1:8">
      <c r="A250" s="42">
        <v>44075</v>
      </c>
      <c r="B250" s="39" t="s">
        <v>21</v>
      </c>
      <c r="C250" s="39" t="s">
        <v>29</v>
      </c>
      <c r="D250" s="39">
        <v>2318</v>
      </c>
      <c r="E250" s="43">
        <f t="array" ref="E250">HLOOKUP(采购[[#This Row],[采购量]],产品明细!$D$6:$H$22,MATCH(采购[[#This Row],[产品名称]]&amp;采购[[#This Row],[产品型号]],产品名称&amp;产品型号,0),TRUE)</f>
        <v>4.4400000000000004</v>
      </c>
      <c r="F250" s="43">
        <f>采购[[#This Row],[采购量]]*采购[[#This Row],[采购单价]]</f>
        <v>10291.92</v>
      </c>
      <c r="G250" s="39" t="s">
        <v>52</v>
      </c>
      <c r="H250" s="39">
        <v>6</v>
      </c>
    </row>
    <row r="251" spans="1:8">
      <c r="A251" s="42">
        <v>44076</v>
      </c>
      <c r="B251" s="39" t="s">
        <v>23</v>
      </c>
      <c r="C251" s="39" t="s">
        <v>3</v>
      </c>
      <c r="D251" s="39">
        <v>1475</v>
      </c>
      <c r="E251" s="43">
        <f t="array" ref="E251">HLOOKUP(采购[[#This Row],[采购量]],产品明细!$D$6:$H$22,MATCH(采购[[#This Row],[产品名称]]&amp;采购[[#This Row],[产品型号]],产品名称&amp;产品型号,0),TRUE)</f>
        <v>1.74</v>
      </c>
      <c r="F251" s="43">
        <f>采购[[#This Row],[采购量]]*采购[[#This Row],[采购单价]]</f>
        <v>2566.5</v>
      </c>
      <c r="G251" s="39" t="s">
        <v>52</v>
      </c>
      <c r="H251" s="39">
        <v>2</v>
      </c>
    </row>
    <row r="252" spans="1:8">
      <c r="A252" s="42">
        <v>44077</v>
      </c>
      <c r="B252" s="39" t="s">
        <v>1</v>
      </c>
      <c r="C252" s="39" t="s">
        <v>11</v>
      </c>
      <c r="D252" s="39">
        <v>1995</v>
      </c>
      <c r="E252" s="43">
        <f t="array" ref="E252">HLOOKUP(采购[[#This Row],[采购量]],产品明细!$D$6:$H$22,MATCH(采购[[#This Row],[产品名称]]&amp;采购[[#This Row],[产品型号]],产品名称&amp;产品型号,0),TRUE)</f>
        <v>1.1399999999999999</v>
      </c>
      <c r="F252" s="43">
        <f>采购[[#This Row],[采购量]]*采购[[#This Row],[采购单价]]</f>
        <v>2274.2999999999997</v>
      </c>
      <c r="G252" s="39" t="s">
        <v>52</v>
      </c>
      <c r="H252" s="39">
        <v>13</v>
      </c>
    </row>
    <row r="253" spans="1:8">
      <c r="A253" s="42">
        <v>44078</v>
      </c>
      <c r="B253" s="39" t="s">
        <v>21</v>
      </c>
      <c r="C253" s="39" t="s">
        <v>11</v>
      </c>
      <c r="D253" s="39">
        <v>515</v>
      </c>
      <c r="E253" s="43">
        <f t="array" ref="E253">HLOOKUP(采购[[#This Row],[采购量]],产品明细!$D$6:$H$22,MATCH(采购[[#This Row],[产品名称]]&amp;采购[[#This Row],[产品型号]],产品名称&amp;产品型号,0),TRUE)</f>
        <v>3.78</v>
      </c>
      <c r="F253" s="43">
        <f>采购[[#This Row],[采购量]]*采购[[#This Row],[采购单价]]</f>
        <v>1946.6999999999998</v>
      </c>
      <c r="G253" s="39" t="s">
        <v>52</v>
      </c>
      <c r="H253" s="39">
        <v>3</v>
      </c>
    </row>
    <row r="254" spans="1:8">
      <c r="A254" s="42">
        <v>44079</v>
      </c>
      <c r="B254" s="39" t="s">
        <v>19</v>
      </c>
      <c r="C254" s="39" t="s">
        <v>11</v>
      </c>
      <c r="D254" s="39">
        <v>2269</v>
      </c>
      <c r="E254" s="43">
        <f t="array" ref="E254">HLOOKUP(采购[[#This Row],[采购量]],产品明细!$D$6:$H$22,MATCH(采购[[#This Row],[产品名称]]&amp;采购[[#This Row],[产品型号]],产品名称&amp;产品型号,0),TRUE)</f>
        <v>2.04</v>
      </c>
      <c r="F254" s="43">
        <f>采购[[#This Row],[采购量]]*采购[[#This Row],[采购单价]]</f>
        <v>4628.76</v>
      </c>
      <c r="G254" s="39" t="s">
        <v>52</v>
      </c>
      <c r="H254" s="39">
        <v>10</v>
      </c>
    </row>
    <row r="255" spans="1:8">
      <c r="A255" s="42">
        <v>44080</v>
      </c>
      <c r="B255" s="39" t="s">
        <v>1</v>
      </c>
      <c r="C255" s="39" t="s">
        <v>11</v>
      </c>
      <c r="D255" s="39">
        <v>689</v>
      </c>
      <c r="E255" s="43">
        <f t="array" ref="E255">HLOOKUP(采购[[#This Row],[采购量]],产品明细!$D$6:$H$22,MATCH(采购[[#This Row],[产品名称]]&amp;采购[[#This Row],[产品型号]],产品名称&amp;产品型号,0),TRUE)</f>
        <v>1.3299999999999998</v>
      </c>
      <c r="F255" s="43">
        <f>采购[[#This Row],[采购量]]*采购[[#This Row],[采购单价]]</f>
        <v>916.36999999999989</v>
      </c>
      <c r="G255" s="39" t="s">
        <v>52</v>
      </c>
      <c r="H255" s="39">
        <v>7</v>
      </c>
    </row>
    <row r="256" spans="1:8">
      <c r="A256" s="42">
        <v>44081</v>
      </c>
      <c r="B256" s="39" t="s">
        <v>17</v>
      </c>
      <c r="C256" s="39" t="s">
        <v>3</v>
      </c>
      <c r="D256" s="39">
        <v>504</v>
      </c>
      <c r="E256" s="43">
        <f t="array" ref="E256">HLOOKUP(采购[[#This Row],[采购量]],产品明细!$D$6:$H$22,MATCH(采购[[#This Row],[产品名称]]&amp;采购[[#This Row],[产品型号]],产品名称&amp;产品型号,0),TRUE)</f>
        <v>2.0299999999999998</v>
      </c>
      <c r="F256" s="43">
        <f>采购[[#This Row],[采购量]]*采购[[#This Row],[采购单价]]</f>
        <v>1023.1199999999999</v>
      </c>
      <c r="G256" s="39" t="s">
        <v>52</v>
      </c>
      <c r="H256" s="39">
        <v>2</v>
      </c>
    </row>
    <row r="257" spans="1:8">
      <c r="A257" s="42">
        <v>44082</v>
      </c>
      <c r="B257" s="39" t="s">
        <v>21</v>
      </c>
      <c r="C257" s="39" t="s">
        <v>29</v>
      </c>
      <c r="D257" s="39">
        <v>568</v>
      </c>
      <c r="E257" s="43">
        <f t="array" ref="E257">HLOOKUP(采购[[#This Row],[采购量]],产品明细!$D$6:$H$22,MATCH(采购[[#This Row],[产品名称]]&amp;采购[[#This Row],[产品型号]],产品名称&amp;产品型号,0),TRUE)</f>
        <v>5.18</v>
      </c>
      <c r="F257" s="43">
        <f>采购[[#This Row],[采购量]]*采购[[#This Row],[采购单价]]</f>
        <v>2942.24</v>
      </c>
      <c r="G257" s="39" t="s">
        <v>52</v>
      </c>
      <c r="H257" s="39">
        <v>10</v>
      </c>
    </row>
    <row r="258" spans="1:8">
      <c r="A258" s="42">
        <v>44083</v>
      </c>
      <c r="B258" s="39" t="s">
        <v>19</v>
      </c>
      <c r="C258" s="39" t="s">
        <v>11</v>
      </c>
      <c r="D258" s="39">
        <v>1879</v>
      </c>
      <c r="E258" s="43">
        <f t="array" ref="E258">HLOOKUP(采购[[#This Row],[采购量]],产品明细!$D$6:$H$22,MATCH(采购[[#This Row],[产品名称]]&amp;采购[[#This Row],[产品型号]],产品名称&amp;产品型号,0),TRUE)</f>
        <v>2.04</v>
      </c>
      <c r="F258" s="43">
        <f>采购[[#This Row],[采购量]]*采购[[#This Row],[采购单价]]</f>
        <v>3833.16</v>
      </c>
      <c r="G258" s="39" t="s">
        <v>52</v>
      </c>
      <c r="H258" s="39">
        <v>13</v>
      </c>
    </row>
    <row r="259" spans="1:8">
      <c r="A259" s="42">
        <v>44084</v>
      </c>
      <c r="B259" s="39" t="s">
        <v>19</v>
      </c>
      <c r="C259" s="39" t="s">
        <v>25</v>
      </c>
      <c r="D259" s="39">
        <v>1786</v>
      </c>
      <c r="E259" s="43">
        <f t="array" ref="E259">HLOOKUP(采购[[#This Row],[采购量]],产品明细!$D$6:$H$22,MATCH(采购[[#This Row],[产品名称]]&amp;采购[[#This Row],[产品型号]],产品名称&amp;产品型号,0),TRUE)</f>
        <v>3.24</v>
      </c>
      <c r="F259" s="43">
        <f>采购[[#This Row],[采购量]]*采购[[#This Row],[采购单价]]</f>
        <v>5786.64</v>
      </c>
      <c r="G259" s="39" t="s">
        <v>52</v>
      </c>
      <c r="H259" s="39">
        <v>10</v>
      </c>
    </row>
    <row r="260" spans="1:8">
      <c r="A260" s="42">
        <v>44085</v>
      </c>
      <c r="B260" s="39" t="s">
        <v>1</v>
      </c>
      <c r="C260" s="39" t="s">
        <v>11</v>
      </c>
      <c r="D260" s="39">
        <v>916</v>
      </c>
      <c r="E260" s="43">
        <f t="array" ref="E260">HLOOKUP(采购[[#This Row],[采购量]],产品明细!$D$6:$H$22,MATCH(采购[[#This Row],[产品名称]]&amp;采购[[#This Row],[产品型号]],产品名称&amp;产品型号,0),TRUE)</f>
        <v>1.3299999999999998</v>
      </c>
      <c r="F260" s="43">
        <f>采购[[#This Row],[采购量]]*采购[[#This Row],[采购单价]]</f>
        <v>1218.28</v>
      </c>
      <c r="G260" s="39" t="s">
        <v>52</v>
      </c>
      <c r="H260" s="39">
        <v>1</v>
      </c>
    </row>
    <row r="261" spans="1:8">
      <c r="A261" s="42">
        <v>44086</v>
      </c>
      <c r="B261" s="39" t="s">
        <v>15</v>
      </c>
      <c r="C261" s="39" t="s">
        <v>13</v>
      </c>
      <c r="D261" s="39">
        <v>3165</v>
      </c>
      <c r="E261" s="43">
        <f t="array" ref="E261">HLOOKUP(采购[[#This Row],[采购量]],产品明细!$D$6:$H$22,MATCH(采购[[#This Row],[产品名称]]&amp;采购[[#This Row],[产品型号]],产品名称&amp;产品型号,0),TRUE)</f>
        <v>3.24</v>
      </c>
      <c r="F261" s="43">
        <f>采购[[#This Row],[采购量]]*采购[[#This Row],[采购单价]]</f>
        <v>10254.6</v>
      </c>
      <c r="G261" s="39" t="s">
        <v>52</v>
      </c>
      <c r="H261" s="39">
        <v>8</v>
      </c>
    </row>
    <row r="262" spans="1:8">
      <c r="A262" s="42">
        <v>44087</v>
      </c>
      <c r="B262" s="39" t="s">
        <v>21</v>
      </c>
      <c r="C262" s="39" t="s">
        <v>11</v>
      </c>
      <c r="D262" s="39">
        <v>570</v>
      </c>
      <c r="E262" s="43">
        <f t="array" ref="E262">HLOOKUP(采购[[#This Row],[采购量]],产品明细!$D$6:$H$22,MATCH(采购[[#This Row],[产品名称]]&amp;采购[[#This Row],[产品型号]],产品名称&amp;产品型号,0),TRUE)</f>
        <v>3.78</v>
      </c>
      <c r="F262" s="43">
        <f>采购[[#This Row],[采购量]]*采购[[#This Row],[采购单价]]</f>
        <v>2154.6</v>
      </c>
      <c r="G262" s="39" t="s">
        <v>52</v>
      </c>
      <c r="H262" s="39">
        <v>0</v>
      </c>
    </row>
    <row r="263" spans="1:8">
      <c r="A263" s="42">
        <v>44088</v>
      </c>
      <c r="B263" s="39" t="s">
        <v>19</v>
      </c>
      <c r="C263" s="39" t="s">
        <v>3</v>
      </c>
      <c r="D263" s="39">
        <v>1313</v>
      </c>
      <c r="E263" s="43">
        <f t="array" ref="E263">HLOOKUP(采购[[#This Row],[采购量]],产品明细!$D$6:$H$22,MATCH(采购[[#This Row],[产品名称]]&amp;采购[[#This Row],[产品型号]],产品名称&amp;产品型号,0),TRUE)</f>
        <v>2.64</v>
      </c>
      <c r="F263" s="43">
        <f>采购[[#This Row],[采购量]]*采购[[#This Row],[采购单价]]</f>
        <v>3466.32</v>
      </c>
      <c r="G263" s="39" t="s">
        <v>52</v>
      </c>
      <c r="H263" s="39">
        <v>9</v>
      </c>
    </row>
    <row r="264" spans="1:8">
      <c r="A264" s="42">
        <v>44089</v>
      </c>
      <c r="B264" s="39" t="s">
        <v>21</v>
      </c>
      <c r="C264" s="39" t="s">
        <v>11</v>
      </c>
      <c r="D264" s="39">
        <v>1320</v>
      </c>
      <c r="E264" s="43">
        <f t="array" ref="E264">HLOOKUP(采购[[#This Row],[采购量]],产品明细!$D$6:$H$22,MATCH(采购[[#This Row],[产品名称]]&amp;采购[[#This Row],[产品型号]],产品名称&amp;产品型号,0),TRUE)</f>
        <v>3.24</v>
      </c>
      <c r="F264" s="43">
        <f>采购[[#This Row],[采购量]]*采购[[#This Row],[采购单价]]</f>
        <v>4276.8</v>
      </c>
      <c r="G264" s="39" t="s">
        <v>52</v>
      </c>
      <c r="H264" s="39">
        <v>6</v>
      </c>
    </row>
    <row r="265" spans="1:8">
      <c r="A265" s="42">
        <v>44090</v>
      </c>
      <c r="B265" s="39" t="s">
        <v>1</v>
      </c>
      <c r="C265" s="39" t="s">
        <v>11</v>
      </c>
      <c r="D265" s="39">
        <v>2845</v>
      </c>
      <c r="E265" s="43">
        <f t="array" ref="E265">HLOOKUP(采购[[#This Row],[采购量]],产品明细!$D$6:$H$22,MATCH(采购[[#This Row],[产品名称]]&amp;采购[[#This Row],[产品型号]],产品名称&amp;产品型号,0),TRUE)</f>
        <v>1.1399999999999999</v>
      </c>
      <c r="F265" s="43">
        <f>采购[[#This Row],[采购量]]*采购[[#This Row],[采购单价]]</f>
        <v>3243.2999999999997</v>
      </c>
      <c r="G265" s="39" t="s">
        <v>52</v>
      </c>
      <c r="H265" s="39">
        <v>2</v>
      </c>
    </row>
    <row r="266" spans="1:8">
      <c r="A266" s="42">
        <v>44091</v>
      </c>
      <c r="B266" s="39" t="s">
        <v>19</v>
      </c>
      <c r="C266" s="39" t="s">
        <v>3</v>
      </c>
      <c r="D266" s="39">
        <v>587</v>
      </c>
      <c r="E266" s="43">
        <f t="array" ref="E266">HLOOKUP(采购[[#This Row],[采购量]],产品明细!$D$6:$H$22,MATCH(采购[[#This Row],[产品名称]]&amp;采购[[#This Row],[产品型号]],产品名称&amp;产品型号,0),TRUE)</f>
        <v>3.08</v>
      </c>
      <c r="F266" s="43">
        <f>采购[[#This Row],[采购量]]*采购[[#This Row],[采购单价]]</f>
        <v>1807.96</v>
      </c>
      <c r="G266" s="39" t="s">
        <v>52</v>
      </c>
      <c r="H266" s="39">
        <v>12</v>
      </c>
    </row>
    <row r="267" spans="1:8">
      <c r="A267" s="42">
        <v>44092</v>
      </c>
      <c r="B267" s="39" t="s">
        <v>23</v>
      </c>
      <c r="C267" s="39" t="s">
        <v>3</v>
      </c>
      <c r="D267" s="39">
        <v>1832</v>
      </c>
      <c r="E267" s="43">
        <f t="array" ref="E267">HLOOKUP(采购[[#This Row],[采购量]],产品明细!$D$6:$H$22,MATCH(采购[[#This Row],[产品名称]]&amp;采购[[#This Row],[产品型号]],产品名称&amp;产品型号,0),TRUE)</f>
        <v>1.74</v>
      </c>
      <c r="F267" s="43">
        <f>采购[[#This Row],[采购量]]*采购[[#This Row],[采购单价]]</f>
        <v>3187.68</v>
      </c>
      <c r="G267" s="39" t="s">
        <v>52</v>
      </c>
      <c r="H267" s="39">
        <v>9</v>
      </c>
    </row>
    <row r="268" spans="1:8">
      <c r="A268" s="42">
        <v>44093</v>
      </c>
      <c r="B268" s="39" t="s">
        <v>15</v>
      </c>
      <c r="C268" s="39" t="s">
        <v>11</v>
      </c>
      <c r="D268" s="39">
        <v>1837</v>
      </c>
      <c r="E268" s="43">
        <f t="array" ref="E268">HLOOKUP(采购[[#This Row],[采购量]],产品明细!$D$6:$H$22,MATCH(采购[[#This Row],[产品名称]]&amp;采购[[#This Row],[产品型号]],产品名称&amp;产品型号,0),TRUE)</f>
        <v>1.1399999999999999</v>
      </c>
      <c r="F268" s="43">
        <f>采购[[#This Row],[采购量]]*采购[[#This Row],[采购单价]]</f>
        <v>2094.1799999999998</v>
      </c>
      <c r="G268" s="39" t="s">
        <v>52</v>
      </c>
      <c r="H268" s="39">
        <v>3</v>
      </c>
    </row>
    <row r="269" spans="1:8">
      <c r="A269" s="42">
        <v>44094</v>
      </c>
      <c r="B269" s="39" t="s">
        <v>21</v>
      </c>
      <c r="C269" s="39" t="s">
        <v>27</v>
      </c>
      <c r="D269" s="39">
        <v>2519</v>
      </c>
      <c r="E269" s="43">
        <f t="array" ref="E269">HLOOKUP(采购[[#This Row],[采购量]],产品明细!$D$6:$H$22,MATCH(采购[[#This Row],[产品名称]]&amp;采购[[#This Row],[产品型号]],产品名称&amp;产品型号,0),TRUE)</f>
        <v>2.04</v>
      </c>
      <c r="F269" s="43">
        <f>采购[[#This Row],[采购量]]*采购[[#This Row],[采购单价]]</f>
        <v>5138.76</v>
      </c>
      <c r="G269" s="39" t="s">
        <v>52</v>
      </c>
      <c r="H269" s="39">
        <v>5</v>
      </c>
    </row>
    <row r="270" spans="1:8">
      <c r="A270" s="42">
        <v>44095</v>
      </c>
      <c r="B270" s="39" t="s">
        <v>23</v>
      </c>
      <c r="C270" s="39" t="s">
        <v>3</v>
      </c>
      <c r="D270" s="39">
        <v>2631</v>
      </c>
      <c r="E270" s="43">
        <f t="array" ref="E270">HLOOKUP(采购[[#This Row],[采购量]],产品明细!$D$6:$H$22,MATCH(采购[[#This Row],[产品名称]]&amp;采购[[#This Row],[产品型号]],产品名称&amp;产品型号,0),TRUE)</f>
        <v>1.74</v>
      </c>
      <c r="F270" s="43">
        <f>采购[[#This Row],[采购量]]*采购[[#This Row],[采购单价]]</f>
        <v>4577.9399999999996</v>
      </c>
      <c r="G270" s="39" t="s">
        <v>52</v>
      </c>
      <c r="H270" s="39">
        <v>0</v>
      </c>
    </row>
    <row r="271" spans="1:8">
      <c r="A271" s="42">
        <v>44096</v>
      </c>
      <c r="B271" s="39" t="s">
        <v>21</v>
      </c>
      <c r="C271" s="39" t="s">
        <v>29</v>
      </c>
      <c r="D271" s="39">
        <v>1248</v>
      </c>
      <c r="E271" s="43">
        <f t="array" ref="E271">HLOOKUP(采购[[#This Row],[采购量]],产品明细!$D$6:$H$22,MATCH(采购[[#This Row],[产品名称]]&amp;采购[[#This Row],[产品型号]],产品名称&amp;产品型号,0),TRUE)</f>
        <v>4.4400000000000004</v>
      </c>
      <c r="F271" s="43">
        <f>采购[[#This Row],[采购量]]*采购[[#This Row],[采购单价]]</f>
        <v>5541.1200000000008</v>
      </c>
      <c r="G271" s="39" t="s">
        <v>52</v>
      </c>
      <c r="H271" s="39">
        <v>15</v>
      </c>
    </row>
    <row r="272" spans="1:8">
      <c r="A272" s="42">
        <v>44097</v>
      </c>
      <c r="B272" s="39" t="s">
        <v>17</v>
      </c>
      <c r="C272" s="39" t="s">
        <v>3</v>
      </c>
      <c r="D272" s="39">
        <v>2012</v>
      </c>
      <c r="E272" s="43">
        <f t="array" ref="E272">HLOOKUP(采购[[#This Row],[采购量]],产品明细!$D$6:$H$22,MATCH(采购[[#This Row],[产品名称]]&amp;采购[[#This Row],[产品型号]],产品名称&amp;产品型号,0),TRUE)</f>
        <v>1.74</v>
      </c>
      <c r="F272" s="43">
        <f>采购[[#This Row],[采购量]]*采购[[#This Row],[采购单价]]</f>
        <v>3500.88</v>
      </c>
      <c r="G272" s="39" t="s">
        <v>52</v>
      </c>
      <c r="H272" s="39">
        <v>3</v>
      </c>
    </row>
    <row r="273" spans="1:8">
      <c r="A273" s="42">
        <v>44098</v>
      </c>
      <c r="B273" s="39" t="s">
        <v>21</v>
      </c>
      <c r="C273" s="39" t="s">
        <v>11</v>
      </c>
      <c r="D273" s="39">
        <v>1197</v>
      </c>
      <c r="E273" s="43">
        <f t="array" ref="E273">HLOOKUP(采购[[#This Row],[采购量]],产品明细!$D$6:$H$22,MATCH(采购[[#This Row],[产品名称]]&amp;采购[[#This Row],[产品型号]],产品名称&amp;产品型号,0),TRUE)</f>
        <v>3.24</v>
      </c>
      <c r="F273" s="43">
        <f>采购[[#This Row],[采购量]]*采购[[#This Row],[采购单价]]</f>
        <v>3878.28</v>
      </c>
      <c r="G273" s="39" t="s">
        <v>52</v>
      </c>
      <c r="H273" s="39">
        <v>1</v>
      </c>
    </row>
    <row r="274" spans="1:8">
      <c r="A274" s="42">
        <v>44099</v>
      </c>
      <c r="B274" s="39" t="s">
        <v>15</v>
      </c>
      <c r="C274" s="39" t="s">
        <v>13</v>
      </c>
      <c r="D274" s="39">
        <v>2837</v>
      </c>
      <c r="E274" s="43">
        <f t="array" ref="E274">HLOOKUP(采购[[#This Row],[采购量]],产品明细!$D$6:$H$22,MATCH(采购[[#This Row],[产品名称]]&amp;采购[[#This Row],[产品型号]],产品名称&amp;产品型号,0),TRUE)</f>
        <v>3.24</v>
      </c>
      <c r="F274" s="43">
        <f>采购[[#This Row],[采购量]]*采购[[#This Row],[采购单价]]</f>
        <v>9191.880000000001</v>
      </c>
      <c r="G274" s="39" t="s">
        <v>52</v>
      </c>
      <c r="H274" s="39">
        <v>0</v>
      </c>
    </row>
    <row r="275" spans="1:8">
      <c r="A275" s="42">
        <v>44100</v>
      </c>
      <c r="B275" s="39" t="s">
        <v>21</v>
      </c>
      <c r="C275" s="39" t="s">
        <v>27</v>
      </c>
      <c r="D275" s="39">
        <v>1009</v>
      </c>
      <c r="E275" s="43">
        <f t="array" ref="E275">HLOOKUP(采购[[#This Row],[采购量]],产品明细!$D$6:$H$22,MATCH(采购[[#This Row],[产品名称]]&amp;采购[[#This Row],[产品型号]],产品名称&amp;产品型号,0),TRUE)</f>
        <v>2.04</v>
      </c>
      <c r="F275" s="43">
        <f>采购[[#This Row],[采购量]]*采购[[#This Row],[采购单价]]</f>
        <v>2058.36</v>
      </c>
      <c r="G275" s="39" t="s">
        <v>52</v>
      </c>
      <c r="H275" s="39">
        <v>3</v>
      </c>
    </row>
    <row r="276" spans="1:8">
      <c r="A276" s="42">
        <v>44101</v>
      </c>
      <c r="B276" s="39" t="s">
        <v>1</v>
      </c>
      <c r="C276" s="39" t="s">
        <v>13</v>
      </c>
      <c r="D276" s="39">
        <v>2600</v>
      </c>
      <c r="E276" s="43">
        <f t="array" ref="E276">HLOOKUP(采购[[#This Row],[采购量]],产品明细!$D$6:$H$22,MATCH(采购[[#This Row],[产品名称]]&amp;采购[[#This Row],[产品型号]],产品名称&amp;产品型号,0),TRUE)</f>
        <v>3.24</v>
      </c>
      <c r="F276" s="43">
        <f>采购[[#This Row],[采购量]]*采购[[#This Row],[采购单价]]</f>
        <v>8424</v>
      </c>
      <c r="G276" s="39" t="s">
        <v>52</v>
      </c>
      <c r="H276" s="39">
        <v>8</v>
      </c>
    </row>
    <row r="277" spans="1:8">
      <c r="A277" s="42">
        <v>44102</v>
      </c>
      <c r="B277" s="39" t="s">
        <v>21</v>
      </c>
      <c r="C277" s="39" t="s">
        <v>27</v>
      </c>
      <c r="D277" s="39">
        <v>2026</v>
      </c>
      <c r="E277" s="43">
        <f t="array" ref="E277">HLOOKUP(采购[[#This Row],[采购量]],产品明细!$D$6:$H$22,MATCH(采购[[#This Row],[产品名称]]&amp;采购[[#This Row],[产品型号]],产品名称&amp;产品型号,0),TRUE)</f>
        <v>2.04</v>
      </c>
      <c r="F277" s="43">
        <f>采购[[#This Row],[采购量]]*采购[[#This Row],[采购单价]]</f>
        <v>4133.04</v>
      </c>
      <c r="G277" s="39" t="s">
        <v>52</v>
      </c>
      <c r="H277" s="39">
        <v>5</v>
      </c>
    </row>
    <row r="278" spans="1:8">
      <c r="A278" s="42">
        <v>44103</v>
      </c>
      <c r="B278" s="39" t="s">
        <v>1</v>
      </c>
      <c r="C278" s="39" t="s">
        <v>3</v>
      </c>
      <c r="D278" s="39">
        <v>650</v>
      </c>
      <c r="E278" s="43">
        <f t="array" ref="E278">HLOOKUP(采购[[#This Row],[采购量]],产品明细!$D$6:$H$22,MATCH(采购[[#This Row],[产品名称]]&amp;采购[[#This Row],[产品型号]],产品名称&amp;产品型号,0),TRUE)</f>
        <v>1.68</v>
      </c>
      <c r="F278" s="43">
        <f>采购[[#This Row],[采购量]]*采购[[#This Row],[采购单价]]</f>
        <v>1092</v>
      </c>
      <c r="G278" s="39" t="s">
        <v>52</v>
      </c>
      <c r="H278" s="39">
        <v>13</v>
      </c>
    </row>
    <row r="279" spans="1:8">
      <c r="A279" s="42">
        <v>44104</v>
      </c>
      <c r="B279" s="39" t="s">
        <v>15</v>
      </c>
      <c r="C279" s="39" t="s">
        <v>13</v>
      </c>
      <c r="D279" s="39">
        <v>4300</v>
      </c>
      <c r="E279" s="43">
        <f t="array" ref="E279">HLOOKUP(采购[[#This Row],[采购量]],产品明细!$D$6:$H$22,MATCH(采购[[#This Row],[产品名称]]&amp;采购[[#This Row],[产品型号]],产品名称&amp;产品型号,0),TRUE)</f>
        <v>3.24</v>
      </c>
      <c r="F279" s="43">
        <f>采购[[#This Row],[采购量]]*采购[[#This Row],[采购单价]]</f>
        <v>13932.000000000002</v>
      </c>
      <c r="G279" s="39" t="s">
        <v>52</v>
      </c>
      <c r="H279" s="39">
        <v>11</v>
      </c>
    </row>
    <row r="280" spans="1:8">
      <c r="A280" s="42">
        <v>44105</v>
      </c>
      <c r="B280" s="39" t="s">
        <v>15</v>
      </c>
      <c r="C280" s="39" t="s">
        <v>3</v>
      </c>
      <c r="D280" s="39">
        <v>2993</v>
      </c>
      <c r="E280" s="43">
        <f t="array" ref="E280">HLOOKUP(采购[[#This Row],[采购量]],产品明细!$D$6:$H$22,MATCH(采购[[#This Row],[产品名称]]&amp;采购[[#This Row],[产品型号]],产品名称&amp;产品型号,0),TRUE)</f>
        <v>1.44</v>
      </c>
      <c r="F280" s="43">
        <f>采购[[#This Row],[采购量]]*采购[[#This Row],[采购单价]]</f>
        <v>4309.92</v>
      </c>
      <c r="G280" s="39" t="s">
        <v>52</v>
      </c>
      <c r="H280" s="39">
        <v>12</v>
      </c>
    </row>
    <row r="281" spans="1:8">
      <c r="A281" s="42">
        <v>44106</v>
      </c>
      <c r="B281" s="39" t="s">
        <v>1</v>
      </c>
      <c r="C281" s="39" t="s">
        <v>11</v>
      </c>
      <c r="D281" s="39">
        <v>2041</v>
      </c>
      <c r="E281" s="43">
        <f t="array" ref="E281">HLOOKUP(采购[[#This Row],[采购量]],产品明细!$D$6:$H$22,MATCH(采购[[#This Row],[产品名称]]&amp;采购[[#This Row],[产品型号]],产品名称&amp;产品型号,0),TRUE)</f>
        <v>1.1399999999999999</v>
      </c>
      <c r="F281" s="43">
        <f>采购[[#This Row],[采购量]]*采购[[#This Row],[采购单价]]</f>
        <v>2326.7399999999998</v>
      </c>
      <c r="G281" s="39" t="s">
        <v>52</v>
      </c>
      <c r="H281" s="39">
        <v>6</v>
      </c>
    </row>
    <row r="282" spans="1:8">
      <c r="A282" s="42">
        <v>44107</v>
      </c>
      <c r="B282" s="39" t="s">
        <v>1</v>
      </c>
      <c r="C282" s="39" t="s">
        <v>3</v>
      </c>
      <c r="D282" s="39">
        <v>1921</v>
      </c>
      <c r="E282" s="43">
        <f t="array" ref="E282">HLOOKUP(采购[[#This Row],[采购量]],产品明细!$D$6:$H$22,MATCH(采购[[#This Row],[产品名称]]&amp;采购[[#This Row],[产品型号]],产品名称&amp;产品型号,0),TRUE)</f>
        <v>1.44</v>
      </c>
      <c r="F282" s="43">
        <f>采购[[#This Row],[采购量]]*采购[[#This Row],[采购单价]]</f>
        <v>2766.24</v>
      </c>
      <c r="G282" s="39" t="s">
        <v>52</v>
      </c>
      <c r="H282" s="39">
        <v>0</v>
      </c>
    </row>
    <row r="283" spans="1:8">
      <c r="A283" s="42">
        <v>44108</v>
      </c>
      <c r="B283" s="39" t="s">
        <v>1</v>
      </c>
      <c r="C283" s="39" t="s">
        <v>11</v>
      </c>
      <c r="D283" s="39">
        <v>2205</v>
      </c>
      <c r="E283" s="43">
        <f t="array" ref="E283">HLOOKUP(采购[[#This Row],[采购量]],产品明细!$D$6:$H$22,MATCH(采购[[#This Row],[产品名称]]&amp;采购[[#This Row],[产品型号]],产品名称&amp;产品型号,0),TRUE)</f>
        <v>1.1399999999999999</v>
      </c>
      <c r="F283" s="43">
        <f>采购[[#This Row],[采购量]]*采购[[#This Row],[采购单价]]</f>
        <v>2513.6999999999998</v>
      </c>
      <c r="G283" s="39" t="s">
        <v>52</v>
      </c>
      <c r="H283" s="39">
        <v>0</v>
      </c>
    </row>
    <row r="284" spans="1:8">
      <c r="A284" s="42">
        <v>44109</v>
      </c>
      <c r="B284" s="39" t="s">
        <v>19</v>
      </c>
      <c r="C284" s="39" t="s">
        <v>11</v>
      </c>
      <c r="D284" s="39">
        <v>661</v>
      </c>
      <c r="E284" s="43">
        <f t="array" ref="E284">HLOOKUP(采购[[#This Row],[采购量]],产品明细!$D$6:$H$22,MATCH(采购[[#This Row],[产品名称]]&amp;采购[[#This Row],[产品型号]],产品名称&amp;产品型号,0),TRUE)</f>
        <v>2.38</v>
      </c>
      <c r="F284" s="43">
        <f>采购[[#This Row],[采购量]]*采购[[#This Row],[采购单价]]</f>
        <v>1573.1799999999998</v>
      </c>
      <c r="G284" s="39" t="s">
        <v>52</v>
      </c>
      <c r="H284" s="39">
        <v>1</v>
      </c>
    </row>
    <row r="285" spans="1:8">
      <c r="A285" s="42">
        <v>44110</v>
      </c>
      <c r="B285" s="39" t="s">
        <v>19</v>
      </c>
      <c r="C285" s="39" t="s">
        <v>25</v>
      </c>
      <c r="D285" s="39">
        <v>2349</v>
      </c>
      <c r="E285" s="43">
        <f t="array" ref="E285">HLOOKUP(采购[[#This Row],[采购量]],产品明细!$D$6:$H$22,MATCH(采购[[#This Row],[产品名称]]&amp;采购[[#This Row],[产品型号]],产品名称&amp;产品型号,0),TRUE)</f>
        <v>3.24</v>
      </c>
      <c r="F285" s="43">
        <f>采购[[#This Row],[采购量]]*采购[[#This Row],[采购单价]]</f>
        <v>7610.76</v>
      </c>
      <c r="G285" s="39" t="s">
        <v>52</v>
      </c>
      <c r="H285" s="39">
        <v>14</v>
      </c>
    </row>
    <row r="286" spans="1:8">
      <c r="A286" s="42">
        <v>44111</v>
      </c>
      <c r="B286" s="39" t="s">
        <v>1</v>
      </c>
      <c r="C286" s="39" t="s">
        <v>11</v>
      </c>
      <c r="D286" s="39">
        <v>2863</v>
      </c>
      <c r="E286" s="43">
        <f t="array" ref="E286">HLOOKUP(采购[[#This Row],[采购量]],产品明细!$D$6:$H$22,MATCH(采购[[#This Row],[产品名称]]&amp;采购[[#This Row],[产品型号]],产品名称&amp;产品型号,0),TRUE)</f>
        <v>1.1399999999999999</v>
      </c>
      <c r="F286" s="43">
        <f>采购[[#This Row],[采购量]]*采购[[#This Row],[采购单价]]</f>
        <v>3263.8199999999997</v>
      </c>
      <c r="G286" s="39" t="s">
        <v>52</v>
      </c>
      <c r="H286" s="39">
        <v>11</v>
      </c>
    </row>
    <row r="287" spans="1:8">
      <c r="A287" s="42">
        <v>44112</v>
      </c>
      <c r="B287" s="39" t="s">
        <v>17</v>
      </c>
      <c r="C287" s="39" t="s">
        <v>11</v>
      </c>
      <c r="D287" s="39">
        <v>2549</v>
      </c>
      <c r="E287" s="43">
        <f t="array" ref="E287">HLOOKUP(采购[[#This Row],[采购量]],产品明细!$D$6:$H$22,MATCH(采购[[#This Row],[产品名称]]&amp;采购[[#This Row],[产品型号]],产品名称&amp;产品型号,0),TRUE)</f>
        <v>1.44</v>
      </c>
      <c r="F287" s="43">
        <f>采购[[#This Row],[采购量]]*采购[[#This Row],[采购单价]]</f>
        <v>3670.56</v>
      </c>
      <c r="G287" s="39" t="s">
        <v>52</v>
      </c>
      <c r="H287" s="39">
        <v>7</v>
      </c>
    </row>
    <row r="288" spans="1:8">
      <c r="A288" s="42">
        <v>44113</v>
      </c>
      <c r="B288" s="39" t="s">
        <v>1</v>
      </c>
      <c r="C288" s="39" t="s">
        <v>11</v>
      </c>
      <c r="D288" s="39">
        <v>1210</v>
      </c>
      <c r="E288" s="43">
        <f t="array" ref="E288">HLOOKUP(采购[[#This Row],[采购量]],产品明细!$D$6:$H$22,MATCH(采购[[#This Row],[产品名称]]&amp;采购[[#This Row],[产品型号]],产品名称&amp;产品型号,0),TRUE)</f>
        <v>1.1399999999999999</v>
      </c>
      <c r="F288" s="43">
        <f>采购[[#This Row],[采购量]]*采购[[#This Row],[采购单价]]</f>
        <v>1379.3999999999999</v>
      </c>
      <c r="G288" s="39" t="s">
        <v>52</v>
      </c>
      <c r="H288" s="39">
        <v>7</v>
      </c>
    </row>
    <row r="289" spans="1:8">
      <c r="A289" s="42">
        <v>44114</v>
      </c>
      <c r="B289" s="39" t="s">
        <v>15</v>
      </c>
      <c r="C289" s="39" t="s">
        <v>13</v>
      </c>
      <c r="D289" s="39">
        <v>4318</v>
      </c>
      <c r="E289" s="43">
        <f t="array" ref="E289">HLOOKUP(采购[[#This Row],[采购量]],产品明细!$D$6:$H$22,MATCH(采购[[#This Row],[产品名称]]&amp;采购[[#This Row],[产品型号]],产品名称&amp;产品型号,0),TRUE)</f>
        <v>3.24</v>
      </c>
      <c r="F289" s="43">
        <f>采购[[#This Row],[采购量]]*采购[[#This Row],[采购单价]]</f>
        <v>13990.320000000002</v>
      </c>
      <c r="G289" s="39" t="s">
        <v>52</v>
      </c>
      <c r="H289" s="39">
        <v>6</v>
      </c>
    </row>
    <row r="290" spans="1:8">
      <c r="A290" s="42">
        <v>44115</v>
      </c>
      <c r="B290" s="39" t="s">
        <v>21</v>
      </c>
      <c r="C290" s="39" t="s">
        <v>11</v>
      </c>
      <c r="D290" s="39">
        <v>546</v>
      </c>
      <c r="E290" s="43">
        <f t="array" ref="E290">HLOOKUP(采购[[#This Row],[采购量]],产品明细!$D$6:$H$22,MATCH(采购[[#This Row],[产品名称]]&amp;采购[[#This Row],[产品型号]],产品名称&amp;产品型号,0),TRUE)</f>
        <v>3.78</v>
      </c>
      <c r="F290" s="43">
        <f>采购[[#This Row],[采购量]]*采购[[#This Row],[采购单价]]</f>
        <v>2063.88</v>
      </c>
      <c r="G290" s="39" t="s">
        <v>52</v>
      </c>
      <c r="H290" s="39">
        <v>1</v>
      </c>
    </row>
    <row r="291" spans="1:8">
      <c r="A291" s="42">
        <v>44116</v>
      </c>
      <c r="B291" s="39" t="s">
        <v>15</v>
      </c>
      <c r="C291" s="39" t="s">
        <v>11</v>
      </c>
      <c r="D291" s="39">
        <v>2811</v>
      </c>
      <c r="E291" s="43">
        <f t="array" ref="E291">HLOOKUP(采购[[#This Row],[采购量]],产品明细!$D$6:$H$22,MATCH(采购[[#This Row],[产品名称]]&amp;采购[[#This Row],[产品型号]],产品名称&amp;产品型号,0),TRUE)</f>
        <v>1.1399999999999999</v>
      </c>
      <c r="F291" s="43">
        <f>采购[[#This Row],[采购量]]*采购[[#This Row],[采购单价]]</f>
        <v>3204.5399999999995</v>
      </c>
      <c r="G291" s="39" t="s">
        <v>52</v>
      </c>
      <c r="H291" s="39">
        <v>6</v>
      </c>
    </row>
    <row r="292" spans="1:8">
      <c r="A292" s="42">
        <v>44117</v>
      </c>
      <c r="B292" s="39" t="s">
        <v>1</v>
      </c>
      <c r="C292" s="39" t="s">
        <v>11</v>
      </c>
      <c r="D292" s="39">
        <v>667</v>
      </c>
      <c r="E292" s="43">
        <f t="array" ref="E292">HLOOKUP(采购[[#This Row],[采购量]],产品明细!$D$6:$H$22,MATCH(采购[[#This Row],[产品名称]]&amp;采购[[#This Row],[产品型号]],产品名称&amp;产品型号,0),TRUE)</f>
        <v>1.3299999999999998</v>
      </c>
      <c r="F292" s="43">
        <f>采购[[#This Row],[采购量]]*采购[[#This Row],[采购单价]]</f>
        <v>887.1099999999999</v>
      </c>
      <c r="G292" s="39" t="s">
        <v>52</v>
      </c>
      <c r="H292" s="39">
        <v>12</v>
      </c>
    </row>
    <row r="293" spans="1:8">
      <c r="A293" s="42">
        <v>44118</v>
      </c>
      <c r="B293" s="39" t="s">
        <v>17</v>
      </c>
      <c r="C293" s="39" t="s">
        <v>3</v>
      </c>
      <c r="D293" s="39">
        <v>1453</v>
      </c>
      <c r="E293" s="43">
        <f t="array" ref="E293">HLOOKUP(采购[[#This Row],[采购量]],产品明细!$D$6:$H$22,MATCH(采购[[#This Row],[产品名称]]&amp;采购[[#This Row],[产品型号]],产品名称&amp;产品型号,0),TRUE)</f>
        <v>1.74</v>
      </c>
      <c r="F293" s="43">
        <f>采购[[#This Row],[采购量]]*采购[[#This Row],[采购单价]]</f>
        <v>2528.2199999999998</v>
      </c>
      <c r="G293" s="39" t="s">
        <v>52</v>
      </c>
      <c r="H293" s="39">
        <v>9</v>
      </c>
    </row>
    <row r="294" spans="1:8">
      <c r="A294" s="42">
        <v>44119</v>
      </c>
      <c r="B294" s="39" t="s">
        <v>15</v>
      </c>
      <c r="C294" s="39" t="s">
        <v>11</v>
      </c>
      <c r="D294" s="39">
        <v>2017</v>
      </c>
      <c r="E294" s="43">
        <f t="array" ref="E294">HLOOKUP(采购[[#This Row],[采购量]],产品明细!$D$6:$H$22,MATCH(采购[[#This Row],[产品名称]]&amp;采购[[#This Row],[产品型号]],产品名称&amp;产品型号,0),TRUE)</f>
        <v>1.1399999999999999</v>
      </c>
      <c r="F294" s="43">
        <f>采购[[#This Row],[采购量]]*采购[[#This Row],[采购单价]]</f>
        <v>2299.3799999999997</v>
      </c>
      <c r="G294" s="39" t="s">
        <v>52</v>
      </c>
      <c r="H294" s="39">
        <v>14</v>
      </c>
    </row>
    <row r="295" spans="1:8">
      <c r="A295" s="42">
        <v>44120</v>
      </c>
      <c r="B295" s="39" t="s">
        <v>23</v>
      </c>
      <c r="C295" s="39" t="s">
        <v>3</v>
      </c>
      <c r="D295" s="39">
        <v>2237</v>
      </c>
      <c r="E295" s="43">
        <f t="array" ref="E295">HLOOKUP(采购[[#This Row],[采购量]],产品明细!$D$6:$H$22,MATCH(采购[[#This Row],[产品名称]]&amp;采购[[#This Row],[产品型号]],产品名称&amp;产品型号,0),TRUE)</f>
        <v>1.74</v>
      </c>
      <c r="F295" s="43">
        <f>采购[[#This Row],[采购量]]*采购[[#This Row],[采购单价]]</f>
        <v>3892.38</v>
      </c>
      <c r="G295" s="39" t="s">
        <v>52</v>
      </c>
      <c r="H295" s="39">
        <v>14</v>
      </c>
    </row>
    <row r="296" spans="1:8">
      <c r="A296" s="42">
        <v>44121</v>
      </c>
      <c r="B296" s="39" t="s">
        <v>15</v>
      </c>
      <c r="C296" s="39" t="s">
        <v>13</v>
      </c>
      <c r="D296" s="39">
        <v>4071</v>
      </c>
      <c r="E296" s="43">
        <f t="array" ref="E296">HLOOKUP(采购[[#This Row],[采购量]],产品明细!$D$6:$H$22,MATCH(采购[[#This Row],[产品名称]]&amp;采购[[#This Row],[产品型号]],产品名称&amp;产品型号,0),TRUE)</f>
        <v>3.24</v>
      </c>
      <c r="F296" s="43">
        <f>采购[[#This Row],[采购量]]*采购[[#This Row],[采购单价]]</f>
        <v>13190.04</v>
      </c>
      <c r="G296" s="39" t="s">
        <v>52</v>
      </c>
      <c r="H296" s="39">
        <v>14</v>
      </c>
    </row>
    <row r="297" spans="1:8">
      <c r="A297" s="42">
        <v>44122</v>
      </c>
      <c r="B297" s="39" t="s">
        <v>15</v>
      </c>
      <c r="C297" s="39" t="s">
        <v>11</v>
      </c>
      <c r="D297" s="39">
        <v>2434</v>
      </c>
      <c r="E297" s="43">
        <f t="array" ref="E297">HLOOKUP(采购[[#This Row],[采购量]],产品明细!$D$6:$H$22,MATCH(采购[[#This Row],[产品名称]]&amp;采购[[#This Row],[产品型号]],产品名称&amp;产品型号,0),TRUE)</f>
        <v>1.1399999999999999</v>
      </c>
      <c r="F297" s="43">
        <f>采购[[#This Row],[采购量]]*采购[[#This Row],[采购单价]]</f>
        <v>2774.7599999999998</v>
      </c>
      <c r="G297" s="39" t="s">
        <v>52</v>
      </c>
      <c r="H297" s="39">
        <v>5</v>
      </c>
    </row>
    <row r="298" spans="1:8">
      <c r="A298" s="42">
        <v>44123</v>
      </c>
      <c r="B298" s="39" t="s">
        <v>1</v>
      </c>
      <c r="C298" s="39" t="s">
        <v>3</v>
      </c>
      <c r="D298" s="39">
        <v>517</v>
      </c>
      <c r="E298" s="43">
        <f t="array" ref="E298">HLOOKUP(采购[[#This Row],[采购量]],产品明细!$D$6:$H$22,MATCH(采购[[#This Row],[产品名称]]&amp;采购[[#This Row],[产品型号]],产品名称&amp;产品型号,0),TRUE)</f>
        <v>1.68</v>
      </c>
      <c r="F298" s="43">
        <f>采购[[#This Row],[采购量]]*采购[[#This Row],[采购单价]]</f>
        <v>868.56</v>
      </c>
      <c r="G298" s="39" t="s">
        <v>52</v>
      </c>
      <c r="H298" s="39">
        <v>9</v>
      </c>
    </row>
    <row r="299" spans="1:8">
      <c r="A299" s="42">
        <v>44124</v>
      </c>
      <c r="B299" s="39" t="s">
        <v>1</v>
      </c>
      <c r="C299" s="39" t="s">
        <v>11</v>
      </c>
      <c r="D299" s="39">
        <v>658</v>
      </c>
      <c r="E299" s="43">
        <f t="array" ref="E299">HLOOKUP(采购[[#This Row],[采购量]],产品明细!$D$6:$H$22,MATCH(采购[[#This Row],[产品名称]]&amp;采购[[#This Row],[产品型号]],产品名称&amp;产品型号,0),TRUE)</f>
        <v>1.3299999999999998</v>
      </c>
      <c r="F299" s="43">
        <f>采购[[#This Row],[采购量]]*采购[[#This Row],[采购单价]]</f>
        <v>875.13999999999987</v>
      </c>
      <c r="G299" s="39" t="s">
        <v>52</v>
      </c>
      <c r="H299" s="39">
        <v>5</v>
      </c>
    </row>
    <row r="300" spans="1:8">
      <c r="A300" s="42">
        <v>44125</v>
      </c>
      <c r="B300" s="39" t="s">
        <v>23</v>
      </c>
      <c r="C300" s="39" t="s">
        <v>3</v>
      </c>
      <c r="D300" s="39">
        <v>1408</v>
      </c>
      <c r="E300" s="43">
        <f t="array" ref="E300">HLOOKUP(采购[[#This Row],[采购量]],产品明细!$D$6:$H$22,MATCH(采购[[#This Row],[产品名称]]&amp;采购[[#This Row],[产品型号]],产品名称&amp;产品型号,0),TRUE)</f>
        <v>1.74</v>
      </c>
      <c r="F300" s="43">
        <f>采购[[#This Row],[采购量]]*采购[[#This Row],[采购单价]]</f>
        <v>2449.92</v>
      </c>
      <c r="G300" s="39" t="s">
        <v>52</v>
      </c>
      <c r="H300" s="39">
        <v>13</v>
      </c>
    </row>
    <row r="301" spans="1:8">
      <c r="A301" s="42">
        <v>44126</v>
      </c>
      <c r="B301" s="39" t="s">
        <v>1</v>
      </c>
      <c r="C301" s="39" t="s">
        <v>11</v>
      </c>
      <c r="D301" s="39">
        <v>579</v>
      </c>
      <c r="E301" s="43">
        <f t="array" ref="E301">HLOOKUP(采购[[#This Row],[采购量]],产品明细!$D$6:$H$22,MATCH(采购[[#This Row],[产品名称]]&amp;采购[[#This Row],[产品型号]],产品名称&amp;产品型号,0),TRUE)</f>
        <v>1.3299999999999998</v>
      </c>
      <c r="F301" s="43">
        <f>采购[[#This Row],[采购量]]*采购[[#This Row],[采购单价]]</f>
        <v>770.06999999999994</v>
      </c>
      <c r="G301" s="39" t="s">
        <v>52</v>
      </c>
      <c r="H301" s="39">
        <v>15</v>
      </c>
    </row>
    <row r="302" spans="1:8">
      <c r="A302" s="42">
        <v>44127</v>
      </c>
      <c r="B302" s="39" t="s">
        <v>15</v>
      </c>
      <c r="C302" s="39" t="s">
        <v>13</v>
      </c>
      <c r="D302" s="39">
        <v>3619</v>
      </c>
      <c r="E302" s="43">
        <f t="array" ref="E302">HLOOKUP(采购[[#This Row],[采购量]],产品明细!$D$6:$H$22,MATCH(采购[[#This Row],[产品名称]]&amp;采购[[#This Row],[产品型号]],产品名称&amp;产品型号,0),TRUE)</f>
        <v>3.24</v>
      </c>
      <c r="F302" s="43">
        <f>采购[[#This Row],[采购量]]*采购[[#This Row],[采购单价]]</f>
        <v>11725.560000000001</v>
      </c>
      <c r="G302" s="39" t="s">
        <v>52</v>
      </c>
      <c r="H302" s="39">
        <v>10</v>
      </c>
    </row>
    <row r="303" spans="1:8">
      <c r="A303" s="42">
        <v>44128</v>
      </c>
      <c r="B303" s="39" t="s">
        <v>23</v>
      </c>
      <c r="C303" s="39" t="s">
        <v>13</v>
      </c>
      <c r="D303" s="39">
        <v>2220</v>
      </c>
      <c r="E303" s="43">
        <f t="array" ref="E303">HLOOKUP(采购[[#This Row],[采购量]],产品明细!$D$6:$H$22,MATCH(采购[[#This Row],[产品名称]]&amp;采购[[#This Row],[产品型号]],产品名称&amp;产品型号,0),TRUE)</f>
        <v>4.4400000000000004</v>
      </c>
      <c r="F303" s="43">
        <f>采购[[#This Row],[采购量]]*采购[[#This Row],[采购单价]]</f>
        <v>9856.8000000000011</v>
      </c>
      <c r="G303" s="39" t="s">
        <v>52</v>
      </c>
      <c r="H303" s="39">
        <v>3</v>
      </c>
    </row>
    <row r="304" spans="1:8">
      <c r="A304" s="42">
        <v>44129</v>
      </c>
      <c r="B304" s="39" t="s">
        <v>1</v>
      </c>
      <c r="C304" s="39" t="s">
        <v>3</v>
      </c>
      <c r="D304" s="39">
        <v>1145</v>
      </c>
      <c r="E304" s="43">
        <f t="array" ref="E304">HLOOKUP(采购[[#This Row],[采购量]],产品明细!$D$6:$H$22,MATCH(采购[[#This Row],[产品名称]]&amp;采购[[#This Row],[产品型号]],产品名称&amp;产品型号,0),TRUE)</f>
        <v>1.44</v>
      </c>
      <c r="F304" s="43">
        <f>采购[[#This Row],[采购量]]*采购[[#This Row],[采购单价]]</f>
        <v>1648.8</v>
      </c>
      <c r="G304" s="39" t="s">
        <v>52</v>
      </c>
      <c r="H304" s="39">
        <v>10</v>
      </c>
    </row>
    <row r="305" spans="1:8">
      <c r="A305" s="42">
        <v>44130</v>
      </c>
      <c r="B305" s="39" t="s">
        <v>1</v>
      </c>
      <c r="C305" s="39" t="s">
        <v>11</v>
      </c>
      <c r="D305" s="39">
        <v>2880</v>
      </c>
      <c r="E305" s="43">
        <f t="array" ref="E305">HLOOKUP(采购[[#This Row],[采购量]],产品明细!$D$6:$H$22,MATCH(采购[[#This Row],[产品名称]]&amp;采购[[#This Row],[产品型号]],产品名称&amp;产品型号,0),TRUE)</f>
        <v>1.1399999999999999</v>
      </c>
      <c r="F305" s="43">
        <f>采购[[#This Row],[采购量]]*采购[[#This Row],[采购单价]]</f>
        <v>3283.2</v>
      </c>
      <c r="G305" s="39" t="s">
        <v>52</v>
      </c>
      <c r="H305" s="39">
        <v>13</v>
      </c>
    </row>
    <row r="306" spans="1:8">
      <c r="A306" s="42">
        <v>44131</v>
      </c>
      <c r="B306" s="39" t="s">
        <v>21</v>
      </c>
      <c r="C306" s="39" t="s">
        <v>11</v>
      </c>
      <c r="D306" s="39">
        <v>2379</v>
      </c>
      <c r="E306" s="43">
        <f t="array" ref="E306">HLOOKUP(采购[[#This Row],[采购量]],产品明细!$D$6:$H$22,MATCH(采购[[#This Row],[产品名称]]&amp;采购[[#This Row],[产品型号]],产品名称&amp;产品型号,0),TRUE)</f>
        <v>3.24</v>
      </c>
      <c r="F306" s="43">
        <f>采购[[#This Row],[采购量]]*采购[[#This Row],[采购单价]]</f>
        <v>7707.9600000000009</v>
      </c>
      <c r="G306" s="39" t="s">
        <v>52</v>
      </c>
      <c r="H306" s="39">
        <v>8</v>
      </c>
    </row>
    <row r="307" spans="1:8">
      <c r="A307" s="42">
        <v>44132</v>
      </c>
      <c r="B307" s="39" t="s">
        <v>19</v>
      </c>
      <c r="C307" s="39" t="s">
        <v>11</v>
      </c>
      <c r="D307" s="39">
        <v>2154</v>
      </c>
      <c r="E307" s="43">
        <f t="array" ref="E307">HLOOKUP(采购[[#This Row],[采购量]],产品明细!$D$6:$H$22,MATCH(采购[[#This Row],[产品名称]]&amp;采购[[#This Row],[产品型号]],产品名称&amp;产品型号,0),TRUE)</f>
        <v>2.04</v>
      </c>
      <c r="F307" s="43">
        <f>采购[[#This Row],[采购量]]*采购[[#This Row],[采购单价]]</f>
        <v>4394.16</v>
      </c>
      <c r="G307" s="39" t="s">
        <v>52</v>
      </c>
      <c r="H307" s="39">
        <v>13</v>
      </c>
    </row>
    <row r="308" spans="1:8">
      <c r="A308" s="42">
        <v>44133</v>
      </c>
      <c r="B308" s="39" t="s">
        <v>1</v>
      </c>
      <c r="C308" s="39" t="s">
        <v>3</v>
      </c>
      <c r="D308" s="39">
        <v>2194</v>
      </c>
      <c r="E308" s="43">
        <f t="array" ref="E308">HLOOKUP(采购[[#This Row],[采购量]],产品明细!$D$6:$H$22,MATCH(采购[[#This Row],[产品名称]]&amp;采购[[#This Row],[产品型号]],产品名称&amp;产品型号,0),TRUE)</f>
        <v>1.44</v>
      </c>
      <c r="F308" s="43">
        <f>采购[[#This Row],[采购量]]*采购[[#This Row],[采购单价]]</f>
        <v>3159.3599999999997</v>
      </c>
      <c r="G308" s="39" t="s">
        <v>52</v>
      </c>
      <c r="H308" s="39">
        <v>7</v>
      </c>
    </row>
    <row r="309" spans="1:8">
      <c r="A309" s="42">
        <v>44134</v>
      </c>
      <c r="B309" s="39" t="s">
        <v>1</v>
      </c>
      <c r="C309" s="39" t="s">
        <v>13</v>
      </c>
      <c r="D309" s="39">
        <v>1598</v>
      </c>
      <c r="E309" s="43">
        <f t="array" ref="E309">HLOOKUP(采购[[#This Row],[采购量]],产品明细!$D$6:$H$22,MATCH(采购[[#This Row],[产品名称]]&amp;采购[[#This Row],[产品型号]],产品名称&amp;产品型号,0),TRUE)</f>
        <v>3.24</v>
      </c>
      <c r="F309" s="43">
        <f>采购[[#This Row],[采购量]]*采购[[#This Row],[采购单价]]</f>
        <v>5177.5200000000004</v>
      </c>
      <c r="G309" s="39" t="s">
        <v>52</v>
      </c>
      <c r="H309" s="39">
        <v>3</v>
      </c>
    </row>
    <row r="310" spans="1:8">
      <c r="A310" s="42">
        <v>44135</v>
      </c>
      <c r="B310" s="39" t="s">
        <v>15</v>
      </c>
      <c r="C310" s="39" t="s">
        <v>3</v>
      </c>
      <c r="D310" s="39">
        <v>562</v>
      </c>
      <c r="E310" s="43">
        <f t="array" ref="E310">HLOOKUP(采购[[#This Row],[采购量]],产品明细!$D$6:$H$22,MATCH(采购[[#This Row],[产品名称]]&amp;采购[[#This Row],[产品型号]],产品名称&amp;产品型号,0),TRUE)</f>
        <v>1.68</v>
      </c>
      <c r="F310" s="43">
        <f>采购[[#This Row],[采购量]]*采购[[#This Row],[采购单价]]</f>
        <v>944.16</v>
      </c>
      <c r="G310" s="39" t="s">
        <v>52</v>
      </c>
      <c r="H310" s="39">
        <v>15</v>
      </c>
    </row>
    <row r="311" spans="1:8">
      <c r="A311" s="42">
        <v>44136</v>
      </c>
      <c r="B311" s="39" t="s">
        <v>21</v>
      </c>
      <c r="C311" s="39" t="s">
        <v>11</v>
      </c>
      <c r="D311" s="39">
        <v>2967</v>
      </c>
      <c r="E311" s="43">
        <f t="array" ref="E311">HLOOKUP(采购[[#This Row],[采购量]],产品明细!$D$6:$H$22,MATCH(采购[[#This Row],[产品名称]]&amp;采购[[#This Row],[产品型号]],产品名称&amp;产品型号,0),TRUE)</f>
        <v>3.24</v>
      </c>
      <c r="F311" s="43">
        <f>采购[[#This Row],[采购量]]*采购[[#This Row],[采购单价]]</f>
        <v>9613.08</v>
      </c>
      <c r="G311" s="39" t="s">
        <v>52</v>
      </c>
      <c r="H311" s="39">
        <v>6</v>
      </c>
    </row>
    <row r="312" spans="1:8">
      <c r="A312" s="42">
        <v>44137</v>
      </c>
      <c r="B312" s="39" t="s">
        <v>1</v>
      </c>
      <c r="C312" s="39" t="s">
        <v>13</v>
      </c>
      <c r="D312" s="39">
        <v>1987</v>
      </c>
      <c r="E312" s="43">
        <f t="array" ref="E312">HLOOKUP(采购[[#This Row],[采购量]],产品明细!$D$6:$H$22,MATCH(采购[[#This Row],[产品名称]]&amp;采购[[#This Row],[产品型号]],产品名称&amp;产品型号,0),TRUE)</f>
        <v>3.24</v>
      </c>
      <c r="F312" s="43">
        <f>采购[[#This Row],[采购量]]*采购[[#This Row],[采购单价]]</f>
        <v>6437.88</v>
      </c>
      <c r="G312" s="39" t="s">
        <v>52</v>
      </c>
      <c r="H312" s="39">
        <v>2</v>
      </c>
    </row>
    <row r="313" spans="1:8">
      <c r="A313" s="42">
        <v>44138</v>
      </c>
      <c r="B313" s="39" t="s">
        <v>21</v>
      </c>
      <c r="C313" s="39" t="s">
        <v>29</v>
      </c>
      <c r="D313" s="39">
        <v>1356</v>
      </c>
      <c r="E313" s="43">
        <f t="array" ref="E313">HLOOKUP(采购[[#This Row],[采购量]],产品明细!$D$6:$H$22,MATCH(采购[[#This Row],[产品名称]]&amp;采购[[#This Row],[产品型号]],产品名称&amp;产品型号,0),TRUE)</f>
        <v>4.4400000000000004</v>
      </c>
      <c r="F313" s="43">
        <f>采购[[#This Row],[采购量]]*采购[[#This Row],[采购单价]]</f>
        <v>6020.64</v>
      </c>
      <c r="G313" s="39" t="s">
        <v>52</v>
      </c>
      <c r="H313" s="39">
        <v>15</v>
      </c>
    </row>
    <row r="314" spans="1:8">
      <c r="A314" s="42">
        <v>44139</v>
      </c>
      <c r="B314" s="39" t="s">
        <v>15</v>
      </c>
      <c r="C314" s="39" t="s">
        <v>3</v>
      </c>
      <c r="D314" s="39">
        <v>2100</v>
      </c>
      <c r="E314" s="43">
        <f t="array" ref="E314">HLOOKUP(采购[[#This Row],[采购量]],产品明细!$D$6:$H$22,MATCH(采购[[#This Row],[产品名称]]&amp;采购[[#This Row],[产品型号]],产品名称&amp;产品型号,0),TRUE)</f>
        <v>1.44</v>
      </c>
      <c r="F314" s="43">
        <f>采购[[#This Row],[采购量]]*采购[[#This Row],[采购单价]]</f>
        <v>3024</v>
      </c>
      <c r="G314" s="39" t="s">
        <v>52</v>
      </c>
      <c r="H314" s="39">
        <v>7</v>
      </c>
    </row>
    <row r="315" spans="1:8">
      <c r="A315" s="42">
        <v>44140</v>
      </c>
      <c r="B315" s="39" t="s">
        <v>21</v>
      </c>
      <c r="C315" s="39" t="s">
        <v>27</v>
      </c>
      <c r="D315" s="39">
        <v>3197</v>
      </c>
      <c r="E315" s="43">
        <f t="array" ref="E315">HLOOKUP(采购[[#This Row],[采购量]],产品明细!$D$6:$H$22,MATCH(采购[[#This Row],[产品名称]]&amp;采购[[#This Row],[产品型号]],产品名称&amp;产品型号,0),TRUE)</f>
        <v>2.04</v>
      </c>
      <c r="F315" s="43">
        <f>采购[[#This Row],[采购量]]*采购[[#This Row],[采购单价]]</f>
        <v>6521.88</v>
      </c>
      <c r="G315" s="39" t="s">
        <v>52</v>
      </c>
      <c r="H315" s="39">
        <v>0</v>
      </c>
    </row>
    <row r="316" spans="1:8">
      <c r="A316" s="42">
        <v>44141</v>
      </c>
      <c r="B316" s="39" t="s">
        <v>23</v>
      </c>
      <c r="C316" s="39" t="s">
        <v>13</v>
      </c>
      <c r="D316" s="39">
        <v>1864</v>
      </c>
      <c r="E316" s="43">
        <f t="array" ref="E316">HLOOKUP(采购[[#This Row],[采购量]],产品明细!$D$6:$H$22,MATCH(采购[[#This Row],[产品名称]]&amp;采购[[#This Row],[产品型号]],产品名称&amp;产品型号,0),TRUE)</f>
        <v>4.4400000000000004</v>
      </c>
      <c r="F316" s="43">
        <f>采购[[#This Row],[采购量]]*采购[[#This Row],[采购单价]]</f>
        <v>8276.16</v>
      </c>
      <c r="G316" s="39" t="s">
        <v>52</v>
      </c>
      <c r="H316" s="39">
        <v>2</v>
      </c>
    </row>
    <row r="317" spans="1:8">
      <c r="A317" s="42">
        <v>44142</v>
      </c>
      <c r="B317" s="39" t="s">
        <v>19</v>
      </c>
      <c r="C317" s="39" t="s">
        <v>25</v>
      </c>
      <c r="D317" s="39">
        <v>1146</v>
      </c>
      <c r="E317" s="43">
        <f t="array" ref="E317">HLOOKUP(采购[[#This Row],[采购量]],产品明细!$D$6:$H$22,MATCH(采购[[#This Row],[产品名称]]&amp;采购[[#This Row],[产品型号]],产品名称&amp;产品型号,0),TRUE)</f>
        <v>3.24</v>
      </c>
      <c r="F317" s="43">
        <f>采购[[#This Row],[采购量]]*采购[[#This Row],[采购单价]]</f>
        <v>3713.0400000000004</v>
      </c>
      <c r="G317" s="39" t="s">
        <v>52</v>
      </c>
      <c r="H317" s="39">
        <v>3</v>
      </c>
    </row>
    <row r="318" spans="1:8">
      <c r="A318" s="42">
        <v>44143</v>
      </c>
      <c r="B318" s="39" t="s">
        <v>21</v>
      </c>
      <c r="C318" s="39" t="s">
        <v>27</v>
      </c>
      <c r="D318" s="39">
        <v>1052</v>
      </c>
      <c r="E318" s="43">
        <f t="array" ref="E318">HLOOKUP(采购[[#This Row],[采购量]],产品明细!$D$6:$H$22,MATCH(采购[[#This Row],[产品名称]]&amp;采购[[#This Row],[产品型号]],产品名称&amp;产品型号,0),TRUE)</f>
        <v>2.04</v>
      </c>
      <c r="F318" s="43">
        <f>采购[[#This Row],[采购量]]*采购[[#This Row],[采购单价]]</f>
        <v>2146.08</v>
      </c>
      <c r="G318" s="39" t="s">
        <v>52</v>
      </c>
      <c r="H318" s="39">
        <v>2</v>
      </c>
    </row>
    <row r="319" spans="1:8">
      <c r="A319" s="42">
        <v>44144</v>
      </c>
      <c r="B319" s="39" t="s">
        <v>17</v>
      </c>
      <c r="C319" s="39" t="s">
        <v>11</v>
      </c>
      <c r="D319" s="39">
        <v>3618</v>
      </c>
      <c r="E319" s="43">
        <f t="array" ref="E319">HLOOKUP(采购[[#This Row],[采购量]],产品明细!$D$6:$H$22,MATCH(采购[[#This Row],[产品名称]]&amp;采购[[#This Row],[产品型号]],产品名称&amp;产品型号,0),TRUE)</f>
        <v>1.44</v>
      </c>
      <c r="F319" s="43">
        <f>采购[[#This Row],[采购量]]*采购[[#This Row],[采购单价]]</f>
        <v>5209.92</v>
      </c>
      <c r="G319" s="39" t="s">
        <v>52</v>
      </c>
      <c r="H319" s="39">
        <v>15</v>
      </c>
    </row>
    <row r="320" spans="1:8">
      <c r="A320" s="42">
        <v>44145</v>
      </c>
      <c r="B320" s="39" t="s">
        <v>21</v>
      </c>
      <c r="C320" s="39" t="s">
        <v>29</v>
      </c>
      <c r="D320" s="39">
        <v>2968</v>
      </c>
      <c r="E320" s="43">
        <f t="array" ref="E320">HLOOKUP(采购[[#This Row],[采购量]],产品明细!$D$6:$H$22,MATCH(采购[[#This Row],[产品名称]]&amp;采购[[#This Row],[产品型号]],产品名称&amp;产品型号,0),TRUE)</f>
        <v>4.4400000000000004</v>
      </c>
      <c r="F320" s="43">
        <f>采购[[#This Row],[采购量]]*采购[[#This Row],[采购单价]]</f>
        <v>13177.920000000002</v>
      </c>
      <c r="G320" s="39" t="s">
        <v>52</v>
      </c>
      <c r="H320" s="39">
        <v>3</v>
      </c>
    </row>
    <row r="321" spans="1:8">
      <c r="A321" s="42">
        <v>44146</v>
      </c>
      <c r="B321" s="39" t="s">
        <v>1</v>
      </c>
      <c r="C321" s="39" t="s">
        <v>13</v>
      </c>
      <c r="D321" s="39">
        <v>1546</v>
      </c>
      <c r="E321" s="43">
        <f t="array" ref="E321">HLOOKUP(采购[[#This Row],[采购量]],产品明细!$D$6:$H$22,MATCH(采购[[#This Row],[产品名称]]&amp;采购[[#This Row],[产品型号]],产品名称&amp;产品型号,0),TRUE)</f>
        <v>3.24</v>
      </c>
      <c r="F321" s="43">
        <f>采购[[#This Row],[采购量]]*采购[[#This Row],[采购单价]]</f>
        <v>5009.04</v>
      </c>
      <c r="G321" s="39" t="s">
        <v>52</v>
      </c>
      <c r="H321" s="39">
        <v>7</v>
      </c>
    </row>
    <row r="322" spans="1:8">
      <c r="A322" s="42">
        <v>44147</v>
      </c>
      <c r="B322" s="39" t="s">
        <v>21</v>
      </c>
      <c r="C322" s="39" t="s">
        <v>11</v>
      </c>
      <c r="D322" s="39">
        <v>2861</v>
      </c>
      <c r="E322" s="43">
        <f t="array" ref="E322">HLOOKUP(采购[[#This Row],[采购量]],产品明细!$D$6:$H$22,MATCH(采购[[#This Row],[产品名称]]&amp;采购[[#This Row],[产品型号]],产品名称&amp;产品型号,0),TRUE)</f>
        <v>3.24</v>
      </c>
      <c r="F322" s="43">
        <f>采购[[#This Row],[采购量]]*采购[[#This Row],[采购单价]]</f>
        <v>9269.6400000000012</v>
      </c>
      <c r="G322" s="39" t="s">
        <v>52</v>
      </c>
      <c r="H322" s="39">
        <v>13</v>
      </c>
    </row>
    <row r="323" spans="1:8">
      <c r="A323" s="42">
        <v>44148</v>
      </c>
      <c r="B323" s="39" t="s">
        <v>23</v>
      </c>
      <c r="C323" s="39" t="s">
        <v>3</v>
      </c>
      <c r="D323" s="39">
        <v>1921</v>
      </c>
      <c r="E323" s="43">
        <f t="array" ref="E323">HLOOKUP(采购[[#This Row],[采购量]],产品明细!$D$6:$H$22,MATCH(采购[[#This Row],[产品名称]]&amp;采购[[#This Row],[产品型号]],产品名称&amp;产品型号,0),TRUE)</f>
        <v>1.74</v>
      </c>
      <c r="F323" s="43">
        <f>采购[[#This Row],[采购量]]*采购[[#This Row],[采购单价]]</f>
        <v>3342.54</v>
      </c>
      <c r="G323" s="39" t="s">
        <v>52</v>
      </c>
      <c r="H323" s="39">
        <v>14</v>
      </c>
    </row>
    <row r="324" spans="1:8">
      <c r="A324" s="42">
        <v>44149</v>
      </c>
      <c r="B324" s="39" t="s">
        <v>21</v>
      </c>
      <c r="C324" s="39" t="s">
        <v>27</v>
      </c>
      <c r="D324" s="39">
        <v>2997</v>
      </c>
      <c r="E324" s="43">
        <f t="array" ref="E324">HLOOKUP(采购[[#This Row],[采购量]],产品明细!$D$6:$H$22,MATCH(采购[[#This Row],[产品名称]]&amp;采购[[#This Row],[产品型号]],产品名称&amp;产品型号,0),TRUE)</f>
        <v>2.04</v>
      </c>
      <c r="F324" s="43">
        <f>采购[[#This Row],[采购量]]*采购[[#This Row],[采购单价]]</f>
        <v>6113.88</v>
      </c>
      <c r="G324" s="39" t="s">
        <v>52</v>
      </c>
      <c r="H324" s="39">
        <v>8</v>
      </c>
    </row>
    <row r="325" spans="1:8">
      <c r="A325" s="42">
        <v>44150</v>
      </c>
      <c r="B325" s="39" t="s">
        <v>1</v>
      </c>
      <c r="C325" s="39" t="s">
        <v>13</v>
      </c>
      <c r="D325" s="39">
        <v>794</v>
      </c>
      <c r="E325" s="43">
        <f t="array" ref="E325">HLOOKUP(采购[[#This Row],[采购量]],产品明细!$D$6:$H$22,MATCH(采购[[#This Row],[产品名称]]&amp;采购[[#This Row],[产品型号]],产品名称&amp;产品型号,0),TRUE)</f>
        <v>3.78</v>
      </c>
      <c r="F325" s="43">
        <f>采购[[#This Row],[采购量]]*采购[[#This Row],[采购单价]]</f>
        <v>3001.3199999999997</v>
      </c>
      <c r="G325" s="39" t="s">
        <v>52</v>
      </c>
      <c r="H325" s="39">
        <v>4</v>
      </c>
    </row>
    <row r="326" spans="1:8">
      <c r="A326" s="42">
        <v>44151</v>
      </c>
      <c r="B326" s="39" t="s">
        <v>1</v>
      </c>
      <c r="C326" s="39" t="s">
        <v>13</v>
      </c>
      <c r="D326" s="39">
        <v>2477</v>
      </c>
      <c r="E326" s="43">
        <f t="array" ref="E326">HLOOKUP(采购[[#This Row],[采购量]],产品明细!$D$6:$H$22,MATCH(采购[[#This Row],[产品名称]]&amp;采购[[#This Row],[产品型号]],产品名称&amp;产品型号,0),TRUE)</f>
        <v>3.24</v>
      </c>
      <c r="F326" s="43">
        <f>采购[[#This Row],[采购量]]*采购[[#This Row],[采购单价]]</f>
        <v>8025.4800000000005</v>
      </c>
      <c r="G326" s="39" t="s">
        <v>52</v>
      </c>
      <c r="H326" s="39">
        <v>13</v>
      </c>
    </row>
    <row r="327" spans="1:8">
      <c r="A327" s="42">
        <v>44152</v>
      </c>
      <c r="B327" s="39" t="s">
        <v>17</v>
      </c>
      <c r="C327" s="39" t="s">
        <v>3</v>
      </c>
      <c r="D327" s="39">
        <v>2623</v>
      </c>
      <c r="E327" s="43">
        <f t="array" ref="E327">HLOOKUP(采购[[#This Row],[采购量]],产品明细!$D$6:$H$22,MATCH(采购[[#This Row],[产品名称]]&amp;采购[[#This Row],[产品型号]],产品名称&amp;产品型号,0),TRUE)</f>
        <v>1.74</v>
      </c>
      <c r="F327" s="43">
        <f>采购[[#This Row],[采购量]]*采购[[#This Row],[采购单价]]</f>
        <v>4564.0199999999995</v>
      </c>
      <c r="G327" s="39" t="s">
        <v>52</v>
      </c>
      <c r="H327" s="39">
        <v>8</v>
      </c>
    </row>
    <row r="328" spans="1:8">
      <c r="A328" s="42">
        <v>44153</v>
      </c>
      <c r="B328" s="39" t="s">
        <v>1</v>
      </c>
      <c r="C328" s="39" t="s">
        <v>3</v>
      </c>
      <c r="D328" s="39">
        <v>1557</v>
      </c>
      <c r="E328" s="43">
        <f t="array" ref="E328">HLOOKUP(采购[[#This Row],[采购量]],产品明细!$D$6:$H$22,MATCH(采购[[#This Row],[产品名称]]&amp;采购[[#This Row],[产品型号]],产品名称&amp;产品型号,0),TRUE)</f>
        <v>1.44</v>
      </c>
      <c r="F328" s="43">
        <f>采购[[#This Row],[采购量]]*采购[[#This Row],[采购单价]]</f>
        <v>2242.08</v>
      </c>
      <c r="G328" s="39" t="s">
        <v>52</v>
      </c>
      <c r="H328" s="39">
        <v>1</v>
      </c>
    </row>
    <row r="329" spans="1:8">
      <c r="A329" s="42">
        <v>44154</v>
      </c>
      <c r="B329" s="39" t="s">
        <v>21</v>
      </c>
      <c r="C329" s="39" t="s">
        <v>27</v>
      </c>
      <c r="D329" s="39">
        <v>3144</v>
      </c>
      <c r="E329" s="43">
        <f t="array" ref="E329">HLOOKUP(采购[[#This Row],[采购量]],产品明细!$D$6:$H$22,MATCH(采购[[#This Row],[产品名称]]&amp;采购[[#This Row],[产品型号]],产品名称&amp;产品型号,0),TRUE)</f>
        <v>2.04</v>
      </c>
      <c r="F329" s="43">
        <f>采购[[#This Row],[采购量]]*采购[[#This Row],[采购单价]]</f>
        <v>6413.76</v>
      </c>
      <c r="G329" s="39" t="s">
        <v>52</v>
      </c>
      <c r="H329" s="39">
        <v>14</v>
      </c>
    </row>
    <row r="330" spans="1:8">
      <c r="A330" s="42">
        <v>44155</v>
      </c>
      <c r="B330" s="39" t="s">
        <v>1</v>
      </c>
      <c r="C330" s="39" t="s">
        <v>13</v>
      </c>
      <c r="D330" s="39">
        <v>1936</v>
      </c>
      <c r="E330" s="43">
        <f t="array" ref="E330">HLOOKUP(采购[[#This Row],[采购量]],产品明细!$D$6:$H$22,MATCH(采购[[#This Row],[产品名称]]&amp;采购[[#This Row],[产品型号]],产品名称&amp;产品型号,0),TRUE)</f>
        <v>3.24</v>
      </c>
      <c r="F330" s="43">
        <f>采购[[#This Row],[采购量]]*采购[[#This Row],[采购单价]]</f>
        <v>6272.64</v>
      </c>
      <c r="G330" s="39" t="s">
        <v>52</v>
      </c>
      <c r="H330" s="39">
        <v>14</v>
      </c>
    </row>
    <row r="331" spans="1:8">
      <c r="A331" s="42">
        <v>44156</v>
      </c>
      <c r="B331" s="39" t="s">
        <v>17</v>
      </c>
      <c r="C331" s="39" t="s">
        <v>3</v>
      </c>
      <c r="D331" s="39">
        <v>1579</v>
      </c>
      <c r="E331" s="43">
        <f t="array" ref="E331">HLOOKUP(采购[[#This Row],[采购量]],产品明细!$D$6:$H$22,MATCH(采购[[#This Row],[产品名称]]&amp;采购[[#This Row],[产品型号]],产品名称&amp;产品型号,0),TRUE)</f>
        <v>1.74</v>
      </c>
      <c r="F331" s="43">
        <f>采购[[#This Row],[采购量]]*采购[[#This Row],[采购单价]]</f>
        <v>2747.46</v>
      </c>
      <c r="G331" s="39" t="s">
        <v>52</v>
      </c>
      <c r="H331" s="39">
        <v>2</v>
      </c>
    </row>
    <row r="332" spans="1:8">
      <c r="A332" s="42">
        <v>44157</v>
      </c>
      <c r="B332" s="39" t="s">
        <v>15</v>
      </c>
      <c r="C332" s="39" t="s">
        <v>11</v>
      </c>
      <c r="D332" s="39">
        <v>2300</v>
      </c>
      <c r="E332" s="43">
        <f t="array" ref="E332">HLOOKUP(采购[[#This Row],[采购量]],产品明细!$D$6:$H$22,MATCH(采购[[#This Row],[产品名称]]&amp;采购[[#This Row],[产品型号]],产品名称&amp;产品型号,0),TRUE)</f>
        <v>1.1399999999999999</v>
      </c>
      <c r="F332" s="43">
        <f>采购[[#This Row],[采购量]]*采购[[#This Row],[采购单价]]</f>
        <v>2622</v>
      </c>
      <c r="G332" s="39" t="s">
        <v>52</v>
      </c>
      <c r="H332" s="39">
        <v>13</v>
      </c>
    </row>
    <row r="333" spans="1:8">
      <c r="A333" s="42">
        <v>44158</v>
      </c>
      <c r="B333" s="39" t="s">
        <v>19</v>
      </c>
      <c r="C333" s="39" t="s">
        <v>25</v>
      </c>
      <c r="D333" s="39">
        <v>890</v>
      </c>
      <c r="E333" s="43">
        <f t="array" ref="E333">HLOOKUP(采购[[#This Row],[采购量]],产品明细!$D$6:$H$22,MATCH(采购[[#This Row],[产品名称]]&amp;采购[[#This Row],[产品型号]],产品名称&amp;产品型号,0),TRUE)</f>
        <v>3.78</v>
      </c>
      <c r="F333" s="43">
        <f>采购[[#This Row],[采购量]]*采购[[#This Row],[采购单价]]</f>
        <v>3364.2</v>
      </c>
      <c r="G333" s="39" t="s">
        <v>52</v>
      </c>
      <c r="H333" s="39">
        <v>4</v>
      </c>
    </row>
    <row r="334" spans="1:8">
      <c r="A334" s="42">
        <v>44159</v>
      </c>
      <c r="B334" s="39" t="s">
        <v>17</v>
      </c>
      <c r="C334" s="39" t="s">
        <v>3</v>
      </c>
      <c r="D334" s="39">
        <v>2547</v>
      </c>
      <c r="E334" s="43">
        <f t="array" ref="E334">HLOOKUP(采购[[#This Row],[采购量]],产品明细!$D$6:$H$22,MATCH(采购[[#This Row],[产品名称]]&amp;采购[[#This Row],[产品型号]],产品名称&amp;产品型号,0),TRUE)</f>
        <v>1.74</v>
      </c>
      <c r="F334" s="43">
        <f>采购[[#This Row],[采购量]]*采购[[#This Row],[采购单价]]</f>
        <v>4431.78</v>
      </c>
      <c r="G334" s="39" t="s">
        <v>52</v>
      </c>
      <c r="H334" s="39">
        <v>5</v>
      </c>
    </row>
    <row r="335" spans="1:8">
      <c r="A335" s="42">
        <v>44160</v>
      </c>
      <c r="B335" s="39" t="s">
        <v>23</v>
      </c>
      <c r="C335" s="39" t="s">
        <v>3</v>
      </c>
      <c r="D335" s="39">
        <v>1487</v>
      </c>
      <c r="E335" s="43">
        <f t="array" ref="E335">HLOOKUP(采购[[#This Row],[采购量]],产品明细!$D$6:$H$22,MATCH(采购[[#This Row],[产品名称]]&amp;采购[[#This Row],[产品型号]],产品名称&amp;产品型号,0),TRUE)</f>
        <v>1.74</v>
      </c>
      <c r="F335" s="43">
        <f>采购[[#This Row],[采购量]]*采购[[#This Row],[采购单价]]</f>
        <v>2587.38</v>
      </c>
      <c r="G335" s="39" t="s">
        <v>52</v>
      </c>
      <c r="H335" s="39">
        <v>2</v>
      </c>
    </row>
    <row r="336" spans="1:8">
      <c r="A336" s="42">
        <v>44161</v>
      </c>
      <c r="B336" s="39" t="s">
        <v>17</v>
      </c>
      <c r="C336" s="39" t="s">
        <v>11</v>
      </c>
      <c r="D336" s="39">
        <v>1709</v>
      </c>
      <c r="E336" s="43">
        <f t="array" ref="E336">HLOOKUP(采购[[#This Row],[采购量]],产品明细!$D$6:$H$22,MATCH(采购[[#This Row],[产品名称]]&amp;采购[[#This Row],[产品型号]],产品名称&amp;产品型号,0),TRUE)</f>
        <v>1.44</v>
      </c>
      <c r="F336" s="43">
        <f>采购[[#This Row],[采购量]]*采购[[#This Row],[采购单价]]</f>
        <v>2460.96</v>
      </c>
      <c r="G336" s="39" t="s">
        <v>52</v>
      </c>
      <c r="H336" s="39">
        <v>13</v>
      </c>
    </row>
    <row r="337" spans="1:8">
      <c r="A337" s="42">
        <v>44162</v>
      </c>
      <c r="B337" s="39" t="s">
        <v>19</v>
      </c>
      <c r="C337" s="39" t="s">
        <v>25</v>
      </c>
      <c r="D337" s="39">
        <v>1608</v>
      </c>
      <c r="E337" s="43">
        <f t="array" ref="E337">HLOOKUP(采购[[#This Row],[采购量]],产品明细!$D$6:$H$22,MATCH(采购[[#This Row],[产品名称]]&amp;采购[[#This Row],[产品型号]],产品名称&amp;产品型号,0),TRUE)</f>
        <v>3.24</v>
      </c>
      <c r="F337" s="43">
        <f>采购[[#This Row],[采购量]]*采购[[#This Row],[采购单价]]</f>
        <v>5209.92</v>
      </c>
      <c r="G337" s="39" t="s">
        <v>52</v>
      </c>
      <c r="H337" s="39">
        <v>10</v>
      </c>
    </row>
    <row r="338" spans="1:8">
      <c r="A338" s="42">
        <v>44163</v>
      </c>
      <c r="B338" s="39" t="s">
        <v>21</v>
      </c>
      <c r="C338" s="39" t="s">
        <v>11</v>
      </c>
      <c r="D338" s="39">
        <v>1252</v>
      </c>
      <c r="E338" s="43">
        <f t="array" ref="E338">HLOOKUP(采购[[#This Row],[采购量]],产品明细!$D$6:$H$22,MATCH(采购[[#This Row],[产品名称]]&amp;采购[[#This Row],[产品型号]],产品名称&amp;产品型号,0),TRUE)</f>
        <v>3.24</v>
      </c>
      <c r="F338" s="43">
        <f>采购[[#This Row],[采购量]]*采购[[#This Row],[采购单价]]</f>
        <v>4056.4800000000005</v>
      </c>
      <c r="G338" s="39" t="s">
        <v>52</v>
      </c>
      <c r="H338" s="39">
        <v>15</v>
      </c>
    </row>
    <row r="339" spans="1:8">
      <c r="A339" s="42">
        <v>44164</v>
      </c>
      <c r="B339" s="39" t="s">
        <v>1</v>
      </c>
      <c r="C339" s="39" t="s">
        <v>13</v>
      </c>
      <c r="D339" s="39">
        <v>987</v>
      </c>
      <c r="E339" s="43">
        <f t="array" ref="E339">HLOOKUP(采购[[#This Row],[采购量]],产品明细!$D$6:$H$22,MATCH(采购[[#This Row],[产品名称]]&amp;采购[[#This Row],[产品型号]],产品名称&amp;产品型号,0),TRUE)</f>
        <v>3.78</v>
      </c>
      <c r="F339" s="43">
        <f>采购[[#This Row],[采购量]]*采购[[#This Row],[采购单价]]</f>
        <v>3730.8599999999997</v>
      </c>
      <c r="G339" s="39" t="s">
        <v>52</v>
      </c>
      <c r="H339" s="39">
        <v>5</v>
      </c>
    </row>
    <row r="340" spans="1:8">
      <c r="A340" s="42">
        <v>44165</v>
      </c>
      <c r="B340" s="39" t="s">
        <v>23</v>
      </c>
      <c r="C340" s="39" t="s">
        <v>3</v>
      </c>
      <c r="D340" s="39">
        <v>2669</v>
      </c>
      <c r="E340" s="43">
        <f t="array" ref="E340">HLOOKUP(采购[[#This Row],[采购量]],产品明细!$D$6:$H$22,MATCH(采购[[#This Row],[产品名称]]&amp;采购[[#This Row],[产品型号]],产品名称&amp;产品型号,0),TRUE)</f>
        <v>1.74</v>
      </c>
      <c r="F340" s="43">
        <f>采购[[#This Row],[采购量]]*采购[[#This Row],[采购单价]]</f>
        <v>4644.0600000000004</v>
      </c>
      <c r="G340" s="39" t="s">
        <v>52</v>
      </c>
      <c r="H340" s="39">
        <v>8</v>
      </c>
    </row>
    <row r="341" spans="1:8">
      <c r="A341" s="42">
        <v>44166</v>
      </c>
      <c r="B341" s="39" t="s">
        <v>21</v>
      </c>
      <c r="C341" s="39" t="s">
        <v>27</v>
      </c>
      <c r="D341" s="39">
        <v>3410</v>
      </c>
      <c r="E341" s="43">
        <f t="array" ref="E341">HLOOKUP(采购[[#This Row],[采购量]],产品明细!$D$6:$H$22,MATCH(采购[[#This Row],[产品名称]]&amp;采购[[#This Row],[产品型号]],产品名称&amp;产品型号,0),TRUE)</f>
        <v>2.04</v>
      </c>
      <c r="F341" s="43">
        <f>采购[[#This Row],[采购量]]*采购[[#This Row],[采购单价]]</f>
        <v>6956.4000000000005</v>
      </c>
      <c r="G341" s="39" t="s">
        <v>52</v>
      </c>
      <c r="H341" s="39">
        <v>14</v>
      </c>
    </row>
    <row r="342" spans="1:8">
      <c r="A342" s="42">
        <v>44167</v>
      </c>
      <c r="B342" s="39" t="s">
        <v>23</v>
      </c>
      <c r="C342" s="39" t="s">
        <v>13</v>
      </c>
      <c r="D342" s="39">
        <v>1802</v>
      </c>
      <c r="E342" s="43">
        <f t="array" ref="E342">HLOOKUP(采购[[#This Row],[采购量]],产品明细!$D$6:$H$22,MATCH(采购[[#This Row],[产品名称]]&amp;采购[[#This Row],[产品型号]],产品名称&amp;产品型号,0),TRUE)</f>
        <v>4.4400000000000004</v>
      </c>
      <c r="F342" s="43">
        <f>采购[[#This Row],[采购量]]*采购[[#This Row],[采购单价]]</f>
        <v>8000.880000000001</v>
      </c>
      <c r="G342" s="39" t="s">
        <v>52</v>
      </c>
      <c r="H342" s="39">
        <v>9</v>
      </c>
    </row>
    <row r="343" spans="1:8">
      <c r="A343" s="42">
        <v>44168</v>
      </c>
      <c r="B343" s="39" t="s">
        <v>15</v>
      </c>
      <c r="C343" s="39" t="s">
        <v>3</v>
      </c>
      <c r="D343" s="39">
        <v>1873</v>
      </c>
      <c r="E343" s="43">
        <f t="array" ref="E343">HLOOKUP(采购[[#This Row],[采购量]],产品明细!$D$6:$H$22,MATCH(采购[[#This Row],[产品名称]]&amp;采购[[#This Row],[产品型号]],产品名称&amp;产品型号,0),TRUE)</f>
        <v>1.44</v>
      </c>
      <c r="F343" s="43">
        <f>采购[[#This Row],[采购量]]*采购[[#This Row],[采购单价]]</f>
        <v>2697.12</v>
      </c>
      <c r="G343" s="39" t="s">
        <v>52</v>
      </c>
      <c r="H343" s="39">
        <v>5</v>
      </c>
    </row>
    <row r="344" spans="1:8">
      <c r="A344" s="42">
        <v>44169</v>
      </c>
      <c r="B344" s="39" t="s">
        <v>1</v>
      </c>
      <c r="C344" s="39" t="s">
        <v>11</v>
      </c>
      <c r="D344" s="39">
        <v>2133</v>
      </c>
      <c r="E344" s="43">
        <f t="array" ref="E344">HLOOKUP(采购[[#This Row],[采购量]],产品明细!$D$6:$H$22,MATCH(采购[[#This Row],[产品名称]]&amp;采购[[#This Row],[产品型号]],产品名称&amp;产品型号,0),TRUE)</f>
        <v>1.1399999999999999</v>
      </c>
      <c r="F344" s="43">
        <f>采购[[#This Row],[采购量]]*采购[[#This Row],[采购单价]]</f>
        <v>2431.62</v>
      </c>
      <c r="G344" s="39" t="s">
        <v>52</v>
      </c>
      <c r="H344" s="39">
        <v>3</v>
      </c>
    </row>
    <row r="345" spans="1:8">
      <c r="A345" s="42">
        <v>44170</v>
      </c>
      <c r="B345" s="39" t="s">
        <v>15</v>
      </c>
      <c r="C345" s="39" t="s">
        <v>13</v>
      </c>
      <c r="D345" s="39">
        <v>3616</v>
      </c>
      <c r="E345" s="43">
        <f t="array" ref="E345">HLOOKUP(采购[[#This Row],[采购量]],产品明细!$D$6:$H$22,MATCH(采购[[#This Row],[产品名称]]&amp;采购[[#This Row],[产品型号]],产品名称&amp;产品型号,0),TRUE)</f>
        <v>3.24</v>
      </c>
      <c r="F345" s="43">
        <f>采购[[#This Row],[采购量]]*采购[[#This Row],[采购单价]]</f>
        <v>11715.84</v>
      </c>
      <c r="G345" s="39" t="s">
        <v>52</v>
      </c>
      <c r="H345" s="39">
        <v>6</v>
      </c>
    </row>
    <row r="346" spans="1:8">
      <c r="A346" s="42">
        <v>44171</v>
      </c>
      <c r="B346" s="39" t="s">
        <v>21</v>
      </c>
      <c r="C346" s="39" t="s">
        <v>11</v>
      </c>
      <c r="D346" s="39">
        <v>1932</v>
      </c>
      <c r="E346" s="43">
        <f t="array" ref="E346">HLOOKUP(采购[[#This Row],[采购量]],产品明细!$D$6:$H$22,MATCH(采购[[#This Row],[产品名称]]&amp;采购[[#This Row],[产品型号]],产品名称&amp;产品型号,0),TRUE)</f>
        <v>3.24</v>
      </c>
      <c r="F346" s="43">
        <f>采购[[#This Row],[采购量]]*采购[[#This Row],[采购单价]]</f>
        <v>6259.68</v>
      </c>
      <c r="G346" s="39" t="s">
        <v>52</v>
      </c>
      <c r="H346" s="39">
        <v>12</v>
      </c>
    </row>
    <row r="347" spans="1:8">
      <c r="A347" s="42">
        <v>44172</v>
      </c>
      <c r="B347" s="39" t="s">
        <v>1</v>
      </c>
      <c r="C347" s="39" t="s">
        <v>13</v>
      </c>
      <c r="D347" s="39">
        <v>1200</v>
      </c>
      <c r="E347" s="43">
        <f t="array" ref="E347">HLOOKUP(采购[[#This Row],[采购量]],产品明细!$D$6:$H$22,MATCH(采购[[#This Row],[产品名称]]&amp;采购[[#This Row],[产品型号]],产品名称&amp;产品型号,0),TRUE)</f>
        <v>3.24</v>
      </c>
      <c r="F347" s="43">
        <f>采购[[#This Row],[采购量]]*采购[[#This Row],[采购单价]]</f>
        <v>3888.0000000000005</v>
      </c>
      <c r="G347" s="39" t="s">
        <v>52</v>
      </c>
      <c r="H347" s="39">
        <v>5</v>
      </c>
    </row>
    <row r="348" spans="1:8">
      <c r="A348" s="42">
        <v>44173</v>
      </c>
      <c r="B348" s="39" t="s">
        <v>23</v>
      </c>
      <c r="C348" s="39" t="s">
        <v>13</v>
      </c>
      <c r="D348" s="39">
        <v>2186</v>
      </c>
      <c r="E348" s="43">
        <f t="array" ref="E348">HLOOKUP(采购[[#This Row],[采购量]],产品明细!$D$6:$H$22,MATCH(采购[[#This Row],[产品名称]]&amp;采购[[#This Row],[产品型号]],产品名称&amp;产品型号,0),TRUE)</f>
        <v>4.4400000000000004</v>
      </c>
      <c r="F348" s="43">
        <f>采购[[#This Row],[采购量]]*采购[[#This Row],[采购单价]]</f>
        <v>9705.84</v>
      </c>
      <c r="G348" s="39" t="s">
        <v>52</v>
      </c>
      <c r="H348" s="39">
        <v>4</v>
      </c>
    </row>
    <row r="349" spans="1:8">
      <c r="A349" s="42">
        <v>44174</v>
      </c>
      <c r="B349" s="39" t="s">
        <v>19</v>
      </c>
      <c r="C349" s="39" t="s">
        <v>11</v>
      </c>
      <c r="D349" s="39">
        <v>1770</v>
      </c>
      <c r="E349" s="43">
        <f t="array" ref="E349">HLOOKUP(采购[[#This Row],[采购量]],产品明细!$D$6:$H$22,MATCH(采购[[#This Row],[产品名称]]&amp;采购[[#This Row],[产品型号]],产品名称&amp;产品型号,0),TRUE)</f>
        <v>2.04</v>
      </c>
      <c r="F349" s="43">
        <f>采购[[#This Row],[采购量]]*采购[[#This Row],[采购单价]]</f>
        <v>3610.8</v>
      </c>
      <c r="G349" s="39" t="s">
        <v>52</v>
      </c>
      <c r="H349" s="39">
        <v>6</v>
      </c>
    </row>
    <row r="350" spans="1:8">
      <c r="A350" s="42">
        <v>44175</v>
      </c>
      <c r="B350" s="39" t="s">
        <v>19</v>
      </c>
      <c r="C350" s="39" t="s">
        <v>3</v>
      </c>
      <c r="D350" s="39">
        <v>2339</v>
      </c>
      <c r="E350" s="43">
        <f t="array" ref="E350">HLOOKUP(采购[[#This Row],[采购量]],产品明细!$D$6:$H$22,MATCH(采购[[#This Row],[产品名称]]&amp;采购[[#This Row],[产品型号]],产品名称&amp;产品型号,0),TRUE)</f>
        <v>2.64</v>
      </c>
      <c r="F350" s="43">
        <f>采购[[#This Row],[采购量]]*采购[[#This Row],[采购单价]]</f>
        <v>6174.96</v>
      </c>
      <c r="G350" s="39" t="s">
        <v>52</v>
      </c>
      <c r="H350" s="39">
        <v>1</v>
      </c>
    </row>
    <row r="351" spans="1:8">
      <c r="A351" s="42">
        <v>44176</v>
      </c>
      <c r="B351" s="39" t="s">
        <v>15</v>
      </c>
      <c r="C351" s="39" t="s">
        <v>3</v>
      </c>
      <c r="D351" s="39">
        <v>1066</v>
      </c>
      <c r="E351" s="43">
        <f t="array" ref="E351">HLOOKUP(采购[[#This Row],[采购量]],产品明细!$D$6:$H$22,MATCH(采购[[#This Row],[产品名称]]&amp;采购[[#This Row],[产品型号]],产品名称&amp;产品型号,0),TRUE)</f>
        <v>1.44</v>
      </c>
      <c r="F351" s="43">
        <f>采购[[#This Row],[采购量]]*采购[[#This Row],[采购单价]]</f>
        <v>1535.04</v>
      </c>
      <c r="G351" s="39" t="s">
        <v>52</v>
      </c>
      <c r="H351" s="39">
        <v>15</v>
      </c>
    </row>
    <row r="352" spans="1:8">
      <c r="A352" s="42">
        <v>44177</v>
      </c>
      <c r="B352" s="39" t="s">
        <v>23</v>
      </c>
      <c r="C352" s="39" t="s">
        <v>13</v>
      </c>
      <c r="D352" s="39">
        <v>1915</v>
      </c>
      <c r="E352" s="43">
        <f t="array" ref="E352">HLOOKUP(采购[[#This Row],[采购量]],产品明细!$D$6:$H$22,MATCH(采购[[#This Row],[产品名称]]&amp;采购[[#This Row],[产品型号]],产品名称&amp;产品型号,0),TRUE)</f>
        <v>4.4400000000000004</v>
      </c>
      <c r="F352" s="43">
        <f>采购[[#This Row],[采购量]]*采购[[#This Row],[采购单价]]</f>
        <v>8502.6</v>
      </c>
      <c r="G352" s="39" t="s">
        <v>52</v>
      </c>
      <c r="H352" s="39">
        <v>6</v>
      </c>
    </row>
    <row r="353" spans="1:8">
      <c r="A353" s="42">
        <v>44178</v>
      </c>
      <c r="B353" s="39" t="s">
        <v>15</v>
      </c>
      <c r="C353" s="39" t="s">
        <v>11</v>
      </c>
      <c r="D353" s="39">
        <v>923</v>
      </c>
      <c r="E353" s="43">
        <f t="array" ref="E353">HLOOKUP(采购[[#This Row],[采购量]],产品明细!$D$6:$H$22,MATCH(采购[[#This Row],[产品名称]]&amp;采购[[#This Row],[产品型号]],产品名称&amp;产品型号,0),TRUE)</f>
        <v>1.3299999999999998</v>
      </c>
      <c r="F353" s="43">
        <f>采购[[#This Row],[采购量]]*采购[[#This Row],[采购单价]]</f>
        <v>1227.5899999999999</v>
      </c>
      <c r="G353" s="39" t="s">
        <v>52</v>
      </c>
      <c r="H353" s="39">
        <v>5</v>
      </c>
    </row>
    <row r="354" spans="1:8">
      <c r="A354" s="42">
        <v>44179</v>
      </c>
      <c r="B354" s="39" t="s">
        <v>15</v>
      </c>
      <c r="C354" s="39" t="s">
        <v>3</v>
      </c>
      <c r="D354" s="39">
        <v>2953</v>
      </c>
      <c r="E354" s="43">
        <f t="array" ref="E354">HLOOKUP(采购[[#This Row],[采购量]],产品明细!$D$6:$H$22,MATCH(采购[[#This Row],[产品名称]]&amp;采购[[#This Row],[产品型号]],产品名称&amp;产品型号,0),TRUE)</f>
        <v>1.44</v>
      </c>
      <c r="F354" s="43">
        <f>采购[[#This Row],[采购量]]*采购[[#This Row],[采购单价]]</f>
        <v>4252.32</v>
      </c>
      <c r="G354" s="39" t="s">
        <v>52</v>
      </c>
      <c r="H354" s="39">
        <v>12</v>
      </c>
    </row>
    <row r="355" spans="1:8">
      <c r="A355" s="42">
        <v>44180</v>
      </c>
      <c r="B355" s="39" t="s">
        <v>19</v>
      </c>
      <c r="C355" s="39" t="s">
        <v>3</v>
      </c>
      <c r="D355" s="39">
        <v>586</v>
      </c>
      <c r="E355" s="43">
        <f t="array" ref="E355">HLOOKUP(采购[[#This Row],[采购量]],产品明细!$D$6:$H$22,MATCH(采购[[#This Row],[产品名称]]&amp;采购[[#This Row],[产品型号]],产品名称&amp;产品型号,0),TRUE)</f>
        <v>3.08</v>
      </c>
      <c r="F355" s="43">
        <f>采购[[#This Row],[采购量]]*采购[[#This Row],[采购单价]]</f>
        <v>1804.88</v>
      </c>
      <c r="G355" s="39" t="s">
        <v>52</v>
      </c>
      <c r="H355" s="39">
        <v>9</v>
      </c>
    </row>
    <row r="356" spans="1:8">
      <c r="A356" s="42">
        <v>44181</v>
      </c>
      <c r="B356" s="39" t="s">
        <v>1</v>
      </c>
      <c r="C356" s="39" t="s">
        <v>11</v>
      </c>
      <c r="D356" s="39">
        <v>2087</v>
      </c>
      <c r="E356" s="43">
        <f t="array" ref="E356">HLOOKUP(采购[[#This Row],[采购量]],产品明细!$D$6:$H$22,MATCH(采购[[#This Row],[产品名称]]&amp;采购[[#This Row],[产品型号]],产品名称&amp;产品型号,0),TRUE)</f>
        <v>1.1399999999999999</v>
      </c>
      <c r="F356" s="43">
        <f>采购[[#This Row],[采购量]]*采购[[#This Row],[采购单价]]</f>
        <v>2379.1799999999998</v>
      </c>
      <c r="G356" s="39" t="s">
        <v>52</v>
      </c>
      <c r="H356" s="39">
        <v>15</v>
      </c>
    </row>
    <row r="357" spans="1:8">
      <c r="A357" s="42">
        <v>44182</v>
      </c>
      <c r="B357" s="39" t="s">
        <v>17</v>
      </c>
      <c r="C357" s="39" t="s">
        <v>11</v>
      </c>
      <c r="D357" s="39">
        <v>3307</v>
      </c>
      <c r="E357" s="43">
        <f t="array" ref="E357">HLOOKUP(采购[[#This Row],[采购量]],产品明细!$D$6:$H$22,MATCH(采购[[#This Row],[产品名称]]&amp;采购[[#This Row],[产品型号]],产品名称&amp;产品型号,0),TRUE)</f>
        <v>1.44</v>
      </c>
      <c r="F357" s="43">
        <f>采购[[#This Row],[采购量]]*采购[[#This Row],[采购单价]]</f>
        <v>4762.08</v>
      </c>
      <c r="G357" s="39" t="s">
        <v>52</v>
      </c>
      <c r="H357" s="39">
        <v>10</v>
      </c>
    </row>
    <row r="358" spans="1:8">
      <c r="A358" s="42">
        <v>44183</v>
      </c>
      <c r="B358" s="39" t="s">
        <v>1</v>
      </c>
      <c r="C358" s="39" t="s">
        <v>11</v>
      </c>
      <c r="D358" s="39">
        <v>2492</v>
      </c>
      <c r="E358" s="43">
        <f t="array" ref="E358">HLOOKUP(采购[[#This Row],[采购量]],产品明细!$D$6:$H$22,MATCH(采购[[#This Row],[产品名称]]&amp;采购[[#This Row],[产品型号]],产品名称&amp;产品型号,0),TRUE)</f>
        <v>1.1399999999999999</v>
      </c>
      <c r="F358" s="43">
        <f>采购[[#This Row],[采购量]]*采购[[#This Row],[采购单价]]</f>
        <v>2840.8799999999997</v>
      </c>
      <c r="G358" s="39" t="s">
        <v>52</v>
      </c>
      <c r="H358" s="39">
        <v>12</v>
      </c>
    </row>
    <row r="359" spans="1:8">
      <c r="A359" s="42">
        <v>44184</v>
      </c>
      <c r="B359" s="39" t="s">
        <v>15</v>
      </c>
      <c r="C359" s="39" t="s">
        <v>13</v>
      </c>
      <c r="D359" s="39">
        <v>4734</v>
      </c>
      <c r="E359" s="43">
        <f t="array" ref="E359">HLOOKUP(采购[[#This Row],[采购量]],产品明细!$D$6:$H$22,MATCH(采购[[#This Row],[产品名称]]&amp;采购[[#This Row],[产品型号]],产品名称&amp;产品型号,0),TRUE)</f>
        <v>3.24</v>
      </c>
      <c r="F359" s="43">
        <f>采购[[#This Row],[采购量]]*采购[[#This Row],[采购单价]]</f>
        <v>15338.160000000002</v>
      </c>
      <c r="G359" s="39" t="s">
        <v>52</v>
      </c>
      <c r="H359" s="39">
        <v>3</v>
      </c>
    </row>
    <row r="360" spans="1:8">
      <c r="A360" s="42">
        <v>44185</v>
      </c>
      <c r="B360" s="39" t="s">
        <v>23</v>
      </c>
      <c r="C360" s="39" t="s">
        <v>13</v>
      </c>
      <c r="D360" s="39">
        <v>1471</v>
      </c>
      <c r="E360" s="43">
        <f t="array" ref="E360">HLOOKUP(采购[[#This Row],[采购量]],产品明细!$D$6:$H$22,MATCH(采购[[#This Row],[产品名称]]&amp;采购[[#This Row],[产品型号]],产品名称&amp;产品型号,0),TRUE)</f>
        <v>4.4400000000000004</v>
      </c>
      <c r="F360" s="43">
        <f>采购[[#This Row],[采购量]]*采购[[#This Row],[采购单价]]</f>
        <v>6531.2400000000007</v>
      </c>
      <c r="G360" s="39" t="s">
        <v>52</v>
      </c>
      <c r="H360" s="39">
        <v>4</v>
      </c>
    </row>
    <row r="361" spans="1:8">
      <c r="A361" s="42">
        <v>44186</v>
      </c>
      <c r="B361" s="39" t="s">
        <v>19</v>
      </c>
      <c r="C361" s="39" t="s">
        <v>11</v>
      </c>
      <c r="D361" s="39">
        <v>1076</v>
      </c>
      <c r="E361" s="43">
        <f t="array" ref="E361">HLOOKUP(采购[[#This Row],[采购量]],产品明细!$D$6:$H$22,MATCH(采购[[#This Row],[产品名称]]&amp;采购[[#This Row],[产品型号]],产品名称&amp;产品型号,0),TRUE)</f>
        <v>2.04</v>
      </c>
      <c r="F361" s="43">
        <f>采购[[#This Row],[采购量]]*采购[[#This Row],[采购单价]]</f>
        <v>2195.04</v>
      </c>
      <c r="G361" s="39" t="s">
        <v>52</v>
      </c>
      <c r="H361" s="39">
        <v>12</v>
      </c>
    </row>
    <row r="362" spans="1:8">
      <c r="A362" s="42">
        <v>44187</v>
      </c>
      <c r="B362" s="39" t="s">
        <v>17</v>
      </c>
      <c r="C362" s="39" t="s">
        <v>3</v>
      </c>
      <c r="D362" s="39">
        <v>2471</v>
      </c>
      <c r="E362" s="43">
        <f t="array" ref="E362">HLOOKUP(采购[[#This Row],[采购量]],产品明细!$D$6:$H$22,MATCH(采购[[#This Row],[产品名称]]&amp;采购[[#This Row],[产品型号]],产品名称&amp;产品型号,0),TRUE)</f>
        <v>1.74</v>
      </c>
      <c r="F362" s="43">
        <f>采购[[#This Row],[采购量]]*采购[[#This Row],[采购单价]]</f>
        <v>4299.54</v>
      </c>
      <c r="G362" s="39" t="s">
        <v>52</v>
      </c>
      <c r="H362" s="39">
        <v>2</v>
      </c>
    </row>
    <row r="363" spans="1:8">
      <c r="A363" s="42">
        <v>44188</v>
      </c>
      <c r="B363" s="39" t="s">
        <v>21</v>
      </c>
      <c r="C363" s="39" t="s">
        <v>27</v>
      </c>
      <c r="D363" s="39">
        <v>2805</v>
      </c>
      <c r="E363" s="43">
        <f t="array" ref="E363">HLOOKUP(采购[[#This Row],[采购量]],产品明细!$D$6:$H$22,MATCH(采购[[#This Row],[产品名称]]&amp;采购[[#This Row],[产品型号]],产品名称&amp;产品型号,0),TRUE)</f>
        <v>2.04</v>
      </c>
      <c r="F363" s="43">
        <f>采购[[#This Row],[采购量]]*采购[[#This Row],[采购单价]]</f>
        <v>5722.2</v>
      </c>
      <c r="G363" s="39" t="s">
        <v>52</v>
      </c>
      <c r="H363" s="39">
        <v>4</v>
      </c>
    </row>
    <row r="364" spans="1:8">
      <c r="A364" s="42">
        <v>44189</v>
      </c>
      <c r="B364" s="39" t="s">
        <v>21</v>
      </c>
      <c r="C364" s="39" t="s">
        <v>11</v>
      </c>
      <c r="D364" s="39">
        <v>883</v>
      </c>
      <c r="E364" s="43">
        <f t="array" ref="E364">HLOOKUP(采购[[#This Row],[采购量]],产品明细!$D$6:$H$22,MATCH(采购[[#This Row],[产品名称]]&amp;采购[[#This Row],[产品型号]],产品名称&amp;产品型号,0),TRUE)</f>
        <v>3.78</v>
      </c>
      <c r="F364" s="43">
        <f>采购[[#This Row],[采购量]]*采购[[#This Row],[采购单价]]</f>
        <v>3337.74</v>
      </c>
      <c r="G364" s="39" t="s">
        <v>52</v>
      </c>
      <c r="H364" s="39">
        <v>0</v>
      </c>
    </row>
    <row r="365" spans="1:8">
      <c r="A365" s="42">
        <v>44190</v>
      </c>
      <c r="B365" s="39" t="s">
        <v>17</v>
      </c>
      <c r="C365" s="39" t="s">
        <v>3</v>
      </c>
      <c r="D365" s="39">
        <v>2302</v>
      </c>
      <c r="E365" s="43">
        <f t="array" ref="E365">HLOOKUP(采购[[#This Row],[采购量]],产品明细!$D$6:$H$22,MATCH(采购[[#This Row],[产品名称]]&amp;采购[[#This Row],[产品型号]],产品名称&amp;产品型号,0),TRUE)</f>
        <v>1.74</v>
      </c>
      <c r="F365" s="43">
        <f>采购[[#This Row],[采购量]]*采购[[#This Row],[采购单价]]</f>
        <v>4005.48</v>
      </c>
      <c r="G365" s="39" t="s">
        <v>52</v>
      </c>
      <c r="H365" s="39">
        <v>10</v>
      </c>
    </row>
    <row r="366" spans="1:8">
      <c r="A366" s="42">
        <v>44191</v>
      </c>
      <c r="B366" s="39" t="s">
        <v>21</v>
      </c>
      <c r="C366" s="39" t="s">
        <v>11</v>
      </c>
      <c r="D366" s="39">
        <v>1969</v>
      </c>
      <c r="E366" s="43">
        <f t="array" ref="E366">HLOOKUP(采购[[#This Row],[采购量]],产品明细!$D$6:$H$22,MATCH(采购[[#This Row],[产品名称]]&amp;采购[[#This Row],[产品型号]],产品名称&amp;产品型号,0),TRUE)</f>
        <v>3.24</v>
      </c>
      <c r="F366" s="43">
        <f>采购[[#This Row],[采购量]]*采购[[#This Row],[采购单价]]</f>
        <v>6379.56</v>
      </c>
      <c r="G366" s="39" t="s">
        <v>52</v>
      </c>
      <c r="H366" s="39">
        <v>8</v>
      </c>
    </row>
    <row r="367" spans="1:8">
      <c r="A367" s="42">
        <v>44192</v>
      </c>
      <c r="B367" s="39" t="s">
        <v>1</v>
      </c>
      <c r="C367" s="39" t="s">
        <v>11</v>
      </c>
      <c r="D367" s="39">
        <v>1316</v>
      </c>
      <c r="E367" s="43">
        <f t="array" ref="E367">HLOOKUP(采购[[#This Row],[采购量]],产品明细!$D$6:$H$22,MATCH(采购[[#This Row],[产品名称]]&amp;采购[[#This Row],[产品型号]],产品名称&amp;产品型号,0),TRUE)</f>
        <v>1.1399999999999999</v>
      </c>
      <c r="F367" s="43">
        <f>采购[[#This Row],[采购量]]*采购[[#This Row],[采购单价]]</f>
        <v>1500.2399999999998</v>
      </c>
      <c r="G367" s="39" t="s">
        <v>52</v>
      </c>
      <c r="H367" s="39">
        <v>8</v>
      </c>
    </row>
    <row r="368" spans="1:8">
      <c r="A368" s="42">
        <v>44193</v>
      </c>
      <c r="B368" s="39" t="s">
        <v>1</v>
      </c>
      <c r="C368" s="39" t="s">
        <v>13</v>
      </c>
      <c r="D368" s="39">
        <v>677</v>
      </c>
      <c r="E368" s="43">
        <f t="array" ref="E368">HLOOKUP(采购[[#This Row],[采购量]],产品明细!$D$6:$H$22,MATCH(采购[[#This Row],[产品名称]]&amp;采购[[#This Row],[产品型号]],产品名称&amp;产品型号,0),TRUE)</f>
        <v>3.78</v>
      </c>
      <c r="F368" s="43">
        <f>采购[[#This Row],[采购量]]*采购[[#This Row],[采购单价]]</f>
        <v>2559.06</v>
      </c>
      <c r="G368" s="39" t="s">
        <v>52</v>
      </c>
      <c r="H368" s="39">
        <v>12</v>
      </c>
    </row>
    <row r="369" spans="1:8">
      <c r="A369" s="42">
        <v>44194</v>
      </c>
      <c r="B369" s="39" t="s">
        <v>1</v>
      </c>
      <c r="C369" s="39" t="s">
        <v>11</v>
      </c>
      <c r="D369" s="39">
        <v>2729</v>
      </c>
      <c r="E369" s="43">
        <f t="array" ref="E369">HLOOKUP(采购[[#This Row],[采购量]],产品明细!$D$6:$H$22,MATCH(采购[[#This Row],[产品名称]]&amp;采购[[#This Row],[产品型号]],产品名称&amp;产品型号,0),TRUE)</f>
        <v>1.1399999999999999</v>
      </c>
      <c r="F369" s="43">
        <f>采购[[#This Row],[采购量]]*采购[[#This Row],[采购单价]]</f>
        <v>3111.06</v>
      </c>
      <c r="G369" s="39" t="s">
        <v>52</v>
      </c>
      <c r="H369" s="39">
        <v>10</v>
      </c>
    </row>
    <row r="370" spans="1:8">
      <c r="A370" s="42">
        <v>44195</v>
      </c>
      <c r="B370" s="39" t="s">
        <v>21</v>
      </c>
      <c r="C370" s="39" t="s">
        <v>29</v>
      </c>
      <c r="D370" s="39">
        <v>1953</v>
      </c>
      <c r="E370" s="43">
        <f t="array" ref="E370">HLOOKUP(采购[[#This Row],[采购量]],产品明细!$D$6:$H$22,MATCH(采购[[#This Row],[产品名称]]&amp;采购[[#This Row],[产品型号]],产品名称&amp;产品型号,0),TRUE)</f>
        <v>4.4400000000000004</v>
      </c>
      <c r="F370" s="43">
        <f>采购[[#This Row],[采购量]]*采购[[#This Row],[采购单价]]</f>
        <v>8671.3200000000015</v>
      </c>
      <c r="G370" s="39" t="s">
        <v>52</v>
      </c>
      <c r="H370" s="39">
        <v>5</v>
      </c>
    </row>
    <row r="371" spans="1:8">
      <c r="A371" s="42">
        <v>44196</v>
      </c>
      <c r="B371" s="39" t="s">
        <v>23</v>
      </c>
      <c r="C371" s="39" t="s">
        <v>13</v>
      </c>
      <c r="D371" s="39">
        <v>1363</v>
      </c>
      <c r="E371" s="43">
        <f t="array" ref="E371">HLOOKUP(采购[[#This Row],[采购量]],产品明细!$D$6:$H$22,MATCH(采购[[#This Row],[产品名称]]&amp;采购[[#This Row],[产品型号]],产品名称&amp;产品型号,0),TRUE)</f>
        <v>4.4400000000000004</v>
      </c>
      <c r="F371" s="43">
        <f>采购[[#This Row],[采购量]]*采购[[#This Row],[采购单价]]</f>
        <v>6051.72</v>
      </c>
      <c r="G371" s="39" t="s">
        <v>52</v>
      </c>
      <c r="H371" s="39">
        <v>11</v>
      </c>
    </row>
    <row r="372" spans="1:8">
      <c r="A372" s="42">
        <v>44197</v>
      </c>
      <c r="B372" s="39" t="s">
        <v>23</v>
      </c>
      <c r="C372" s="39" t="s">
        <v>13</v>
      </c>
      <c r="D372" s="39">
        <v>2626</v>
      </c>
      <c r="E372" s="43">
        <f t="array" ref="E372">HLOOKUP(采购[[#This Row],[采购量]],产品明细!$D$6:$H$22,MATCH(采购[[#This Row],[产品名称]]&amp;采购[[#This Row],[产品型号]],产品名称&amp;产品型号,0),TRUE)</f>
        <v>4.4400000000000004</v>
      </c>
      <c r="F372" s="43">
        <f>采购[[#This Row],[采购量]]*采购[[#This Row],[采购单价]]</f>
        <v>11659.44</v>
      </c>
      <c r="G372" s="39" t="s">
        <v>52</v>
      </c>
      <c r="H372" s="39">
        <v>7</v>
      </c>
    </row>
    <row r="373" spans="1:8">
      <c r="A373" s="42">
        <v>44198</v>
      </c>
      <c r="B373" s="39" t="s">
        <v>17</v>
      </c>
      <c r="C373" s="39" t="s">
        <v>11</v>
      </c>
      <c r="D373" s="39">
        <v>3103</v>
      </c>
      <c r="E373" s="43">
        <f t="array" ref="E373">HLOOKUP(采购[[#This Row],[采购量]],产品明细!$D$6:$H$22,MATCH(采购[[#This Row],[产品名称]]&amp;采购[[#This Row],[产品型号]],产品名称&amp;产品型号,0),TRUE)</f>
        <v>1.44</v>
      </c>
      <c r="F373" s="43">
        <f>采购[[#This Row],[采购量]]*采购[[#This Row],[采购单价]]</f>
        <v>4468.32</v>
      </c>
      <c r="G373" s="39" t="s">
        <v>52</v>
      </c>
      <c r="H373" s="39">
        <v>4</v>
      </c>
    </row>
    <row r="374" spans="1:8">
      <c r="A374" s="42">
        <v>44199</v>
      </c>
      <c r="B374" s="39" t="s">
        <v>23</v>
      </c>
      <c r="C374" s="39" t="s">
        <v>3</v>
      </c>
      <c r="D374" s="39">
        <v>1825</v>
      </c>
      <c r="E374" s="43">
        <f t="array" ref="E374">HLOOKUP(采购[[#This Row],[采购量]],产品明细!$D$6:$H$22,MATCH(采购[[#This Row],[产品名称]]&amp;采购[[#This Row],[产品型号]],产品名称&amp;产品型号,0),TRUE)</f>
        <v>1.74</v>
      </c>
      <c r="F374" s="43">
        <f>采购[[#This Row],[采购量]]*采购[[#This Row],[采购单价]]</f>
        <v>3175.5</v>
      </c>
      <c r="G374" s="39" t="s">
        <v>52</v>
      </c>
      <c r="H374" s="39">
        <v>2</v>
      </c>
    </row>
    <row r="375" spans="1:8">
      <c r="A375" s="42">
        <v>44200</v>
      </c>
      <c r="B375" s="39" t="s">
        <v>21</v>
      </c>
      <c r="C375" s="39" t="s">
        <v>11</v>
      </c>
      <c r="D375" s="39">
        <v>630</v>
      </c>
      <c r="E375" s="43">
        <f t="array" ref="E375">HLOOKUP(采购[[#This Row],[采购量]],产品明细!$D$6:$H$22,MATCH(采购[[#This Row],[产品名称]]&amp;采购[[#This Row],[产品型号]],产品名称&amp;产品型号,0),TRUE)</f>
        <v>3.78</v>
      </c>
      <c r="F375" s="43">
        <f>采购[[#This Row],[采购量]]*采购[[#This Row],[采购单价]]</f>
        <v>2381.4</v>
      </c>
      <c r="G375" s="39" t="s">
        <v>52</v>
      </c>
      <c r="H375" s="39">
        <v>14</v>
      </c>
    </row>
    <row r="376" spans="1:8">
      <c r="A376" s="42">
        <v>44201</v>
      </c>
      <c r="B376" s="39" t="s">
        <v>21</v>
      </c>
      <c r="C376" s="39" t="s">
        <v>11</v>
      </c>
      <c r="D376" s="39">
        <v>1370</v>
      </c>
      <c r="E376" s="43">
        <f t="array" ref="E376">HLOOKUP(采购[[#This Row],[采购量]],产品明细!$D$6:$H$22,MATCH(采购[[#This Row],[产品名称]]&amp;采购[[#This Row],[产品型号]],产品名称&amp;产品型号,0),TRUE)</f>
        <v>3.24</v>
      </c>
      <c r="F376" s="43">
        <f>采购[[#This Row],[采购量]]*采购[[#This Row],[采购单价]]</f>
        <v>4438.8</v>
      </c>
      <c r="G376" s="39" t="s">
        <v>52</v>
      </c>
      <c r="H376" s="39">
        <v>12</v>
      </c>
    </row>
    <row r="377" spans="1:8">
      <c r="A377" s="42">
        <v>44202</v>
      </c>
      <c r="B377" s="39" t="s">
        <v>19</v>
      </c>
      <c r="C377" s="39" t="s">
        <v>25</v>
      </c>
      <c r="D377" s="39">
        <v>2717</v>
      </c>
      <c r="E377" s="43">
        <f t="array" ref="E377">HLOOKUP(采购[[#This Row],[采购量]],产品明细!$D$6:$H$22,MATCH(采购[[#This Row],[产品名称]]&amp;采购[[#This Row],[产品型号]],产品名称&amp;产品型号,0),TRUE)</f>
        <v>3.24</v>
      </c>
      <c r="F377" s="43">
        <f>采购[[#This Row],[采购量]]*采购[[#This Row],[采购单价]]</f>
        <v>8803.08</v>
      </c>
      <c r="G377" s="39" t="s">
        <v>52</v>
      </c>
      <c r="H377" s="39">
        <v>6</v>
      </c>
    </row>
    <row r="378" spans="1:8">
      <c r="A378" s="42">
        <v>44203</v>
      </c>
      <c r="B378" s="39" t="s">
        <v>15</v>
      </c>
      <c r="C378" s="39" t="s">
        <v>11</v>
      </c>
      <c r="D378" s="39">
        <v>1113</v>
      </c>
      <c r="E378" s="43">
        <f t="array" ref="E378">HLOOKUP(采购[[#This Row],[采购量]],产品明细!$D$6:$H$22,MATCH(采购[[#This Row],[产品名称]]&amp;采购[[#This Row],[产品型号]],产品名称&amp;产品型号,0),TRUE)</f>
        <v>1.1399999999999999</v>
      </c>
      <c r="F378" s="43">
        <f>采购[[#This Row],[采购量]]*采购[[#This Row],[采购单价]]</f>
        <v>1268.82</v>
      </c>
      <c r="G378" s="39" t="s">
        <v>52</v>
      </c>
      <c r="H378" s="39">
        <v>6</v>
      </c>
    </row>
    <row r="379" spans="1:8">
      <c r="A379" s="42">
        <v>44204</v>
      </c>
      <c r="B379" s="39" t="s">
        <v>17</v>
      </c>
      <c r="C379" s="39" t="s">
        <v>3</v>
      </c>
      <c r="D379" s="39">
        <v>2760</v>
      </c>
      <c r="E379" s="43">
        <f t="array" ref="E379">HLOOKUP(采购[[#This Row],[采购量]],产品明细!$D$6:$H$22,MATCH(采购[[#This Row],[产品名称]]&amp;采购[[#This Row],[产品型号]],产品名称&amp;产品型号,0),TRUE)</f>
        <v>1.74</v>
      </c>
      <c r="F379" s="43">
        <f>采购[[#This Row],[采购量]]*采购[[#This Row],[采购单价]]</f>
        <v>4802.3999999999996</v>
      </c>
      <c r="G379" s="39" t="s">
        <v>52</v>
      </c>
      <c r="H379" s="39">
        <v>6</v>
      </c>
    </row>
    <row r="380" spans="1:8">
      <c r="A380" s="42">
        <v>44205</v>
      </c>
      <c r="B380" s="39" t="s">
        <v>15</v>
      </c>
      <c r="C380" s="39" t="s">
        <v>3</v>
      </c>
      <c r="D380" s="39">
        <v>2311</v>
      </c>
      <c r="E380" s="43">
        <f t="array" ref="E380">HLOOKUP(采购[[#This Row],[采购量]],产品明细!$D$6:$H$22,MATCH(采购[[#This Row],[产品名称]]&amp;采购[[#This Row],[产品型号]],产品名称&amp;产品型号,0),TRUE)</f>
        <v>1.44</v>
      </c>
      <c r="F380" s="43">
        <f>采购[[#This Row],[采购量]]*采购[[#This Row],[采购单价]]</f>
        <v>3327.8399999999997</v>
      </c>
      <c r="G380" s="39" t="s">
        <v>52</v>
      </c>
      <c r="H380" s="39">
        <v>14</v>
      </c>
    </row>
    <row r="381" spans="1:8">
      <c r="A381" s="42">
        <v>44206</v>
      </c>
      <c r="B381" s="39" t="s">
        <v>19</v>
      </c>
      <c r="C381" s="39" t="s">
        <v>3</v>
      </c>
      <c r="D381" s="39">
        <v>2669</v>
      </c>
      <c r="E381" s="43">
        <f t="array" ref="E381">HLOOKUP(采购[[#This Row],[采购量]],产品明细!$D$6:$H$22,MATCH(采购[[#This Row],[产品名称]]&amp;采购[[#This Row],[产品型号]],产品名称&amp;产品型号,0),TRUE)</f>
        <v>2.64</v>
      </c>
      <c r="F381" s="43">
        <f>采购[[#This Row],[采购量]]*采购[[#This Row],[采购单价]]</f>
        <v>7046.1600000000008</v>
      </c>
      <c r="G381" s="39" t="s">
        <v>52</v>
      </c>
      <c r="H381" s="39">
        <v>4</v>
      </c>
    </row>
    <row r="382" spans="1:8">
      <c r="A382" s="42">
        <v>44207</v>
      </c>
      <c r="B382" s="39" t="s">
        <v>19</v>
      </c>
      <c r="C382" s="39" t="s">
        <v>11</v>
      </c>
      <c r="D382" s="39">
        <v>2808</v>
      </c>
      <c r="E382" s="43">
        <f t="array" ref="E382">HLOOKUP(采购[[#This Row],[采购量]],产品明细!$D$6:$H$22,MATCH(采购[[#This Row],[产品名称]]&amp;采购[[#This Row],[产品型号]],产品名称&amp;产品型号,0),TRUE)</f>
        <v>2.04</v>
      </c>
      <c r="F382" s="43">
        <f>采购[[#This Row],[采购量]]*采购[[#This Row],[采购单价]]</f>
        <v>5728.32</v>
      </c>
      <c r="G382" s="39" t="s">
        <v>52</v>
      </c>
      <c r="H382" s="39">
        <v>1</v>
      </c>
    </row>
    <row r="383" spans="1:8">
      <c r="A383" s="42">
        <v>44208</v>
      </c>
      <c r="B383" s="39" t="s">
        <v>1</v>
      </c>
      <c r="C383" s="39" t="s">
        <v>11</v>
      </c>
      <c r="D383" s="39">
        <v>2348</v>
      </c>
      <c r="E383" s="43">
        <f t="array" ref="E383">HLOOKUP(采购[[#This Row],[采购量]],产品明细!$D$6:$H$22,MATCH(采购[[#This Row],[产品名称]]&amp;采购[[#This Row],[产品型号]],产品名称&amp;产品型号,0),TRUE)</f>
        <v>1.1399999999999999</v>
      </c>
      <c r="F383" s="43">
        <f>采购[[#This Row],[采购量]]*采购[[#This Row],[采购单价]]</f>
        <v>2676.72</v>
      </c>
      <c r="G383" s="39" t="s">
        <v>52</v>
      </c>
      <c r="H383" s="39">
        <v>0</v>
      </c>
    </row>
    <row r="384" spans="1:8">
      <c r="A384" s="42">
        <v>44209</v>
      </c>
      <c r="B384" s="39" t="s">
        <v>15</v>
      </c>
      <c r="C384" s="39" t="s">
        <v>11</v>
      </c>
      <c r="D384" s="39">
        <v>953</v>
      </c>
      <c r="E384" s="43">
        <f t="array" ref="E384">HLOOKUP(采购[[#This Row],[采购量]],产品明细!$D$6:$H$22,MATCH(采购[[#This Row],[产品名称]]&amp;采购[[#This Row],[产品型号]],产品名称&amp;产品型号,0),TRUE)</f>
        <v>1.3299999999999998</v>
      </c>
      <c r="F384" s="43">
        <f>采购[[#This Row],[采购量]]*采购[[#This Row],[采购单价]]</f>
        <v>1267.4899999999998</v>
      </c>
      <c r="G384" s="39" t="s">
        <v>52</v>
      </c>
      <c r="H384" s="39">
        <v>14</v>
      </c>
    </row>
    <row r="385" spans="1:8">
      <c r="A385" s="42">
        <v>44210</v>
      </c>
      <c r="B385" s="39" t="s">
        <v>21</v>
      </c>
      <c r="C385" s="39" t="s">
        <v>29</v>
      </c>
      <c r="D385" s="39">
        <v>2073</v>
      </c>
      <c r="E385" s="43">
        <f t="array" ref="E385">HLOOKUP(采购[[#This Row],[采购量]],产品明细!$D$6:$H$22,MATCH(采购[[#This Row],[产品名称]]&amp;采购[[#This Row],[产品型号]],产品名称&amp;产品型号,0),TRUE)</f>
        <v>4.4400000000000004</v>
      </c>
      <c r="F385" s="43">
        <f>采购[[#This Row],[采购量]]*采购[[#This Row],[采购单价]]</f>
        <v>9204.1200000000008</v>
      </c>
      <c r="G385" s="39" t="s">
        <v>52</v>
      </c>
      <c r="H385" s="39">
        <v>5</v>
      </c>
    </row>
    <row r="386" spans="1:8">
      <c r="A386" s="42">
        <v>44211</v>
      </c>
      <c r="B386" s="39" t="s">
        <v>15</v>
      </c>
      <c r="C386" s="39" t="s">
        <v>13</v>
      </c>
      <c r="D386" s="39">
        <v>4219</v>
      </c>
      <c r="E386" s="43">
        <f t="array" ref="E386">HLOOKUP(采购[[#This Row],[采购量]],产品明细!$D$6:$H$22,MATCH(采购[[#This Row],[产品名称]]&amp;采购[[#This Row],[产品型号]],产品名称&amp;产品型号,0),TRUE)</f>
        <v>3.24</v>
      </c>
      <c r="F386" s="43">
        <f>采购[[#This Row],[采购量]]*采购[[#This Row],[采购单价]]</f>
        <v>13669.560000000001</v>
      </c>
      <c r="G386" s="39" t="s">
        <v>52</v>
      </c>
      <c r="H386" s="39">
        <v>4</v>
      </c>
    </row>
    <row r="387" spans="1:8">
      <c r="A387" s="42">
        <v>44212</v>
      </c>
      <c r="B387" s="39" t="s">
        <v>15</v>
      </c>
      <c r="C387" s="39" t="s">
        <v>11</v>
      </c>
      <c r="D387" s="39">
        <v>2693</v>
      </c>
      <c r="E387" s="43">
        <f t="array" ref="E387">HLOOKUP(采购[[#This Row],[采购量]],产品明细!$D$6:$H$22,MATCH(采购[[#This Row],[产品名称]]&amp;采购[[#This Row],[产品型号]],产品名称&amp;产品型号,0),TRUE)</f>
        <v>1.1399999999999999</v>
      </c>
      <c r="F387" s="43">
        <f>采购[[#This Row],[采购量]]*采购[[#This Row],[采购单价]]</f>
        <v>3070.0199999999995</v>
      </c>
      <c r="G387" s="39" t="s">
        <v>52</v>
      </c>
      <c r="H387" s="39">
        <v>4</v>
      </c>
    </row>
    <row r="388" spans="1:8">
      <c r="A388" s="42">
        <v>44213</v>
      </c>
      <c r="B388" s="39" t="s">
        <v>23</v>
      </c>
      <c r="C388" s="39" t="s">
        <v>13</v>
      </c>
      <c r="D388" s="39">
        <v>2873</v>
      </c>
      <c r="E388" s="43">
        <f t="array" ref="E388">HLOOKUP(采购[[#This Row],[采购量]],产品明细!$D$6:$H$22,MATCH(采购[[#This Row],[产品名称]]&amp;采购[[#This Row],[产品型号]],产品名称&amp;产品型号,0),TRUE)</f>
        <v>4.4400000000000004</v>
      </c>
      <c r="F388" s="43">
        <f>采购[[#This Row],[采购量]]*采购[[#This Row],[采购单价]]</f>
        <v>12756.12</v>
      </c>
      <c r="G388" s="39" t="s">
        <v>52</v>
      </c>
      <c r="H388" s="39">
        <v>2</v>
      </c>
    </row>
    <row r="389" spans="1:8">
      <c r="A389" s="42">
        <v>44214</v>
      </c>
      <c r="B389" s="39" t="s">
        <v>15</v>
      </c>
      <c r="C389" s="39" t="s">
        <v>11</v>
      </c>
      <c r="D389" s="39">
        <v>661</v>
      </c>
      <c r="E389" s="43">
        <f t="array" ref="E389">HLOOKUP(采购[[#This Row],[采购量]],产品明细!$D$6:$H$22,MATCH(采购[[#This Row],[产品名称]]&amp;采购[[#This Row],[产品型号]],产品名称&amp;产品型号,0),TRUE)</f>
        <v>1.3299999999999998</v>
      </c>
      <c r="F389" s="43">
        <f>采购[[#This Row],[采购量]]*采购[[#This Row],[采购单价]]</f>
        <v>879.12999999999988</v>
      </c>
      <c r="G389" s="39" t="s">
        <v>52</v>
      </c>
      <c r="H389" s="39">
        <v>9</v>
      </c>
    </row>
    <row r="390" spans="1:8">
      <c r="A390" s="42">
        <v>44215</v>
      </c>
      <c r="B390" s="39" t="s">
        <v>21</v>
      </c>
      <c r="C390" s="39" t="s">
        <v>27</v>
      </c>
      <c r="D390" s="39">
        <v>1904</v>
      </c>
      <c r="E390" s="43">
        <f t="array" ref="E390">HLOOKUP(采购[[#This Row],[采购量]],产品明细!$D$6:$H$22,MATCH(采购[[#This Row],[产品名称]]&amp;采购[[#This Row],[产品型号]],产品名称&amp;产品型号,0),TRUE)</f>
        <v>2.04</v>
      </c>
      <c r="F390" s="43">
        <f>采购[[#This Row],[采购量]]*采购[[#This Row],[采购单价]]</f>
        <v>3884.16</v>
      </c>
      <c r="G390" s="39" t="s">
        <v>52</v>
      </c>
      <c r="H390" s="39">
        <v>5</v>
      </c>
    </row>
    <row r="391" spans="1:8">
      <c r="A391" s="42">
        <v>44216</v>
      </c>
      <c r="B391" s="39" t="s">
        <v>1</v>
      </c>
      <c r="C391" s="39" t="s">
        <v>3</v>
      </c>
      <c r="D391" s="39">
        <v>1494</v>
      </c>
      <c r="E391" s="43">
        <f t="array" ref="E391">HLOOKUP(采购[[#This Row],[采购量]],产品明细!$D$6:$H$22,MATCH(采购[[#This Row],[产品名称]]&amp;采购[[#This Row],[产品型号]],产品名称&amp;产品型号,0),TRUE)</f>
        <v>1.44</v>
      </c>
      <c r="F391" s="43">
        <f>采购[[#This Row],[采购量]]*采购[[#This Row],[采购单价]]</f>
        <v>2151.36</v>
      </c>
      <c r="G391" s="39" t="s">
        <v>52</v>
      </c>
      <c r="H391" s="39">
        <v>7</v>
      </c>
    </row>
    <row r="392" spans="1:8">
      <c r="A392" s="42">
        <v>44217</v>
      </c>
      <c r="B392" s="39" t="s">
        <v>15</v>
      </c>
      <c r="C392" s="39" t="s">
        <v>3</v>
      </c>
      <c r="D392" s="39">
        <v>1257</v>
      </c>
      <c r="E392" s="43">
        <f t="array" ref="E392">HLOOKUP(采购[[#This Row],[采购量]],产品明细!$D$6:$H$22,MATCH(采购[[#This Row],[产品名称]]&amp;采购[[#This Row],[产品型号]],产品名称&amp;产品型号,0),TRUE)</f>
        <v>1.44</v>
      </c>
      <c r="F392" s="43">
        <f>采购[[#This Row],[采购量]]*采购[[#This Row],[采购单价]]</f>
        <v>1810.08</v>
      </c>
      <c r="G392" s="39" t="s">
        <v>52</v>
      </c>
      <c r="H392" s="39">
        <v>10</v>
      </c>
    </row>
    <row r="393" spans="1:8">
      <c r="A393" s="42">
        <v>44218</v>
      </c>
      <c r="B393" s="39" t="s">
        <v>17</v>
      </c>
      <c r="C393" s="39" t="s">
        <v>3</v>
      </c>
      <c r="D393" s="39">
        <v>1051</v>
      </c>
      <c r="E393" s="43">
        <f t="array" ref="E393">HLOOKUP(采购[[#This Row],[采购量]],产品明细!$D$6:$H$22,MATCH(采购[[#This Row],[产品名称]]&amp;采购[[#This Row],[产品型号]],产品名称&amp;产品型号,0),TRUE)</f>
        <v>1.74</v>
      </c>
      <c r="F393" s="43">
        <f>采购[[#This Row],[采购量]]*采购[[#This Row],[采购单价]]</f>
        <v>1828.74</v>
      </c>
      <c r="G393" s="39" t="s">
        <v>52</v>
      </c>
      <c r="H393" s="39">
        <v>1</v>
      </c>
    </row>
    <row r="394" spans="1:8">
      <c r="A394" s="42">
        <v>44219</v>
      </c>
      <c r="B394" s="39" t="s">
        <v>15</v>
      </c>
      <c r="C394" s="39" t="s">
        <v>3</v>
      </c>
      <c r="D394" s="39">
        <v>2920</v>
      </c>
      <c r="E394" s="43">
        <f t="array" ref="E394">HLOOKUP(采购[[#This Row],[采购量]],产品明细!$D$6:$H$22,MATCH(采购[[#This Row],[产品名称]]&amp;采购[[#This Row],[产品型号]],产品名称&amp;产品型号,0),TRUE)</f>
        <v>1.44</v>
      </c>
      <c r="F394" s="43">
        <f>采购[[#This Row],[采购量]]*采购[[#This Row],[采购单价]]</f>
        <v>4204.8</v>
      </c>
      <c r="G394" s="39" t="s">
        <v>52</v>
      </c>
      <c r="H394" s="39">
        <v>10</v>
      </c>
    </row>
    <row r="395" spans="1:8">
      <c r="A395" s="42">
        <v>44220</v>
      </c>
      <c r="B395" s="39" t="s">
        <v>21</v>
      </c>
      <c r="C395" s="39" t="s">
        <v>27</v>
      </c>
      <c r="D395" s="39">
        <v>1707</v>
      </c>
      <c r="E395" s="43">
        <f t="array" ref="E395">HLOOKUP(采购[[#This Row],[采购量]],产品明细!$D$6:$H$22,MATCH(采购[[#This Row],[产品名称]]&amp;采购[[#This Row],[产品型号]],产品名称&amp;产品型号,0),TRUE)</f>
        <v>2.04</v>
      </c>
      <c r="F395" s="43">
        <f>采购[[#This Row],[采购量]]*采购[[#This Row],[采购单价]]</f>
        <v>3482.28</v>
      </c>
      <c r="G395" s="39" t="s">
        <v>52</v>
      </c>
      <c r="H395" s="39">
        <v>8</v>
      </c>
    </row>
    <row r="396" spans="1:8">
      <c r="A396" s="42">
        <v>44221</v>
      </c>
      <c r="B396" s="39" t="s">
        <v>15</v>
      </c>
      <c r="C396" s="39" t="s">
        <v>13</v>
      </c>
      <c r="D396" s="39">
        <v>4625</v>
      </c>
      <c r="E396" s="43">
        <f t="array" ref="E396">HLOOKUP(采购[[#This Row],[采购量]],产品明细!$D$6:$H$22,MATCH(采购[[#This Row],[产品名称]]&amp;采购[[#This Row],[产品型号]],产品名称&amp;产品型号,0),TRUE)</f>
        <v>3.24</v>
      </c>
      <c r="F396" s="43">
        <f>采购[[#This Row],[采购量]]*采购[[#This Row],[采购单价]]</f>
        <v>14985.000000000002</v>
      </c>
      <c r="G396" s="39" t="s">
        <v>52</v>
      </c>
      <c r="H396" s="39">
        <v>1</v>
      </c>
    </row>
    <row r="397" spans="1:8">
      <c r="A397" s="42">
        <v>44222</v>
      </c>
      <c r="B397" s="39" t="s">
        <v>23</v>
      </c>
      <c r="C397" s="39" t="s">
        <v>13</v>
      </c>
      <c r="D397" s="39">
        <v>2977</v>
      </c>
      <c r="E397" s="43">
        <f t="array" ref="E397">HLOOKUP(采购[[#This Row],[采购量]],产品明细!$D$6:$H$22,MATCH(采购[[#This Row],[产品名称]]&amp;采购[[#This Row],[产品型号]],产品名称&amp;产品型号,0),TRUE)</f>
        <v>4.4400000000000004</v>
      </c>
      <c r="F397" s="43">
        <f>采购[[#This Row],[采购量]]*采购[[#This Row],[采购单价]]</f>
        <v>13217.880000000001</v>
      </c>
      <c r="G397" s="39" t="s">
        <v>52</v>
      </c>
      <c r="H397" s="39">
        <v>4</v>
      </c>
    </row>
    <row r="398" spans="1:8">
      <c r="A398" s="42">
        <v>44223</v>
      </c>
      <c r="B398" s="39" t="s">
        <v>19</v>
      </c>
      <c r="C398" s="39" t="s">
        <v>11</v>
      </c>
      <c r="D398" s="39">
        <v>2600</v>
      </c>
      <c r="E398" s="43">
        <f t="array" ref="E398">HLOOKUP(采购[[#This Row],[采购量]],产品明细!$D$6:$H$22,MATCH(采购[[#This Row],[产品名称]]&amp;采购[[#This Row],[产品型号]],产品名称&amp;产品型号,0),TRUE)</f>
        <v>2.04</v>
      </c>
      <c r="F398" s="43">
        <f>采购[[#This Row],[采购量]]*采购[[#This Row],[采购单价]]</f>
        <v>5304</v>
      </c>
      <c r="G398" s="39" t="s">
        <v>52</v>
      </c>
      <c r="H398" s="39">
        <v>12</v>
      </c>
    </row>
    <row r="399" spans="1:8">
      <c r="A399" s="42">
        <v>44224</v>
      </c>
      <c r="B399" s="39" t="s">
        <v>19</v>
      </c>
      <c r="C399" s="39" t="s">
        <v>3</v>
      </c>
      <c r="D399" s="39">
        <v>1108</v>
      </c>
      <c r="E399" s="43">
        <f t="array" ref="E399">HLOOKUP(采购[[#This Row],[采购量]],产品明细!$D$6:$H$22,MATCH(采购[[#This Row],[产品名称]]&amp;采购[[#This Row],[产品型号]],产品名称&amp;产品型号,0),TRUE)</f>
        <v>2.64</v>
      </c>
      <c r="F399" s="43">
        <f>采购[[#This Row],[采购量]]*采购[[#This Row],[采购单价]]</f>
        <v>2925.1200000000003</v>
      </c>
      <c r="G399" s="39" t="s">
        <v>52</v>
      </c>
      <c r="H399" s="39">
        <v>12</v>
      </c>
    </row>
    <row r="400" spans="1:8">
      <c r="A400" s="42">
        <v>44225</v>
      </c>
      <c r="B400" s="39" t="s">
        <v>15</v>
      </c>
      <c r="C400" s="39" t="s">
        <v>3</v>
      </c>
      <c r="D400" s="39">
        <v>1865</v>
      </c>
      <c r="E400" s="43">
        <f t="array" ref="E400">HLOOKUP(采购[[#This Row],[采购量]],产品明细!$D$6:$H$22,MATCH(采购[[#This Row],[产品名称]]&amp;采购[[#This Row],[产品型号]],产品名称&amp;产品型号,0),TRUE)</f>
        <v>1.44</v>
      </c>
      <c r="F400" s="43">
        <f>采购[[#This Row],[采购量]]*采购[[#This Row],[采购单价]]</f>
        <v>2685.6</v>
      </c>
      <c r="G400" s="39" t="s">
        <v>52</v>
      </c>
      <c r="H400" s="39">
        <v>10</v>
      </c>
    </row>
    <row r="401" spans="1:8">
      <c r="A401" s="42">
        <v>44226</v>
      </c>
      <c r="B401" s="39" t="s">
        <v>21</v>
      </c>
      <c r="C401" s="39" t="s">
        <v>29</v>
      </c>
      <c r="D401" s="39">
        <v>2020</v>
      </c>
      <c r="E401" s="43">
        <f t="array" ref="E401">HLOOKUP(采购[[#This Row],[采购量]],产品明细!$D$6:$H$22,MATCH(采购[[#This Row],[产品名称]]&amp;采购[[#This Row],[产品型号]],产品名称&amp;产品型号,0),TRUE)</f>
        <v>4.4400000000000004</v>
      </c>
      <c r="F401" s="43">
        <f>采购[[#This Row],[采购量]]*采购[[#This Row],[采购单价]]</f>
        <v>8968.8000000000011</v>
      </c>
      <c r="G401" s="39" t="s">
        <v>52</v>
      </c>
      <c r="H401" s="39">
        <v>1</v>
      </c>
    </row>
    <row r="402" spans="1:8">
      <c r="A402" s="42">
        <v>44227</v>
      </c>
      <c r="B402" s="39" t="s">
        <v>17</v>
      </c>
      <c r="C402" s="39" t="s">
        <v>11</v>
      </c>
      <c r="D402" s="39">
        <v>3308</v>
      </c>
      <c r="E402" s="43">
        <f t="array" ref="E402">HLOOKUP(采购[[#This Row],[采购量]],产品明细!$D$6:$H$22,MATCH(采购[[#This Row],[产品名称]]&amp;采购[[#This Row],[产品型号]],产品名称&amp;产品型号,0),TRUE)</f>
        <v>1.44</v>
      </c>
      <c r="F402" s="43">
        <f>采购[[#This Row],[采购量]]*采购[[#This Row],[采购单价]]</f>
        <v>4763.5199999999995</v>
      </c>
      <c r="G402" s="39" t="s">
        <v>52</v>
      </c>
      <c r="H402" s="39">
        <v>10</v>
      </c>
    </row>
    <row r="403" spans="1:8">
      <c r="A403" s="42">
        <v>44228</v>
      </c>
      <c r="B403" s="39" t="s">
        <v>15</v>
      </c>
      <c r="C403" s="39" t="s">
        <v>11</v>
      </c>
      <c r="D403" s="39">
        <v>2578</v>
      </c>
      <c r="E403" s="43">
        <f t="array" ref="E403">HLOOKUP(采购[[#This Row],[采购量]],产品明细!$D$6:$H$22,MATCH(采购[[#This Row],[产品名称]]&amp;采购[[#This Row],[产品型号]],产品名称&amp;产品型号,0),TRUE)</f>
        <v>1.1399999999999999</v>
      </c>
      <c r="F403" s="43">
        <f>采购[[#This Row],[采购量]]*采购[[#This Row],[采购单价]]</f>
        <v>2938.9199999999996</v>
      </c>
      <c r="G403" s="39" t="s">
        <v>52</v>
      </c>
      <c r="H403" s="39">
        <v>4</v>
      </c>
    </row>
    <row r="404" spans="1:8">
      <c r="A404" s="42">
        <v>44229</v>
      </c>
      <c r="B404" s="39" t="s">
        <v>23</v>
      </c>
      <c r="C404" s="39" t="s">
        <v>13</v>
      </c>
      <c r="D404" s="39">
        <v>1100</v>
      </c>
      <c r="E404" s="43">
        <f t="array" ref="E404">HLOOKUP(采购[[#This Row],[采购量]],产品明细!$D$6:$H$22,MATCH(采购[[#This Row],[产品名称]]&amp;采购[[#This Row],[产品型号]],产品名称&amp;产品型号,0),TRUE)</f>
        <v>4.4400000000000004</v>
      </c>
      <c r="F404" s="43">
        <f>采购[[#This Row],[采购量]]*采购[[#This Row],[采购单价]]</f>
        <v>4884</v>
      </c>
      <c r="G404" s="39" t="s">
        <v>52</v>
      </c>
      <c r="H404" s="39">
        <v>10</v>
      </c>
    </row>
    <row r="405" spans="1:8">
      <c r="A405" s="42">
        <v>44230</v>
      </c>
      <c r="B405" s="39" t="s">
        <v>15</v>
      </c>
      <c r="C405" s="39" t="s">
        <v>11</v>
      </c>
      <c r="D405" s="39">
        <v>882</v>
      </c>
      <c r="E405" s="43">
        <f t="array" ref="E405">HLOOKUP(采购[[#This Row],[采购量]],产品明细!$D$6:$H$22,MATCH(采购[[#This Row],[产品名称]]&amp;采购[[#This Row],[产品型号]],产品名称&amp;产品型号,0),TRUE)</f>
        <v>1.3299999999999998</v>
      </c>
      <c r="F405" s="43">
        <f>采购[[#This Row],[采购量]]*采购[[#This Row],[采购单价]]</f>
        <v>1173.06</v>
      </c>
      <c r="G405" s="39" t="s">
        <v>52</v>
      </c>
      <c r="H405" s="39">
        <v>9</v>
      </c>
    </row>
    <row r="406" spans="1:8">
      <c r="A406" s="42">
        <v>44231</v>
      </c>
      <c r="B406" s="39" t="s">
        <v>21</v>
      </c>
      <c r="C406" s="39" t="s">
        <v>27</v>
      </c>
      <c r="D406" s="39">
        <v>3326</v>
      </c>
      <c r="E406" s="43">
        <f t="array" ref="E406">HLOOKUP(采购[[#This Row],[采购量]],产品明细!$D$6:$H$22,MATCH(采购[[#This Row],[产品名称]]&amp;采购[[#This Row],[产品型号]],产品名称&amp;产品型号,0),TRUE)</f>
        <v>2.04</v>
      </c>
      <c r="F406" s="43">
        <f>采购[[#This Row],[采购量]]*采购[[#This Row],[采购单价]]</f>
        <v>6785.04</v>
      </c>
      <c r="G406" s="39" t="s">
        <v>52</v>
      </c>
      <c r="H406" s="39">
        <v>3</v>
      </c>
    </row>
    <row r="407" spans="1:8">
      <c r="A407" s="42">
        <v>44232</v>
      </c>
      <c r="B407" s="39" t="s">
        <v>19</v>
      </c>
      <c r="C407" s="39" t="s">
        <v>3</v>
      </c>
      <c r="D407" s="39">
        <v>1108</v>
      </c>
      <c r="E407" s="43">
        <f t="array" ref="E407">HLOOKUP(采购[[#This Row],[采购量]],产品明细!$D$6:$H$22,MATCH(采购[[#This Row],[产品名称]]&amp;采购[[#This Row],[产品型号]],产品名称&amp;产品型号,0),TRUE)</f>
        <v>2.64</v>
      </c>
      <c r="F407" s="43">
        <f>采购[[#This Row],[采购量]]*采购[[#This Row],[采购单价]]</f>
        <v>2925.1200000000003</v>
      </c>
      <c r="G407" s="39" t="s">
        <v>52</v>
      </c>
      <c r="H407" s="39">
        <v>11</v>
      </c>
    </row>
    <row r="408" spans="1:8">
      <c r="A408" s="42">
        <v>44233</v>
      </c>
      <c r="B408" s="39" t="s">
        <v>1</v>
      </c>
      <c r="C408" s="39" t="s">
        <v>13</v>
      </c>
      <c r="D408" s="39">
        <v>1286</v>
      </c>
      <c r="E408" s="43">
        <f t="array" ref="E408">HLOOKUP(采购[[#This Row],[采购量]],产品明细!$D$6:$H$22,MATCH(采购[[#This Row],[产品名称]]&amp;采购[[#This Row],[产品型号]],产品名称&amp;产品型号,0),TRUE)</f>
        <v>3.24</v>
      </c>
      <c r="F408" s="43">
        <f>采购[[#This Row],[采购量]]*采购[[#This Row],[采购单价]]</f>
        <v>4166.6400000000003</v>
      </c>
      <c r="G408" s="39" t="s">
        <v>52</v>
      </c>
      <c r="H408" s="39">
        <v>4</v>
      </c>
    </row>
    <row r="409" spans="1:8">
      <c r="A409" s="42">
        <v>44234</v>
      </c>
      <c r="B409" s="39" t="s">
        <v>17</v>
      </c>
      <c r="C409" s="39" t="s">
        <v>3</v>
      </c>
      <c r="D409" s="39">
        <v>1182</v>
      </c>
      <c r="E409" s="43">
        <f t="array" ref="E409">HLOOKUP(采购[[#This Row],[采购量]],产品明细!$D$6:$H$22,MATCH(采购[[#This Row],[产品名称]]&amp;采购[[#This Row],[产品型号]],产品名称&amp;产品型号,0),TRUE)</f>
        <v>1.74</v>
      </c>
      <c r="F409" s="43">
        <f>采购[[#This Row],[采购量]]*采购[[#This Row],[采购单价]]</f>
        <v>2056.6799999999998</v>
      </c>
      <c r="G409" s="39" t="s">
        <v>52</v>
      </c>
      <c r="H409" s="39">
        <v>4</v>
      </c>
    </row>
    <row r="410" spans="1:8">
      <c r="A410" s="42">
        <v>44235</v>
      </c>
      <c r="B410" s="39" t="s">
        <v>21</v>
      </c>
      <c r="C410" s="39" t="s">
        <v>27</v>
      </c>
      <c r="D410" s="39">
        <v>2187</v>
      </c>
      <c r="E410" s="43">
        <f t="array" ref="E410">HLOOKUP(采购[[#This Row],[采购量]],产品明细!$D$6:$H$22,MATCH(采购[[#This Row],[产品名称]]&amp;采购[[#This Row],[产品型号]],产品名称&amp;产品型号,0),TRUE)</f>
        <v>2.04</v>
      </c>
      <c r="F410" s="43">
        <f>采购[[#This Row],[采购量]]*采购[[#This Row],[采购单价]]</f>
        <v>4461.4800000000005</v>
      </c>
      <c r="G410" s="39" t="s">
        <v>52</v>
      </c>
      <c r="H410" s="39">
        <v>12</v>
      </c>
    </row>
    <row r="411" spans="1:8">
      <c r="A411" s="42">
        <v>44236</v>
      </c>
      <c r="B411" s="39" t="s">
        <v>1</v>
      </c>
      <c r="C411" s="39" t="s">
        <v>3</v>
      </c>
      <c r="D411" s="39">
        <v>2612</v>
      </c>
      <c r="E411" s="43">
        <f t="array" ref="E411">HLOOKUP(采购[[#This Row],[采购量]],产品明细!$D$6:$H$22,MATCH(采购[[#This Row],[产品名称]]&amp;采购[[#This Row],[产品型号]],产品名称&amp;产品型号,0),TRUE)</f>
        <v>1.44</v>
      </c>
      <c r="F411" s="43">
        <f>采购[[#This Row],[采购量]]*采购[[#This Row],[采购单价]]</f>
        <v>3761.2799999999997</v>
      </c>
      <c r="G411" s="39" t="s">
        <v>52</v>
      </c>
      <c r="H411" s="39">
        <v>3</v>
      </c>
    </row>
    <row r="412" spans="1:8">
      <c r="A412" s="42">
        <v>44237</v>
      </c>
      <c r="B412" s="39" t="s">
        <v>21</v>
      </c>
      <c r="C412" s="39" t="s">
        <v>27</v>
      </c>
      <c r="D412" s="39">
        <v>1607</v>
      </c>
      <c r="E412" s="43">
        <f t="array" ref="E412">HLOOKUP(采购[[#This Row],[采购量]],产品明细!$D$6:$H$22,MATCH(采购[[#This Row],[产品名称]]&amp;采购[[#This Row],[产品型号]],产品名称&amp;产品型号,0),TRUE)</f>
        <v>2.04</v>
      </c>
      <c r="F412" s="43">
        <f>采购[[#This Row],[采购量]]*采购[[#This Row],[采购单价]]</f>
        <v>3278.28</v>
      </c>
      <c r="G412" s="39" t="s">
        <v>52</v>
      </c>
      <c r="H412" s="39">
        <v>7</v>
      </c>
    </row>
    <row r="413" spans="1:8">
      <c r="A413" s="42">
        <v>44238</v>
      </c>
      <c r="B413" s="39" t="s">
        <v>19</v>
      </c>
      <c r="C413" s="39" t="s">
        <v>25</v>
      </c>
      <c r="D413" s="39">
        <v>2987</v>
      </c>
      <c r="E413" s="43">
        <f t="array" ref="E413">HLOOKUP(采购[[#This Row],[采购量]],产品明细!$D$6:$H$22,MATCH(采购[[#This Row],[产品名称]]&amp;采购[[#This Row],[产品型号]],产品名称&amp;产品型号,0),TRUE)</f>
        <v>3.24</v>
      </c>
      <c r="F413" s="43">
        <f>采购[[#This Row],[采购量]]*采购[[#This Row],[采购单价]]</f>
        <v>9677.880000000001</v>
      </c>
      <c r="G413" s="39" t="s">
        <v>52</v>
      </c>
      <c r="H413" s="39">
        <v>0</v>
      </c>
    </row>
    <row r="414" spans="1:8">
      <c r="A414" s="42">
        <v>44239</v>
      </c>
      <c r="B414" s="39" t="s">
        <v>15</v>
      </c>
      <c r="C414" s="39" t="s">
        <v>13</v>
      </c>
      <c r="D414" s="39">
        <v>3148</v>
      </c>
      <c r="E414" s="43">
        <f t="array" ref="E414">HLOOKUP(采购[[#This Row],[采购量]],产品明细!$D$6:$H$22,MATCH(采购[[#This Row],[产品名称]]&amp;采购[[#This Row],[产品型号]],产品名称&amp;产品型号,0),TRUE)</f>
        <v>3.24</v>
      </c>
      <c r="F414" s="43">
        <f>采购[[#This Row],[采购量]]*采购[[#This Row],[采购单价]]</f>
        <v>10199.52</v>
      </c>
      <c r="G414" s="39" t="s">
        <v>52</v>
      </c>
      <c r="H414" s="39">
        <v>9</v>
      </c>
    </row>
    <row r="415" spans="1:8">
      <c r="A415" s="42">
        <v>44240</v>
      </c>
      <c r="B415" s="39" t="s">
        <v>15</v>
      </c>
      <c r="C415" s="39" t="s">
        <v>3</v>
      </c>
      <c r="D415" s="39">
        <v>1373</v>
      </c>
      <c r="E415" s="43">
        <f t="array" ref="E415">HLOOKUP(采购[[#This Row],[采购量]],产品明细!$D$6:$H$22,MATCH(采购[[#This Row],[产品名称]]&amp;采购[[#This Row],[产品型号]],产品名称&amp;产品型号,0),TRUE)</f>
        <v>1.44</v>
      </c>
      <c r="F415" s="43">
        <f>采购[[#This Row],[采购量]]*采购[[#This Row],[采购单价]]</f>
        <v>1977.12</v>
      </c>
      <c r="G415" s="39" t="s">
        <v>52</v>
      </c>
      <c r="H415" s="39">
        <v>12</v>
      </c>
    </row>
    <row r="416" spans="1:8">
      <c r="A416" s="42">
        <v>44241</v>
      </c>
      <c r="B416" s="39" t="s">
        <v>17</v>
      </c>
      <c r="C416" s="39" t="s">
        <v>11</v>
      </c>
      <c r="D416" s="39">
        <v>2791</v>
      </c>
      <c r="E416" s="43">
        <f t="array" ref="E416">HLOOKUP(采购[[#This Row],[采购量]],产品明细!$D$6:$H$22,MATCH(采购[[#This Row],[产品名称]]&amp;采购[[#This Row],[产品型号]],产品名称&amp;产品型号,0),TRUE)</f>
        <v>1.44</v>
      </c>
      <c r="F416" s="43">
        <f>采购[[#This Row],[采购量]]*采购[[#This Row],[采购单价]]</f>
        <v>4019.04</v>
      </c>
      <c r="G416" s="39" t="s">
        <v>52</v>
      </c>
      <c r="H416" s="39">
        <v>9</v>
      </c>
    </row>
    <row r="417" spans="1:8">
      <c r="A417" s="42">
        <v>44242</v>
      </c>
      <c r="B417" s="39" t="s">
        <v>15</v>
      </c>
      <c r="C417" s="39" t="s">
        <v>13</v>
      </c>
      <c r="D417" s="39">
        <v>3506</v>
      </c>
      <c r="E417" s="43">
        <f t="array" ref="E417">HLOOKUP(采购[[#This Row],[采购量]],产品明细!$D$6:$H$22,MATCH(采购[[#This Row],[产品名称]]&amp;采购[[#This Row],[产品型号]],产品名称&amp;产品型号,0),TRUE)</f>
        <v>3.24</v>
      </c>
      <c r="F417" s="43">
        <f>采购[[#This Row],[采购量]]*采购[[#This Row],[采购单价]]</f>
        <v>11359.44</v>
      </c>
      <c r="G417" s="39" t="s">
        <v>52</v>
      </c>
      <c r="H417" s="39">
        <v>1</v>
      </c>
    </row>
    <row r="418" spans="1:8">
      <c r="A418" s="42">
        <v>44243</v>
      </c>
      <c r="B418" s="39" t="s">
        <v>19</v>
      </c>
      <c r="C418" s="39" t="s">
        <v>25</v>
      </c>
      <c r="D418" s="39">
        <v>2193</v>
      </c>
      <c r="E418" s="43">
        <f t="array" ref="E418">HLOOKUP(采购[[#This Row],[采购量]],产品明细!$D$6:$H$22,MATCH(采购[[#This Row],[产品名称]]&amp;采购[[#This Row],[产品型号]],产品名称&amp;产品型号,0),TRUE)</f>
        <v>3.24</v>
      </c>
      <c r="F418" s="43">
        <f>采购[[#This Row],[采购量]]*采购[[#This Row],[采购单价]]</f>
        <v>7105.3200000000006</v>
      </c>
      <c r="G418" s="39" t="s">
        <v>52</v>
      </c>
      <c r="H418" s="39">
        <v>8</v>
      </c>
    </row>
    <row r="419" spans="1:8">
      <c r="A419" s="42">
        <v>44244</v>
      </c>
      <c r="B419" s="39" t="s">
        <v>23</v>
      </c>
      <c r="C419" s="39" t="s">
        <v>3</v>
      </c>
      <c r="D419" s="39">
        <v>2423</v>
      </c>
      <c r="E419" s="43">
        <f t="array" ref="E419">HLOOKUP(采购[[#This Row],[采购量]],产品明细!$D$6:$H$22,MATCH(采购[[#This Row],[产品名称]]&amp;采购[[#This Row],[产品型号]],产品名称&amp;产品型号,0),TRUE)</f>
        <v>1.74</v>
      </c>
      <c r="F419" s="43">
        <f>采购[[#This Row],[采购量]]*采购[[#This Row],[采购单价]]</f>
        <v>4216.0199999999995</v>
      </c>
      <c r="G419" s="39" t="s">
        <v>52</v>
      </c>
      <c r="H419" s="39">
        <v>14</v>
      </c>
    </row>
    <row r="420" spans="1:8">
      <c r="A420" s="42">
        <v>44245</v>
      </c>
      <c r="B420" s="39" t="s">
        <v>1</v>
      </c>
      <c r="C420" s="39" t="s">
        <v>13</v>
      </c>
      <c r="D420" s="39">
        <v>2335</v>
      </c>
      <c r="E420" s="43">
        <f t="array" ref="E420">HLOOKUP(采购[[#This Row],[采购量]],产品明细!$D$6:$H$22,MATCH(采购[[#This Row],[产品名称]]&amp;采购[[#This Row],[产品型号]],产品名称&amp;产品型号,0),TRUE)</f>
        <v>3.24</v>
      </c>
      <c r="F420" s="43">
        <f>采购[[#This Row],[采购量]]*采购[[#This Row],[采购单价]]</f>
        <v>7565.4000000000005</v>
      </c>
      <c r="G420" s="39" t="s">
        <v>52</v>
      </c>
      <c r="H420" s="39">
        <v>13</v>
      </c>
    </row>
    <row r="421" spans="1:8">
      <c r="A421" s="42">
        <v>44246</v>
      </c>
      <c r="B421" s="39" t="s">
        <v>15</v>
      </c>
      <c r="C421" s="39" t="s">
        <v>11</v>
      </c>
      <c r="D421" s="39">
        <v>767</v>
      </c>
      <c r="E421" s="43">
        <f t="array" ref="E421">HLOOKUP(采购[[#This Row],[采购量]],产品明细!$D$6:$H$22,MATCH(采购[[#This Row],[产品名称]]&amp;采购[[#This Row],[产品型号]],产品名称&amp;产品型号,0),TRUE)</f>
        <v>1.3299999999999998</v>
      </c>
      <c r="F421" s="43">
        <f>采购[[#This Row],[采购量]]*采购[[#This Row],[采购单价]]</f>
        <v>1020.1099999999999</v>
      </c>
      <c r="G421" s="39" t="s">
        <v>52</v>
      </c>
      <c r="H421" s="39">
        <v>8</v>
      </c>
    </row>
    <row r="422" spans="1:8">
      <c r="A422" s="42">
        <v>44247</v>
      </c>
      <c r="B422" s="39" t="s">
        <v>19</v>
      </c>
      <c r="C422" s="39" t="s">
        <v>11</v>
      </c>
      <c r="D422" s="39">
        <v>612</v>
      </c>
      <c r="E422" s="43">
        <f t="array" ref="E422">HLOOKUP(采购[[#This Row],[采购量]],产品明细!$D$6:$H$22,MATCH(采购[[#This Row],[产品名称]]&amp;采购[[#This Row],[产品型号]],产品名称&amp;产品型号,0),TRUE)</f>
        <v>2.38</v>
      </c>
      <c r="F422" s="43">
        <f>采购[[#This Row],[采购量]]*采购[[#This Row],[采购单价]]</f>
        <v>1456.56</v>
      </c>
      <c r="G422" s="39" t="s">
        <v>52</v>
      </c>
      <c r="H422" s="39">
        <v>6</v>
      </c>
    </row>
    <row r="423" spans="1:8">
      <c r="A423" s="42">
        <v>44248</v>
      </c>
      <c r="B423" s="39" t="s">
        <v>15</v>
      </c>
      <c r="C423" s="39" t="s">
        <v>11</v>
      </c>
      <c r="D423" s="39">
        <v>808</v>
      </c>
      <c r="E423" s="43">
        <f t="array" ref="E423">HLOOKUP(采购[[#This Row],[采购量]],产品明细!$D$6:$H$22,MATCH(采购[[#This Row],[产品名称]]&amp;采购[[#This Row],[产品型号]],产品名称&amp;产品型号,0),TRUE)</f>
        <v>1.3299999999999998</v>
      </c>
      <c r="F423" s="43">
        <f>采购[[#This Row],[采购量]]*采购[[#This Row],[采购单价]]</f>
        <v>1074.6399999999999</v>
      </c>
      <c r="G423" s="39" t="s">
        <v>52</v>
      </c>
      <c r="H423" s="39">
        <v>5</v>
      </c>
    </row>
    <row r="424" spans="1:8">
      <c r="A424" s="42">
        <v>44249</v>
      </c>
      <c r="B424" s="39" t="s">
        <v>23</v>
      </c>
      <c r="C424" s="39" t="s">
        <v>13</v>
      </c>
      <c r="D424" s="39">
        <v>1075</v>
      </c>
      <c r="E424" s="43">
        <f t="array" ref="E424">HLOOKUP(采购[[#This Row],[采购量]],产品明细!$D$6:$H$22,MATCH(采购[[#This Row],[产品名称]]&amp;采购[[#This Row],[产品型号]],产品名称&amp;产品型号,0),TRUE)</f>
        <v>4.4400000000000004</v>
      </c>
      <c r="F424" s="43">
        <f>采购[[#This Row],[采购量]]*采购[[#This Row],[采购单价]]</f>
        <v>4773</v>
      </c>
      <c r="G424" s="39" t="s">
        <v>52</v>
      </c>
      <c r="H424" s="39">
        <v>0</v>
      </c>
    </row>
    <row r="425" spans="1:8">
      <c r="A425" s="42">
        <v>44250</v>
      </c>
      <c r="B425" s="39" t="s">
        <v>23</v>
      </c>
      <c r="C425" s="39" t="s">
        <v>3</v>
      </c>
      <c r="D425" s="39">
        <v>1154</v>
      </c>
      <c r="E425" s="43">
        <f t="array" ref="E425">HLOOKUP(采购[[#This Row],[采购量]],产品明细!$D$6:$H$22,MATCH(采购[[#This Row],[产品名称]]&amp;采购[[#This Row],[产品型号]],产品名称&amp;产品型号,0),TRUE)</f>
        <v>1.74</v>
      </c>
      <c r="F425" s="43">
        <f>采购[[#This Row],[采购量]]*采购[[#This Row],[采购单价]]</f>
        <v>2007.96</v>
      </c>
      <c r="G425" s="39" t="s">
        <v>52</v>
      </c>
      <c r="H425" s="39">
        <v>0</v>
      </c>
    </row>
    <row r="426" spans="1:8">
      <c r="A426" s="42">
        <v>44251</v>
      </c>
      <c r="B426" s="39" t="s">
        <v>19</v>
      </c>
      <c r="C426" s="39" t="s">
        <v>25</v>
      </c>
      <c r="D426" s="39">
        <v>2176</v>
      </c>
      <c r="E426" s="43">
        <f t="array" ref="E426">HLOOKUP(采购[[#This Row],[采购量]],产品明细!$D$6:$H$22,MATCH(采购[[#This Row],[产品名称]]&amp;采购[[#This Row],[产品型号]],产品名称&amp;产品型号,0),TRUE)</f>
        <v>3.24</v>
      </c>
      <c r="F426" s="43">
        <f>采购[[#This Row],[采购量]]*采购[[#This Row],[采购单价]]</f>
        <v>7050.2400000000007</v>
      </c>
      <c r="G426" s="39" t="s">
        <v>52</v>
      </c>
      <c r="H426" s="39">
        <v>0</v>
      </c>
    </row>
    <row r="427" spans="1:8">
      <c r="A427" s="42">
        <v>44252</v>
      </c>
      <c r="B427" s="39" t="s">
        <v>15</v>
      </c>
      <c r="C427" s="39" t="s">
        <v>3</v>
      </c>
      <c r="D427" s="39">
        <v>819</v>
      </c>
      <c r="E427" s="43">
        <f t="array" ref="E427">HLOOKUP(采购[[#This Row],[采购量]],产品明细!$D$6:$H$22,MATCH(采购[[#This Row],[产品名称]]&amp;采购[[#This Row],[产品型号]],产品名称&amp;产品型号,0),TRUE)</f>
        <v>1.68</v>
      </c>
      <c r="F427" s="43">
        <f>采购[[#This Row],[采购量]]*采购[[#This Row],[采购单价]]</f>
        <v>1375.9199999999998</v>
      </c>
      <c r="G427" s="39" t="s">
        <v>52</v>
      </c>
      <c r="H427" s="39">
        <v>2</v>
      </c>
    </row>
    <row r="428" spans="1:8">
      <c r="A428" s="42">
        <v>44253</v>
      </c>
      <c r="B428" s="39" t="s">
        <v>21</v>
      </c>
      <c r="C428" s="39" t="s">
        <v>11</v>
      </c>
      <c r="D428" s="39">
        <v>1263</v>
      </c>
      <c r="E428" s="43">
        <f t="array" ref="E428">HLOOKUP(采购[[#This Row],[采购量]],产品明细!$D$6:$H$22,MATCH(采购[[#This Row],[产品名称]]&amp;采购[[#This Row],[产品型号]],产品名称&amp;产品型号,0),TRUE)</f>
        <v>3.24</v>
      </c>
      <c r="F428" s="43">
        <f>采购[[#This Row],[采购量]]*采购[[#This Row],[采购单价]]</f>
        <v>4092.1200000000003</v>
      </c>
      <c r="G428" s="39" t="s">
        <v>52</v>
      </c>
      <c r="H428" s="39">
        <v>8</v>
      </c>
    </row>
    <row r="429" spans="1:8">
      <c r="A429" s="42">
        <v>44254</v>
      </c>
      <c r="B429" s="39" t="s">
        <v>15</v>
      </c>
      <c r="C429" s="39" t="s">
        <v>13</v>
      </c>
      <c r="D429" s="39">
        <v>3196</v>
      </c>
      <c r="E429" s="43">
        <f t="array" ref="E429">HLOOKUP(采购[[#This Row],[采购量]],产品明细!$D$6:$H$22,MATCH(采购[[#This Row],[产品名称]]&amp;采购[[#This Row],[产品型号]],产品名称&amp;产品型号,0),TRUE)</f>
        <v>3.24</v>
      </c>
      <c r="F429" s="43">
        <f>采购[[#This Row],[采购量]]*采购[[#This Row],[采购单价]]</f>
        <v>10355.040000000001</v>
      </c>
      <c r="G429" s="39" t="s">
        <v>52</v>
      </c>
      <c r="H429" s="39">
        <v>1</v>
      </c>
    </row>
    <row r="430" spans="1:8">
      <c r="A430" s="42">
        <v>44255</v>
      </c>
      <c r="B430" s="39" t="s">
        <v>19</v>
      </c>
      <c r="C430" s="39" t="s">
        <v>3</v>
      </c>
      <c r="D430" s="39">
        <v>834</v>
      </c>
      <c r="E430" s="43">
        <f t="array" ref="E430">HLOOKUP(采购[[#This Row],[采购量]],产品明细!$D$6:$H$22,MATCH(采购[[#This Row],[产品名称]]&amp;采购[[#This Row],[产品型号]],产品名称&amp;产品型号,0),TRUE)</f>
        <v>3.08</v>
      </c>
      <c r="F430" s="43">
        <f>采购[[#This Row],[采购量]]*采购[[#This Row],[采购单价]]</f>
        <v>2568.7200000000003</v>
      </c>
      <c r="G430" s="39" t="s">
        <v>52</v>
      </c>
      <c r="H430" s="39">
        <v>9</v>
      </c>
    </row>
    <row r="431" spans="1:8">
      <c r="A431" s="42">
        <v>44256</v>
      </c>
      <c r="B431" s="39" t="s">
        <v>21</v>
      </c>
      <c r="C431" s="39" t="s">
        <v>29</v>
      </c>
      <c r="D431" s="39">
        <v>832</v>
      </c>
      <c r="E431" s="43">
        <f t="array" ref="E431">HLOOKUP(采购[[#This Row],[采购量]],产品明细!$D$6:$H$22,MATCH(采购[[#This Row],[产品名称]]&amp;采购[[#This Row],[产品型号]],产品名称&amp;产品型号,0),TRUE)</f>
        <v>5.18</v>
      </c>
      <c r="F431" s="43">
        <f>采购[[#This Row],[采购量]]*采购[[#This Row],[采购单价]]</f>
        <v>4309.76</v>
      </c>
      <c r="G431" s="39" t="s">
        <v>52</v>
      </c>
      <c r="H431" s="39">
        <v>6</v>
      </c>
    </row>
    <row r="432" spans="1:8">
      <c r="A432" s="42">
        <v>44257</v>
      </c>
      <c r="B432" s="39" t="s">
        <v>21</v>
      </c>
      <c r="C432" s="39" t="s">
        <v>29</v>
      </c>
      <c r="D432" s="39">
        <v>819</v>
      </c>
      <c r="E432" s="43">
        <f t="array" ref="E432">HLOOKUP(采购[[#This Row],[采购量]],产品明细!$D$6:$H$22,MATCH(采购[[#This Row],[产品名称]]&amp;采购[[#This Row],[产品型号]],产品名称&amp;产品型号,0),TRUE)</f>
        <v>5.18</v>
      </c>
      <c r="F432" s="43">
        <f>采购[[#This Row],[采购量]]*采购[[#This Row],[采购单价]]</f>
        <v>4242.42</v>
      </c>
      <c r="G432" s="39" t="s">
        <v>52</v>
      </c>
      <c r="H432" s="39">
        <v>13</v>
      </c>
    </row>
    <row r="433" spans="1:8">
      <c r="A433" s="42">
        <v>44258</v>
      </c>
      <c r="B433" s="39" t="s">
        <v>17</v>
      </c>
      <c r="C433" s="39" t="s">
        <v>3</v>
      </c>
      <c r="D433" s="39">
        <v>2119</v>
      </c>
      <c r="E433" s="43">
        <f t="array" ref="E433">HLOOKUP(采购[[#This Row],[采购量]],产品明细!$D$6:$H$22,MATCH(采购[[#This Row],[产品名称]]&amp;采购[[#This Row],[产品型号]],产品名称&amp;产品型号,0),TRUE)</f>
        <v>1.74</v>
      </c>
      <c r="F433" s="43">
        <f>采购[[#This Row],[采购量]]*采购[[#This Row],[采购单价]]</f>
        <v>3687.06</v>
      </c>
      <c r="G433" s="39" t="s">
        <v>52</v>
      </c>
      <c r="H433" s="39">
        <v>10</v>
      </c>
    </row>
    <row r="434" spans="1:8">
      <c r="A434" s="42">
        <v>44259</v>
      </c>
      <c r="B434" s="39" t="s">
        <v>17</v>
      </c>
      <c r="C434" s="39" t="s">
        <v>11</v>
      </c>
      <c r="D434" s="39">
        <v>2471</v>
      </c>
      <c r="E434" s="43">
        <f t="array" ref="E434">HLOOKUP(采购[[#This Row],[采购量]],产品明细!$D$6:$H$22,MATCH(采购[[#This Row],[产品名称]]&amp;采购[[#This Row],[产品型号]],产品名称&amp;产品型号,0),TRUE)</f>
        <v>1.44</v>
      </c>
      <c r="F434" s="43">
        <f>采购[[#This Row],[采购量]]*采购[[#This Row],[采购单价]]</f>
        <v>3558.24</v>
      </c>
      <c r="G434" s="39" t="s">
        <v>52</v>
      </c>
      <c r="H434" s="39">
        <v>11</v>
      </c>
    </row>
    <row r="435" spans="1:8">
      <c r="A435" s="42">
        <v>44260</v>
      </c>
      <c r="B435" s="39" t="s">
        <v>1</v>
      </c>
      <c r="C435" s="39" t="s">
        <v>13</v>
      </c>
      <c r="D435" s="39">
        <v>2009</v>
      </c>
      <c r="E435" s="43">
        <f t="array" ref="E435">HLOOKUP(采购[[#This Row],[采购量]],产品明细!$D$6:$H$22,MATCH(采购[[#This Row],[产品名称]]&amp;采购[[#This Row],[产品型号]],产品名称&amp;产品型号,0),TRUE)</f>
        <v>3.24</v>
      </c>
      <c r="F435" s="43">
        <f>采购[[#This Row],[采购量]]*采购[[#This Row],[采购单价]]</f>
        <v>6509.1600000000008</v>
      </c>
      <c r="G435" s="39" t="s">
        <v>52</v>
      </c>
      <c r="H435" s="39">
        <v>13</v>
      </c>
    </row>
    <row r="436" spans="1:8">
      <c r="A436" s="42">
        <v>44261</v>
      </c>
      <c r="B436" s="39" t="s">
        <v>19</v>
      </c>
      <c r="C436" s="39" t="s">
        <v>25</v>
      </c>
      <c r="D436" s="39">
        <v>2362</v>
      </c>
      <c r="E436" s="43">
        <f t="array" ref="E436">HLOOKUP(采购[[#This Row],[采购量]],产品明细!$D$6:$H$22,MATCH(采购[[#This Row],[产品名称]]&amp;采购[[#This Row],[产品型号]],产品名称&amp;产品型号,0),TRUE)</f>
        <v>3.24</v>
      </c>
      <c r="F436" s="43">
        <f>采购[[#This Row],[采购量]]*采购[[#This Row],[采购单价]]</f>
        <v>7652.88</v>
      </c>
      <c r="G436" s="39" t="s">
        <v>52</v>
      </c>
      <c r="H436" s="39">
        <v>6</v>
      </c>
    </row>
    <row r="437" spans="1:8">
      <c r="A437" s="42">
        <v>44262</v>
      </c>
      <c r="B437" s="39" t="s">
        <v>15</v>
      </c>
      <c r="C437" s="39" t="s">
        <v>3</v>
      </c>
      <c r="D437" s="39">
        <v>2522</v>
      </c>
      <c r="E437" s="43">
        <f t="array" ref="E437">HLOOKUP(采购[[#This Row],[采购量]],产品明细!$D$6:$H$22,MATCH(采购[[#This Row],[产品名称]]&amp;采购[[#This Row],[产品型号]],产品名称&amp;产品型号,0),TRUE)</f>
        <v>1.44</v>
      </c>
      <c r="F437" s="43">
        <f>采购[[#This Row],[采购量]]*采购[[#This Row],[采购单价]]</f>
        <v>3631.68</v>
      </c>
      <c r="G437" s="39" t="s">
        <v>52</v>
      </c>
      <c r="H437" s="39">
        <v>9</v>
      </c>
    </row>
    <row r="438" spans="1:8">
      <c r="A438" s="42">
        <v>44263</v>
      </c>
      <c r="B438" s="39" t="s">
        <v>1</v>
      </c>
      <c r="C438" s="39" t="s">
        <v>13</v>
      </c>
      <c r="D438" s="39">
        <v>2500</v>
      </c>
      <c r="E438" s="43">
        <f t="array" ref="E438">HLOOKUP(采购[[#This Row],[采购量]],产品明细!$D$6:$H$22,MATCH(采购[[#This Row],[产品名称]]&amp;采购[[#This Row],[产品型号]],产品名称&amp;产品型号,0),TRUE)</f>
        <v>3.24</v>
      </c>
      <c r="F438" s="43">
        <f>采购[[#This Row],[采购量]]*采购[[#This Row],[采购单价]]</f>
        <v>8100.0000000000009</v>
      </c>
      <c r="G438" s="39" t="s">
        <v>52</v>
      </c>
      <c r="H438" s="39">
        <v>7</v>
      </c>
    </row>
    <row r="439" spans="1:8">
      <c r="A439" s="42">
        <v>44264</v>
      </c>
      <c r="B439" s="39" t="s">
        <v>21</v>
      </c>
      <c r="C439" s="39" t="s">
        <v>11</v>
      </c>
      <c r="D439" s="39">
        <v>1466</v>
      </c>
      <c r="E439" s="43">
        <f t="array" ref="E439">HLOOKUP(采购[[#This Row],[采购量]],产品明细!$D$6:$H$22,MATCH(采购[[#This Row],[产品名称]]&amp;采购[[#This Row],[产品型号]],产品名称&amp;产品型号,0),TRUE)</f>
        <v>3.24</v>
      </c>
      <c r="F439" s="43">
        <f>采购[[#This Row],[采购量]]*采购[[#This Row],[采购单价]]</f>
        <v>4749.84</v>
      </c>
      <c r="G439" s="39" t="s">
        <v>52</v>
      </c>
      <c r="H439" s="39">
        <v>3</v>
      </c>
    </row>
    <row r="440" spans="1:8">
      <c r="A440" s="42">
        <v>44265</v>
      </c>
      <c r="B440" s="39" t="s">
        <v>19</v>
      </c>
      <c r="C440" s="39" t="s">
        <v>3</v>
      </c>
      <c r="D440" s="39">
        <v>2780</v>
      </c>
      <c r="E440" s="43">
        <f t="array" ref="E440">HLOOKUP(采购[[#This Row],[采购量]],产品明细!$D$6:$H$22,MATCH(采购[[#This Row],[产品名称]]&amp;采购[[#This Row],[产品型号]],产品名称&amp;产品型号,0),TRUE)</f>
        <v>2.64</v>
      </c>
      <c r="F440" s="43">
        <f>采购[[#This Row],[采购量]]*采购[[#This Row],[采购单价]]</f>
        <v>7339.2000000000007</v>
      </c>
      <c r="G440" s="39" t="s">
        <v>52</v>
      </c>
      <c r="H440" s="39">
        <v>10</v>
      </c>
    </row>
    <row r="441" spans="1:8">
      <c r="A441" s="42">
        <v>44266</v>
      </c>
      <c r="B441" s="39" t="s">
        <v>15</v>
      </c>
      <c r="C441" s="39" t="s">
        <v>13</v>
      </c>
      <c r="D441" s="39">
        <v>4194</v>
      </c>
      <c r="E441" s="43">
        <f t="array" ref="E441">HLOOKUP(采购[[#This Row],[采购量]],产品明细!$D$6:$H$22,MATCH(采购[[#This Row],[产品名称]]&amp;采购[[#This Row],[产品型号]],产品名称&amp;产品型号,0),TRUE)</f>
        <v>3.24</v>
      </c>
      <c r="F441" s="43">
        <f>采购[[#This Row],[采购量]]*采购[[#This Row],[采购单价]]</f>
        <v>13588.560000000001</v>
      </c>
      <c r="G441" s="39" t="s">
        <v>52</v>
      </c>
      <c r="H441" s="39">
        <v>13</v>
      </c>
    </row>
    <row r="442" spans="1:8">
      <c r="A442" s="42">
        <v>44267</v>
      </c>
      <c r="B442" s="39" t="s">
        <v>21</v>
      </c>
      <c r="C442" s="39" t="s">
        <v>11</v>
      </c>
      <c r="D442" s="39">
        <v>1514</v>
      </c>
      <c r="E442" s="43">
        <f t="array" ref="E442">HLOOKUP(采购[[#This Row],[采购量]],产品明细!$D$6:$H$22,MATCH(采购[[#This Row],[产品名称]]&amp;采购[[#This Row],[产品型号]],产品名称&amp;产品型号,0),TRUE)</f>
        <v>3.24</v>
      </c>
      <c r="F442" s="43">
        <f>采购[[#This Row],[采购量]]*采购[[#This Row],[采购单价]]</f>
        <v>4905.3600000000006</v>
      </c>
      <c r="G442" s="39" t="s">
        <v>52</v>
      </c>
      <c r="H442" s="39">
        <v>4</v>
      </c>
    </row>
    <row r="443" spans="1:8">
      <c r="A443" s="42">
        <v>44268</v>
      </c>
      <c r="B443" s="39" t="s">
        <v>1</v>
      </c>
      <c r="C443" s="39" t="s">
        <v>11</v>
      </c>
      <c r="D443" s="39">
        <v>2233</v>
      </c>
      <c r="E443" s="43">
        <f t="array" ref="E443">HLOOKUP(采购[[#This Row],[采购量]],产品明细!$D$6:$H$22,MATCH(采购[[#This Row],[产品名称]]&amp;采购[[#This Row],[产品型号]],产品名称&amp;产品型号,0),TRUE)</f>
        <v>1.1399999999999999</v>
      </c>
      <c r="F443" s="43">
        <f>采购[[#This Row],[采购量]]*采购[[#This Row],[采购单价]]</f>
        <v>2545.62</v>
      </c>
      <c r="G443" s="39" t="s">
        <v>52</v>
      </c>
      <c r="H443" s="39">
        <v>12</v>
      </c>
    </row>
    <row r="444" spans="1:8">
      <c r="A444" s="42">
        <v>44269</v>
      </c>
      <c r="B444" s="39" t="s">
        <v>19</v>
      </c>
      <c r="C444" s="39" t="s">
        <v>3</v>
      </c>
      <c r="D444" s="39">
        <v>1994</v>
      </c>
      <c r="E444" s="43">
        <f t="array" ref="E444">HLOOKUP(采购[[#This Row],[采购量]],产品明细!$D$6:$H$22,MATCH(采购[[#This Row],[产品名称]]&amp;采购[[#This Row],[产品型号]],产品名称&amp;产品型号,0),TRUE)</f>
        <v>2.64</v>
      </c>
      <c r="F444" s="43">
        <f>采购[[#This Row],[采购量]]*采购[[#This Row],[采购单价]]</f>
        <v>5264.16</v>
      </c>
      <c r="G444" s="39" t="s">
        <v>52</v>
      </c>
      <c r="H444" s="39">
        <v>11</v>
      </c>
    </row>
    <row r="445" spans="1:8">
      <c r="A445" s="42">
        <v>44270</v>
      </c>
      <c r="B445" s="39" t="s">
        <v>1</v>
      </c>
      <c r="C445" s="39" t="s">
        <v>11</v>
      </c>
      <c r="D445" s="39">
        <v>2713</v>
      </c>
      <c r="E445" s="43">
        <f t="array" ref="E445">HLOOKUP(采购[[#This Row],[采购量]],产品明细!$D$6:$H$22,MATCH(采购[[#This Row],[产品名称]]&amp;采购[[#This Row],[产品型号]],产品名称&amp;产品型号,0),TRUE)</f>
        <v>1.1399999999999999</v>
      </c>
      <c r="F445" s="43">
        <f>采购[[#This Row],[采购量]]*采购[[#This Row],[采购单价]]</f>
        <v>3092.8199999999997</v>
      </c>
      <c r="G445" s="39" t="s">
        <v>52</v>
      </c>
      <c r="H445" s="39">
        <v>1</v>
      </c>
    </row>
    <row r="446" spans="1:8">
      <c r="A446" s="42">
        <v>44271</v>
      </c>
      <c r="B446" s="39" t="s">
        <v>1</v>
      </c>
      <c r="C446" s="39" t="s">
        <v>11</v>
      </c>
      <c r="D446" s="39">
        <v>1115</v>
      </c>
      <c r="E446" s="43">
        <f t="array" ref="E446">HLOOKUP(采购[[#This Row],[采购量]],产品明细!$D$6:$H$22,MATCH(采购[[#This Row],[产品名称]]&amp;采购[[#This Row],[产品型号]],产品名称&amp;产品型号,0),TRUE)</f>
        <v>1.1399999999999999</v>
      </c>
      <c r="F446" s="43">
        <f>采购[[#This Row],[采购量]]*采购[[#This Row],[采购单价]]</f>
        <v>1271.0999999999999</v>
      </c>
      <c r="G446" s="39" t="s">
        <v>52</v>
      </c>
      <c r="H446" s="39">
        <v>15</v>
      </c>
    </row>
    <row r="447" spans="1:8">
      <c r="A447" s="42">
        <v>44272</v>
      </c>
      <c r="B447" s="39" t="s">
        <v>19</v>
      </c>
      <c r="C447" s="39" t="s">
        <v>11</v>
      </c>
      <c r="D447" s="39">
        <v>2876</v>
      </c>
      <c r="E447" s="43">
        <f t="array" ref="E447">HLOOKUP(采购[[#This Row],[采购量]],产品明细!$D$6:$H$22,MATCH(采购[[#This Row],[产品名称]]&amp;采购[[#This Row],[产品型号]],产品名称&amp;产品型号,0),TRUE)</f>
        <v>2.04</v>
      </c>
      <c r="F447" s="43">
        <f>采购[[#This Row],[采购量]]*采购[[#This Row],[采购单价]]</f>
        <v>5867.04</v>
      </c>
      <c r="G447" s="39" t="s">
        <v>52</v>
      </c>
      <c r="H447" s="39">
        <v>9</v>
      </c>
    </row>
    <row r="448" spans="1:8">
      <c r="A448" s="42">
        <v>44273</v>
      </c>
      <c r="B448" s="39" t="s">
        <v>17</v>
      </c>
      <c r="C448" s="39" t="s">
        <v>3</v>
      </c>
      <c r="D448" s="39">
        <v>814</v>
      </c>
      <c r="E448" s="43">
        <f t="array" ref="E448">HLOOKUP(采购[[#This Row],[采购量]],产品明细!$D$6:$H$22,MATCH(采购[[#This Row],[产品名称]]&amp;采购[[#This Row],[产品型号]],产品名称&amp;产品型号,0),TRUE)</f>
        <v>2.0299999999999998</v>
      </c>
      <c r="F448" s="43">
        <f>采购[[#This Row],[采购量]]*采购[[#This Row],[采购单价]]</f>
        <v>1652.4199999999998</v>
      </c>
      <c r="G448" s="39" t="s">
        <v>52</v>
      </c>
      <c r="H448" s="39">
        <v>2</v>
      </c>
    </row>
    <row r="449" spans="1:8">
      <c r="A449" s="42">
        <v>44274</v>
      </c>
      <c r="B449" s="39" t="s">
        <v>21</v>
      </c>
      <c r="C449" s="39" t="s">
        <v>11</v>
      </c>
      <c r="D449" s="39">
        <v>2517</v>
      </c>
      <c r="E449" s="43">
        <f t="array" ref="E449">HLOOKUP(采购[[#This Row],[采购量]],产品明细!$D$6:$H$22,MATCH(采购[[#This Row],[产品名称]]&amp;采购[[#This Row],[产品型号]],产品名称&amp;产品型号,0),TRUE)</f>
        <v>3.24</v>
      </c>
      <c r="F449" s="43">
        <f>采购[[#This Row],[采购量]]*采购[[#This Row],[采购单价]]</f>
        <v>8155.0800000000008</v>
      </c>
      <c r="G449" s="39" t="s">
        <v>52</v>
      </c>
      <c r="H449" s="39">
        <v>0</v>
      </c>
    </row>
    <row r="450" spans="1:8">
      <c r="A450" s="42">
        <v>44275</v>
      </c>
      <c r="B450" s="39" t="s">
        <v>23</v>
      </c>
      <c r="C450" s="39" t="s">
        <v>3</v>
      </c>
      <c r="D450" s="39">
        <v>2715</v>
      </c>
      <c r="E450" s="43">
        <f t="array" ref="E450">HLOOKUP(采购[[#This Row],[采购量]],产品明细!$D$6:$H$22,MATCH(采购[[#This Row],[产品名称]]&amp;采购[[#This Row],[产品型号]],产品名称&amp;产品型号,0),TRUE)</f>
        <v>1.74</v>
      </c>
      <c r="F450" s="43">
        <f>采购[[#This Row],[采购量]]*采购[[#This Row],[采购单价]]</f>
        <v>4724.1000000000004</v>
      </c>
      <c r="G450" s="39" t="s">
        <v>52</v>
      </c>
      <c r="H450" s="39">
        <v>0</v>
      </c>
    </row>
    <row r="451" spans="1:8">
      <c r="A451" s="42">
        <v>44276</v>
      </c>
      <c r="B451" s="39" t="s">
        <v>23</v>
      </c>
      <c r="C451" s="39" t="s">
        <v>3</v>
      </c>
      <c r="D451" s="39">
        <v>963</v>
      </c>
      <c r="E451" s="43">
        <f t="array" ref="E451">HLOOKUP(采购[[#This Row],[采购量]],产品明细!$D$6:$H$22,MATCH(采购[[#This Row],[产品名称]]&amp;采购[[#This Row],[产品型号]],产品名称&amp;产品型号,0),TRUE)</f>
        <v>2.0299999999999998</v>
      </c>
      <c r="F451" s="43">
        <f>采购[[#This Row],[采购量]]*采购[[#This Row],[采购单价]]</f>
        <v>1954.8899999999999</v>
      </c>
      <c r="G451" s="39" t="s">
        <v>52</v>
      </c>
      <c r="H451" s="39">
        <v>6</v>
      </c>
    </row>
    <row r="452" spans="1:8">
      <c r="A452" s="42">
        <v>44277</v>
      </c>
      <c r="B452" s="39" t="s">
        <v>15</v>
      </c>
      <c r="C452" s="39" t="s">
        <v>11</v>
      </c>
      <c r="D452" s="39">
        <v>2656</v>
      </c>
      <c r="E452" s="43">
        <f t="array" ref="E452">HLOOKUP(采购[[#This Row],[采购量]],产品明细!$D$6:$H$22,MATCH(采购[[#This Row],[产品名称]]&amp;采购[[#This Row],[产品型号]],产品名称&amp;产品型号,0),TRUE)</f>
        <v>1.1399999999999999</v>
      </c>
      <c r="F452" s="43">
        <f>采购[[#This Row],[采购量]]*采购[[#This Row],[采购单价]]</f>
        <v>3027.8399999999997</v>
      </c>
      <c r="G452" s="39" t="s">
        <v>52</v>
      </c>
      <c r="H452" s="39">
        <v>11</v>
      </c>
    </row>
    <row r="453" spans="1:8">
      <c r="A453" s="42">
        <v>44278</v>
      </c>
      <c r="B453" s="39" t="s">
        <v>15</v>
      </c>
      <c r="C453" s="39" t="s">
        <v>11</v>
      </c>
      <c r="D453" s="39">
        <v>2870</v>
      </c>
      <c r="E453" s="43">
        <f t="array" ref="E453">HLOOKUP(采购[[#This Row],[采购量]],产品明细!$D$6:$H$22,MATCH(采购[[#This Row],[产品名称]]&amp;采购[[#This Row],[产品型号]],产品名称&amp;产品型号,0),TRUE)</f>
        <v>1.1399999999999999</v>
      </c>
      <c r="F453" s="43">
        <f>采购[[#This Row],[采购量]]*采购[[#This Row],[采购单价]]</f>
        <v>3271.7999999999997</v>
      </c>
      <c r="G453" s="39" t="s">
        <v>52</v>
      </c>
      <c r="H453" s="39">
        <v>12</v>
      </c>
    </row>
    <row r="454" spans="1:8">
      <c r="A454" s="42">
        <v>44279</v>
      </c>
      <c r="B454" s="39" t="s">
        <v>17</v>
      </c>
      <c r="C454" s="39" t="s">
        <v>11</v>
      </c>
      <c r="D454" s="39">
        <v>3778</v>
      </c>
      <c r="E454" s="43">
        <f t="array" ref="E454">HLOOKUP(采购[[#This Row],[采购量]],产品明细!$D$6:$H$22,MATCH(采购[[#This Row],[产品名称]]&amp;采购[[#This Row],[产品型号]],产品名称&amp;产品型号,0),TRUE)</f>
        <v>1.44</v>
      </c>
      <c r="F454" s="43">
        <f>采购[[#This Row],[采购量]]*采购[[#This Row],[采购单价]]</f>
        <v>5440.32</v>
      </c>
      <c r="G454" s="39" t="s">
        <v>52</v>
      </c>
      <c r="H454" s="39">
        <v>14</v>
      </c>
    </row>
    <row r="455" spans="1:8">
      <c r="A455" s="42">
        <v>44280</v>
      </c>
      <c r="B455" s="39" t="s">
        <v>17</v>
      </c>
      <c r="C455" s="39" t="s">
        <v>11</v>
      </c>
      <c r="D455" s="39">
        <v>2230</v>
      </c>
      <c r="E455" s="43">
        <f t="array" ref="E455">HLOOKUP(采购[[#This Row],[采购量]],产品明细!$D$6:$H$22,MATCH(采购[[#This Row],[产品名称]]&amp;采购[[#This Row],[产品型号]],产品名称&amp;产品型号,0),TRUE)</f>
        <v>1.44</v>
      </c>
      <c r="F455" s="43">
        <f>采购[[#This Row],[采购量]]*采购[[#This Row],[采购单价]]</f>
        <v>3211.2</v>
      </c>
      <c r="G455" s="39" t="s">
        <v>52</v>
      </c>
      <c r="H455" s="39">
        <v>15</v>
      </c>
    </row>
    <row r="456" spans="1:8">
      <c r="A456" s="42">
        <v>44281</v>
      </c>
      <c r="B456" s="39" t="s">
        <v>21</v>
      </c>
      <c r="C456" s="39" t="s">
        <v>27</v>
      </c>
      <c r="D456" s="39">
        <v>3232</v>
      </c>
      <c r="E456" s="43">
        <f t="array" ref="E456">HLOOKUP(采购[[#This Row],[采购量]],产品明细!$D$6:$H$22,MATCH(采购[[#This Row],[产品名称]]&amp;采购[[#This Row],[产品型号]],产品名称&amp;产品型号,0),TRUE)</f>
        <v>2.04</v>
      </c>
      <c r="F456" s="43">
        <f>采购[[#This Row],[采购量]]*采购[[#This Row],[采购单价]]</f>
        <v>6593.28</v>
      </c>
      <c r="G456" s="39" t="s">
        <v>52</v>
      </c>
      <c r="H456" s="39">
        <v>13</v>
      </c>
    </row>
    <row r="457" spans="1:8">
      <c r="A457" s="42">
        <v>44282</v>
      </c>
      <c r="B457" s="39" t="s">
        <v>17</v>
      </c>
      <c r="C457" s="39" t="s">
        <v>3</v>
      </c>
      <c r="D457" s="39">
        <v>1039</v>
      </c>
      <c r="E457" s="43">
        <f t="array" ref="E457">HLOOKUP(采购[[#This Row],[采购量]],产品明细!$D$6:$H$22,MATCH(采购[[#This Row],[产品名称]]&amp;采购[[#This Row],[产品型号]],产品名称&amp;产品型号,0),TRUE)</f>
        <v>1.74</v>
      </c>
      <c r="F457" s="43">
        <f>采购[[#This Row],[采购量]]*采购[[#This Row],[采购单价]]</f>
        <v>1807.86</v>
      </c>
      <c r="G457" s="39" t="s">
        <v>52</v>
      </c>
      <c r="H457" s="39">
        <v>7</v>
      </c>
    </row>
    <row r="458" spans="1:8">
      <c r="A458" s="42">
        <v>44283</v>
      </c>
      <c r="B458" s="39" t="s">
        <v>19</v>
      </c>
      <c r="C458" s="39" t="s">
        <v>25</v>
      </c>
      <c r="D458" s="39">
        <v>2489</v>
      </c>
      <c r="E458" s="43">
        <f t="array" ref="E458">HLOOKUP(采购[[#This Row],[采购量]],产品明细!$D$6:$H$22,MATCH(采购[[#This Row],[产品名称]]&amp;采购[[#This Row],[产品型号]],产品名称&amp;产品型号,0),TRUE)</f>
        <v>3.24</v>
      </c>
      <c r="F458" s="43">
        <f>采购[[#This Row],[采购量]]*采购[[#This Row],[采购单价]]</f>
        <v>8064.3600000000006</v>
      </c>
      <c r="G458" s="39" t="s">
        <v>52</v>
      </c>
      <c r="H458" s="39">
        <v>0</v>
      </c>
    </row>
    <row r="459" spans="1:8">
      <c r="A459" s="42">
        <v>44284</v>
      </c>
      <c r="B459" s="39" t="s">
        <v>15</v>
      </c>
      <c r="C459" s="39" t="s">
        <v>3</v>
      </c>
      <c r="D459" s="39">
        <v>1169</v>
      </c>
      <c r="E459" s="43">
        <f t="array" ref="E459">HLOOKUP(采购[[#This Row],[采购量]],产品明细!$D$6:$H$22,MATCH(采购[[#This Row],[产品名称]]&amp;采购[[#This Row],[产品型号]],产品名称&amp;产品型号,0),TRUE)</f>
        <v>1.44</v>
      </c>
      <c r="F459" s="43">
        <f>采购[[#This Row],[采购量]]*采购[[#This Row],[采购单价]]</f>
        <v>1683.36</v>
      </c>
      <c r="G459" s="39" t="s">
        <v>52</v>
      </c>
      <c r="H459" s="39">
        <v>10</v>
      </c>
    </row>
    <row r="460" spans="1:8">
      <c r="A460" s="42">
        <v>44285</v>
      </c>
      <c r="B460" s="39" t="s">
        <v>15</v>
      </c>
      <c r="C460" s="39" t="s">
        <v>3</v>
      </c>
      <c r="D460" s="39">
        <v>1469</v>
      </c>
      <c r="E460" s="43">
        <f t="array" ref="E460">HLOOKUP(采购[[#This Row],[采购量]],产品明细!$D$6:$H$22,MATCH(采购[[#This Row],[产品名称]]&amp;采购[[#This Row],[产品型号]],产品名称&amp;产品型号,0),TRUE)</f>
        <v>1.44</v>
      </c>
      <c r="F460" s="43">
        <f>采购[[#This Row],[采购量]]*采购[[#This Row],[采购单价]]</f>
        <v>2115.36</v>
      </c>
      <c r="G460" s="39" t="s">
        <v>52</v>
      </c>
      <c r="H460" s="39">
        <v>14</v>
      </c>
    </row>
    <row r="461" spans="1:8">
      <c r="A461" s="42">
        <v>44286</v>
      </c>
      <c r="B461" s="39" t="s">
        <v>17</v>
      </c>
      <c r="C461" s="39" t="s">
        <v>11</v>
      </c>
      <c r="D461" s="39">
        <v>3646</v>
      </c>
      <c r="E461" s="43">
        <f t="array" ref="E461">HLOOKUP(采购[[#This Row],[采购量]],产品明细!$D$6:$H$22,MATCH(采购[[#This Row],[产品名称]]&amp;采购[[#This Row],[产品型号]],产品名称&amp;产品型号,0),TRUE)</f>
        <v>1.44</v>
      </c>
      <c r="F461" s="43">
        <f>采购[[#This Row],[采购量]]*采购[[#This Row],[采购单价]]</f>
        <v>5250.24</v>
      </c>
      <c r="G461" s="39" t="s">
        <v>52</v>
      </c>
      <c r="H461" s="39">
        <v>0</v>
      </c>
    </row>
    <row r="462" spans="1:8">
      <c r="A462" s="42">
        <v>44287</v>
      </c>
      <c r="B462" s="39" t="s">
        <v>21</v>
      </c>
      <c r="C462" s="39" t="s">
        <v>27</v>
      </c>
      <c r="D462" s="39">
        <v>1699</v>
      </c>
      <c r="E462" s="43">
        <f t="array" ref="E462">HLOOKUP(采购[[#This Row],[采购量]],产品明细!$D$6:$H$22,MATCH(采购[[#This Row],[产品名称]]&amp;采购[[#This Row],[产品型号]],产品名称&amp;产品型号,0),TRUE)</f>
        <v>2.04</v>
      </c>
      <c r="F462" s="43">
        <f>采购[[#This Row],[采购量]]*采购[[#This Row],[采购单价]]</f>
        <v>3465.96</v>
      </c>
      <c r="G462" s="39" t="s">
        <v>52</v>
      </c>
      <c r="H462" s="39">
        <v>4</v>
      </c>
    </row>
    <row r="463" spans="1:8">
      <c r="A463" s="42">
        <v>44288</v>
      </c>
      <c r="B463" s="39" t="s">
        <v>17</v>
      </c>
      <c r="C463" s="39" t="s">
        <v>11</v>
      </c>
      <c r="D463" s="39">
        <v>3755</v>
      </c>
      <c r="E463" s="43">
        <f t="array" ref="E463">HLOOKUP(采购[[#This Row],[采购量]],产品明细!$D$6:$H$22,MATCH(采购[[#This Row],[产品名称]]&amp;采购[[#This Row],[产品型号]],产品名称&amp;产品型号,0),TRUE)</f>
        <v>1.44</v>
      </c>
      <c r="F463" s="43">
        <f>采购[[#This Row],[采购量]]*采购[[#This Row],[采购单价]]</f>
        <v>5407.2</v>
      </c>
      <c r="G463" s="39" t="s">
        <v>52</v>
      </c>
      <c r="H463" s="39">
        <v>11</v>
      </c>
    </row>
    <row r="464" spans="1:8">
      <c r="A464" s="42">
        <v>44289</v>
      </c>
      <c r="B464" s="39" t="s">
        <v>19</v>
      </c>
      <c r="C464" s="39" t="s">
        <v>25</v>
      </c>
      <c r="D464" s="39">
        <v>1403</v>
      </c>
      <c r="E464" s="43">
        <f t="array" ref="E464">HLOOKUP(采购[[#This Row],[采购量]],产品明细!$D$6:$H$22,MATCH(采购[[#This Row],[产品名称]]&amp;采购[[#This Row],[产品型号]],产品名称&amp;产品型号,0),TRUE)</f>
        <v>3.24</v>
      </c>
      <c r="F464" s="43">
        <f>采购[[#This Row],[采购量]]*采购[[#This Row],[采购单价]]</f>
        <v>4545.72</v>
      </c>
      <c r="G464" s="39" t="s">
        <v>52</v>
      </c>
      <c r="H464" s="39">
        <v>12</v>
      </c>
    </row>
    <row r="465" spans="1:8">
      <c r="A465" s="42">
        <v>44290</v>
      </c>
      <c r="B465" s="39" t="s">
        <v>19</v>
      </c>
      <c r="C465" s="39" t="s">
        <v>3</v>
      </c>
      <c r="D465" s="39">
        <v>2312</v>
      </c>
      <c r="E465" s="43">
        <f t="array" ref="E465">HLOOKUP(采购[[#This Row],[采购量]],产品明细!$D$6:$H$22,MATCH(采购[[#This Row],[产品名称]]&amp;采购[[#This Row],[产品型号]],产品名称&amp;产品型号,0),TRUE)</f>
        <v>2.64</v>
      </c>
      <c r="F465" s="43">
        <f>采购[[#This Row],[采购量]]*采购[[#This Row],[采购单价]]</f>
        <v>6103.68</v>
      </c>
      <c r="G465" s="39" t="s">
        <v>52</v>
      </c>
      <c r="H465" s="39">
        <v>2</v>
      </c>
    </row>
    <row r="466" spans="1:8">
      <c r="A466" s="42">
        <v>44291</v>
      </c>
      <c r="B466" s="39" t="s">
        <v>1</v>
      </c>
      <c r="C466" s="39" t="s">
        <v>3</v>
      </c>
      <c r="D466" s="39">
        <v>1432</v>
      </c>
      <c r="E466" s="43">
        <f t="array" ref="E466">HLOOKUP(采购[[#This Row],[采购量]],产品明细!$D$6:$H$22,MATCH(采购[[#This Row],[产品名称]]&amp;采购[[#This Row],[产品型号]],产品名称&amp;产品型号,0),TRUE)</f>
        <v>1.44</v>
      </c>
      <c r="F466" s="43">
        <f>采购[[#This Row],[采购量]]*采购[[#This Row],[采购单价]]</f>
        <v>2062.08</v>
      </c>
      <c r="G466" s="39" t="s">
        <v>52</v>
      </c>
      <c r="H466" s="39">
        <v>9</v>
      </c>
    </row>
    <row r="467" spans="1:8">
      <c r="A467" s="42">
        <v>44292</v>
      </c>
      <c r="B467" s="39" t="s">
        <v>1</v>
      </c>
      <c r="C467" s="39" t="s">
        <v>11</v>
      </c>
      <c r="D467" s="39">
        <v>2018</v>
      </c>
      <c r="E467" s="43">
        <f t="array" ref="E467">HLOOKUP(采购[[#This Row],[采购量]],产品明细!$D$6:$H$22,MATCH(采购[[#This Row],[产品名称]]&amp;采购[[#This Row],[产品型号]],产品名称&amp;产品型号,0),TRUE)</f>
        <v>1.1399999999999999</v>
      </c>
      <c r="F467" s="43">
        <f>采购[[#This Row],[采购量]]*采购[[#This Row],[采购单价]]</f>
        <v>2300.52</v>
      </c>
      <c r="G467" s="39" t="s">
        <v>52</v>
      </c>
      <c r="H467" s="39">
        <v>12</v>
      </c>
    </row>
    <row r="468" spans="1:8">
      <c r="A468" s="42">
        <v>44293</v>
      </c>
      <c r="B468" s="39" t="s">
        <v>17</v>
      </c>
      <c r="C468" s="39" t="s">
        <v>3</v>
      </c>
      <c r="D468" s="39">
        <v>1871</v>
      </c>
      <c r="E468" s="43">
        <f t="array" ref="E468">HLOOKUP(采购[[#This Row],[采购量]],产品明细!$D$6:$H$22,MATCH(采购[[#This Row],[产品名称]]&amp;采购[[#This Row],[产品型号]],产品名称&amp;产品型号,0),TRUE)</f>
        <v>1.74</v>
      </c>
      <c r="F468" s="43">
        <f>采购[[#This Row],[采购量]]*采购[[#This Row],[采购单价]]</f>
        <v>3255.54</v>
      </c>
      <c r="G468" s="39" t="s">
        <v>52</v>
      </c>
      <c r="H468" s="39">
        <v>13</v>
      </c>
    </row>
    <row r="469" spans="1:8">
      <c r="A469" s="42">
        <v>44294</v>
      </c>
      <c r="B469" s="39" t="s">
        <v>1</v>
      </c>
      <c r="C469" s="39" t="s">
        <v>3</v>
      </c>
      <c r="D469" s="39">
        <v>1032</v>
      </c>
      <c r="E469" s="43">
        <f t="array" ref="E469">HLOOKUP(采购[[#This Row],[采购量]],产品明细!$D$6:$H$22,MATCH(采购[[#This Row],[产品名称]]&amp;采购[[#This Row],[产品型号]],产品名称&amp;产品型号,0),TRUE)</f>
        <v>1.44</v>
      </c>
      <c r="F469" s="43">
        <f>采购[[#This Row],[采购量]]*采购[[#This Row],[采购单价]]</f>
        <v>1486.08</v>
      </c>
      <c r="G469" s="39" t="s">
        <v>52</v>
      </c>
      <c r="H469" s="39">
        <v>10</v>
      </c>
    </row>
    <row r="470" spans="1:8">
      <c r="A470" s="42">
        <v>44295</v>
      </c>
      <c r="B470" s="39" t="s">
        <v>17</v>
      </c>
      <c r="C470" s="39" t="s">
        <v>11</v>
      </c>
      <c r="D470" s="39">
        <v>2266</v>
      </c>
      <c r="E470" s="43">
        <f t="array" ref="E470">HLOOKUP(采购[[#This Row],[采购量]],产品明细!$D$6:$H$22,MATCH(采购[[#This Row],[产品名称]]&amp;采购[[#This Row],[产品型号]],产品名称&amp;产品型号,0),TRUE)</f>
        <v>1.44</v>
      </c>
      <c r="F470" s="43">
        <f>采购[[#This Row],[采购量]]*采购[[#This Row],[采购单价]]</f>
        <v>3263.04</v>
      </c>
      <c r="G470" s="39" t="s">
        <v>52</v>
      </c>
      <c r="H470" s="39">
        <v>5</v>
      </c>
    </row>
    <row r="471" spans="1:8">
      <c r="A471" s="42">
        <v>44296</v>
      </c>
      <c r="B471" s="39" t="s">
        <v>1</v>
      </c>
      <c r="C471" s="39" t="s">
        <v>13</v>
      </c>
      <c r="D471" s="39">
        <v>701</v>
      </c>
      <c r="E471" s="43">
        <f t="array" ref="E471">HLOOKUP(采购[[#This Row],[采购量]],产品明细!$D$6:$H$22,MATCH(采购[[#This Row],[产品名称]]&amp;采购[[#This Row],[产品型号]],产品名称&amp;产品型号,0),TRUE)</f>
        <v>3.78</v>
      </c>
      <c r="F471" s="43">
        <f>采购[[#This Row],[采购量]]*采购[[#This Row],[采购单价]]</f>
        <v>2649.7799999999997</v>
      </c>
      <c r="G471" s="39" t="s">
        <v>52</v>
      </c>
      <c r="H471" s="39">
        <v>8</v>
      </c>
    </row>
    <row r="472" spans="1:8">
      <c r="A472" s="42">
        <v>44297</v>
      </c>
      <c r="B472" s="39" t="s">
        <v>15</v>
      </c>
      <c r="C472" s="39" t="s">
        <v>3</v>
      </c>
      <c r="D472" s="39">
        <v>660</v>
      </c>
      <c r="E472" s="43">
        <f t="array" ref="E472">HLOOKUP(采购[[#This Row],[采购量]],产品明细!$D$6:$H$22,MATCH(采购[[#This Row],[产品名称]]&amp;采购[[#This Row],[产品型号]],产品名称&amp;产品型号,0),TRUE)</f>
        <v>1.68</v>
      </c>
      <c r="F472" s="43">
        <f>采购[[#This Row],[采购量]]*采购[[#This Row],[采购单价]]</f>
        <v>1108.8</v>
      </c>
      <c r="G472" s="39" t="s">
        <v>52</v>
      </c>
      <c r="H472" s="39">
        <v>3</v>
      </c>
    </row>
    <row r="473" spans="1:8">
      <c r="A473" s="42">
        <v>44298</v>
      </c>
      <c r="B473" s="39" t="s">
        <v>1</v>
      </c>
      <c r="C473" s="39" t="s">
        <v>3</v>
      </c>
      <c r="D473" s="39">
        <v>2811</v>
      </c>
      <c r="E473" s="43">
        <f t="array" ref="E473">HLOOKUP(采购[[#This Row],[采购量]],产品明细!$D$6:$H$22,MATCH(采购[[#This Row],[产品名称]]&amp;采购[[#This Row],[产品型号]],产品名称&amp;产品型号,0),TRUE)</f>
        <v>1.44</v>
      </c>
      <c r="F473" s="43">
        <f>采购[[#This Row],[采购量]]*采购[[#This Row],[采购单价]]</f>
        <v>4047.8399999999997</v>
      </c>
      <c r="G473" s="39" t="s">
        <v>52</v>
      </c>
      <c r="H473" s="39">
        <v>13</v>
      </c>
    </row>
    <row r="474" spans="1:8">
      <c r="A474" s="42">
        <v>44299</v>
      </c>
      <c r="B474" s="39" t="s">
        <v>21</v>
      </c>
      <c r="C474" s="39" t="s">
        <v>27</v>
      </c>
      <c r="D474" s="39">
        <v>1427</v>
      </c>
      <c r="E474" s="43">
        <f t="array" ref="E474">HLOOKUP(采购[[#This Row],[采购量]],产品明细!$D$6:$H$22,MATCH(采购[[#This Row],[产品名称]]&amp;采购[[#This Row],[产品型号]],产品名称&amp;产品型号,0),TRUE)</f>
        <v>2.04</v>
      </c>
      <c r="F474" s="43">
        <f>采购[[#This Row],[采购量]]*采购[[#This Row],[采购单价]]</f>
        <v>2911.08</v>
      </c>
      <c r="G474" s="39" t="s">
        <v>52</v>
      </c>
      <c r="H474" s="39">
        <v>7</v>
      </c>
    </row>
    <row r="475" spans="1:8">
      <c r="A475" s="42">
        <v>44300</v>
      </c>
      <c r="B475" s="39" t="s">
        <v>1</v>
      </c>
      <c r="C475" s="39" t="s">
        <v>11</v>
      </c>
      <c r="D475" s="39">
        <v>2520</v>
      </c>
      <c r="E475" s="43">
        <f t="array" ref="E475">HLOOKUP(采购[[#This Row],[采购量]],产品明细!$D$6:$H$22,MATCH(采购[[#This Row],[产品名称]]&amp;采购[[#This Row],[产品型号]],产品名称&amp;产品型号,0),TRUE)</f>
        <v>1.1399999999999999</v>
      </c>
      <c r="F475" s="43">
        <f>采购[[#This Row],[采购量]]*采购[[#This Row],[采购单价]]</f>
        <v>2872.7999999999997</v>
      </c>
      <c r="G475" s="39" t="s">
        <v>52</v>
      </c>
      <c r="H475" s="39">
        <v>10</v>
      </c>
    </row>
    <row r="476" spans="1:8">
      <c r="A476" s="42">
        <v>44301</v>
      </c>
      <c r="B476" s="39" t="s">
        <v>15</v>
      </c>
      <c r="C476" s="39" t="s">
        <v>11</v>
      </c>
      <c r="D476" s="39">
        <v>2008</v>
      </c>
      <c r="E476" s="43">
        <f t="array" ref="E476">HLOOKUP(采购[[#This Row],[采购量]],产品明细!$D$6:$H$22,MATCH(采购[[#This Row],[产品名称]]&amp;采购[[#This Row],[产品型号]],产品名称&amp;产品型号,0),TRUE)</f>
        <v>1.1399999999999999</v>
      </c>
      <c r="F476" s="43">
        <f>采购[[#This Row],[采购量]]*采购[[#This Row],[采购单价]]</f>
        <v>2289.12</v>
      </c>
      <c r="G476" s="39" t="s">
        <v>52</v>
      </c>
      <c r="H476" s="39">
        <v>1</v>
      </c>
    </row>
    <row r="477" spans="1:8">
      <c r="A477" s="42">
        <v>44302</v>
      </c>
      <c r="B477" s="39" t="s">
        <v>17</v>
      </c>
      <c r="C477" s="39" t="s">
        <v>3</v>
      </c>
      <c r="D477" s="39">
        <v>1260</v>
      </c>
      <c r="E477" s="43">
        <f t="array" ref="E477">HLOOKUP(采购[[#This Row],[采购量]],产品明细!$D$6:$H$22,MATCH(采购[[#This Row],[产品名称]]&amp;采购[[#This Row],[产品型号]],产品名称&amp;产品型号,0),TRUE)</f>
        <v>1.74</v>
      </c>
      <c r="F477" s="43">
        <f>采购[[#This Row],[采购量]]*采购[[#This Row],[采购单价]]</f>
        <v>2192.4</v>
      </c>
      <c r="G477" s="39" t="s">
        <v>52</v>
      </c>
      <c r="H477" s="39">
        <v>13</v>
      </c>
    </row>
    <row r="478" spans="1:8">
      <c r="A478" s="42">
        <v>44303</v>
      </c>
      <c r="B478" s="39" t="s">
        <v>23</v>
      </c>
      <c r="C478" s="39" t="s">
        <v>3</v>
      </c>
      <c r="D478" s="39">
        <v>1928</v>
      </c>
      <c r="E478" s="43">
        <f t="array" ref="E478">HLOOKUP(采购[[#This Row],[采购量]],产品明细!$D$6:$H$22,MATCH(采购[[#This Row],[产品名称]]&amp;采购[[#This Row],[产品型号]],产品名称&amp;产品型号,0),TRUE)</f>
        <v>1.74</v>
      </c>
      <c r="F478" s="43">
        <f>采购[[#This Row],[采购量]]*采购[[#This Row],[采购单价]]</f>
        <v>3354.72</v>
      </c>
      <c r="G478" s="39" t="s">
        <v>52</v>
      </c>
      <c r="H478" s="39">
        <v>6</v>
      </c>
    </row>
    <row r="479" spans="1:8">
      <c r="A479" s="42">
        <v>44304</v>
      </c>
      <c r="B479" s="39" t="s">
        <v>19</v>
      </c>
      <c r="C479" s="39" t="s">
        <v>3</v>
      </c>
      <c r="D479" s="39">
        <v>2440</v>
      </c>
      <c r="E479" s="43">
        <f t="array" ref="E479">HLOOKUP(采购[[#This Row],[采购量]],产品明细!$D$6:$H$22,MATCH(采购[[#This Row],[产品名称]]&amp;采购[[#This Row],[产品型号]],产品名称&amp;产品型号,0),TRUE)</f>
        <v>2.64</v>
      </c>
      <c r="F479" s="43">
        <f>采购[[#This Row],[采购量]]*采购[[#This Row],[采购单价]]</f>
        <v>6441.6</v>
      </c>
      <c r="G479" s="39" t="s">
        <v>52</v>
      </c>
      <c r="H479" s="39">
        <v>0</v>
      </c>
    </row>
    <row r="480" spans="1:8">
      <c r="A480" s="42">
        <v>44305</v>
      </c>
      <c r="B480" s="39" t="s">
        <v>23</v>
      </c>
      <c r="C480" s="39" t="s">
        <v>13</v>
      </c>
      <c r="D480" s="39">
        <v>2337</v>
      </c>
      <c r="E480" s="43">
        <f t="array" ref="E480">HLOOKUP(采购[[#This Row],[采购量]],产品明细!$D$6:$H$22,MATCH(采购[[#This Row],[产品名称]]&amp;采购[[#This Row],[产品型号]],产品名称&amp;产品型号,0),TRUE)</f>
        <v>4.4400000000000004</v>
      </c>
      <c r="F480" s="43">
        <f>采购[[#This Row],[采购量]]*采购[[#This Row],[采购单价]]</f>
        <v>10376.280000000001</v>
      </c>
      <c r="G480" s="39" t="s">
        <v>52</v>
      </c>
      <c r="H480" s="39">
        <v>14</v>
      </c>
    </row>
    <row r="481" spans="1:8">
      <c r="A481" s="42">
        <v>44306</v>
      </c>
      <c r="B481" s="39" t="s">
        <v>21</v>
      </c>
      <c r="C481" s="39" t="s">
        <v>27</v>
      </c>
      <c r="D481" s="39">
        <v>1977</v>
      </c>
      <c r="E481" s="43">
        <f t="array" ref="E481">HLOOKUP(采购[[#This Row],[采购量]],产品明细!$D$6:$H$22,MATCH(采购[[#This Row],[产品名称]]&amp;采购[[#This Row],[产品型号]],产品名称&amp;产品型号,0),TRUE)</f>
        <v>2.04</v>
      </c>
      <c r="F481" s="43">
        <f>采购[[#This Row],[采购量]]*采购[[#This Row],[采购单价]]</f>
        <v>4033.08</v>
      </c>
      <c r="G481" s="39" t="s">
        <v>52</v>
      </c>
      <c r="H481" s="39">
        <v>11</v>
      </c>
    </row>
    <row r="482" spans="1:8">
      <c r="A482" s="42">
        <v>44307</v>
      </c>
      <c r="B482" s="39" t="s">
        <v>21</v>
      </c>
      <c r="C482" s="39" t="s">
        <v>11</v>
      </c>
      <c r="D482" s="39">
        <v>642</v>
      </c>
      <c r="E482" s="43">
        <f t="array" ref="E482">HLOOKUP(采购[[#This Row],[采购量]],产品明细!$D$6:$H$22,MATCH(采购[[#This Row],[产品名称]]&amp;采购[[#This Row],[产品型号]],产品名称&amp;产品型号,0),TRUE)</f>
        <v>3.78</v>
      </c>
      <c r="F482" s="43">
        <f>采购[[#This Row],[采购量]]*采购[[#This Row],[采购单价]]</f>
        <v>2426.7599999999998</v>
      </c>
      <c r="G482" s="39" t="s">
        <v>52</v>
      </c>
      <c r="H482" s="39">
        <v>7</v>
      </c>
    </row>
    <row r="483" spans="1:8">
      <c r="A483" s="42">
        <v>44308</v>
      </c>
      <c r="B483" s="39" t="s">
        <v>17</v>
      </c>
      <c r="C483" s="39" t="s">
        <v>3</v>
      </c>
      <c r="D483" s="39">
        <v>2451</v>
      </c>
      <c r="E483" s="43">
        <f t="array" ref="E483">HLOOKUP(采购[[#This Row],[采购量]],产品明细!$D$6:$H$22,MATCH(采购[[#This Row],[产品名称]]&amp;采购[[#This Row],[产品型号]],产品名称&amp;产品型号,0),TRUE)</f>
        <v>1.74</v>
      </c>
      <c r="F483" s="43">
        <f>采购[[#This Row],[采购量]]*采购[[#This Row],[采购单价]]</f>
        <v>4264.74</v>
      </c>
      <c r="G483" s="39" t="s">
        <v>52</v>
      </c>
      <c r="H483" s="39">
        <v>4</v>
      </c>
    </row>
    <row r="484" spans="1:8">
      <c r="A484" s="42">
        <v>44309</v>
      </c>
      <c r="B484" s="39" t="s">
        <v>15</v>
      </c>
      <c r="C484" s="39" t="s">
        <v>3</v>
      </c>
      <c r="D484" s="39">
        <v>2307</v>
      </c>
      <c r="E484" s="43">
        <f t="array" ref="E484">HLOOKUP(采购[[#This Row],[采购量]],产品明细!$D$6:$H$22,MATCH(采购[[#This Row],[产品名称]]&amp;采购[[#This Row],[产品型号]],产品名称&amp;产品型号,0),TRUE)</f>
        <v>1.44</v>
      </c>
      <c r="F484" s="43">
        <f>采购[[#This Row],[采购量]]*采购[[#This Row],[采购单价]]</f>
        <v>3322.08</v>
      </c>
      <c r="G484" s="39" t="s">
        <v>52</v>
      </c>
      <c r="H484" s="39">
        <v>1</v>
      </c>
    </row>
    <row r="485" spans="1:8">
      <c r="A485" s="42">
        <v>44310</v>
      </c>
      <c r="B485" s="39" t="s">
        <v>15</v>
      </c>
      <c r="C485" s="39" t="s">
        <v>3</v>
      </c>
      <c r="D485" s="39">
        <v>2778</v>
      </c>
      <c r="E485" s="43">
        <f t="array" ref="E485">HLOOKUP(采购[[#This Row],[采购量]],产品明细!$D$6:$H$22,MATCH(采购[[#This Row],[产品名称]]&amp;采购[[#This Row],[产品型号]],产品名称&amp;产品型号,0),TRUE)</f>
        <v>1.44</v>
      </c>
      <c r="F485" s="43">
        <f>采购[[#This Row],[采购量]]*采购[[#This Row],[采购单价]]</f>
        <v>4000.3199999999997</v>
      </c>
      <c r="G485" s="39" t="s">
        <v>52</v>
      </c>
      <c r="H485" s="39">
        <v>8</v>
      </c>
    </row>
    <row r="486" spans="1:8">
      <c r="A486" s="42">
        <v>44311</v>
      </c>
      <c r="B486" s="39" t="s">
        <v>19</v>
      </c>
      <c r="C486" s="39" t="s">
        <v>11</v>
      </c>
      <c r="D486" s="39">
        <v>2146</v>
      </c>
      <c r="E486" s="43">
        <f t="array" ref="E486">HLOOKUP(采购[[#This Row],[采购量]],产品明细!$D$6:$H$22,MATCH(采购[[#This Row],[产品名称]]&amp;采购[[#This Row],[产品型号]],产品名称&amp;产品型号,0),TRUE)</f>
        <v>2.04</v>
      </c>
      <c r="F486" s="43">
        <f>采购[[#This Row],[采购量]]*采购[[#This Row],[采购单价]]</f>
        <v>4377.84</v>
      </c>
      <c r="G486" s="39" t="s">
        <v>52</v>
      </c>
      <c r="H486" s="39">
        <v>4</v>
      </c>
    </row>
    <row r="487" spans="1:8">
      <c r="A487" s="42">
        <v>44312</v>
      </c>
      <c r="B487" s="39" t="s">
        <v>23</v>
      </c>
      <c r="C487" s="39" t="s">
        <v>3</v>
      </c>
      <c r="D487" s="39">
        <v>934</v>
      </c>
      <c r="E487" s="43">
        <f t="array" ref="E487">HLOOKUP(采购[[#This Row],[采购量]],产品明细!$D$6:$H$22,MATCH(采购[[#This Row],[产品名称]]&amp;采购[[#This Row],[产品型号]],产品名称&amp;产品型号,0),TRUE)</f>
        <v>2.0299999999999998</v>
      </c>
      <c r="F487" s="43">
        <f>采购[[#This Row],[采购量]]*采购[[#This Row],[采购单价]]</f>
        <v>1896.0199999999998</v>
      </c>
      <c r="G487" s="39" t="s">
        <v>52</v>
      </c>
      <c r="H487" s="39">
        <v>1</v>
      </c>
    </row>
    <row r="488" spans="1:8">
      <c r="A488" s="42">
        <v>44313</v>
      </c>
      <c r="B488" s="39" t="s">
        <v>21</v>
      </c>
      <c r="C488" s="39" t="s">
        <v>29</v>
      </c>
      <c r="D488" s="39">
        <v>1856</v>
      </c>
      <c r="E488" s="43">
        <f t="array" ref="E488">HLOOKUP(采购[[#This Row],[采购量]],产品明细!$D$6:$H$22,MATCH(采购[[#This Row],[产品名称]]&amp;采购[[#This Row],[产品型号]],产品名称&amp;产品型号,0),TRUE)</f>
        <v>4.4400000000000004</v>
      </c>
      <c r="F488" s="43">
        <f>采购[[#This Row],[采购量]]*采购[[#This Row],[采购单价]]</f>
        <v>8240.6400000000012</v>
      </c>
      <c r="G488" s="39" t="s">
        <v>52</v>
      </c>
      <c r="H488" s="39">
        <v>9</v>
      </c>
    </row>
    <row r="489" spans="1:8">
      <c r="A489" s="42">
        <v>44314</v>
      </c>
      <c r="B489" s="39" t="s">
        <v>21</v>
      </c>
      <c r="C489" s="39" t="s">
        <v>27</v>
      </c>
      <c r="D489" s="39">
        <v>2359</v>
      </c>
      <c r="E489" s="43">
        <f t="array" ref="E489">HLOOKUP(采购[[#This Row],[采购量]],产品明细!$D$6:$H$22,MATCH(采购[[#This Row],[产品名称]]&amp;采购[[#This Row],[产品型号]],产品名称&amp;产品型号,0),TRUE)</f>
        <v>2.04</v>
      </c>
      <c r="F489" s="43">
        <f>采购[[#This Row],[采购量]]*采购[[#This Row],[采购单价]]</f>
        <v>4812.3599999999997</v>
      </c>
      <c r="G489" s="39" t="s">
        <v>52</v>
      </c>
      <c r="H489" s="39">
        <v>0</v>
      </c>
    </row>
    <row r="490" spans="1:8">
      <c r="A490" s="42">
        <v>44315</v>
      </c>
      <c r="B490" s="39" t="s">
        <v>19</v>
      </c>
      <c r="C490" s="39" t="s">
        <v>11</v>
      </c>
      <c r="D490" s="39">
        <v>1869</v>
      </c>
      <c r="E490" s="43">
        <f t="array" ref="E490">HLOOKUP(采购[[#This Row],[采购量]],产品明细!$D$6:$H$22,MATCH(采购[[#This Row],[产品名称]]&amp;采购[[#This Row],[产品型号]],产品名称&amp;产品型号,0),TRUE)</f>
        <v>2.04</v>
      </c>
      <c r="F490" s="43">
        <f>采购[[#This Row],[采购量]]*采购[[#This Row],[采购单价]]</f>
        <v>3812.76</v>
      </c>
      <c r="G490" s="39" t="s">
        <v>52</v>
      </c>
      <c r="H490" s="39">
        <v>1</v>
      </c>
    </row>
    <row r="491" spans="1:8">
      <c r="A491" s="42">
        <v>44316</v>
      </c>
      <c r="B491" s="39" t="s">
        <v>19</v>
      </c>
      <c r="C491" s="39" t="s">
        <v>11</v>
      </c>
      <c r="D491" s="39">
        <v>2898</v>
      </c>
      <c r="E491" s="43">
        <f t="array" ref="E491">HLOOKUP(采购[[#This Row],[采购量]],产品明细!$D$6:$H$22,MATCH(采购[[#This Row],[产品名称]]&amp;采购[[#This Row],[产品型号]],产品名称&amp;产品型号,0),TRUE)</f>
        <v>2.04</v>
      </c>
      <c r="F491" s="43">
        <f>采购[[#This Row],[采购量]]*采购[[#This Row],[采购单价]]</f>
        <v>5911.92</v>
      </c>
      <c r="G491" s="39" t="s">
        <v>52</v>
      </c>
      <c r="H491" s="39">
        <v>0</v>
      </c>
    </row>
    <row r="492" spans="1:8">
      <c r="A492" s="42">
        <v>44317</v>
      </c>
      <c r="B492" s="39" t="s">
        <v>23</v>
      </c>
      <c r="C492" s="39" t="s">
        <v>3</v>
      </c>
      <c r="D492" s="39">
        <v>646</v>
      </c>
      <c r="E492" s="43">
        <f t="array" ref="E492">HLOOKUP(采购[[#This Row],[采购量]],产品明细!$D$6:$H$22,MATCH(采购[[#This Row],[产品名称]]&amp;采购[[#This Row],[产品型号]],产品名称&amp;产品型号,0),TRUE)</f>
        <v>2.0299999999999998</v>
      </c>
      <c r="F492" s="43">
        <f>采购[[#This Row],[采购量]]*采购[[#This Row],[采购单价]]</f>
        <v>1311.3799999999999</v>
      </c>
      <c r="G492" s="39" t="s">
        <v>52</v>
      </c>
      <c r="H492" s="39">
        <v>0</v>
      </c>
    </row>
    <row r="493" spans="1:8">
      <c r="A493" s="42">
        <v>44318</v>
      </c>
      <c r="B493" s="39" t="s">
        <v>19</v>
      </c>
      <c r="C493" s="39" t="s">
        <v>3</v>
      </c>
      <c r="D493" s="39">
        <v>2780</v>
      </c>
      <c r="E493" s="43">
        <f t="array" ref="E493">HLOOKUP(采购[[#This Row],[采购量]],产品明细!$D$6:$H$22,MATCH(采购[[#This Row],[产品名称]]&amp;采购[[#This Row],[产品型号]],产品名称&amp;产品型号,0),TRUE)</f>
        <v>2.64</v>
      </c>
      <c r="F493" s="43">
        <f>采购[[#This Row],[采购量]]*采购[[#This Row],[采购单价]]</f>
        <v>7339.2000000000007</v>
      </c>
      <c r="G493" s="39" t="s">
        <v>52</v>
      </c>
      <c r="H493" s="39">
        <v>12</v>
      </c>
    </row>
    <row r="494" spans="1:8">
      <c r="A494" s="42">
        <v>44319</v>
      </c>
      <c r="B494" s="39" t="s">
        <v>1</v>
      </c>
      <c r="C494" s="39" t="s">
        <v>11</v>
      </c>
      <c r="D494" s="39">
        <v>976</v>
      </c>
      <c r="E494" s="43">
        <f t="array" ref="E494">HLOOKUP(采购[[#This Row],[采购量]],产品明细!$D$6:$H$22,MATCH(采购[[#This Row],[产品名称]]&amp;采购[[#This Row],[产品型号]],产品名称&amp;产品型号,0),TRUE)</f>
        <v>1.3299999999999998</v>
      </c>
      <c r="F494" s="43">
        <f>采购[[#This Row],[采购量]]*采购[[#This Row],[采购单价]]</f>
        <v>1298.08</v>
      </c>
      <c r="G494" s="39" t="s">
        <v>52</v>
      </c>
      <c r="H494" s="39">
        <v>13</v>
      </c>
    </row>
    <row r="495" spans="1:8">
      <c r="A495" s="42">
        <v>44320</v>
      </c>
      <c r="B495" s="39" t="s">
        <v>19</v>
      </c>
      <c r="C495" s="39" t="s">
        <v>11</v>
      </c>
      <c r="D495" s="39">
        <v>709</v>
      </c>
      <c r="E495" s="43">
        <f t="array" ref="E495">HLOOKUP(采购[[#This Row],[采购量]],产品明细!$D$6:$H$22,MATCH(采购[[#This Row],[产品名称]]&amp;采购[[#This Row],[产品型号]],产品名称&amp;产品型号,0),TRUE)</f>
        <v>2.38</v>
      </c>
      <c r="F495" s="43">
        <f>采购[[#This Row],[采购量]]*采购[[#This Row],[采购单价]]</f>
        <v>1687.4199999999998</v>
      </c>
      <c r="G495" s="39" t="s">
        <v>52</v>
      </c>
      <c r="H495" s="39">
        <v>3</v>
      </c>
    </row>
    <row r="496" spans="1:8">
      <c r="A496" s="42">
        <v>44321</v>
      </c>
      <c r="B496" s="39" t="s">
        <v>19</v>
      </c>
      <c r="C496" s="39" t="s">
        <v>25</v>
      </c>
      <c r="D496" s="39">
        <v>1245</v>
      </c>
      <c r="E496" s="43">
        <f t="array" ref="E496">HLOOKUP(采购[[#This Row],[采购量]],产品明细!$D$6:$H$22,MATCH(采购[[#This Row],[产品名称]]&amp;采购[[#This Row],[产品型号]],产品名称&amp;产品型号,0),TRUE)</f>
        <v>3.24</v>
      </c>
      <c r="F496" s="43">
        <f>采购[[#This Row],[采购量]]*采购[[#This Row],[采购单价]]</f>
        <v>4033.8</v>
      </c>
      <c r="G496" s="39" t="s">
        <v>52</v>
      </c>
      <c r="H496" s="39">
        <v>11</v>
      </c>
    </row>
    <row r="497" spans="1:8">
      <c r="A497" s="42">
        <v>44322</v>
      </c>
      <c r="B497" s="39" t="s">
        <v>15</v>
      </c>
      <c r="C497" s="39" t="s">
        <v>11</v>
      </c>
      <c r="D497" s="39">
        <v>936</v>
      </c>
      <c r="E497" s="43">
        <f t="array" ref="E497">HLOOKUP(采购[[#This Row],[采购量]],产品明细!$D$6:$H$22,MATCH(采购[[#This Row],[产品名称]]&amp;采购[[#This Row],[产品型号]],产品名称&amp;产品型号,0),TRUE)</f>
        <v>1.3299999999999998</v>
      </c>
      <c r="F497" s="43">
        <f>采购[[#This Row],[采购量]]*采购[[#This Row],[采购单价]]</f>
        <v>1244.8799999999999</v>
      </c>
      <c r="G497" s="39" t="s">
        <v>52</v>
      </c>
      <c r="H497" s="39">
        <v>8</v>
      </c>
    </row>
    <row r="498" spans="1:8">
      <c r="A498" s="42">
        <v>44323</v>
      </c>
      <c r="B498" s="39" t="s">
        <v>23</v>
      </c>
      <c r="C498" s="39" t="s">
        <v>3</v>
      </c>
      <c r="D498" s="39">
        <v>2046</v>
      </c>
      <c r="E498" s="43">
        <f t="array" ref="E498">HLOOKUP(采购[[#This Row],[采购量]],产品明细!$D$6:$H$22,MATCH(采购[[#This Row],[产品名称]]&amp;采购[[#This Row],[产品型号]],产品名称&amp;产品型号,0),TRUE)</f>
        <v>1.74</v>
      </c>
      <c r="F498" s="43">
        <f>采购[[#This Row],[采购量]]*采购[[#This Row],[采购单价]]</f>
        <v>3560.04</v>
      </c>
      <c r="G498" s="39" t="s">
        <v>52</v>
      </c>
      <c r="H498" s="39">
        <v>14</v>
      </c>
    </row>
    <row r="499" spans="1:8">
      <c r="A499" s="42">
        <v>44324</v>
      </c>
      <c r="B499" s="39" t="s">
        <v>21</v>
      </c>
      <c r="C499" s="39" t="s">
        <v>11</v>
      </c>
      <c r="D499" s="39">
        <v>639</v>
      </c>
      <c r="E499" s="43">
        <f t="array" ref="E499">HLOOKUP(采购[[#This Row],[采购量]],产品明细!$D$6:$H$22,MATCH(采购[[#This Row],[产品名称]]&amp;采购[[#This Row],[产品型号]],产品名称&amp;产品型号,0),TRUE)</f>
        <v>3.78</v>
      </c>
      <c r="F499" s="43">
        <f>采购[[#This Row],[采购量]]*采购[[#This Row],[采购单价]]</f>
        <v>2415.42</v>
      </c>
      <c r="G499" s="39" t="s">
        <v>52</v>
      </c>
      <c r="H499" s="39">
        <v>15</v>
      </c>
    </row>
    <row r="500" spans="1:8">
      <c r="A500" s="42">
        <v>44325</v>
      </c>
      <c r="B500" s="39" t="s">
        <v>19</v>
      </c>
      <c r="C500" s="39" t="s">
        <v>11</v>
      </c>
      <c r="D500" s="39">
        <v>1368</v>
      </c>
      <c r="E500" s="43">
        <f t="array" ref="E500">HLOOKUP(采购[[#This Row],[采购量]],产品明细!$D$6:$H$22,MATCH(采购[[#This Row],[产品名称]]&amp;采购[[#This Row],[产品型号]],产品名称&amp;产品型号,0),TRUE)</f>
        <v>2.04</v>
      </c>
      <c r="F500" s="43">
        <f>采购[[#This Row],[采购量]]*采购[[#This Row],[采购单价]]</f>
        <v>2790.7200000000003</v>
      </c>
      <c r="G500" s="39" t="s">
        <v>52</v>
      </c>
      <c r="H500" s="39">
        <v>8</v>
      </c>
    </row>
    <row r="501" spans="1:8">
      <c r="A501" s="42">
        <v>44326</v>
      </c>
      <c r="B501" s="39" t="s">
        <v>15</v>
      </c>
      <c r="C501" s="39" t="s">
        <v>11</v>
      </c>
      <c r="D501" s="39">
        <v>1925</v>
      </c>
      <c r="E501" s="43">
        <f t="array" ref="E501">HLOOKUP(采购[[#This Row],[采购量]],产品明细!$D$6:$H$22,MATCH(采购[[#This Row],[产品名称]]&amp;采购[[#This Row],[产品型号]],产品名称&amp;产品型号,0),TRUE)</f>
        <v>1.1399999999999999</v>
      </c>
      <c r="F501" s="43">
        <f>采购[[#This Row],[采购量]]*采购[[#This Row],[采购单价]]</f>
        <v>2194.5</v>
      </c>
      <c r="G501" s="39" t="s">
        <v>52</v>
      </c>
      <c r="H501" s="39">
        <v>5</v>
      </c>
    </row>
    <row r="502" spans="1:8">
      <c r="A502" s="42">
        <v>44327</v>
      </c>
      <c r="B502" s="39" t="s">
        <v>15</v>
      </c>
      <c r="C502" s="39" t="s">
        <v>13</v>
      </c>
      <c r="D502" s="39">
        <v>2943</v>
      </c>
      <c r="E502" s="43">
        <f t="array" ref="E502">HLOOKUP(采购[[#This Row],[采购量]],产品明细!$D$6:$H$22,MATCH(采购[[#This Row],[产品名称]]&amp;采购[[#This Row],[产品型号]],产品名称&amp;产品型号,0),TRUE)</f>
        <v>3.24</v>
      </c>
      <c r="F502" s="43">
        <f>采购[[#This Row],[采购量]]*采购[[#This Row],[采购单价]]</f>
        <v>9535.3200000000015</v>
      </c>
      <c r="G502" s="39" t="s">
        <v>52</v>
      </c>
      <c r="H502" s="39">
        <v>14</v>
      </c>
    </row>
    <row r="503" spans="1:8">
      <c r="A503" s="42">
        <v>44328</v>
      </c>
      <c r="B503" s="39" t="s">
        <v>1</v>
      </c>
      <c r="C503" s="39" t="s">
        <v>3</v>
      </c>
      <c r="D503" s="39">
        <v>2257</v>
      </c>
      <c r="E503" s="43">
        <f t="array" ref="E503">HLOOKUP(采购[[#This Row],[采购量]],产品明细!$D$6:$H$22,MATCH(采购[[#This Row],[产品名称]]&amp;采购[[#This Row],[产品型号]],产品名称&amp;产品型号,0),TRUE)</f>
        <v>1.44</v>
      </c>
      <c r="F503" s="43">
        <f>采购[[#This Row],[采购量]]*采购[[#This Row],[采购单价]]</f>
        <v>3250.08</v>
      </c>
      <c r="G503" s="39" t="s">
        <v>52</v>
      </c>
      <c r="H503" s="39">
        <v>4</v>
      </c>
    </row>
    <row r="504" spans="1:8">
      <c r="A504" s="42">
        <v>44329</v>
      </c>
      <c r="B504" s="39" t="s">
        <v>17</v>
      </c>
      <c r="C504" s="39" t="s">
        <v>11</v>
      </c>
      <c r="D504" s="39">
        <v>3469</v>
      </c>
      <c r="E504" s="43">
        <f t="array" ref="E504">HLOOKUP(采购[[#This Row],[采购量]],产品明细!$D$6:$H$22,MATCH(采购[[#This Row],[产品名称]]&amp;采购[[#This Row],[产品型号]],产品名称&amp;产品型号,0),TRUE)</f>
        <v>1.44</v>
      </c>
      <c r="F504" s="43">
        <f>采购[[#This Row],[采购量]]*采购[[#This Row],[采购单价]]</f>
        <v>4995.3599999999997</v>
      </c>
      <c r="G504" s="39" t="s">
        <v>52</v>
      </c>
      <c r="H504" s="39">
        <v>8</v>
      </c>
    </row>
    <row r="505" spans="1:8">
      <c r="A505" s="42">
        <v>44330</v>
      </c>
      <c r="B505" s="39" t="s">
        <v>21</v>
      </c>
      <c r="C505" s="39" t="s">
        <v>11</v>
      </c>
      <c r="D505" s="39">
        <v>839</v>
      </c>
      <c r="E505" s="43">
        <f t="array" ref="E505">HLOOKUP(采购[[#This Row],[采购量]],产品明细!$D$6:$H$22,MATCH(采购[[#This Row],[产品名称]]&amp;采购[[#This Row],[产品型号]],产品名称&amp;产品型号,0),TRUE)</f>
        <v>3.78</v>
      </c>
      <c r="F505" s="43">
        <f>采购[[#This Row],[采购量]]*采购[[#This Row],[采购单价]]</f>
        <v>3171.4199999999996</v>
      </c>
      <c r="G505" s="39" t="s">
        <v>52</v>
      </c>
      <c r="H505" s="39">
        <v>13</v>
      </c>
    </row>
    <row r="506" spans="1:8">
      <c r="A506" s="42">
        <v>44331</v>
      </c>
      <c r="B506" s="39" t="s">
        <v>21</v>
      </c>
      <c r="C506" s="39" t="s">
        <v>29</v>
      </c>
      <c r="D506" s="39">
        <v>500</v>
      </c>
      <c r="E506" s="43">
        <f t="array" ref="E506">HLOOKUP(采购[[#This Row],[采购量]],产品明细!$D$6:$H$22,MATCH(采购[[#This Row],[产品名称]]&amp;采购[[#This Row],[产品型号]],产品名称&amp;产品型号,0),TRUE)</f>
        <v>5.18</v>
      </c>
      <c r="F506" s="43">
        <f>采购[[#This Row],[采购量]]*采购[[#This Row],[采购单价]]</f>
        <v>2590</v>
      </c>
      <c r="G506" s="39" t="s">
        <v>52</v>
      </c>
      <c r="H506" s="39">
        <v>8</v>
      </c>
    </row>
    <row r="507" spans="1:8">
      <c r="A507" s="42">
        <v>44332</v>
      </c>
      <c r="B507" s="39" t="s">
        <v>19</v>
      </c>
      <c r="C507" s="39" t="s">
        <v>3</v>
      </c>
      <c r="D507" s="39">
        <v>2026</v>
      </c>
      <c r="E507" s="43">
        <f t="array" ref="E507">HLOOKUP(采购[[#This Row],[采购量]],产品明细!$D$6:$H$22,MATCH(采购[[#This Row],[产品名称]]&amp;采购[[#This Row],[产品型号]],产品名称&amp;产品型号,0),TRUE)</f>
        <v>2.64</v>
      </c>
      <c r="F507" s="43">
        <f>采购[[#This Row],[采购量]]*采购[[#This Row],[采购单价]]</f>
        <v>5348.64</v>
      </c>
      <c r="G507" s="39" t="s">
        <v>52</v>
      </c>
      <c r="H507" s="39">
        <v>6</v>
      </c>
    </row>
    <row r="508" spans="1:8">
      <c r="A508" s="42">
        <v>44333</v>
      </c>
      <c r="B508" s="39" t="s">
        <v>1</v>
      </c>
      <c r="C508" s="39" t="s">
        <v>3</v>
      </c>
      <c r="D508" s="39">
        <v>1454</v>
      </c>
      <c r="E508" s="43">
        <f t="array" ref="E508">HLOOKUP(采购[[#This Row],[采购量]],产品明细!$D$6:$H$22,MATCH(采购[[#This Row],[产品名称]]&amp;采购[[#This Row],[产品型号]],产品名称&amp;产品型号,0),TRUE)</f>
        <v>1.44</v>
      </c>
      <c r="F508" s="43">
        <f>采购[[#This Row],[采购量]]*采购[[#This Row],[采购单价]]</f>
        <v>2093.7599999999998</v>
      </c>
      <c r="G508" s="39" t="s">
        <v>52</v>
      </c>
      <c r="H508" s="39">
        <v>7</v>
      </c>
    </row>
    <row r="509" spans="1:8">
      <c r="A509" s="42">
        <v>44334</v>
      </c>
      <c r="B509" s="39" t="s">
        <v>23</v>
      </c>
      <c r="C509" s="39" t="s">
        <v>3</v>
      </c>
      <c r="D509" s="39">
        <v>1096</v>
      </c>
      <c r="E509" s="43">
        <f t="array" ref="E509">HLOOKUP(采购[[#This Row],[采购量]],产品明细!$D$6:$H$22,MATCH(采购[[#This Row],[产品名称]]&amp;采购[[#This Row],[产品型号]],产品名称&amp;产品型号,0),TRUE)</f>
        <v>1.74</v>
      </c>
      <c r="F509" s="43">
        <f>采购[[#This Row],[采购量]]*采购[[#This Row],[采购单价]]</f>
        <v>1907.04</v>
      </c>
      <c r="G509" s="39" t="s">
        <v>52</v>
      </c>
      <c r="H509" s="39">
        <v>3</v>
      </c>
    </row>
    <row r="510" spans="1:8">
      <c r="A510" s="42">
        <v>44335</v>
      </c>
      <c r="B510" s="39" t="s">
        <v>21</v>
      </c>
      <c r="C510" s="39" t="s">
        <v>29</v>
      </c>
      <c r="D510" s="39">
        <v>2236</v>
      </c>
      <c r="E510" s="43">
        <f t="array" ref="E510">HLOOKUP(采购[[#This Row],[采购量]],产品明细!$D$6:$H$22,MATCH(采购[[#This Row],[产品名称]]&amp;采购[[#This Row],[产品型号]],产品名称&amp;产品型号,0),TRUE)</f>
        <v>4.4400000000000004</v>
      </c>
      <c r="F510" s="43">
        <f>采购[[#This Row],[采购量]]*采购[[#This Row],[采购单价]]</f>
        <v>9927.84</v>
      </c>
      <c r="G510" s="39" t="s">
        <v>52</v>
      </c>
      <c r="H510" s="39">
        <v>0</v>
      </c>
    </row>
    <row r="511" spans="1:8">
      <c r="A511" s="42">
        <v>44336</v>
      </c>
      <c r="B511" s="39" t="s">
        <v>19</v>
      </c>
      <c r="C511" s="39" t="s">
        <v>11</v>
      </c>
      <c r="D511" s="39">
        <v>934</v>
      </c>
      <c r="E511" s="43">
        <f t="array" ref="E511">HLOOKUP(采购[[#This Row],[采购量]],产品明细!$D$6:$H$22,MATCH(采购[[#This Row],[产品名称]]&amp;采购[[#This Row],[产品型号]],产品名称&amp;产品型号,0),TRUE)</f>
        <v>2.38</v>
      </c>
      <c r="F511" s="43">
        <f>采购[[#This Row],[采购量]]*采购[[#This Row],[采购单价]]</f>
        <v>2222.92</v>
      </c>
      <c r="G511" s="39" t="s">
        <v>52</v>
      </c>
      <c r="H511" s="39">
        <v>4</v>
      </c>
    </row>
    <row r="512" spans="1:8">
      <c r="A512" s="42">
        <v>44337</v>
      </c>
      <c r="B512" s="39" t="s">
        <v>21</v>
      </c>
      <c r="C512" s="39" t="s">
        <v>29</v>
      </c>
      <c r="D512" s="39">
        <v>2041</v>
      </c>
      <c r="E512" s="43">
        <f t="array" ref="E512">HLOOKUP(采购[[#This Row],[采购量]],产品明细!$D$6:$H$22,MATCH(采购[[#This Row],[产品名称]]&amp;采购[[#This Row],[产品型号]],产品名称&amp;产品型号,0),TRUE)</f>
        <v>4.4400000000000004</v>
      </c>
      <c r="F512" s="43">
        <f>采购[[#This Row],[采购量]]*采购[[#This Row],[采购单价]]</f>
        <v>9062.0400000000009</v>
      </c>
      <c r="G512" s="39" t="s">
        <v>52</v>
      </c>
      <c r="H512" s="39">
        <v>11</v>
      </c>
    </row>
    <row r="513" spans="1:8">
      <c r="A513" s="42">
        <v>44338</v>
      </c>
      <c r="B513" s="39" t="s">
        <v>23</v>
      </c>
      <c r="C513" s="39" t="s">
        <v>3</v>
      </c>
      <c r="D513" s="39">
        <v>1499</v>
      </c>
      <c r="E513" s="43">
        <f t="array" ref="E513">HLOOKUP(采购[[#This Row],[采购量]],产品明细!$D$6:$H$22,MATCH(采购[[#This Row],[产品名称]]&amp;采购[[#This Row],[产品型号]],产品名称&amp;产品型号,0),TRUE)</f>
        <v>1.74</v>
      </c>
      <c r="F513" s="43">
        <f>采购[[#This Row],[采购量]]*采购[[#This Row],[采购单价]]</f>
        <v>2608.2599999999998</v>
      </c>
      <c r="G513" s="39" t="s">
        <v>52</v>
      </c>
      <c r="H513" s="39">
        <v>3</v>
      </c>
    </row>
    <row r="514" spans="1:8">
      <c r="A514" s="42">
        <v>44339</v>
      </c>
      <c r="B514" s="39" t="s">
        <v>21</v>
      </c>
      <c r="C514" s="39" t="s">
        <v>11</v>
      </c>
      <c r="D514" s="39">
        <v>1096</v>
      </c>
      <c r="E514" s="43">
        <f t="array" ref="E514">HLOOKUP(采购[[#This Row],[采购量]],产品明细!$D$6:$H$22,MATCH(采购[[#This Row],[产品名称]]&amp;采购[[#This Row],[产品型号]],产品名称&amp;产品型号,0),TRUE)</f>
        <v>3.24</v>
      </c>
      <c r="F514" s="43">
        <f>采购[[#This Row],[采购量]]*采购[[#This Row],[采购单价]]</f>
        <v>3551.0400000000004</v>
      </c>
      <c r="G514" s="39" t="s">
        <v>52</v>
      </c>
      <c r="H514" s="39">
        <v>9</v>
      </c>
    </row>
    <row r="515" spans="1:8">
      <c r="A515" s="42">
        <v>44340</v>
      </c>
      <c r="B515" s="39" t="s">
        <v>21</v>
      </c>
      <c r="C515" s="39" t="s">
        <v>11</v>
      </c>
      <c r="D515" s="39">
        <v>1037</v>
      </c>
      <c r="E515" s="43">
        <f t="array" ref="E515">HLOOKUP(采购[[#This Row],[采购量]],产品明细!$D$6:$H$22,MATCH(采购[[#This Row],[产品名称]]&amp;采购[[#This Row],[产品型号]],产品名称&amp;产品型号,0),TRUE)</f>
        <v>3.24</v>
      </c>
      <c r="F515" s="43">
        <f>采购[[#This Row],[采购量]]*采购[[#This Row],[采购单价]]</f>
        <v>3359.88</v>
      </c>
      <c r="G515" s="39" t="s">
        <v>52</v>
      </c>
      <c r="H515" s="39">
        <v>5</v>
      </c>
    </row>
    <row r="516" spans="1:8">
      <c r="A516" s="42">
        <v>44341</v>
      </c>
      <c r="B516" s="39" t="s">
        <v>21</v>
      </c>
      <c r="C516" s="39" t="s">
        <v>11</v>
      </c>
      <c r="D516" s="39">
        <v>2110</v>
      </c>
      <c r="E516" s="43">
        <f t="array" ref="E516">HLOOKUP(采购[[#This Row],[采购量]],产品明细!$D$6:$H$22,MATCH(采购[[#This Row],[产品名称]]&amp;采购[[#This Row],[产品型号]],产品名称&amp;产品型号,0),TRUE)</f>
        <v>3.24</v>
      </c>
      <c r="F516" s="43">
        <f>采购[[#This Row],[采购量]]*采购[[#This Row],[采购单价]]</f>
        <v>6836.4000000000005</v>
      </c>
      <c r="G516" s="39" t="s">
        <v>52</v>
      </c>
      <c r="H516" s="39">
        <v>7</v>
      </c>
    </row>
    <row r="517" spans="1:8">
      <c r="A517" s="42">
        <v>44342</v>
      </c>
      <c r="B517" s="39" t="s">
        <v>1</v>
      </c>
      <c r="C517" s="39" t="s">
        <v>11</v>
      </c>
      <c r="D517" s="39">
        <v>1961</v>
      </c>
      <c r="E517" s="43">
        <f t="array" ref="E517">HLOOKUP(采购[[#This Row],[采购量]],产品明细!$D$6:$H$22,MATCH(采购[[#This Row],[产品名称]]&amp;采购[[#This Row],[产品型号]],产品名称&amp;产品型号,0),TRUE)</f>
        <v>1.1399999999999999</v>
      </c>
      <c r="F517" s="43">
        <f>采购[[#This Row],[采购量]]*采购[[#This Row],[采购单价]]</f>
        <v>2235.54</v>
      </c>
      <c r="G517" s="39" t="s">
        <v>52</v>
      </c>
      <c r="H517" s="39">
        <v>15</v>
      </c>
    </row>
    <row r="518" spans="1:8">
      <c r="A518" s="42">
        <v>44343</v>
      </c>
      <c r="B518" s="39" t="s">
        <v>1</v>
      </c>
      <c r="C518" s="39" t="s">
        <v>13</v>
      </c>
      <c r="D518" s="39">
        <v>2671</v>
      </c>
      <c r="E518" s="43">
        <f t="array" ref="E518">HLOOKUP(采购[[#This Row],[采购量]],产品明细!$D$6:$H$22,MATCH(采购[[#This Row],[产品名称]]&amp;采购[[#This Row],[产品型号]],产品名称&amp;产品型号,0),TRUE)</f>
        <v>3.24</v>
      </c>
      <c r="F518" s="43">
        <f>采购[[#This Row],[采购量]]*采购[[#This Row],[采购单价]]</f>
        <v>8654.0400000000009</v>
      </c>
      <c r="G518" s="39" t="s">
        <v>52</v>
      </c>
      <c r="H518" s="39">
        <v>12</v>
      </c>
    </row>
    <row r="519" spans="1:8">
      <c r="A519" s="42">
        <v>44344</v>
      </c>
      <c r="B519" s="39" t="s">
        <v>23</v>
      </c>
      <c r="C519" s="39" t="s">
        <v>3</v>
      </c>
      <c r="D519" s="39">
        <v>1590</v>
      </c>
      <c r="E519" s="43">
        <f t="array" ref="E519">HLOOKUP(采购[[#This Row],[采购量]],产品明细!$D$6:$H$22,MATCH(采购[[#This Row],[产品名称]]&amp;采购[[#This Row],[产品型号]],产品名称&amp;产品型号,0),TRUE)</f>
        <v>1.74</v>
      </c>
      <c r="F519" s="43">
        <f>采购[[#This Row],[采购量]]*采购[[#This Row],[采购单价]]</f>
        <v>2766.6</v>
      </c>
      <c r="G519" s="39" t="s">
        <v>52</v>
      </c>
      <c r="H519" s="39">
        <v>2</v>
      </c>
    </row>
    <row r="520" spans="1:8">
      <c r="A520" s="42">
        <v>44345</v>
      </c>
      <c r="B520" s="39" t="s">
        <v>15</v>
      </c>
      <c r="C520" s="39" t="s">
        <v>3</v>
      </c>
      <c r="D520" s="39">
        <v>2123</v>
      </c>
      <c r="E520" s="43">
        <f t="array" ref="E520">HLOOKUP(采购[[#This Row],[采购量]],产品明细!$D$6:$H$22,MATCH(采购[[#This Row],[产品名称]]&amp;采购[[#This Row],[产品型号]],产品名称&amp;产品型号,0),TRUE)</f>
        <v>1.44</v>
      </c>
      <c r="F520" s="43">
        <f>采购[[#This Row],[采购量]]*采购[[#This Row],[采购单价]]</f>
        <v>3057.12</v>
      </c>
      <c r="G520" s="39" t="s">
        <v>52</v>
      </c>
      <c r="H520" s="39">
        <v>9</v>
      </c>
    </row>
    <row r="521" spans="1:8">
      <c r="A521" s="42">
        <v>44346</v>
      </c>
      <c r="B521" s="39" t="s">
        <v>21</v>
      </c>
      <c r="C521" s="39" t="s">
        <v>29</v>
      </c>
      <c r="D521" s="39">
        <v>899</v>
      </c>
      <c r="E521" s="43">
        <f t="array" ref="E521">HLOOKUP(采购[[#This Row],[采购量]],产品明细!$D$6:$H$22,MATCH(采购[[#This Row],[产品名称]]&amp;采购[[#This Row],[产品型号]],产品名称&amp;产品型号,0),TRUE)</f>
        <v>5.18</v>
      </c>
      <c r="F521" s="43">
        <f>采购[[#This Row],[采购量]]*采购[[#This Row],[采购单价]]</f>
        <v>4656.82</v>
      </c>
      <c r="G521" s="39" t="s">
        <v>52</v>
      </c>
      <c r="H521" s="39">
        <v>6</v>
      </c>
    </row>
    <row r="522" spans="1:8">
      <c r="A522" s="42">
        <v>44347</v>
      </c>
      <c r="B522" s="39" t="s">
        <v>1</v>
      </c>
      <c r="C522" s="39" t="s">
        <v>11</v>
      </c>
      <c r="D522" s="39">
        <v>2636</v>
      </c>
      <c r="E522" s="43">
        <f t="array" ref="E522">HLOOKUP(采购[[#This Row],[采购量]],产品明细!$D$6:$H$22,MATCH(采购[[#This Row],[产品名称]]&amp;采购[[#This Row],[产品型号]],产品名称&amp;产品型号,0),TRUE)</f>
        <v>1.1399999999999999</v>
      </c>
      <c r="F522" s="43">
        <f>采购[[#This Row],[采购量]]*采购[[#This Row],[采购单价]]</f>
        <v>3005.04</v>
      </c>
      <c r="G522" s="39" t="s">
        <v>52</v>
      </c>
      <c r="H522" s="39">
        <v>11</v>
      </c>
    </row>
    <row r="523" spans="1:8">
      <c r="A523" s="42">
        <v>44348</v>
      </c>
      <c r="B523" s="39" t="s">
        <v>21</v>
      </c>
      <c r="C523" s="39" t="s">
        <v>11</v>
      </c>
      <c r="D523" s="39">
        <v>1245</v>
      </c>
      <c r="E523" s="43">
        <f t="array" ref="E523">HLOOKUP(采购[[#This Row],[采购量]],产品明细!$D$6:$H$22,MATCH(采购[[#This Row],[产品名称]]&amp;采购[[#This Row],[产品型号]],产品名称&amp;产品型号,0),TRUE)</f>
        <v>3.24</v>
      </c>
      <c r="F523" s="43">
        <f>采购[[#This Row],[采购量]]*采购[[#This Row],[采购单价]]</f>
        <v>4033.8</v>
      </c>
      <c r="G523" s="39" t="s">
        <v>52</v>
      </c>
      <c r="H523" s="39">
        <v>15</v>
      </c>
    </row>
    <row r="524" spans="1:8">
      <c r="A524" s="42">
        <v>44349</v>
      </c>
      <c r="B524" s="39" t="s">
        <v>15</v>
      </c>
      <c r="C524" s="39" t="s">
        <v>3</v>
      </c>
      <c r="D524" s="39">
        <v>2081</v>
      </c>
      <c r="E524" s="43">
        <f t="array" ref="E524">HLOOKUP(采购[[#This Row],[采购量]],产品明细!$D$6:$H$22,MATCH(采购[[#This Row],[产品名称]]&amp;采购[[#This Row],[产品型号]],产品名称&amp;产品型号,0),TRUE)</f>
        <v>1.44</v>
      </c>
      <c r="F524" s="43">
        <f>采购[[#This Row],[采购量]]*采购[[#This Row],[采购单价]]</f>
        <v>2996.64</v>
      </c>
      <c r="G524" s="39" t="s">
        <v>52</v>
      </c>
      <c r="H524" s="39">
        <v>3</v>
      </c>
    </row>
    <row r="525" spans="1:8">
      <c r="A525" s="42">
        <v>44350</v>
      </c>
      <c r="B525" s="39" t="s">
        <v>17</v>
      </c>
      <c r="C525" s="39" t="s">
        <v>11</v>
      </c>
      <c r="D525" s="39">
        <v>3256</v>
      </c>
      <c r="E525" s="43">
        <f t="array" ref="E525">HLOOKUP(采购[[#This Row],[采购量]],产品明细!$D$6:$H$22,MATCH(采购[[#This Row],[产品名称]]&amp;采购[[#This Row],[产品型号]],产品名称&amp;产品型号,0),TRUE)</f>
        <v>1.44</v>
      </c>
      <c r="F525" s="43">
        <f>采购[[#This Row],[采购量]]*采购[[#This Row],[采购单价]]</f>
        <v>4688.6399999999994</v>
      </c>
      <c r="G525" s="39" t="s">
        <v>52</v>
      </c>
      <c r="H525" s="39">
        <v>15</v>
      </c>
    </row>
    <row r="526" spans="1:8">
      <c r="A526" s="42">
        <v>44351</v>
      </c>
      <c r="B526" s="39" t="s">
        <v>15</v>
      </c>
      <c r="C526" s="39" t="s">
        <v>3</v>
      </c>
      <c r="D526" s="39">
        <v>528</v>
      </c>
      <c r="E526" s="43">
        <f t="array" ref="E526">HLOOKUP(采购[[#This Row],[采购量]],产品明细!$D$6:$H$22,MATCH(采购[[#This Row],[产品名称]]&amp;采购[[#This Row],[产品型号]],产品名称&amp;产品型号,0),TRUE)</f>
        <v>1.68</v>
      </c>
      <c r="F526" s="43">
        <f>采购[[#This Row],[采购量]]*采购[[#This Row],[采购单价]]</f>
        <v>887.04</v>
      </c>
      <c r="G526" s="39" t="s">
        <v>52</v>
      </c>
      <c r="H526" s="39">
        <v>8</v>
      </c>
    </row>
    <row r="527" spans="1:8">
      <c r="A527" s="42">
        <v>44352</v>
      </c>
      <c r="B527" s="39" t="s">
        <v>19</v>
      </c>
      <c r="C527" s="39" t="s">
        <v>11</v>
      </c>
      <c r="D527" s="39">
        <v>2110</v>
      </c>
      <c r="E527" s="43">
        <f t="array" ref="E527">HLOOKUP(采购[[#This Row],[采购量]],产品明细!$D$6:$H$22,MATCH(采购[[#This Row],[产品名称]]&amp;采购[[#This Row],[产品型号]],产品名称&amp;产品型号,0),TRUE)</f>
        <v>2.04</v>
      </c>
      <c r="F527" s="43">
        <f>采购[[#This Row],[采购量]]*采购[[#This Row],[采购单价]]</f>
        <v>4304.3999999999996</v>
      </c>
      <c r="G527" s="39" t="s">
        <v>52</v>
      </c>
      <c r="H527" s="39">
        <v>8</v>
      </c>
    </row>
    <row r="528" spans="1:8">
      <c r="A528" s="42">
        <v>44353</v>
      </c>
      <c r="B528" s="39" t="s">
        <v>19</v>
      </c>
      <c r="C528" s="39" t="s">
        <v>3</v>
      </c>
      <c r="D528" s="39">
        <v>1933</v>
      </c>
      <c r="E528" s="43">
        <f t="array" ref="E528">HLOOKUP(采购[[#This Row],[采购量]],产品明细!$D$6:$H$22,MATCH(采购[[#This Row],[产品名称]]&amp;采购[[#This Row],[产品型号]],产品名称&amp;产品型号,0),TRUE)</f>
        <v>2.64</v>
      </c>
      <c r="F528" s="43">
        <f>采购[[#This Row],[采购量]]*采购[[#This Row],[采购单价]]</f>
        <v>5103.12</v>
      </c>
      <c r="G528" s="39" t="s">
        <v>52</v>
      </c>
      <c r="H528" s="39">
        <v>0</v>
      </c>
    </row>
    <row r="529" spans="1:8">
      <c r="A529" s="42">
        <v>44354</v>
      </c>
      <c r="B529" s="39" t="s">
        <v>19</v>
      </c>
      <c r="C529" s="39" t="s">
        <v>25</v>
      </c>
      <c r="D529" s="39">
        <v>2776</v>
      </c>
      <c r="E529" s="43">
        <f t="array" ref="E529">HLOOKUP(采购[[#This Row],[采购量]],产品明细!$D$6:$H$22,MATCH(采购[[#This Row],[产品名称]]&amp;采购[[#This Row],[产品型号]],产品名称&amp;产品型号,0),TRUE)</f>
        <v>3.24</v>
      </c>
      <c r="F529" s="43">
        <f>采购[[#This Row],[采购量]]*采购[[#This Row],[采购单价]]</f>
        <v>8994.24</v>
      </c>
      <c r="G529" s="39" t="s">
        <v>52</v>
      </c>
      <c r="H529" s="39">
        <v>12</v>
      </c>
    </row>
    <row r="530" spans="1:8">
      <c r="A530" s="42">
        <v>44355</v>
      </c>
      <c r="B530" s="39" t="s">
        <v>23</v>
      </c>
      <c r="C530" s="39" t="s">
        <v>3</v>
      </c>
      <c r="D530" s="39">
        <v>2864</v>
      </c>
      <c r="E530" s="43">
        <f t="array" ref="E530">HLOOKUP(采购[[#This Row],[采购量]],产品明细!$D$6:$H$22,MATCH(采购[[#This Row],[产品名称]]&amp;采购[[#This Row],[产品型号]],产品名称&amp;产品型号,0),TRUE)</f>
        <v>1.74</v>
      </c>
      <c r="F530" s="43">
        <f>采购[[#This Row],[采购量]]*采购[[#This Row],[采购单价]]</f>
        <v>4983.3599999999997</v>
      </c>
      <c r="G530" s="39" t="s">
        <v>52</v>
      </c>
      <c r="H530" s="39">
        <v>14</v>
      </c>
    </row>
    <row r="531" spans="1:8">
      <c r="A531" s="42">
        <v>44356</v>
      </c>
      <c r="B531" s="39" t="s">
        <v>15</v>
      </c>
      <c r="C531" s="39" t="s">
        <v>3</v>
      </c>
      <c r="D531" s="39">
        <v>1430</v>
      </c>
      <c r="E531" s="43">
        <f t="array" ref="E531">HLOOKUP(采购[[#This Row],[采购量]],产品明细!$D$6:$H$22,MATCH(采购[[#This Row],[产品名称]]&amp;采购[[#This Row],[产品型号]],产品名称&amp;产品型号,0),TRUE)</f>
        <v>1.44</v>
      </c>
      <c r="F531" s="43">
        <f>采购[[#This Row],[采购量]]*采购[[#This Row],[采购单价]]</f>
        <v>2059.1999999999998</v>
      </c>
      <c r="G531" s="39" t="s">
        <v>52</v>
      </c>
      <c r="H531" s="39">
        <v>2</v>
      </c>
    </row>
    <row r="532" spans="1:8">
      <c r="A532" s="42">
        <v>44357</v>
      </c>
      <c r="B532" s="39" t="s">
        <v>21</v>
      </c>
      <c r="C532" s="39" t="s">
        <v>27</v>
      </c>
      <c r="D532" s="39">
        <v>2100</v>
      </c>
      <c r="E532" s="43">
        <f t="array" ref="E532">HLOOKUP(采购[[#This Row],[采购量]],产品明细!$D$6:$H$22,MATCH(采购[[#This Row],[产品名称]]&amp;采购[[#This Row],[产品型号]],产品名称&amp;产品型号,0),TRUE)</f>
        <v>2.04</v>
      </c>
      <c r="F532" s="43">
        <f>采购[[#This Row],[采购量]]*采购[[#This Row],[采购单价]]</f>
        <v>4284</v>
      </c>
      <c r="G532" s="39" t="s">
        <v>52</v>
      </c>
      <c r="H532" s="39">
        <v>1</v>
      </c>
    </row>
    <row r="533" spans="1:8">
      <c r="A533" s="42">
        <v>44358</v>
      </c>
      <c r="B533" s="39" t="s">
        <v>19</v>
      </c>
      <c r="C533" s="39" t="s">
        <v>3</v>
      </c>
      <c r="D533" s="39">
        <v>562</v>
      </c>
      <c r="E533" s="43">
        <f t="array" ref="E533">HLOOKUP(采购[[#This Row],[采购量]],产品明细!$D$6:$H$22,MATCH(采购[[#This Row],[产品名称]]&amp;采购[[#This Row],[产品型号]],产品名称&amp;产品型号,0),TRUE)</f>
        <v>3.08</v>
      </c>
      <c r="F533" s="43">
        <f>采购[[#This Row],[采购量]]*采购[[#This Row],[采购单价]]</f>
        <v>1730.96</v>
      </c>
      <c r="G533" s="39" t="s">
        <v>52</v>
      </c>
      <c r="H533" s="39">
        <v>1</v>
      </c>
    </row>
    <row r="534" spans="1:8">
      <c r="A534" s="42">
        <v>44359</v>
      </c>
      <c r="B534" s="39" t="s">
        <v>15</v>
      </c>
      <c r="C534" s="39" t="s">
        <v>11</v>
      </c>
      <c r="D534" s="39">
        <v>2461</v>
      </c>
      <c r="E534" s="43">
        <f t="array" ref="E534">HLOOKUP(采购[[#This Row],[采购量]],产品明细!$D$6:$H$22,MATCH(采购[[#This Row],[产品名称]]&amp;采购[[#This Row],[产品型号]],产品名称&amp;产品型号,0),TRUE)</f>
        <v>1.1399999999999999</v>
      </c>
      <c r="F534" s="43">
        <f>采购[[#This Row],[采购量]]*采购[[#This Row],[采购单价]]</f>
        <v>2805.54</v>
      </c>
      <c r="G534" s="39" t="s">
        <v>52</v>
      </c>
      <c r="H534" s="39">
        <v>8</v>
      </c>
    </row>
    <row r="535" spans="1:8">
      <c r="A535" s="42">
        <v>44360</v>
      </c>
      <c r="B535" s="39" t="s">
        <v>1</v>
      </c>
      <c r="C535" s="39" t="s">
        <v>11</v>
      </c>
      <c r="D535" s="39">
        <v>2655</v>
      </c>
      <c r="E535" s="43">
        <f t="array" ref="E535">HLOOKUP(采购[[#This Row],[采购量]],产品明细!$D$6:$H$22,MATCH(采购[[#This Row],[产品名称]]&amp;采购[[#This Row],[产品型号]],产品名称&amp;产品型号,0),TRUE)</f>
        <v>1.1399999999999999</v>
      </c>
      <c r="F535" s="43">
        <f>采购[[#This Row],[采购量]]*采购[[#This Row],[采购单价]]</f>
        <v>3026.7</v>
      </c>
      <c r="G535" s="39" t="s">
        <v>52</v>
      </c>
      <c r="H535" s="39">
        <v>3</v>
      </c>
    </row>
    <row r="536" spans="1:8">
      <c r="A536" s="42">
        <v>44361</v>
      </c>
      <c r="B536" s="39" t="s">
        <v>21</v>
      </c>
      <c r="C536" s="39" t="s">
        <v>27</v>
      </c>
      <c r="D536" s="39">
        <v>2964</v>
      </c>
      <c r="E536" s="43">
        <f t="array" ref="E536">HLOOKUP(采购[[#This Row],[采购量]],产品明细!$D$6:$H$22,MATCH(采购[[#This Row],[产品名称]]&amp;采购[[#This Row],[产品型号]],产品名称&amp;产品型号,0),TRUE)</f>
        <v>2.04</v>
      </c>
      <c r="F536" s="43">
        <f>采购[[#This Row],[采购量]]*采购[[#This Row],[采购单价]]</f>
        <v>6046.56</v>
      </c>
      <c r="G536" s="39" t="s">
        <v>52</v>
      </c>
      <c r="H536" s="39">
        <v>8</v>
      </c>
    </row>
    <row r="537" spans="1:8">
      <c r="A537" s="42">
        <v>44362</v>
      </c>
      <c r="B537" s="39" t="s">
        <v>15</v>
      </c>
      <c r="C537" s="39" t="s">
        <v>3</v>
      </c>
      <c r="D537" s="39">
        <v>1254</v>
      </c>
      <c r="E537" s="43">
        <f t="array" ref="E537">HLOOKUP(采购[[#This Row],[采购量]],产品明细!$D$6:$H$22,MATCH(采购[[#This Row],[产品名称]]&amp;采购[[#This Row],[产品型号]],产品名称&amp;产品型号,0),TRUE)</f>
        <v>1.44</v>
      </c>
      <c r="F537" s="43">
        <f>采购[[#This Row],[采购量]]*采购[[#This Row],[采购单价]]</f>
        <v>1805.76</v>
      </c>
      <c r="G537" s="39" t="s">
        <v>52</v>
      </c>
      <c r="H537" s="39">
        <v>3</v>
      </c>
    </row>
    <row r="538" spans="1:8">
      <c r="A538" s="42">
        <v>44363</v>
      </c>
      <c r="B538" s="39" t="s">
        <v>19</v>
      </c>
      <c r="C538" s="39" t="s">
        <v>11</v>
      </c>
      <c r="D538" s="39">
        <v>2546</v>
      </c>
      <c r="E538" s="43">
        <f t="array" ref="E538">HLOOKUP(采购[[#This Row],[采购量]],产品明细!$D$6:$H$22,MATCH(采购[[#This Row],[产品名称]]&amp;采购[[#This Row],[产品型号]],产品名称&amp;产品型号,0),TRUE)</f>
        <v>2.04</v>
      </c>
      <c r="F538" s="43">
        <f>采购[[#This Row],[采购量]]*采购[[#This Row],[采购单价]]</f>
        <v>5193.84</v>
      </c>
      <c r="G538" s="39" t="s">
        <v>52</v>
      </c>
      <c r="H538" s="39">
        <v>14</v>
      </c>
    </row>
    <row r="539" spans="1:8">
      <c r="A539" s="42">
        <v>44364</v>
      </c>
      <c r="B539" s="39" t="s">
        <v>19</v>
      </c>
      <c r="C539" s="39" t="s">
        <v>3</v>
      </c>
      <c r="D539" s="39">
        <v>1228</v>
      </c>
      <c r="E539" s="43">
        <f t="array" ref="E539">HLOOKUP(采购[[#This Row],[采购量]],产品明细!$D$6:$H$22,MATCH(采购[[#This Row],[产品名称]]&amp;采购[[#This Row],[产品型号]],产品名称&amp;产品型号,0),TRUE)</f>
        <v>2.64</v>
      </c>
      <c r="F539" s="43">
        <f>采购[[#This Row],[采购量]]*采购[[#This Row],[采购单价]]</f>
        <v>3241.92</v>
      </c>
      <c r="G539" s="39" t="s">
        <v>52</v>
      </c>
      <c r="H539" s="39">
        <v>13</v>
      </c>
    </row>
    <row r="540" spans="1:8">
      <c r="A540" s="42">
        <v>44365</v>
      </c>
      <c r="B540" s="39" t="s">
        <v>15</v>
      </c>
      <c r="C540" s="39" t="s">
        <v>11</v>
      </c>
      <c r="D540" s="39">
        <v>728</v>
      </c>
      <c r="E540" s="43">
        <f t="array" ref="E540">HLOOKUP(采购[[#This Row],[采购量]],产品明细!$D$6:$H$22,MATCH(采购[[#This Row],[产品名称]]&amp;采购[[#This Row],[产品型号]],产品名称&amp;产品型号,0),TRUE)</f>
        <v>1.3299999999999998</v>
      </c>
      <c r="F540" s="43">
        <f>采购[[#This Row],[采购量]]*采购[[#This Row],[采购单价]]</f>
        <v>968.2399999999999</v>
      </c>
      <c r="G540" s="39" t="s">
        <v>52</v>
      </c>
      <c r="H540" s="39">
        <v>1</v>
      </c>
    </row>
    <row r="541" spans="1:8">
      <c r="A541" s="42">
        <v>44366</v>
      </c>
      <c r="B541" s="39" t="s">
        <v>15</v>
      </c>
      <c r="C541" s="39" t="s">
        <v>3</v>
      </c>
      <c r="D541" s="39">
        <v>2376</v>
      </c>
      <c r="E541" s="43">
        <f t="array" ref="E541">HLOOKUP(采购[[#This Row],[采购量]],产品明细!$D$6:$H$22,MATCH(采购[[#This Row],[产品名称]]&amp;采购[[#This Row],[产品型号]],产品名称&amp;产品型号,0),TRUE)</f>
        <v>1.44</v>
      </c>
      <c r="F541" s="43">
        <f>采购[[#This Row],[采购量]]*采购[[#This Row],[采购单价]]</f>
        <v>3421.44</v>
      </c>
      <c r="G541" s="39" t="s">
        <v>52</v>
      </c>
      <c r="H541" s="39">
        <v>9</v>
      </c>
    </row>
    <row r="542" spans="1:8">
      <c r="A542" s="42">
        <v>44367</v>
      </c>
      <c r="B542" s="39" t="s">
        <v>21</v>
      </c>
      <c r="C542" s="39" t="s">
        <v>27</v>
      </c>
      <c r="D542" s="39">
        <v>3426</v>
      </c>
      <c r="E542" s="43">
        <f t="array" ref="E542">HLOOKUP(采购[[#This Row],[采购量]],产品明细!$D$6:$H$22,MATCH(采购[[#This Row],[产品名称]]&amp;采购[[#This Row],[产品型号]],产品名称&amp;产品型号,0),TRUE)</f>
        <v>2.04</v>
      </c>
      <c r="F542" s="43">
        <f>采购[[#This Row],[采购量]]*采购[[#This Row],[采购单价]]</f>
        <v>6989.04</v>
      </c>
      <c r="G542" s="39" t="s">
        <v>52</v>
      </c>
      <c r="H542" s="39">
        <v>2</v>
      </c>
    </row>
    <row r="543" spans="1:8">
      <c r="A543" s="42">
        <v>44368</v>
      </c>
      <c r="B543" s="39" t="s">
        <v>1</v>
      </c>
      <c r="C543" s="39" t="s">
        <v>11</v>
      </c>
      <c r="D543" s="39">
        <v>1409</v>
      </c>
      <c r="E543" s="43">
        <f t="array" ref="E543">HLOOKUP(采购[[#This Row],[采购量]],产品明细!$D$6:$H$22,MATCH(采购[[#This Row],[产品名称]]&amp;采购[[#This Row],[产品型号]],产品名称&amp;产品型号,0),TRUE)</f>
        <v>1.1399999999999999</v>
      </c>
      <c r="F543" s="43">
        <f>采购[[#This Row],[采购量]]*采购[[#This Row],[采购单价]]</f>
        <v>1606.2599999999998</v>
      </c>
      <c r="G543" s="39" t="s">
        <v>52</v>
      </c>
      <c r="H543" s="39">
        <v>5</v>
      </c>
    </row>
    <row r="544" spans="1:8">
      <c r="A544" s="42">
        <v>44369</v>
      </c>
      <c r="B544" s="39" t="s">
        <v>17</v>
      </c>
      <c r="C544" s="39" t="s">
        <v>3</v>
      </c>
      <c r="D544" s="39">
        <v>1848</v>
      </c>
      <c r="E544" s="43">
        <f t="array" ref="E544">HLOOKUP(采购[[#This Row],[采购量]],产品明细!$D$6:$H$22,MATCH(采购[[#This Row],[产品名称]]&amp;采购[[#This Row],[产品型号]],产品名称&amp;产品型号,0),TRUE)</f>
        <v>1.74</v>
      </c>
      <c r="F544" s="43">
        <f>采购[[#This Row],[采购量]]*采购[[#This Row],[采购单价]]</f>
        <v>3215.52</v>
      </c>
      <c r="G544" s="39" t="s">
        <v>52</v>
      </c>
      <c r="H544" s="39">
        <v>10</v>
      </c>
    </row>
    <row r="545" spans="1:8">
      <c r="A545" s="42">
        <v>44370</v>
      </c>
      <c r="B545" s="39" t="s">
        <v>15</v>
      </c>
      <c r="C545" s="39" t="s">
        <v>11</v>
      </c>
      <c r="D545" s="39">
        <v>644</v>
      </c>
      <c r="E545" s="43">
        <f t="array" ref="E545">HLOOKUP(采购[[#This Row],[采购量]],产品明细!$D$6:$H$22,MATCH(采购[[#This Row],[产品名称]]&amp;采购[[#This Row],[产品型号]],产品名称&amp;产品型号,0),TRUE)</f>
        <v>1.3299999999999998</v>
      </c>
      <c r="F545" s="43">
        <f>采购[[#This Row],[采购量]]*采购[[#This Row],[采购单价]]</f>
        <v>856.51999999999987</v>
      </c>
      <c r="G545" s="39" t="s">
        <v>52</v>
      </c>
      <c r="H545" s="39">
        <v>4</v>
      </c>
    </row>
    <row r="546" spans="1:8">
      <c r="A546" s="42">
        <v>44371</v>
      </c>
      <c r="B546" s="39" t="s">
        <v>21</v>
      </c>
      <c r="C546" s="39" t="s">
        <v>29</v>
      </c>
      <c r="D546" s="39">
        <v>607</v>
      </c>
      <c r="E546" s="43">
        <f t="array" ref="E546">HLOOKUP(采购[[#This Row],[采购量]],产品明细!$D$6:$H$22,MATCH(采购[[#This Row],[产品名称]]&amp;采购[[#This Row],[产品型号]],产品名称&amp;产品型号,0),TRUE)</f>
        <v>5.18</v>
      </c>
      <c r="F546" s="43">
        <f>采购[[#This Row],[采购量]]*采购[[#This Row],[采购单价]]</f>
        <v>3144.2599999999998</v>
      </c>
      <c r="G546" s="39" t="s">
        <v>52</v>
      </c>
      <c r="H546" s="39">
        <v>12</v>
      </c>
    </row>
    <row r="547" spans="1:8">
      <c r="A547" s="42">
        <v>44372</v>
      </c>
      <c r="B547" s="39" t="s">
        <v>15</v>
      </c>
      <c r="C547" s="39" t="s">
        <v>13</v>
      </c>
      <c r="D547" s="39">
        <v>4589</v>
      </c>
      <c r="E547" s="43">
        <f t="array" ref="E547">HLOOKUP(采购[[#This Row],[采购量]],产品明细!$D$6:$H$22,MATCH(采购[[#This Row],[产品名称]]&amp;采购[[#This Row],[产品型号]],产品名称&amp;产品型号,0),TRUE)</f>
        <v>3.24</v>
      </c>
      <c r="F547" s="43">
        <f>采购[[#This Row],[采购量]]*采购[[#This Row],[采购单价]]</f>
        <v>14868.36</v>
      </c>
      <c r="G547" s="39" t="s">
        <v>52</v>
      </c>
      <c r="H547" s="39">
        <v>14</v>
      </c>
    </row>
    <row r="548" spans="1:8">
      <c r="A548" s="42">
        <v>44373</v>
      </c>
      <c r="B548" s="39" t="s">
        <v>1</v>
      </c>
      <c r="C548" s="39" t="s">
        <v>11</v>
      </c>
      <c r="D548" s="39">
        <v>2900</v>
      </c>
      <c r="E548" s="43">
        <f t="array" ref="E548">HLOOKUP(采购[[#This Row],[采购量]],产品明细!$D$6:$H$22,MATCH(采购[[#This Row],[产品名称]]&amp;采购[[#This Row],[产品型号]],产品名称&amp;产品型号,0),TRUE)</f>
        <v>1.1399999999999999</v>
      </c>
      <c r="F548" s="43">
        <f>采购[[#This Row],[采购量]]*采购[[#This Row],[采购单价]]</f>
        <v>3305.9999999999995</v>
      </c>
      <c r="G548" s="39" t="s">
        <v>52</v>
      </c>
      <c r="H548" s="39">
        <v>4</v>
      </c>
    </row>
    <row r="549" spans="1:8">
      <c r="A549" s="42">
        <v>44374</v>
      </c>
      <c r="B549" s="39" t="s">
        <v>15</v>
      </c>
      <c r="C549" s="39" t="s">
        <v>11</v>
      </c>
      <c r="D549" s="39">
        <v>1481</v>
      </c>
      <c r="E549" s="43">
        <f t="array" ref="E549">HLOOKUP(采购[[#This Row],[采购量]],产品明细!$D$6:$H$22,MATCH(采购[[#This Row],[产品名称]]&amp;采购[[#This Row],[产品型号]],产品名称&amp;产品型号,0),TRUE)</f>
        <v>1.1399999999999999</v>
      </c>
      <c r="F549" s="43">
        <f>采购[[#This Row],[采购量]]*采购[[#This Row],[采购单价]]</f>
        <v>1688.34</v>
      </c>
      <c r="G549" s="39" t="s">
        <v>52</v>
      </c>
      <c r="H549" s="39">
        <v>5</v>
      </c>
    </row>
    <row r="550" spans="1:8">
      <c r="A550" s="42">
        <v>44375</v>
      </c>
      <c r="B550" s="39" t="s">
        <v>19</v>
      </c>
      <c r="C550" s="39" t="s">
        <v>3</v>
      </c>
      <c r="D550" s="39">
        <v>2339</v>
      </c>
      <c r="E550" s="43">
        <f t="array" ref="E550">HLOOKUP(采购[[#This Row],[采购量]],产品明细!$D$6:$H$22,MATCH(采购[[#This Row],[产品名称]]&amp;采购[[#This Row],[产品型号]],产品名称&amp;产品型号,0),TRUE)</f>
        <v>2.64</v>
      </c>
      <c r="F550" s="43">
        <f>采购[[#This Row],[采购量]]*采购[[#This Row],[采购单价]]</f>
        <v>6174.96</v>
      </c>
      <c r="G550" s="39" t="s">
        <v>52</v>
      </c>
      <c r="H550" s="39">
        <v>4</v>
      </c>
    </row>
    <row r="551" spans="1:8">
      <c r="A551" s="42">
        <v>44376</v>
      </c>
      <c r="B551" s="39" t="s">
        <v>19</v>
      </c>
      <c r="C551" s="39" t="s">
        <v>25</v>
      </c>
      <c r="D551" s="39">
        <v>2240</v>
      </c>
      <c r="E551" s="43">
        <f t="array" ref="E551">HLOOKUP(采购[[#This Row],[采购量]],产品明细!$D$6:$H$22,MATCH(采购[[#This Row],[产品名称]]&amp;采购[[#This Row],[产品型号]],产品名称&amp;产品型号,0),TRUE)</f>
        <v>3.24</v>
      </c>
      <c r="F551" s="43">
        <f>采购[[#This Row],[采购量]]*采购[[#This Row],[采购单价]]</f>
        <v>7257.6</v>
      </c>
      <c r="G551" s="39" t="s">
        <v>52</v>
      </c>
      <c r="H551" s="39">
        <v>14</v>
      </c>
    </row>
    <row r="552" spans="1:8">
      <c r="A552" s="42">
        <v>44377</v>
      </c>
      <c r="B552" s="39" t="s">
        <v>15</v>
      </c>
      <c r="C552" s="39" t="s">
        <v>11</v>
      </c>
      <c r="D552" s="39">
        <v>2143</v>
      </c>
      <c r="E552" s="43">
        <f t="array" ref="E552">HLOOKUP(采购[[#This Row],[采购量]],产品明细!$D$6:$H$22,MATCH(采购[[#This Row],[产品名称]]&amp;采购[[#This Row],[产品型号]],产品名称&amp;产品型号,0),TRUE)</f>
        <v>1.1399999999999999</v>
      </c>
      <c r="F552" s="43">
        <f>采购[[#This Row],[采购量]]*采购[[#This Row],[采购单价]]</f>
        <v>2443.02</v>
      </c>
      <c r="G552" s="39" t="s">
        <v>52</v>
      </c>
      <c r="H552" s="39">
        <v>12</v>
      </c>
    </row>
    <row r="553" spans="1:8">
      <c r="A553" s="42">
        <v>44378</v>
      </c>
      <c r="B553" s="39" t="s">
        <v>19</v>
      </c>
      <c r="C553" s="39" t="s">
        <v>3</v>
      </c>
      <c r="D553" s="39">
        <v>1313</v>
      </c>
      <c r="E553" s="43">
        <f t="array" ref="E553">HLOOKUP(采购[[#This Row],[采购量]],产品明细!$D$6:$H$22,MATCH(采购[[#This Row],[产品名称]]&amp;采购[[#This Row],[产品型号]],产品名称&amp;产品型号,0),TRUE)</f>
        <v>2.64</v>
      </c>
      <c r="F553" s="43">
        <f>采购[[#This Row],[采购量]]*采购[[#This Row],[采购单价]]</f>
        <v>3466.32</v>
      </c>
      <c r="G553" s="39" t="s">
        <v>52</v>
      </c>
      <c r="H553" s="39">
        <v>1</v>
      </c>
    </row>
    <row r="554" spans="1:8">
      <c r="A554" s="42">
        <v>44379</v>
      </c>
      <c r="B554" s="39" t="s">
        <v>23</v>
      </c>
      <c r="C554" s="39" t="s">
        <v>13</v>
      </c>
      <c r="D554" s="39">
        <v>1462</v>
      </c>
      <c r="E554" s="43">
        <f t="array" ref="E554">HLOOKUP(采购[[#This Row],[采购量]],产品明细!$D$6:$H$22,MATCH(采购[[#This Row],[产品名称]]&amp;采购[[#This Row],[产品型号]],产品名称&amp;产品型号,0),TRUE)</f>
        <v>4.4400000000000004</v>
      </c>
      <c r="F554" s="43">
        <f>采购[[#This Row],[采购量]]*采购[[#This Row],[采购单价]]</f>
        <v>6491.2800000000007</v>
      </c>
      <c r="G554" s="39" t="s">
        <v>52</v>
      </c>
      <c r="H554" s="39">
        <v>14</v>
      </c>
    </row>
    <row r="555" spans="1:8">
      <c r="A555" s="42">
        <v>44380</v>
      </c>
      <c r="B555" s="39" t="s">
        <v>23</v>
      </c>
      <c r="C555" s="39" t="s">
        <v>3</v>
      </c>
      <c r="D555" s="39">
        <v>2899</v>
      </c>
      <c r="E555" s="43">
        <f t="array" ref="E555">HLOOKUP(采购[[#This Row],[采购量]],产品明细!$D$6:$H$22,MATCH(采购[[#This Row],[产品名称]]&amp;采购[[#This Row],[产品型号]],产品名称&amp;产品型号,0),TRUE)</f>
        <v>1.74</v>
      </c>
      <c r="F555" s="43">
        <f>采购[[#This Row],[采购量]]*采购[[#This Row],[采购单价]]</f>
        <v>5044.26</v>
      </c>
      <c r="G555" s="39" t="s">
        <v>52</v>
      </c>
      <c r="H555" s="39">
        <v>10</v>
      </c>
    </row>
    <row r="556" spans="1:8">
      <c r="A556" s="42">
        <v>44381</v>
      </c>
      <c r="B556" s="39" t="s">
        <v>1</v>
      </c>
      <c r="C556" s="39" t="s">
        <v>3</v>
      </c>
      <c r="D556" s="39">
        <v>707</v>
      </c>
      <c r="E556" s="43">
        <f t="array" ref="E556">HLOOKUP(采购[[#This Row],[采购量]],产品明细!$D$6:$H$22,MATCH(采购[[#This Row],[产品名称]]&amp;采购[[#This Row],[产品型号]],产品名称&amp;产品型号,0),TRUE)</f>
        <v>1.68</v>
      </c>
      <c r="F556" s="43">
        <f>采购[[#This Row],[采购量]]*采购[[#This Row],[采购单价]]</f>
        <v>1187.76</v>
      </c>
      <c r="G556" s="39" t="s">
        <v>52</v>
      </c>
      <c r="H556" s="39">
        <v>12</v>
      </c>
    </row>
    <row r="557" spans="1:8">
      <c r="A557" s="42">
        <v>44382</v>
      </c>
      <c r="B557" s="39" t="s">
        <v>21</v>
      </c>
      <c r="C557" s="39" t="s">
        <v>11</v>
      </c>
      <c r="D557" s="39">
        <v>1545</v>
      </c>
      <c r="E557" s="43">
        <f t="array" ref="E557">HLOOKUP(采购[[#This Row],[采购量]],产品明细!$D$6:$H$22,MATCH(采购[[#This Row],[产品名称]]&amp;采购[[#This Row],[产品型号]],产品名称&amp;产品型号,0),TRUE)</f>
        <v>3.24</v>
      </c>
      <c r="F557" s="43">
        <f>采购[[#This Row],[采购量]]*采购[[#This Row],[采购单价]]</f>
        <v>5005.8</v>
      </c>
      <c r="G557" s="39" t="s">
        <v>52</v>
      </c>
      <c r="H557" s="39">
        <v>7</v>
      </c>
    </row>
    <row r="558" spans="1:8">
      <c r="A558" s="42">
        <v>44383</v>
      </c>
      <c r="B558" s="39" t="s">
        <v>17</v>
      </c>
      <c r="C558" s="39" t="s">
        <v>11</v>
      </c>
      <c r="D558" s="39">
        <v>3047</v>
      </c>
      <c r="E558" s="43">
        <f t="array" ref="E558">HLOOKUP(采购[[#This Row],[采购量]],产品明细!$D$6:$H$22,MATCH(采购[[#This Row],[产品名称]]&amp;采购[[#This Row],[产品型号]],产品名称&amp;产品型号,0),TRUE)</f>
        <v>1.44</v>
      </c>
      <c r="F558" s="43">
        <f>采购[[#This Row],[采购量]]*采购[[#This Row],[采购单价]]</f>
        <v>4387.68</v>
      </c>
      <c r="G558" s="39" t="s">
        <v>52</v>
      </c>
      <c r="H558" s="39">
        <v>3</v>
      </c>
    </row>
    <row r="559" spans="1:8">
      <c r="A559" s="42">
        <v>44384</v>
      </c>
      <c r="B559" s="39" t="s">
        <v>21</v>
      </c>
      <c r="C559" s="39" t="s">
        <v>27</v>
      </c>
      <c r="D559" s="39">
        <v>1594</v>
      </c>
      <c r="E559" s="43">
        <f t="array" ref="E559">HLOOKUP(采购[[#This Row],[采购量]],产品明细!$D$6:$H$22,MATCH(采购[[#This Row],[产品名称]]&amp;采购[[#This Row],[产品型号]],产品名称&amp;产品型号,0),TRUE)</f>
        <v>2.04</v>
      </c>
      <c r="F559" s="43">
        <f>采购[[#This Row],[采购量]]*采购[[#This Row],[采购单价]]</f>
        <v>3251.76</v>
      </c>
      <c r="G559" s="39" t="s">
        <v>52</v>
      </c>
      <c r="H559" s="39">
        <v>9</v>
      </c>
    </row>
    <row r="560" spans="1:8">
      <c r="A560" s="42">
        <v>44385</v>
      </c>
      <c r="B560" s="39" t="s">
        <v>21</v>
      </c>
      <c r="C560" s="39" t="s">
        <v>29</v>
      </c>
      <c r="D560" s="39">
        <v>2143</v>
      </c>
      <c r="E560" s="43">
        <f t="array" ref="E560">HLOOKUP(采购[[#This Row],[采购量]],产品明细!$D$6:$H$22,MATCH(采购[[#This Row],[产品名称]]&amp;采购[[#This Row],[产品型号]],产品名称&amp;产品型号,0),TRUE)</f>
        <v>4.4400000000000004</v>
      </c>
      <c r="F560" s="43">
        <f>采购[[#This Row],[采购量]]*采购[[#This Row],[采购单价]]</f>
        <v>9514.92</v>
      </c>
      <c r="G560" s="39" t="s">
        <v>52</v>
      </c>
      <c r="H560" s="39">
        <v>0</v>
      </c>
    </row>
    <row r="561" spans="1:8">
      <c r="A561" s="42">
        <v>44386</v>
      </c>
      <c r="B561" s="39" t="s">
        <v>1</v>
      </c>
      <c r="C561" s="39" t="s">
        <v>11</v>
      </c>
      <c r="D561" s="39">
        <v>1426</v>
      </c>
      <c r="E561" s="43">
        <f t="array" ref="E561">HLOOKUP(采购[[#This Row],[采购量]],产品明细!$D$6:$H$22,MATCH(采购[[#This Row],[产品名称]]&amp;采购[[#This Row],[产品型号]],产品名称&amp;产品型号,0),TRUE)</f>
        <v>1.1399999999999999</v>
      </c>
      <c r="F561" s="43">
        <f>采购[[#This Row],[采购量]]*采购[[#This Row],[采购单价]]</f>
        <v>1625.6399999999999</v>
      </c>
      <c r="G561" s="39" t="s">
        <v>52</v>
      </c>
      <c r="H561" s="39">
        <v>15</v>
      </c>
    </row>
  </sheetData>
  <phoneticPr fontId="7" type="noConversion"/>
  <dataValidations count="2">
    <dataValidation type="list" allowBlank="1" showInputMessage="1" showErrorMessage="1" sqref="G6:G561" xr:uid="{260CFA90-61AB-43AC-B114-9B2F21204757}">
      <formula1>"是,否"</formula1>
    </dataValidation>
    <dataValidation type="list" allowBlank="1" showInputMessage="1" showErrorMessage="1" sqref="C6:C561" xr:uid="{E5BA0B60-4038-4C30-B636-B3C52AF29CF2}">
      <formula1>INDIRECT($B6)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3EC6BA-4BE0-4174-8AF4-93263350BDA3}">
          <x14:formula1>
            <xm:f>辅助表格!$A$1:$F$1</xm:f>
          </x14:formula1>
          <xm:sqref>B6:B561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5844-A1E2-4B9E-8B42-4AA389BD8B72}">
  <sheetPr codeName="Sheet5"/>
  <dimension ref="A5:J22"/>
  <sheetViews>
    <sheetView showGridLines="0" zoomScaleNormal="100" workbookViewId="0">
      <selection activeCell="E10" sqref="E10"/>
    </sheetView>
  </sheetViews>
  <sheetFormatPr defaultRowHeight="16.5"/>
  <cols>
    <col min="1" max="10" width="10.625" style="1" customWidth="1"/>
    <col min="11" max="14" width="10.625" style="2" customWidth="1"/>
    <col min="15" max="16384" width="9" style="2"/>
  </cols>
  <sheetData>
    <row r="5" spans="1:10">
      <c r="A5" s="48" t="s">
        <v>45</v>
      </c>
      <c r="B5" s="49"/>
      <c r="C5" s="50"/>
      <c r="D5" s="47" t="s">
        <v>10</v>
      </c>
      <c r="E5" s="47"/>
      <c r="F5" s="47"/>
      <c r="G5" s="47"/>
      <c r="H5" s="47"/>
    </row>
    <row r="6" spans="1:10">
      <c r="A6" s="14" t="s">
        <v>0</v>
      </c>
      <c r="B6" s="14" t="s">
        <v>8</v>
      </c>
      <c r="C6" s="14" t="s">
        <v>9</v>
      </c>
      <c r="D6" s="20">
        <v>0</v>
      </c>
      <c r="E6" s="20">
        <v>100</v>
      </c>
      <c r="F6" s="20">
        <v>200</v>
      </c>
      <c r="G6" s="20">
        <v>500</v>
      </c>
      <c r="H6" s="21">
        <v>1000</v>
      </c>
      <c r="J6" s="29"/>
    </row>
    <row r="7" spans="1:10">
      <c r="A7" s="15" t="s">
        <v>2</v>
      </c>
      <c r="B7" s="15" t="s">
        <v>12</v>
      </c>
      <c r="C7" s="15">
        <v>2.5</v>
      </c>
      <c r="D7" s="16">
        <v>1.9</v>
      </c>
      <c r="E7" s="16">
        <f t="shared" ref="E7:E22" si="0">$D7*0.9</f>
        <v>1.71</v>
      </c>
      <c r="F7" s="16">
        <f t="shared" ref="F7:F22" si="1">$D7*0.8</f>
        <v>1.52</v>
      </c>
      <c r="G7" s="16">
        <f t="shared" ref="G7:G22" si="2">$D7*0.7</f>
        <v>1.3299999999999998</v>
      </c>
      <c r="H7" s="17">
        <f t="shared" ref="H7:H22" si="3">$D7*0.6</f>
        <v>1.1399999999999999</v>
      </c>
      <c r="J7" s="29"/>
    </row>
    <row r="8" spans="1:10">
      <c r="A8" s="18" t="s">
        <v>2</v>
      </c>
      <c r="B8" s="18" t="s">
        <v>4</v>
      </c>
      <c r="C8" s="18">
        <v>3</v>
      </c>
      <c r="D8" s="13">
        <v>2.4</v>
      </c>
      <c r="E8" s="13">
        <f t="shared" si="0"/>
        <v>2.16</v>
      </c>
      <c r="F8" s="13">
        <f t="shared" si="1"/>
        <v>1.92</v>
      </c>
      <c r="G8" s="13">
        <f t="shared" si="2"/>
        <v>1.68</v>
      </c>
      <c r="H8" s="12">
        <f t="shared" si="3"/>
        <v>1.44</v>
      </c>
    </row>
    <row r="9" spans="1:10">
      <c r="A9" s="15" t="s">
        <v>2</v>
      </c>
      <c r="B9" s="15" t="s">
        <v>14</v>
      </c>
      <c r="C9" s="15">
        <v>6</v>
      </c>
      <c r="D9" s="16">
        <v>5.4</v>
      </c>
      <c r="E9" s="16">
        <f t="shared" si="0"/>
        <v>4.8600000000000003</v>
      </c>
      <c r="F9" s="16">
        <f t="shared" si="1"/>
        <v>4.32</v>
      </c>
      <c r="G9" s="16">
        <f t="shared" si="2"/>
        <v>3.78</v>
      </c>
      <c r="H9" s="17">
        <f t="shared" si="3"/>
        <v>3.24</v>
      </c>
    </row>
    <row r="10" spans="1:10">
      <c r="A10" s="18" t="s">
        <v>16</v>
      </c>
      <c r="B10" s="18" t="s">
        <v>12</v>
      </c>
      <c r="C10" s="18">
        <v>2.5</v>
      </c>
      <c r="D10" s="13">
        <v>1.9</v>
      </c>
      <c r="E10" s="13">
        <f t="shared" si="0"/>
        <v>1.71</v>
      </c>
      <c r="F10" s="13">
        <f t="shared" si="1"/>
        <v>1.52</v>
      </c>
      <c r="G10" s="13">
        <f t="shared" si="2"/>
        <v>1.3299999999999998</v>
      </c>
      <c r="H10" s="12">
        <f t="shared" si="3"/>
        <v>1.1399999999999999</v>
      </c>
    </row>
    <row r="11" spans="1:10">
      <c r="A11" s="15" t="s">
        <v>16</v>
      </c>
      <c r="B11" s="15" t="s">
        <v>4</v>
      </c>
      <c r="C11" s="15">
        <v>3</v>
      </c>
      <c r="D11" s="16">
        <v>2.4</v>
      </c>
      <c r="E11" s="16">
        <f t="shared" si="0"/>
        <v>2.16</v>
      </c>
      <c r="F11" s="16">
        <f t="shared" si="1"/>
        <v>1.92</v>
      </c>
      <c r="G11" s="16">
        <f t="shared" si="2"/>
        <v>1.68</v>
      </c>
      <c r="H11" s="17">
        <f t="shared" si="3"/>
        <v>1.44</v>
      </c>
    </row>
    <row r="12" spans="1:10">
      <c r="A12" s="18" t="s">
        <v>16</v>
      </c>
      <c r="B12" s="18" t="s">
        <v>14</v>
      </c>
      <c r="C12" s="18">
        <v>6</v>
      </c>
      <c r="D12" s="13">
        <v>5.4</v>
      </c>
      <c r="E12" s="13">
        <f t="shared" si="0"/>
        <v>4.8600000000000003</v>
      </c>
      <c r="F12" s="13">
        <f t="shared" si="1"/>
        <v>4.32</v>
      </c>
      <c r="G12" s="13">
        <f t="shared" si="2"/>
        <v>3.78</v>
      </c>
      <c r="H12" s="12">
        <f t="shared" si="3"/>
        <v>3.24</v>
      </c>
    </row>
    <row r="13" spans="1:10">
      <c r="A13" s="15" t="s">
        <v>18</v>
      </c>
      <c r="B13" s="15" t="s">
        <v>12</v>
      </c>
      <c r="C13" s="15">
        <v>3</v>
      </c>
      <c r="D13" s="16">
        <v>2.4</v>
      </c>
      <c r="E13" s="16">
        <f t="shared" si="0"/>
        <v>2.16</v>
      </c>
      <c r="F13" s="16">
        <f t="shared" si="1"/>
        <v>1.92</v>
      </c>
      <c r="G13" s="16">
        <f t="shared" si="2"/>
        <v>1.68</v>
      </c>
      <c r="H13" s="17">
        <f t="shared" si="3"/>
        <v>1.44</v>
      </c>
    </row>
    <row r="14" spans="1:10">
      <c r="A14" s="18" t="s">
        <v>18</v>
      </c>
      <c r="B14" s="18" t="s">
        <v>4</v>
      </c>
      <c r="C14" s="18">
        <v>3.5</v>
      </c>
      <c r="D14" s="13">
        <v>2.9</v>
      </c>
      <c r="E14" s="13">
        <f t="shared" si="0"/>
        <v>2.61</v>
      </c>
      <c r="F14" s="13">
        <f t="shared" si="1"/>
        <v>2.3199999999999998</v>
      </c>
      <c r="G14" s="13">
        <f t="shared" si="2"/>
        <v>2.0299999999999998</v>
      </c>
      <c r="H14" s="12">
        <f t="shared" si="3"/>
        <v>1.74</v>
      </c>
    </row>
    <row r="15" spans="1:10">
      <c r="A15" s="15" t="s">
        <v>20</v>
      </c>
      <c r="B15" s="15" t="s">
        <v>12</v>
      </c>
      <c r="C15" s="15">
        <v>4</v>
      </c>
      <c r="D15" s="16">
        <v>3.4</v>
      </c>
      <c r="E15" s="16">
        <f t="shared" si="0"/>
        <v>3.06</v>
      </c>
      <c r="F15" s="16">
        <f t="shared" si="1"/>
        <v>2.72</v>
      </c>
      <c r="G15" s="16">
        <f t="shared" si="2"/>
        <v>2.38</v>
      </c>
      <c r="H15" s="17">
        <f t="shared" si="3"/>
        <v>2.04</v>
      </c>
    </row>
    <row r="16" spans="1:10">
      <c r="A16" s="18" t="s">
        <v>20</v>
      </c>
      <c r="B16" s="18" t="s">
        <v>4</v>
      </c>
      <c r="C16" s="18">
        <v>5</v>
      </c>
      <c r="D16" s="13">
        <v>4.4000000000000004</v>
      </c>
      <c r="E16" s="13">
        <f t="shared" si="0"/>
        <v>3.9600000000000004</v>
      </c>
      <c r="F16" s="13">
        <f t="shared" si="1"/>
        <v>3.5200000000000005</v>
      </c>
      <c r="G16" s="13">
        <f t="shared" si="2"/>
        <v>3.08</v>
      </c>
      <c r="H16" s="12">
        <f t="shared" si="3"/>
        <v>2.64</v>
      </c>
    </row>
    <row r="17" spans="1:8">
      <c r="A17" s="15" t="s">
        <v>20</v>
      </c>
      <c r="B17" s="15" t="s">
        <v>26</v>
      </c>
      <c r="C17" s="15">
        <v>6</v>
      </c>
      <c r="D17" s="16">
        <v>5.4</v>
      </c>
      <c r="E17" s="16">
        <f t="shared" si="0"/>
        <v>4.8600000000000003</v>
      </c>
      <c r="F17" s="16">
        <f t="shared" si="1"/>
        <v>4.32</v>
      </c>
      <c r="G17" s="16">
        <f t="shared" si="2"/>
        <v>3.78</v>
      </c>
      <c r="H17" s="17">
        <f t="shared" si="3"/>
        <v>3.24</v>
      </c>
    </row>
    <row r="18" spans="1:8">
      <c r="A18" s="18" t="s">
        <v>22</v>
      </c>
      <c r="B18" s="18" t="s">
        <v>28</v>
      </c>
      <c r="C18" s="18">
        <v>4</v>
      </c>
      <c r="D18" s="13">
        <v>3.4</v>
      </c>
      <c r="E18" s="13">
        <f t="shared" si="0"/>
        <v>3.06</v>
      </c>
      <c r="F18" s="13">
        <f t="shared" si="1"/>
        <v>2.72</v>
      </c>
      <c r="G18" s="13">
        <f t="shared" si="2"/>
        <v>2.38</v>
      </c>
      <c r="H18" s="12">
        <f t="shared" si="3"/>
        <v>2.04</v>
      </c>
    </row>
    <row r="19" spans="1:8">
      <c r="A19" s="15" t="s">
        <v>22</v>
      </c>
      <c r="B19" s="15" t="s">
        <v>12</v>
      </c>
      <c r="C19" s="15">
        <v>6</v>
      </c>
      <c r="D19" s="16">
        <v>5.4</v>
      </c>
      <c r="E19" s="16">
        <f t="shared" si="0"/>
        <v>4.8600000000000003</v>
      </c>
      <c r="F19" s="16">
        <f t="shared" si="1"/>
        <v>4.32</v>
      </c>
      <c r="G19" s="16">
        <f t="shared" si="2"/>
        <v>3.78</v>
      </c>
      <c r="H19" s="17">
        <f t="shared" si="3"/>
        <v>3.24</v>
      </c>
    </row>
    <row r="20" spans="1:8">
      <c r="A20" s="18" t="s">
        <v>22</v>
      </c>
      <c r="B20" s="18" t="s">
        <v>30</v>
      </c>
      <c r="C20" s="18">
        <v>8</v>
      </c>
      <c r="D20" s="13">
        <v>7.4</v>
      </c>
      <c r="E20" s="13">
        <f t="shared" si="0"/>
        <v>6.66</v>
      </c>
      <c r="F20" s="13">
        <f t="shared" si="1"/>
        <v>5.9200000000000008</v>
      </c>
      <c r="G20" s="13">
        <f t="shared" si="2"/>
        <v>5.18</v>
      </c>
      <c r="H20" s="12">
        <f t="shared" si="3"/>
        <v>4.4400000000000004</v>
      </c>
    </row>
    <row r="21" spans="1:8">
      <c r="A21" s="15" t="s">
        <v>24</v>
      </c>
      <c r="B21" s="15" t="s">
        <v>4</v>
      </c>
      <c r="C21" s="15">
        <v>3.5</v>
      </c>
      <c r="D21" s="16">
        <v>2.9</v>
      </c>
      <c r="E21" s="16">
        <f t="shared" si="0"/>
        <v>2.61</v>
      </c>
      <c r="F21" s="16">
        <f t="shared" si="1"/>
        <v>2.3199999999999998</v>
      </c>
      <c r="G21" s="16">
        <f t="shared" si="2"/>
        <v>2.0299999999999998</v>
      </c>
      <c r="H21" s="17">
        <f t="shared" si="3"/>
        <v>1.74</v>
      </c>
    </row>
    <row r="22" spans="1:8">
      <c r="A22" s="19" t="s">
        <v>24</v>
      </c>
      <c r="B22" s="19" t="s">
        <v>14</v>
      </c>
      <c r="C22" s="19">
        <v>8</v>
      </c>
      <c r="D22" s="11">
        <v>7.4</v>
      </c>
      <c r="E22" s="11">
        <f t="shared" si="0"/>
        <v>6.66</v>
      </c>
      <c r="F22" s="11">
        <f t="shared" si="1"/>
        <v>5.9200000000000008</v>
      </c>
      <c r="G22" s="11">
        <f t="shared" si="2"/>
        <v>5.18</v>
      </c>
      <c r="H22" s="10">
        <f t="shared" si="3"/>
        <v>4.4400000000000004</v>
      </c>
    </row>
  </sheetData>
  <mergeCells count="2">
    <mergeCell ref="D5:H5"/>
    <mergeCell ref="A5:C5"/>
  </mergeCells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F37B-76F4-4298-A828-13A46D0FEFD1}">
  <sheetPr codeName="Sheet6"/>
  <dimension ref="A1:K8"/>
  <sheetViews>
    <sheetView showGridLines="0" zoomScaleNormal="100" workbookViewId="0">
      <selection activeCell="G11" sqref="G11"/>
    </sheetView>
  </sheetViews>
  <sheetFormatPr defaultRowHeight="16.5"/>
  <cols>
    <col min="1" max="16384" width="9" style="2"/>
  </cols>
  <sheetData>
    <row r="1" spans="1:11">
      <c r="A1" s="24" t="s">
        <v>49</v>
      </c>
      <c r="B1" s="22" t="s">
        <v>15</v>
      </c>
      <c r="C1" s="22" t="s">
        <v>17</v>
      </c>
      <c r="D1" s="22" t="s">
        <v>19</v>
      </c>
      <c r="E1" s="22" t="s">
        <v>21</v>
      </c>
      <c r="F1" s="22" t="s">
        <v>23</v>
      </c>
      <c r="H1" s="23" t="s">
        <v>48</v>
      </c>
      <c r="K1" s="7" t="s">
        <v>39</v>
      </c>
    </row>
    <row r="2" spans="1:11">
      <c r="A2" s="22" t="s">
        <v>11</v>
      </c>
      <c r="B2" s="22" t="s">
        <v>11</v>
      </c>
      <c r="C2" s="22" t="s">
        <v>11</v>
      </c>
      <c r="D2" s="22" t="s">
        <v>11</v>
      </c>
      <c r="E2" s="22" t="s">
        <v>27</v>
      </c>
      <c r="F2" s="22" t="s">
        <v>3</v>
      </c>
      <c r="H2" s="22">
        <v>2019</v>
      </c>
      <c r="K2" s="7" t="s">
        <v>36</v>
      </c>
    </row>
    <row r="3" spans="1:11">
      <c r="A3" s="22" t="s">
        <v>3</v>
      </c>
      <c r="B3" s="22" t="s">
        <v>3</v>
      </c>
      <c r="C3" s="22" t="s">
        <v>3</v>
      </c>
      <c r="D3" s="22" t="s">
        <v>3</v>
      </c>
      <c r="E3" s="22" t="s">
        <v>11</v>
      </c>
      <c r="F3" s="22" t="s">
        <v>13</v>
      </c>
      <c r="H3" s="22">
        <v>2020</v>
      </c>
      <c r="K3" s="7" t="s">
        <v>40</v>
      </c>
    </row>
    <row r="4" spans="1:11">
      <c r="A4" s="22" t="s">
        <v>13</v>
      </c>
      <c r="B4" s="22" t="s">
        <v>13</v>
      </c>
      <c r="C4" s="22"/>
      <c r="D4" s="22" t="s">
        <v>25</v>
      </c>
      <c r="E4" s="22" t="s">
        <v>29</v>
      </c>
      <c r="F4" s="22"/>
      <c r="H4" s="22">
        <v>2021</v>
      </c>
      <c r="K4" s="7" t="s">
        <v>32</v>
      </c>
    </row>
    <row r="5" spans="1:11">
      <c r="H5" s="22">
        <v>2022</v>
      </c>
      <c r="K5" s="7" t="s">
        <v>41</v>
      </c>
    </row>
    <row r="6" spans="1:11">
      <c r="K6" s="8" t="s">
        <v>43</v>
      </c>
    </row>
    <row r="7" spans="1:11">
      <c r="K7" s="9" t="s">
        <v>44</v>
      </c>
    </row>
    <row r="8" spans="1:11">
      <c r="K8" s="7" t="s">
        <v>38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8</vt:i4>
      </vt:variant>
    </vt:vector>
  </HeadingPairs>
  <TitlesOfParts>
    <vt:vector size="14" baseType="lpstr">
      <vt:lpstr>汇总统计</vt:lpstr>
      <vt:lpstr>产品库存</vt:lpstr>
      <vt:lpstr>销售统计</vt:lpstr>
      <vt:lpstr>采购统计</vt:lpstr>
      <vt:lpstr>产品明细</vt:lpstr>
      <vt:lpstr>辅助表格</vt:lpstr>
      <vt:lpstr>百事可乐</vt:lpstr>
      <vt:lpstr>冰红茶</vt:lpstr>
      <vt:lpstr>产品名称</vt:lpstr>
      <vt:lpstr>产品型号</vt:lpstr>
      <vt:lpstr>果粒橙</vt:lpstr>
      <vt:lpstr>可口可乐</vt:lpstr>
      <vt:lpstr>雀巢咖啡</vt:lpstr>
      <vt:lpstr>小茗同学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2020-04-28T04:29:00Z</dcterms:created>
  <dcterms:modified xsi:type="dcterms:W3CDTF">2021-06-02T10:42:02Z</dcterms:modified>
</cp:coreProperties>
</file>