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yn\Desktop\基础系列课件收集\6.看板模板系列\"/>
    </mc:Choice>
  </mc:AlternateContent>
  <xr:revisionPtr revIDLastSave="0" documentId="13_ncr:1_{112C2EA1-18F2-40C3-82A7-81D6FA804653}" xr6:coauthVersionLast="47" xr6:coauthVersionMax="47" xr10:uidLastSave="{00000000-0000-0000-0000-000000000000}"/>
  <bookViews>
    <workbookView xWindow="7350" yWindow="0" windowWidth="12000" windowHeight="15585" xr2:uid="{BA6DAC5A-4A71-4868-8948-0070114AD662}"/>
  </bookViews>
  <sheets>
    <sheet name="甘特" sheetId="1" r:id="rId1"/>
    <sheet name="设置" sheetId="2" r:id="rId2"/>
    <sheet name="补充数据" sheetId="3" r:id="rId3"/>
  </sheets>
  <definedNames>
    <definedName name="负责人">OFFSET(设置!$F$4,1,,COUNTA(设置!$F$5:$F$23))</definedName>
    <definedName name="假期">OFFSET(设置!$B$4,1,,COUNTA(设置!$B$5:$B$1000))</definedName>
    <definedName name="切片器_负责人">#N/A</definedName>
    <definedName name="切片器_年份">#N/A</definedName>
    <definedName name="切片器_月份">#N/A</definedName>
    <definedName name="切片器_总项目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G24" i="1"/>
  <c r="G25" i="1"/>
  <c r="G26" i="1"/>
  <c r="G27" i="1"/>
  <c r="G28" i="1"/>
  <c r="G29" i="1"/>
  <c r="G30" i="1"/>
  <c r="G31" i="1"/>
  <c r="G32" i="1"/>
  <c r="G33" i="1"/>
  <c r="I24" i="1"/>
  <c r="I25" i="1"/>
  <c r="I26" i="1"/>
  <c r="I27" i="1"/>
  <c r="I28" i="1"/>
  <c r="I29" i="1"/>
  <c r="I30" i="1"/>
  <c r="I31" i="1"/>
  <c r="I32" i="1"/>
  <c r="I33" i="1"/>
  <c r="E5" i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Q5" i="1" s="1"/>
  <c r="F19" i="1"/>
  <c r="F20" i="1"/>
  <c r="F21" i="1"/>
  <c r="F22" i="1"/>
  <c r="F23" i="1"/>
  <c r="G19" i="1"/>
  <c r="G20" i="1"/>
  <c r="G21" i="1"/>
  <c r="G22" i="1"/>
  <c r="G23" i="1"/>
  <c r="I19" i="1"/>
  <c r="I20" i="1"/>
  <c r="I21" i="1"/>
  <c r="I22" i="1"/>
  <c r="I23" i="1"/>
  <c r="J5" i="1"/>
  <c r="L5" i="1"/>
  <c r="K5" i="1"/>
  <c r="I8" i="1"/>
  <c r="I9" i="1"/>
  <c r="I10" i="1"/>
  <c r="I11" i="1"/>
  <c r="I12" i="1"/>
  <c r="I13" i="1"/>
  <c r="I14" i="1"/>
  <c r="I15" i="1"/>
  <c r="I16" i="1"/>
  <c r="I17" i="1"/>
  <c r="I18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J7" i="2" l="1"/>
  <c r="J8" i="2"/>
  <c r="AE5" i="1"/>
  <c r="AH5" i="1"/>
  <c r="Y5" i="1"/>
  <c r="W5" i="1"/>
  <c r="AN5" i="1"/>
  <c r="T5" i="1"/>
  <c r="AL5" i="1"/>
  <c r="AO5" i="1"/>
  <c r="AC5" i="1"/>
  <c r="AF5" i="1"/>
  <c r="P5" i="1"/>
  <c r="V5" i="1"/>
  <c r="AK5" i="1"/>
  <c r="AB5" i="1"/>
  <c r="S5" i="1"/>
  <c r="N5" i="1"/>
  <c r="AI5" i="1"/>
  <c r="Z5" i="1"/>
  <c r="Q5" i="1"/>
  <c r="AP5" i="1"/>
  <c r="AJ5" i="1"/>
  <c r="AD5" i="1"/>
  <c r="X5" i="1"/>
  <c r="R5" i="1"/>
  <c r="AM5" i="1"/>
  <c r="AG5" i="1"/>
  <c r="AA5" i="1"/>
  <c r="U5" i="1"/>
  <c r="O5" i="1"/>
  <c r="X4" i="1" l="1"/>
</calcChain>
</file>

<file path=xl/sharedStrings.xml><?xml version="1.0" encoding="utf-8"?>
<sst xmlns="http://schemas.openxmlformats.org/spreadsheetml/2006/main" count="197" uniqueCount="93">
  <si>
    <t>总项目</t>
    <phoneticPr fontId="3" type="noConversion"/>
  </si>
  <si>
    <t>子项目名称</t>
    <phoneticPr fontId="3" type="noConversion"/>
  </si>
  <si>
    <t>负责人</t>
    <phoneticPr fontId="5" type="noConversion"/>
  </si>
  <si>
    <t>开始时间</t>
  </si>
  <si>
    <t>设计工期</t>
    <phoneticPr fontId="5" type="noConversion"/>
  </si>
  <si>
    <t>完成进度</t>
  </si>
  <si>
    <t>项目1</t>
  </si>
  <si>
    <t>子项目1.1</t>
  </si>
  <si>
    <t>独孤求败</t>
  </si>
  <si>
    <t>子项目1.2</t>
  </si>
  <si>
    <t>阿青</t>
  </si>
  <si>
    <t>子项目1.3</t>
  </si>
  <si>
    <t>石破天</t>
  </si>
  <si>
    <t>子项目1.4</t>
  </si>
  <si>
    <t>子项目1.5</t>
  </si>
  <si>
    <t>贝海石</t>
  </si>
  <si>
    <t>项目2</t>
  </si>
  <si>
    <t>子项目2.1</t>
  </si>
  <si>
    <t>子项目2.2</t>
  </si>
  <si>
    <t>扫地僧</t>
  </si>
  <si>
    <t>子项目2.3</t>
  </si>
  <si>
    <t>子项目2.4</t>
  </si>
  <si>
    <t>子项目2.5</t>
  </si>
  <si>
    <t>子项目2.6</t>
  </si>
  <si>
    <t>项目3</t>
  </si>
  <si>
    <t>子项目3.1</t>
  </si>
  <si>
    <t>子项目3.2</t>
  </si>
  <si>
    <t>子项目3.3</t>
  </si>
  <si>
    <t>子项目3.4</t>
  </si>
  <si>
    <t>子项目3.5</t>
  </si>
  <si>
    <t>额外假期设置区域</t>
    <phoneticPr fontId="3" type="noConversion"/>
  </si>
  <si>
    <t>负责人设置区域</t>
    <phoneticPr fontId="3" type="noConversion"/>
  </si>
  <si>
    <t>假期</t>
    <phoneticPr fontId="5" type="noConversion"/>
  </si>
  <si>
    <t>备注</t>
    <phoneticPr fontId="3" type="noConversion"/>
  </si>
  <si>
    <t>计划休假</t>
    <phoneticPr fontId="3" type="noConversion"/>
  </si>
  <si>
    <t>计划停滞</t>
    <phoneticPr fontId="3" type="noConversion"/>
  </si>
  <si>
    <t>合同问题</t>
    <phoneticPr fontId="3" type="noConversion"/>
  </si>
  <si>
    <t>东方不败</t>
  </si>
  <si>
    <t>张三丰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</si>
  <si>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</si>
  <si>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</si>
  <si>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</si>
  <si>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</si>
  <si>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</si>
  <si>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</si>
  <si>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</si>
  <si>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</si>
  <si>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</si>
  <si>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</si>
  <si>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</si>
  <si>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</si>
  <si>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</si>
  <si>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</si>
  <si>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</si>
  <si>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</si>
  <si>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</si>
  <si>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</si>
  <si>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</si>
  <si>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</si>
  <si>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</si>
  <si>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</si>
  <si>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</si>
  <si>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</si>
  <si>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</si>
  <si>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</si>
  <si>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</si>
  <si>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</si>
  <si>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项目5</t>
  </si>
  <si>
    <t>完成时间</t>
    <phoneticPr fontId="3" type="noConversion"/>
  </si>
  <si>
    <t>月份</t>
    <phoneticPr fontId="3" type="noConversion"/>
  </si>
  <si>
    <t>停电停水</t>
    <phoneticPr fontId="3" type="noConversion"/>
  </si>
  <si>
    <t>年份</t>
    <phoneticPr fontId="3" type="noConversion"/>
  </si>
  <si>
    <t>项目4</t>
  </si>
  <si>
    <t>不开心</t>
    <phoneticPr fontId="3" type="noConversion"/>
  </si>
  <si>
    <t>AAAAA</t>
    <phoneticPr fontId="3" type="noConversion"/>
  </si>
  <si>
    <t>列1</t>
  </si>
  <si>
    <t>计划费用</t>
    <phoneticPr fontId="3" type="noConversion"/>
  </si>
  <si>
    <t>实际费用</t>
    <phoneticPr fontId="3" type="noConversion"/>
  </si>
  <si>
    <t>子项目4.1</t>
  </si>
  <si>
    <t>子项目4.2</t>
  </si>
  <si>
    <t>子项目4.3</t>
  </si>
  <si>
    <t>子项目4.4</t>
  </si>
  <si>
    <t>子项目4.5</t>
  </si>
  <si>
    <t>子项目5.1</t>
  </si>
  <si>
    <t>子项目5.2</t>
  </si>
  <si>
    <t>子项目5.3</t>
  </si>
  <si>
    <t>子项目5.4</t>
  </si>
  <si>
    <t>子项目5.5</t>
  </si>
  <si>
    <t>1</t>
    <phoneticPr fontId="3" type="noConversion"/>
  </si>
  <si>
    <t>2</t>
    <phoneticPr fontId="3" type="noConversion"/>
  </si>
  <si>
    <t>滚动值</t>
    <phoneticPr fontId="3" type="noConversion"/>
  </si>
  <si>
    <t>时间下限</t>
    <phoneticPr fontId="3" type="noConversion"/>
  </si>
  <si>
    <t>时间上限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</si>
</sst>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\.0,&quot;万&quot;"/>
    <numFmt numFmtId="177" formatCode="m/d;@"/>
  </numFmts>
  <fonts count="11" x14ac:knownFonts="1">
    <font>
      <sz val="16"/>
      <color theme="1"/>
      <name val="阿里巴巴普惠体"/>
      <family val="2"/>
      <charset val="134"/>
    </font>
    <font>
      <sz val="16"/>
      <color theme="1"/>
      <name val="阿里巴巴普惠体"/>
      <family val="2"/>
      <charset val="134"/>
    </font>
    <font>
      <b/>
      <sz val="16"/>
      <color theme="1"/>
      <name val="阿里巴巴普惠体"/>
      <family val="2"/>
      <charset val="134"/>
    </font>
    <font>
      <sz val="9"/>
      <name val="阿里巴巴普惠体"/>
      <family val="2"/>
      <charset val="134"/>
    </font>
    <font>
      <b/>
      <sz val="12"/>
      <color theme="0"/>
      <name val="阿里巴巴普惠体"/>
      <family val="1"/>
      <charset val="134"/>
    </font>
    <font>
      <sz val="9"/>
      <name val="等线"/>
      <family val="2"/>
      <charset val="134"/>
      <scheme val="minor"/>
    </font>
    <font>
      <sz val="12"/>
      <color theme="1"/>
      <name val="阿里巴巴普惠体"/>
      <family val="1"/>
      <charset val="134"/>
    </font>
    <font>
      <sz val="16"/>
      <name val="阿里巴巴普惠体"/>
      <family val="1"/>
      <charset val="134"/>
    </font>
    <font>
      <sz val="12"/>
      <name val="阿里巴巴普惠体"/>
      <family val="1"/>
      <charset val="134"/>
    </font>
    <font>
      <sz val="16"/>
      <color theme="0"/>
      <name val="阿里巴巴普惠体"/>
      <family val="1"/>
      <charset val="134"/>
    </font>
    <font>
      <sz val="11.5"/>
      <color theme="0"/>
      <name val="阿里巴巴普惠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6" fillId="0" borderId="3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14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9" fontId="7" fillId="0" borderId="0" xfId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10" fillId="3" borderId="6" xfId="0" applyNumberFormat="1" applyFont="1" applyFill="1" applyBorder="1" applyAlignment="1">
      <alignment horizontal="center" vertical="center"/>
    </xf>
    <xf numFmtId="14" fontId="9" fillId="0" borderId="0" xfId="0" applyNumberFormat="1" applyFont="1">
      <alignment vertical="center"/>
    </xf>
    <xf numFmtId="0" fontId="8" fillId="0" borderId="0" xfId="0" applyFont="1" applyAlignment="1">
      <alignment horizontal="center" vertical="center" textRotation="45"/>
    </xf>
    <xf numFmtId="0" fontId="9" fillId="0" borderId="0" xfId="0" applyFont="1">
      <alignment vertical="center"/>
    </xf>
    <xf numFmtId="9" fontId="8" fillId="0" borderId="0" xfId="1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53">
    <dxf>
      <fill>
        <patternFill>
          <bgColor theme="0" tint="-0.14996795556505021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00B0F0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lightUp">
          <fgColor theme="0" tint="-0.24994659260841701"/>
        </patternFill>
      </fill>
    </dxf>
    <dxf>
      <font>
        <color auto="1"/>
      </font>
      <fill>
        <patternFill>
          <bgColor rgb="FFFFC00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阿里巴巴普惠体"/>
        <family val="1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阿里巴巴普惠体"/>
        <family val="1"/>
        <charset val="134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name val="微软雅黑"/>
        <family val="2"/>
        <charset val="134"/>
        <scheme val="none"/>
      </font>
      <fill>
        <patternFill>
          <bgColor theme="0"/>
        </patternFill>
      </fill>
      <border>
        <left/>
        <right/>
        <top/>
        <bottom/>
      </border>
    </dxf>
    <dxf>
      <font>
        <color auto="1"/>
      </font>
      <border>
        <bottom style="thin">
          <color theme="1" tint="0.2499465926084170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 xr9:uid="{4F490BA3-2787-4184-8510-E6362D1F8F56}">
      <tableStyleElement type="wholeTable" dxfId="52"/>
      <tableStyleElement type="headerRow" dxfId="51"/>
    </tableStyle>
    <tableStyle name="暗色系" pivot="0" table="0" count="6" xr9:uid="{E77DA738-C761-4FCC-A428-79F697F0F945}">
      <tableStyleElement type="wholeTable" dxfId="50"/>
      <tableStyleElement type="headerRow" dxfId="49"/>
    </tableStyle>
  </tableStyles>
  <colors>
    <mruColors>
      <color rgb="FFA22A2A"/>
      <color rgb="FF2F4F4F"/>
      <color rgb="FFB5D2D1"/>
      <color rgb="FFFF7D7D"/>
      <color rgb="FFDC143C"/>
      <color rgb="FFFFFAF0"/>
      <color rgb="FF5F9EA0"/>
      <color rgb="FF008080"/>
    </mruColors>
  </colors>
  <extLst>
    <ext xmlns:x14="http://schemas.microsoft.com/office/spreadsheetml/2009/9/main" uri="{46F421CA-312F-682f-3DD2-61675219B42D}">
      <x14:dxfs count="12">
        <dxf>
          <font>
            <color theme="1" tint="0.34998626667073579"/>
            <name val="微软雅黑"/>
            <family val="2"/>
            <charset val="134"/>
          </font>
          <fill>
            <patternFill>
              <bgColor theme="8" tint="0.59996337778862885"/>
            </patternFill>
          </fill>
          <border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</border>
        </dxf>
        <dxf>
          <font>
            <name val="微软雅黑"/>
            <family val="2"/>
            <charset val="134"/>
          </font>
          <fill>
            <patternFill>
              <bgColor theme="4" tint="0.79998168889431442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0"/>
            <name val="微软雅黑"/>
            <family val="2"/>
            <charset val="134"/>
          </font>
          <fill>
            <patternFill>
              <bgColor rgb="FF0070C0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1" tint="0.24994659260841701"/>
            <name val="微软雅黑"/>
            <family val="2"/>
            <charset val="134"/>
          </font>
          <fill>
            <patternFill>
              <bgColor theme="8" tint="0.79998168889431442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 tint="0.49998474074526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1"/>
            <x14:slicerStyleElement type="unselectedItemWithNoData" dxfId="10"/>
            <x14:slicerStyleElement type="selectedItemWithData" dxfId="9"/>
            <x14:slicerStyleElement type="selectedItemWithNoData" dxfId="8"/>
            <x14:slicerStyleElement type="hoveredUnselectedItemWithData" dxfId="7"/>
            <x14:slicerStyleElement type="hoveredSelectedItemWithData" dxfId="6"/>
            <x14:slicerStyleElement type="hoveredUnselectedItemWithNoData" dxfId="5"/>
            <x14:slicerStyleElement type="hoveredSelectedItemWithNoData" dxfId="4"/>
          </x14:slicerStyleElements>
        </x14:slicerStyle>
        <x14:slicerStyle name="暗色系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设置!$I$4" horiz="1" max="1000" page="7" val="21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67236</xdr:colOff>
      <xdr:row>3</xdr:row>
      <xdr:rowOff>100852</xdr:rowOff>
    </xdr:from>
    <xdr:to>
      <xdr:col>7</xdr:col>
      <xdr:colOff>448236</xdr:colOff>
      <xdr:row>4</xdr:row>
      <xdr:rowOff>11206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总项目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总项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36" y="974911"/>
              <a:ext cx="4291853" cy="930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95250</xdr:colOff>
      <xdr:row>0</xdr:row>
      <xdr:rowOff>0</xdr:rowOff>
    </xdr:from>
    <xdr:to>
      <xdr:col>17</xdr:col>
      <xdr:colOff>123264</xdr:colOff>
      <xdr:row>3</xdr:row>
      <xdr:rowOff>184898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负责人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负责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6103" y="0"/>
              <a:ext cx="5350808" cy="1058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67237</xdr:colOff>
      <xdr:row>0</xdr:row>
      <xdr:rowOff>1</xdr:rowOff>
    </xdr:from>
    <xdr:to>
      <xdr:col>2</xdr:col>
      <xdr:colOff>493060</xdr:colOff>
      <xdr:row>3</xdr:row>
      <xdr:rowOff>44824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年份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37" y="1"/>
              <a:ext cx="1288676" cy="918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465042</xdr:colOff>
      <xdr:row>0</xdr:row>
      <xdr:rowOff>0</xdr:rowOff>
    </xdr:from>
    <xdr:to>
      <xdr:col>4</xdr:col>
      <xdr:colOff>1030941</xdr:colOff>
      <xdr:row>3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月份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895" y="0"/>
              <a:ext cx="2470899" cy="874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2</xdr:row>
          <xdr:rowOff>142875</xdr:rowOff>
        </xdr:from>
        <xdr:to>
          <xdr:col>30</xdr:col>
          <xdr:colOff>66675</xdr:colOff>
          <xdr:row>3</xdr:row>
          <xdr:rowOff>200025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22</xdr:col>
      <xdr:colOff>56029</xdr:colOff>
      <xdr:row>3</xdr:row>
      <xdr:rowOff>280147</xdr:rowOff>
    </xdr:from>
    <xdr:to>
      <xdr:col>29</xdr:col>
      <xdr:colOff>392206</xdr:colOff>
      <xdr:row>3</xdr:row>
      <xdr:rowOff>739588</xdr:rowOff>
    </xdr:to>
    <xdr:sp macro="" textlink="$X$4">
      <xdr:nvSpPr>
        <xdr:cNvPr id="8" name="矩形: 圆角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586882" y="1154206"/>
          <a:ext cx="3552265" cy="459441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BF83C35-B447-46D3-A120-F7E72261E5F1}" type="TxLink">
            <a:rPr lang="en-US" altLang="en-US" sz="1600" b="0" i="0" u="none" strike="noStrike">
              <a:solidFill>
                <a:schemeClr val="bg1"/>
              </a:solidFill>
              <a:latin typeface="阿里巴巴普惠体"/>
              <a:ea typeface="阿里巴巴普惠体"/>
              <a:cs typeface="阿里巴巴普惠体"/>
            </a:rPr>
            <a:pPr algn="ctr"/>
            <a:t>2021/11/22 到 2021/12/21</a:t>
          </a:fld>
          <a:endParaRPr lang="zh-CN" altLang="en-US" sz="1100">
            <a:solidFill>
              <a:schemeClr val="bg1"/>
            </a:solidFill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总项目" xr10:uid="{5133AADD-3503-4ECB-9D65-87C6E57D0309}" sourceName="总项目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负责人" xr10:uid="{A9D9C707-CA70-4188-A273-272BA31045A3}" sourceName="负责人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份" xr10:uid="{DED3A945-CB3A-4AD4-80EF-CAE95A0494D6}" sourceName="年份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" xr10:uid="{9265D7F1-B040-4EF1-AF28-2CCF7D95527E}" sourceName="月份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总项目" xr10:uid="{B926B7E7-4759-48CF-B0CE-C281C893F8B0}" cache="切片器_总项目" caption="总项目" columnCount="5" style="暗色系" rowHeight="368300"/>
  <slicer name="负责人" xr10:uid="{9021ABB7-7704-4973-BD72-6EE46AC83494}" cache="切片器_负责人" caption="负责人" columnCount="5" style="暗色系" rowHeight="368300"/>
  <slicer name="年份" xr10:uid="{C79CD079-FEA3-4377-AE76-B888C7602B93}" cache="切片器_年份" caption="年份" style="暗色系" rowHeight="368300"/>
  <slicer name="月份" xr10:uid="{7DCDD493-D50F-43C9-B314-EB382A939C29}" cache="切片器_月份" caption="月份" columnCount="3" style="暗色系" rowHeight="368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4BDAD6-0A34-4029-8854-D9F5F3F7119A}" name="甘特数据" displayName="甘特数据" ref="B7:AQ33" totalsRowShown="0" headerRowDxfId="48" dataDxfId="47" tableBorderDxfId="46" dataCellStyle="百分比">
  <autoFilter ref="B7:AQ33" xr:uid="{354BDAD6-0A34-4029-8854-D9F5F3F711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</autoFilter>
  <tableColumns count="42">
    <tableColumn id="1" xr3:uid="{7C60EB3C-82CF-425A-AD54-A65F1E8C6D26}" name="总项目" dataDxfId="45"/>
    <tableColumn id="2" xr3:uid="{F5A71EB5-05CF-4914-AC33-82BF2FED640E}" name="子项目名称" dataDxfId="44"/>
    <tableColumn id="3" xr3:uid="{BD200C6E-BE60-44A7-8A8F-7877FF17CF10}" name="负责人" dataDxfId="43"/>
    <tableColumn id="4" xr3:uid="{7D99FCA3-CACF-4012-AF9B-220BE6C2104F}" name="开始时间" dataDxfId="42"/>
    <tableColumn id="5" xr3:uid="{C42732D7-AD69-49A5-928D-90A79E0C107D}" name="年份" dataDxfId="41">
      <calculatedColumnFormula>YEAR(甘特数据[[#This Row],[开始时间]])&amp;"年"</calculatedColumnFormula>
    </tableColumn>
    <tableColumn id="6" xr3:uid="{7FBFB45D-2685-41F5-8978-CF5FD1E29C80}" name="月份" dataDxfId="40">
      <calculatedColumnFormula>MONTH(甘特数据[[#This Row],[开始时间]])&amp;"月"</calculatedColumnFormula>
    </tableColumn>
    <tableColumn id="7" xr3:uid="{67FE3BCD-F833-4BA1-999B-ECFA107FD4BB}" name="设计工期" dataDxfId="39"/>
    <tableColumn id="8" xr3:uid="{FA494FE5-6B5C-4B1C-9186-86647052C54B}" name="完成时间" dataDxfId="38">
      <calculatedColumnFormula>WORKDAY.INTL(甘特数据[[#This Row],[开始时间]],甘特数据[[#This Row],[设计工期]],1,假期)-1</calculatedColumnFormula>
    </tableColumn>
    <tableColumn id="9" xr3:uid="{E3F33EE1-5D7A-4677-B9CE-2B78BE6F5132}" name="完成进度" dataDxfId="37" dataCellStyle="百分比"/>
    <tableColumn id="10" xr3:uid="{FC0898E8-DDB2-45EB-9750-ECE9024DDFBC}" name="计划费用" dataDxfId="36" dataCellStyle="百分比"/>
    <tableColumn id="11" xr3:uid="{B10EE41E-0F6F-412F-BF8C-6091D81F80D2}" name="实际费用" dataDxfId="35" dataCellStyle="百分比"/>
    <tableColumn id="42" xr3:uid="{AC650DA9-5749-4240-AFFB-15E3457367BC}" name="列1" dataDxfId="34" dataCellStyle="百分比"/>
    <tableColumn id="12" xr3:uid="{C42D1BAA-935B-4B30-B4C5-7CF174933383}" name="1" dataDxfId="33" dataCellStyle="百分比"/>
    <tableColumn id="13" xr3:uid="{37380413-E3C1-4910-BC3C-5ADA397A0C13}" name="2" dataDxfId="32" dataCellStyle="百分比"/>
    <tableColumn id="14" xr3:uid="{CD8880F2-9B30-403D-9A40-551DCA97CBE9}" name="3" dataDxfId="31" dataCellStyle="百分比"/>
    <tableColumn id="15" xr3:uid="{715877D5-350B-476A-85A5-A0B06ACCC091}" name="4" dataDxfId="30" dataCellStyle="百分比"/>
    <tableColumn id="16" xr3:uid="{80AAB096-C5FC-41FC-BDAF-D17E35524B7B}" name="5" dataDxfId="29" dataCellStyle="百分比"/>
    <tableColumn id="17" xr3:uid="{A2A621F7-EB75-40C2-AC22-AA4CA7F6D62D}" name="6" dataDxfId="28" dataCellStyle="百分比"/>
    <tableColumn id="18" xr3:uid="{0C91790B-1E8B-426A-93A8-455468A0D2D3}" name="7" dataDxfId="27" dataCellStyle="百分比"/>
    <tableColumn id="19" xr3:uid="{3B142FB9-4B12-4AC3-A8D2-013654156C61}" name="8" dataDxfId="26" dataCellStyle="百分比"/>
    <tableColumn id="20" xr3:uid="{A74F19B3-41DC-4AB2-A73A-43B28C38C20C}" name="9" dataDxfId="25" dataCellStyle="百分比"/>
    <tableColumn id="21" xr3:uid="{79A5FA58-8FA8-40D5-9EE3-1F68C2E20F3C}" name="10" dataDxfId="24" dataCellStyle="百分比"/>
    <tableColumn id="22" xr3:uid="{04E9F176-A6D2-42E4-9B9C-AD29676F111B}" name="11" dataDxfId="23" dataCellStyle="百分比"/>
    <tableColumn id="23" xr3:uid="{0611D779-0D23-4FE4-8965-41B71CE33250}" name="12" dataDxfId="22" dataCellStyle="百分比"/>
    <tableColumn id="24" xr3:uid="{E1432085-D6C3-41C9-8D51-D72B3193C3A1}" name="13" dataDxfId="21" dataCellStyle="百分比"/>
    <tableColumn id="25" xr3:uid="{5474CA4B-8A0E-4D81-9942-073F2249E642}" name="14" dataDxfId="20" dataCellStyle="百分比"/>
    <tableColumn id="26" xr3:uid="{BEE80191-FB87-4FA3-A476-51A9491B0CF5}" name="15" dataDxfId="19" dataCellStyle="百分比"/>
    <tableColumn id="27" xr3:uid="{D35A15B3-8A0E-46BB-8B4F-190DCF840F61}" name="16" dataDxfId="18" dataCellStyle="百分比"/>
    <tableColumn id="28" xr3:uid="{0ACD162F-5FB7-4282-9D9C-9DDAE1F46FB1}" name="17" dataDxfId="17" dataCellStyle="百分比"/>
    <tableColumn id="29" xr3:uid="{21BAC592-86D6-4C3A-81D2-D0B0135961B1}" name="18" dataDxfId="16" dataCellStyle="百分比"/>
    <tableColumn id="30" xr3:uid="{A17F936D-7B65-4304-980D-F2AEBE6F3ED8}" name="19" dataDxfId="15" dataCellStyle="百分比"/>
    <tableColumn id="31" xr3:uid="{74BFB6CE-076A-4BE1-825F-F300A9545DED}" name="20" dataDxfId="14" dataCellStyle="百分比"/>
    <tableColumn id="32" xr3:uid="{FC82984B-6C4F-47C0-8712-3C9985B60292}" name="21" dataDxfId="13" dataCellStyle="百分比"/>
    <tableColumn id="33" xr3:uid="{5DF0D373-4D44-4BFE-A4BB-7CC18D08572C}" name="22" dataDxfId="12" dataCellStyle="百分比"/>
    <tableColumn id="34" xr3:uid="{64620F56-9223-4381-BACB-7E3548BA969C}" name="23" dataDxfId="11" dataCellStyle="百分比"/>
    <tableColumn id="35" xr3:uid="{B85F3507-4CE0-43D3-B808-70AB17517662}" name="24" dataDxfId="10" dataCellStyle="百分比"/>
    <tableColumn id="36" xr3:uid="{B197A87A-2211-4922-BFCA-0F26E87933BC}" name="25" dataDxfId="9" dataCellStyle="百分比"/>
    <tableColumn id="37" xr3:uid="{93926836-1896-4ED0-863F-25BDCD76B9FB}" name="26" dataDxfId="8" dataCellStyle="百分比"/>
    <tableColumn id="38" xr3:uid="{CBC34E9E-0AF6-44B3-8576-CC9B273E3B1B}" name="27" dataDxfId="7" dataCellStyle="百分比"/>
    <tableColumn id="39" xr3:uid="{84F2B8AF-1186-4F3A-A7C4-6CEF8DF99267}" name="28" dataDxfId="6" dataCellStyle="百分比"/>
    <tableColumn id="40" xr3:uid="{4CC227BE-2882-4DE7-9DB9-5D53C816E414}" name="29" dataDxfId="5" dataCellStyle="百分比"/>
    <tableColumn id="41" xr3:uid="{BD51B872-9482-4F4C-96FF-5E42FBA9DF62}" name="30" dataDxfId="4" dataCellStyle="百分比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纸张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7FB9-6C02-405B-95DA-B13F4A736C5F}">
  <dimension ref="B2:AQ33"/>
  <sheetViews>
    <sheetView showGridLines="0" tabSelected="1" zoomScale="55" zoomScaleNormal="55" workbookViewId="0">
      <pane ySplit="7" topLeftCell="A8" activePane="bottomLeft" state="frozenSplit"/>
      <selection pane="bottomLeft" activeCell="L38" sqref="L38"/>
    </sheetView>
  </sheetViews>
  <sheetFormatPr defaultRowHeight="23.25" x14ac:dyDescent="0.45"/>
  <cols>
    <col min="1" max="1" width="0.83203125" style="22" customWidth="1"/>
    <col min="2" max="2" width="6.6640625" style="22" customWidth="1"/>
    <col min="3" max="3" width="10" style="22" customWidth="1"/>
    <col min="4" max="4" width="6.6640625" style="22" bestFit="1" customWidth="1"/>
    <col min="5" max="5" width="10" style="22" bestFit="1" customWidth="1"/>
    <col min="6" max="6" width="11.08203125" style="24" hidden="1" customWidth="1"/>
    <col min="7" max="7" width="10" style="24" hidden="1" customWidth="1"/>
    <col min="8" max="8" width="7.33203125" style="22" customWidth="1"/>
    <col min="9" max="9" width="8.83203125" style="23" hidden="1" customWidth="1"/>
    <col min="10" max="12" width="7.33203125" style="22" customWidth="1"/>
    <col min="13" max="13" width="1.08203125" style="22" customWidth="1"/>
    <col min="14" max="43" width="4" style="22" customWidth="1"/>
    <col min="44" max="16384" width="8.6640625" style="22"/>
  </cols>
  <sheetData>
    <row r="2" spans="2:43" x14ac:dyDescent="0.45">
      <c r="C2" s="23"/>
    </row>
    <row r="4" spans="2:43" ht="80.25" customHeight="1" x14ac:dyDescent="0.45">
      <c r="E4" s="23"/>
      <c r="F4" s="25"/>
      <c r="H4" s="23"/>
      <c r="J4" s="26"/>
      <c r="K4" s="27"/>
      <c r="L4" s="27"/>
      <c r="M4" s="27"/>
      <c r="X4" s="32" t="str">
        <f>TEXT(设置!J7,"YYYY/MM/DD")&amp;" 到 "&amp;TEXT(设置!J8,"YYYY/MM/DD")</f>
        <v>2021/11/22 到 2021/12/21</v>
      </c>
    </row>
    <row r="5" spans="2:43" ht="53.25" customHeight="1" x14ac:dyDescent="0.45">
      <c r="E5" s="30">
        <f>SUBTOTAL(5,甘特数据[开始时间])</f>
        <v>44501</v>
      </c>
      <c r="F5" s="25"/>
      <c r="H5" s="23"/>
      <c r="J5" s="20">
        <f>SUBTOTAL(1,甘特数据[完成进度])</f>
        <v>0.39807692307692299</v>
      </c>
      <c r="K5" s="28">
        <f>SUBTOTAL(9,甘特数据[计划费用])</f>
        <v>12571000</v>
      </c>
      <c r="L5" s="28">
        <f>SUBTOTAL(9,甘特数据[实际费用])</f>
        <v>5096146</v>
      </c>
      <c r="M5" s="28"/>
      <c r="N5" s="31" t="str">
        <f ca="1">IFERROR(OFFSET(设置!$C$4,MATCH(N$6,假期,0),),"")</f>
        <v/>
      </c>
      <c r="O5" s="31" t="str">
        <f ca="1">IFERROR(OFFSET(设置!$C$4,MATCH(O$6,假期,0),),"")</f>
        <v/>
      </c>
      <c r="P5" s="31" t="str">
        <f ca="1">IFERROR(OFFSET(设置!$C$4,MATCH(P$6,假期,0),),"")</f>
        <v>合同问题</v>
      </c>
      <c r="Q5" s="31" t="str">
        <f ca="1">IFERROR(OFFSET(设置!$C$4,MATCH(Q$6,假期,0),),"")</f>
        <v/>
      </c>
      <c r="R5" s="31" t="str">
        <f ca="1">IFERROR(OFFSET(设置!$C$4,MATCH(R$6,假期,0),),"")</f>
        <v/>
      </c>
      <c r="S5" s="31" t="str">
        <f ca="1">IFERROR(OFFSET(设置!$C$4,MATCH(S$6,假期,0),),"")</f>
        <v/>
      </c>
      <c r="T5" s="31" t="str">
        <f ca="1">IFERROR(OFFSET(设置!$C$4,MATCH(T$6,假期,0),),"")</f>
        <v/>
      </c>
      <c r="U5" s="31" t="str">
        <f ca="1">IFERROR(OFFSET(设置!$C$4,MATCH(U$6,假期,0),),"")</f>
        <v/>
      </c>
      <c r="V5" s="31" t="str">
        <f ca="1">IFERROR(OFFSET(设置!$C$4,MATCH(V$6,假期,0),),"")</f>
        <v/>
      </c>
      <c r="W5" s="31" t="str">
        <f ca="1">IFERROR(OFFSET(设置!$C$4,MATCH(W$6,假期,0),),"")</f>
        <v/>
      </c>
      <c r="X5" s="31" t="str">
        <f ca="1">IFERROR(OFFSET(设置!$C$4,MATCH(X$6,假期,0),),"")</f>
        <v/>
      </c>
      <c r="Y5" s="31" t="str">
        <f ca="1">IFERROR(OFFSET(设置!$C$4,MATCH(Y$6,假期,0),),"")</f>
        <v/>
      </c>
      <c r="Z5" s="31" t="str">
        <f ca="1">IFERROR(OFFSET(设置!$C$4,MATCH(Z$6,假期,0),),"")</f>
        <v/>
      </c>
      <c r="AA5" s="31" t="str">
        <f ca="1">IFERROR(OFFSET(设置!$C$4,MATCH(AA$6,假期,0),),"")</f>
        <v>AAAAA</v>
      </c>
      <c r="AB5" s="31" t="str">
        <f ca="1">IFERROR(OFFSET(设置!$C$4,MATCH(AB$6,假期,0),),"")</f>
        <v/>
      </c>
      <c r="AC5" s="31" t="str">
        <f ca="1">IFERROR(OFFSET(设置!$C$4,MATCH(AC$6,假期,0),),"")</f>
        <v/>
      </c>
      <c r="AD5" s="31" t="str">
        <f ca="1">IFERROR(OFFSET(设置!$C$4,MATCH(AD$6,假期,0),),"")</f>
        <v/>
      </c>
      <c r="AE5" s="31" t="str">
        <f ca="1">IFERROR(OFFSET(设置!$C$4,MATCH(AE$6,假期,0),),"")</f>
        <v/>
      </c>
      <c r="AF5" s="31" t="str">
        <f ca="1">IFERROR(OFFSET(设置!$C$4,MATCH(AF$6,假期,0),),"")</f>
        <v/>
      </c>
      <c r="AG5" s="31" t="str">
        <f ca="1">IFERROR(OFFSET(设置!$C$4,MATCH(AG$6,假期,0),),"")</f>
        <v>不开心</v>
      </c>
      <c r="AH5" s="31" t="str">
        <f ca="1">IFERROR(OFFSET(设置!$C$4,MATCH(AH$6,假期,0),),"")</f>
        <v/>
      </c>
      <c r="AI5" s="31" t="str">
        <f ca="1">IFERROR(OFFSET(设置!$C$4,MATCH(AI$6,假期,0),),"")</f>
        <v/>
      </c>
      <c r="AJ5" s="31" t="str">
        <f ca="1">IFERROR(OFFSET(设置!$C$4,MATCH(AJ$6,假期,0),),"")</f>
        <v/>
      </c>
      <c r="AK5" s="31" t="str">
        <f ca="1">IFERROR(OFFSET(设置!$C$4,MATCH(AK$6,假期,0),),"")</f>
        <v/>
      </c>
      <c r="AL5" s="31" t="str">
        <f ca="1">IFERROR(OFFSET(设置!$C$4,MATCH(AL$6,假期,0),),"")</f>
        <v/>
      </c>
      <c r="AM5" s="31" t="str">
        <f ca="1">IFERROR(OFFSET(设置!$C$4,MATCH(AM$6,假期,0),),"")</f>
        <v/>
      </c>
      <c r="AN5" s="31" t="str">
        <f ca="1">IFERROR(OFFSET(设置!$C$4,MATCH(AN$6,假期,0),),"")</f>
        <v/>
      </c>
      <c r="AO5" s="31" t="str">
        <f ca="1">IFERROR(OFFSET(设置!$C$4,MATCH(AO$6,假期,0),),"")</f>
        <v/>
      </c>
      <c r="AP5" s="31" t="str">
        <f ca="1">IFERROR(OFFSET(设置!$C$4,MATCH(AP$6,假期,0),),"")</f>
        <v/>
      </c>
      <c r="AQ5" s="31" t="str">
        <f ca="1">IFERROR(OFFSET(设置!$C$4,MATCH(AQ$6,假期,0),),"")</f>
        <v/>
      </c>
    </row>
    <row r="6" spans="2:43" x14ac:dyDescent="0.45">
      <c r="B6" s="8" t="s">
        <v>0</v>
      </c>
      <c r="C6" s="9" t="s">
        <v>1</v>
      </c>
      <c r="D6" s="9" t="s">
        <v>2</v>
      </c>
      <c r="E6" s="9" t="s">
        <v>3</v>
      </c>
      <c r="F6" s="9" t="s">
        <v>71</v>
      </c>
      <c r="G6" s="9" t="s">
        <v>69</v>
      </c>
      <c r="H6" s="9" t="s">
        <v>4</v>
      </c>
      <c r="I6" s="10" t="s">
        <v>68</v>
      </c>
      <c r="J6" s="9" t="s">
        <v>5</v>
      </c>
      <c r="K6" s="9" t="s">
        <v>76</v>
      </c>
      <c r="L6" s="9" t="s">
        <v>77</v>
      </c>
      <c r="M6" s="11"/>
      <c r="N6" s="29">
        <f>E5+设置!I4</f>
        <v>44522</v>
      </c>
      <c r="O6" s="29">
        <f>N6+1</f>
        <v>44523</v>
      </c>
      <c r="P6" s="29">
        <f t="shared" ref="P6:AQ6" si="0">O6+1</f>
        <v>44524</v>
      </c>
      <c r="Q6" s="29">
        <f t="shared" si="0"/>
        <v>44525</v>
      </c>
      <c r="R6" s="29">
        <f t="shared" si="0"/>
        <v>44526</v>
      </c>
      <c r="S6" s="29">
        <f t="shared" si="0"/>
        <v>44527</v>
      </c>
      <c r="T6" s="29">
        <f t="shared" si="0"/>
        <v>44528</v>
      </c>
      <c r="U6" s="29">
        <f t="shared" si="0"/>
        <v>44529</v>
      </c>
      <c r="V6" s="29">
        <f t="shared" si="0"/>
        <v>44530</v>
      </c>
      <c r="W6" s="29">
        <f t="shared" si="0"/>
        <v>44531</v>
      </c>
      <c r="X6" s="29">
        <f t="shared" si="0"/>
        <v>44532</v>
      </c>
      <c r="Y6" s="29">
        <f t="shared" si="0"/>
        <v>44533</v>
      </c>
      <c r="Z6" s="29">
        <f t="shared" si="0"/>
        <v>44534</v>
      </c>
      <c r="AA6" s="29">
        <f t="shared" si="0"/>
        <v>44535</v>
      </c>
      <c r="AB6" s="29">
        <f t="shared" si="0"/>
        <v>44536</v>
      </c>
      <c r="AC6" s="29">
        <f t="shared" si="0"/>
        <v>44537</v>
      </c>
      <c r="AD6" s="29">
        <f t="shared" si="0"/>
        <v>44538</v>
      </c>
      <c r="AE6" s="29">
        <f t="shared" si="0"/>
        <v>44539</v>
      </c>
      <c r="AF6" s="29">
        <f t="shared" si="0"/>
        <v>44540</v>
      </c>
      <c r="AG6" s="29">
        <f t="shared" si="0"/>
        <v>44541</v>
      </c>
      <c r="AH6" s="29">
        <f t="shared" si="0"/>
        <v>44542</v>
      </c>
      <c r="AI6" s="29">
        <f t="shared" si="0"/>
        <v>44543</v>
      </c>
      <c r="AJ6" s="29">
        <f t="shared" si="0"/>
        <v>44544</v>
      </c>
      <c r="AK6" s="29">
        <f t="shared" si="0"/>
        <v>44545</v>
      </c>
      <c r="AL6" s="29">
        <f t="shared" si="0"/>
        <v>44546</v>
      </c>
      <c r="AM6" s="29">
        <f t="shared" si="0"/>
        <v>44547</v>
      </c>
      <c r="AN6" s="29">
        <f t="shared" si="0"/>
        <v>44548</v>
      </c>
      <c r="AO6" s="29">
        <f t="shared" si="0"/>
        <v>44549</v>
      </c>
      <c r="AP6" s="29">
        <f t="shared" si="0"/>
        <v>44550</v>
      </c>
      <c r="AQ6" s="29">
        <f t="shared" si="0"/>
        <v>44551</v>
      </c>
    </row>
    <row r="7" spans="2:43" ht="24" hidden="1" customHeight="1" x14ac:dyDescent="0.45">
      <c r="B7" s="11" t="s">
        <v>0</v>
      </c>
      <c r="C7" s="11" t="s">
        <v>1</v>
      </c>
      <c r="D7" s="11" t="s">
        <v>2</v>
      </c>
      <c r="E7" s="11" t="s">
        <v>3</v>
      </c>
      <c r="F7" s="11" t="s">
        <v>71</v>
      </c>
      <c r="G7" s="11" t="s">
        <v>69</v>
      </c>
      <c r="H7" s="11" t="s">
        <v>4</v>
      </c>
      <c r="I7" s="12" t="s">
        <v>68</v>
      </c>
      <c r="J7" s="11" t="s">
        <v>5</v>
      </c>
      <c r="K7" s="11" t="s">
        <v>76</v>
      </c>
      <c r="L7" s="11" t="s">
        <v>77</v>
      </c>
      <c r="M7" s="11" t="s">
        <v>75</v>
      </c>
      <c r="N7" s="11" t="s">
        <v>88</v>
      </c>
      <c r="O7" s="11" t="s">
        <v>89</v>
      </c>
      <c r="P7" s="11" t="s">
        <v>39</v>
      </c>
      <c r="Q7" s="11" t="s">
        <v>40</v>
      </c>
      <c r="R7" s="11" t="s">
        <v>41</v>
      </c>
      <c r="S7" s="11" t="s">
        <v>42</v>
      </c>
      <c r="T7" s="11" t="s">
        <v>43</v>
      </c>
      <c r="U7" s="11" t="s">
        <v>44</v>
      </c>
      <c r="V7" s="11" t="s">
        <v>45</v>
      </c>
      <c r="W7" s="11" t="s">
        <v>46</v>
      </c>
      <c r="X7" s="11" t="s">
        <v>47</v>
      </c>
      <c r="Y7" s="11" t="s">
        <v>48</v>
      </c>
      <c r="Z7" s="11" t="s">
        <v>49</v>
      </c>
      <c r="AA7" s="11" t="s">
        <v>50</v>
      </c>
      <c r="AB7" s="11" t="s">
        <v>51</v>
      </c>
      <c r="AC7" s="11" t="s">
        <v>52</v>
      </c>
      <c r="AD7" s="11" t="s">
        <v>53</v>
      </c>
      <c r="AE7" s="11" t="s">
        <v>54</v>
      </c>
      <c r="AF7" s="11" t="s">
        <v>55</v>
      </c>
      <c r="AG7" s="11" t="s">
        <v>56</v>
      </c>
      <c r="AH7" s="11" t="s">
        <v>57</v>
      </c>
      <c r="AI7" s="11" t="s">
        <v>58</v>
      </c>
      <c r="AJ7" s="11" t="s">
        <v>59</v>
      </c>
      <c r="AK7" s="11" t="s">
        <v>60</v>
      </c>
      <c r="AL7" s="11" t="s">
        <v>61</v>
      </c>
      <c r="AM7" s="11" t="s">
        <v>62</v>
      </c>
      <c r="AN7" s="11" t="s">
        <v>63</v>
      </c>
      <c r="AO7" s="11" t="s">
        <v>64</v>
      </c>
      <c r="AP7" s="11" t="s">
        <v>65</v>
      </c>
      <c r="AQ7" s="11" t="s">
        <v>66</v>
      </c>
    </row>
    <row r="8" spans="2:43" x14ac:dyDescent="0.45">
      <c r="B8" s="16" t="s">
        <v>6</v>
      </c>
      <c r="C8" s="16" t="s">
        <v>7</v>
      </c>
      <c r="D8" s="17" t="s">
        <v>8</v>
      </c>
      <c r="E8" s="17">
        <v>44501</v>
      </c>
      <c r="F8" s="18" t="str">
        <f>YEAR(甘特数据[[#This Row],[开始时间]])&amp;"年"</f>
        <v>2021年</v>
      </c>
      <c r="G8" s="18" t="str">
        <f>MONTH(甘特数据[[#This Row],[开始时间]])&amp;"月"</f>
        <v>11月</v>
      </c>
      <c r="H8" s="18">
        <v>2</v>
      </c>
      <c r="I8" s="19">
        <f ca="1">WORKDAY.INTL(甘特数据[[#This Row],[开始时间]],甘特数据[[#This Row],[设计工期]],1,假期)-1</f>
        <v>44502</v>
      </c>
      <c r="J8" s="20">
        <v>0.5</v>
      </c>
      <c r="K8" s="21">
        <v>218000</v>
      </c>
      <c r="L8" s="21">
        <v>97337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2:43" x14ac:dyDescent="0.45">
      <c r="B9" s="16" t="s">
        <v>6</v>
      </c>
      <c r="C9" s="16" t="s">
        <v>9</v>
      </c>
      <c r="D9" s="17" t="s">
        <v>10</v>
      </c>
      <c r="E9" s="17">
        <v>44505</v>
      </c>
      <c r="F9" s="18" t="str">
        <f>YEAR(甘特数据[[#This Row],[开始时间]])&amp;"年"</f>
        <v>2021年</v>
      </c>
      <c r="G9" s="18" t="str">
        <f>MONTH(甘特数据[[#This Row],[开始时间]])&amp;"月"</f>
        <v>11月</v>
      </c>
      <c r="H9" s="18">
        <v>2</v>
      </c>
      <c r="I9" s="19">
        <f ca="1">WORKDAY.INTL(甘特数据[[#This Row],[开始时间]],甘特数据[[#This Row],[设计工期]],1,假期)-1</f>
        <v>44508</v>
      </c>
      <c r="J9" s="20">
        <v>0.5</v>
      </c>
      <c r="K9" s="21">
        <v>393000</v>
      </c>
      <c r="L9" s="21">
        <v>177440</v>
      </c>
      <c r="M9" s="21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 spans="2:43" x14ac:dyDescent="0.45">
      <c r="B10" s="16" t="s">
        <v>6</v>
      </c>
      <c r="C10" s="16" t="s">
        <v>11</v>
      </c>
      <c r="D10" s="17" t="s">
        <v>12</v>
      </c>
      <c r="E10" s="17">
        <v>44508</v>
      </c>
      <c r="F10" s="18" t="str">
        <f>YEAR(甘特数据[[#This Row],[开始时间]])&amp;"年"</f>
        <v>2021年</v>
      </c>
      <c r="G10" s="18" t="str">
        <f>MONTH(甘特数据[[#This Row],[开始时间]])&amp;"月"</f>
        <v>11月</v>
      </c>
      <c r="H10" s="18">
        <v>6</v>
      </c>
      <c r="I10" s="19">
        <f ca="1">WORKDAY.INTL(甘特数据[[#This Row],[开始时间]],甘特数据[[#This Row],[设计工期]],1,假期)-1</f>
        <v>44517</v>
      </c>
      <c r="J10" s="20">
        <v>0.7</v>
      </c>
      <c r="K10" s="21">
        <v>86000</v>
      </c>
      <c r="L10" s="21">
        <v>31046</v>
      </c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</row>
    <row r="11" spans="2:43" x14ac:dyDescent="0.45">
      <c r="B11" s="16" t="s">
        <v>6</v>
      </c>
      <c r="C11" s="16" t="s">
        <v>13</v>
      </c>
      <c r="D11" s="17" t="s">
        <v>8</v>
      </c>
      <c r="E11" s="17">
        <v>44515</v>
      </c>
      <c r="F11" s="18" t="str">
        <f>YEAR(甘特数据[[#This Row],[开始时间]])&amp;"年"</f>
        <v>2021年</v>
      </c>
      <c r="G11" s="18" t="str">
        <f>MONTH(甘特数据[[#This Row],[开始时间]])&amp;"月"</f>
        <v>11月</v>
      </c>
      <c r="H11" s="18">
        <v>4</v>
      </c>
      <c r="I11" s="19">
        <f ca="1">WORKDAY.INTL(甘特数据[[#This Row],[开始时间]],甘特数据[[#This Row],[设计工期]],1,假期)-1</f>
        <v>44521</v>
      </c>
      <c r="J11" s="20">
        <v>0.5</v>
      </c>
      <c r="K11" s="21">
        <v>732000</v>
      </c>
      <c r="L11" s="21">
        <v>261324</v>
      </c>
      <c r="M11" s="21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2:43" x14ac:dyDescent="0.45">
      <c r="B12" s="16" t="s">
        <v>6</v>
      </c>
      <c r="C12" s="16" t="s">
        <v>14</v>
      </c>
      <c r="D12" s="17" t="s">
        <v>15</v>
      </c>
      <c r="E12" s="17">
        <v>44518</v>
      </c>
      <c r="F12" s="18" t="str">
        <f>YEAR(甘特数据[[#This Row],[开始时间]])&amp;"年"</f>
        <v>2021年</v>
      </c>
      <c r="G12" s="18" t="str">
        <f>MONTH(甘特数据[[#This Row],[开始时间]])&amp;"月"</f>
        <v>11月</v>
      </c>
      <c r="H12" s="18">
        <v>5</v>
      </c>
      <c r="I12" s="19">
        <f ca="1">WORKDAY.INTL(甘特数据[[#This Row],[开始时间]],甘特数据[[#This Row],[设计工期]],1,假期)-1</f>
        <v>44525</v>
      </c>
      <c r="J12" s="20">
        <v>0.5</v>
      </c>
      <c r="K12" s="21">
        <v>492000</v>
      </c>
      <c r="L12" s="21">
        <v>116850</v>
      </c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</row>
    <row r="13" spans="2:43" x14ac:dyDescent="0.45">
      <c r="B13" s="16" t="s">
        <v>16</v>
      </c>
      <c r="C13" s="16" t="s">
        <v>17</v>
      </c>
      <c r="D13" s="17" t="s">
        <v>10</v>
      </c>
      <c r="E13" s="17">
        <v>44516</v>
      </c>
      <c r="F13" s="18" t="str">
        <f>YEAR(甘特数据[[#This Row],[开始时间]])&amp;"年"</f>
        <v>2021年</v>
      </c>
      <c r="G13" s="18" t="str">
        <f>MONTH(甘特数据[[#This Row],[开始时间]])&amp;"月"</f>
        <v>11月</v>
      </c>
      <c r="H13" s="18">
        <v>5</v>
      </c>
      <c r="I13" s="19">
        <f ca="1">WORKDAY.INTL(甘特数据[[#This Row],[开始时间]],甘特数据[[#This Row],[设计工期]],1,假期)-1</f>
        <v>44524</v>
      </c>
      <c r="J13" s="20">
        <v>0.4</v>
      </c>
      <c r="K13" s="21">
        <v>188000</v>
      </c>
      <c r="L13" s="21">
        <v>0</v>
      </c>
      <c r="M13" s="21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</row>
    <row r="14" spans="2:43" x14ac:dyDescent="0.45">
      <c r="B14" s="16" t="s">
        <v>16</v>
      </c>
      <c r="C14" s="16" t="s">
        <v>18</v>
      </c>
      <c r="D14" s="17" t="s">
        <v>19</v>
      </c>
      <c r="E14" s="17">
        <v>44519</v>
      </c>
      <c r="F14" s="18" t="str">
        <f>YEAR(甘特数据[[#This Row],[开始时间]])&amp;"年"</f>
        <v>2021年</v>
      </c>
      <c r="G14" s="18" t="str">
        <f>MONTH(甘特数据[[#This Row],[开始时间]])&amp;"月"</f>
        <v>11月</v>
      </c>
      <c r="H14" s="18">
        <v>5</v>
      </c>
      <c r="I14" s="19">
        <f ca="1">WORKDAY.INTL(甘特数据[[#This Row],[开始时间]],甘特数据[[#This Row],[设计工期]],1,假期)-1</f>
        <v>44528</v>
      </c>
      <c r="J14" s="20">
        <v>0.8</v>
      </c>
      <c r="K14" s="21">
        <v>180000</v>
      </c>
      <c r="L14" s="21">
        <v>79380</v>
      </c>
      <c r="M14" s="2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2:43" x14ac:dyDescent="0.45">
      <c r="B15" s="16" t="s">
        <v>16</v>
      </c>
      <c r="C15" s="16" t="s">
        <v>20</v>
      </c>
      <c r="D15" s="17" t="s">
        <v>12</v>
      </c>
      <c r="E15" s="17">
        <v>44511</v>
      </c>
      <c r="F15" s="18" t="str">
        <f>YEAR(甘特数据[[#This Row],[开始时间]])&amp;"年"</f>
        <v>2021年</v>
      </c>
      <c r="G15" s="18" t="str">
        <f>MONTH(甘特数据[[#This Row],[开始时间]])&amp;"月"</f>
        <v>11月</v>
      </c>
      <c r="H15" s="18">
        <v>5</v>
      </c>
      <c r="I15" s="19">
        <f ca="1">WORKDAY.INTL(甘特数据[[#This Row],[开始时间]],甘特数据[[#This Row],[设计工期]],1,假期)-1</f>
        <v>44518</v>
      </c>
      <c r="J15" s="20">
        <v>0.2</v>
      </c>
      <c r="K15" s="21">
        <v>582000</v>
      </c>
      <c r="L15" s="21">
        <v>195231</v>
      </c>
      <c r="M15" s="21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2:43" x14ac:dyDescent="0.45">
      <c r="B16" s="16" t="s">
        <v>16</v>
      </c>
      <c r="C16" s="16" t="s">
        <v>21</v>
      </c>
      <c r="D16" s="17" t="s">
        <v>8</v>
      </c>
      <c r="E16" s="17">
        <v>44504</v>
      </c>
      <c r="F16" s="18" t="str">
        <f>YEAR(甘特数据[[#This Row],[开始时间]])&amp;"年"</f>
        <v>2021年</v>
      </c>
      <c r="G16" s="18" t="str">
        <f>MONTH(甘特数据[[#This Row],[开始时间]])&amp;"月"</f>
        <v>11月</v>
      </c>
      <c r="H16" s="18">
        <v>2</v>
      </c>
      <c r="I16" s="19">
        <f ca="1">WORKDAY.INTL(甘特数据[[#This Row],[开始时间]],甘特数据[[#This Row],[设计工期]],1,假期)-1</f>
        <v>44507</v>
      </c>
      <c r="J16" s="20">
        <v>1</v>
      </c>
      <c r="K16" s="21">
        <v>562000</v>
      </c>
      <c r="L16" s="21">
        <v>74746</v>
      </c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7" spans="2:43" x14ac:dyDescent="0.45">
      <c r="B17" s="16" t="s">
        <v>16</v>
      </c>
      <c r="C17" s="16" t="s">
        <v>22</v>
      </c>
      <c r="D17" s="17" t="s">
        <v>8</v>
      </c>
      <c r="E17" s="17">
        <v>44508</v>
      </c>
      <c r="F17" s="18" t="str">
        <f>YEAR(甘特数据[[#This Row],[开始时间]])&amp;"年"</f>
        <v>2021年</v>
      </c>
      <c r="G17" s="18" t="str">
        <f>MONTH(甘特数据[[#This Row],[开始时间]])&amp;"月"</f>
        <v>11月</v>
      </c>
      <c r="H17" s="18">
        <v>6</v>
      </c>
      <c r="I17" s="19">
        <f ca="1">WORKDAY.INTL(甘特数据[[#This Row],[开始时间]],甘特数据[[#This Row],[设计工期]],1,假期)-1</f>
        <v>44517</v>
      </c>
      <c r="J17" s="20">
        <v>1</v>
      </c>
      <c r="K17" s="21">
        <v>416000</v>
      </c>
      <c r="L17" s="21">
        <v>175015</v>
      </c>
      <c r="M17" s="21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</row>
    <row r="18" spans="2:43" x14ac:dyDescent="0.45">
      <c r="B18" s="16" t="s">
        <v>16</v>
      </c>
      <c r="C18" s="16" t="s">
        <v>23</v>
      </c>
      <c r="D18" s="17" t="s">
        <v>19</v>
      </c>
      <c r="E18" s="17">
        <v>44524</v>
      </c>
      <c r="F18" s="18" t="str">
        <f>YEAR(甘特数据[[#This Row],[开始时间]])&amp;"年"</f>
        <v>2021年</v>
      </c>
      <c r="G18" s="18" t="str">
        <f>MONTH(甘特数据[[#This Row],[开始时间]])&amp;"月"</f>
        <v>11月</v>
      </c>
      <c r="H18" s="18">
        <v>5</v>
      </c>
      <c r="I18" s="19">
        <f ca="1">WORKDAY.INTL(甘特数据[[#This Row],[开始时间]],甘特数据[[#This Row],[设计工期]],1,假期)-1</f>
        <v>44530</v>
      </c>
      <c r="J18" s="20">
        <v>0.2</v>
      </c>
      <c r="K18" s="21">
        <v>293000</v>
      </c>
      <c r="L18" s="21">
        <v>273001</v>
      </c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</row>
    <row r="19" spans="2:43" x14ac:dyDescent="0.45">
      <c r="B19" s="16" t="s">
        <v>24</v>
      </c>
      <c r="C19" s="16" t="s">
        <v>25</v>
      </c>
      <c r="D19" s="17" t="s">
        <v>10</v>
      </c>
      <c r="E19" s="17">
        <v>44522</v>
      </c>
      <c r="F19" s="18" t="str">
        <f>YEAR(甘特数据[[#This Row],[开始时间]])&amp;"年"</f>
        <v>2021年</v>
      </c>
      <c r="G19" s="18" t="str">
        <f>MONTH(甘特数据[[#This Row],[开始时间]])&amp;"月"</f>
        <v>11月</v>
      </c>
      <c r="H19" s="18">
        <v>6</v>
      </c>
      <c r="I19" s="19">
        <f ca="1">WORKDAY.INTL(甘特数据[[#This Row],[开始时间]],甘特数据[[#This Row],[设计工期]],1,假期)-1</f>
        <v>44530</v>
      </c>
      <c r="J19" s="20">
        <v>0.3</v>
      </c>
      <c r="K19" s="21">
        <v>224000</v>
      </c>
      <c r="L19" s="21">
        <v>57910</v>
      </c>
      <c r="M19" s="21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</row>
    <row r="20" spans="2:43" x14ac:dyDescent="0.45">
      <c r="B20" s="16" t="s">
        <v>24</v>
      </c>
      <c r="C20" s="16" t="s">
        <v>26</v>
      </c>
      <c r="D20" s="17" t="s">
        <v>19</v>
      </c>
      <c r="E20" s="17">
        <v>44512</v>
      </c>
      <c r="F20" s="18" t="str">
        <f>YEAR(甘特数据[[#This Row],[开始时间]])&amp;"年"</f>
        <v>2021年</v>
      </c>
      <c r="G20" s="18" t="str">
        <f>MONTH(甘特数据[[#This Row],[开始时间]])&amp;"月"</f>
        <v>11月</v>
      </c>
      <c r="H20" s="18">
        <v>4</v>
      </c>
      <c r="I20" s="19">
        <f ca="1">WORKDAY.INTL(甘特数据[[#This Row],[开始时间]],甘特数据[[#This Row],[设计工期]],1,假期)-1</f>
        <v>44518</v>
      </c>
      <c r="J20" s="20">
        <v>0.25</v>
      </c>
      <c r="K20" s="21">
        <v>978000</v>
      </c>
      <c r="L20" s="21">
        <v>0</v>
      </c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</row>
    <row r="21" spans="2:43" x14ac:dyDescent="0.45">
      <c r="B21" s="16" t="s">
        <v>24</v>
      </c>
      <c r="C21" s="16" t="s">
        <v>27</v>
      </c>
      <c r="D21" s="17" t="s">
        <v>19</v>
      </c>
      <c r="E21" s="17">
        <v>44518</v>
      </c>
      <c r="F21" s="18" t="str">
        <f>YEAR(甘特数据[[#This Row],[开始时间]])&amp;"年"</f>
        <v>2021年</v>
      </c>
      <c r="G21" s="18" t="str">
        <f>MONTH(甘特数据[[#This Row],[开始时间]])&amp;"月"</f>
        <v>11月</v>
      </c>
      <c r="H21" s="18">
        <v>5</v>
      </c>
      <c r="I21" s="19">
        <f ca="1">WORKDAY.INTL(甘特数据[[#This Row],[开始时间]],甘特数据[[#This Row],[设计工期]],1,假期)-1</f>
        <v>44525</v>
      </c>
      <c r="J21" s="20">
        <v>0.2</v>
      </c>
      <c r="K21" s="21">
        <v>932000</v>
      </c>
      <c r="L21" s="21">
        <v>379157</v>
      </c>
      <c r="M21" s="21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</row>
    <row r="22" spans="2:43" x14ac:dyDescent="0.45">
      <c r="B22" s="16" t="s">
        <v>24</v>
      </c>
      <c r="C22" s="16" t="s">
        <v>28</v>
      </c>
      <c r="D22" s="17" t="s">
        <v>19</v>
      </c>
      <c r="E22" s="17">
        <v>44522</v>
      </c>
      <c r="F22" s="18" t="str">
        <f>YEAR(甘特数据[[#This Row],[开始时间]])&amp;"年"</f>
        <v>2021年</v>
      </c>
      <c r="G22" s="18" t="str">
        <f>MONTH(甘特数据[[#This Row],[开始时间]])&amp;"月"</f>
        <v>11月</v>
      </c>
      <c r="H22" s="18">
        <v>6</v>
      </c>
      <c r="I22" s="19">
        <f ca="1">WORKDAY.INTL(甘特数据[[#This Row],[开始时间]],甘特数据[[#This Row],[设计工期]],1,假期)-1</f>
        <v>44530</v>
      </c>
      <c r="J22" s="20">
        <v>0.2</v>
      </c>
      <c r="K22" s="21">
        <v>854000</v>
      </c>
      <c r="L22" s="21">
        <v>322812</v>
      </c>
      <c r="M22" s="21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</row>
    <row r="23" spans="2:43" x14ac:dyDescent="0.45">
      <c r="B23" s="16" t="s">
        <v>24</v>
      </c>
      <c r="C23" s="16" t="s">
        <v>29</v>
      </c>
      <c r="D23" s="17" t="s">
        <v>10</v>
      </c>
      <c r="E23" s="17">
        <v>44532</v>
      </c>
      <c r="F23" s="18" t="str">
        <f>YEAR(甘特数据[[#This Row],[开始时间]])&amp;"年"</f>
        <v>2021年</v>
      </c>
      <c r="G23" s="18" t="str">
        <f>MONTH(甘特数据[[#This Row],[开始时间]])&amp;"月"</f>
        <v>12月</v>
      </c>
      <c r="H23" s="18">
        <v>8</v>
      </c>
      <c r="I23" s="19">
        <f ca="1">WORKDAY.INTL(甘特数据[[#This Row],[开始时间]],甘特数据[[#This Row],[设计工期]],1,假期)-1</f>
        <v>44543</v>
      </c>
      <c r="J23" s="20">
        <v>0.3</v>
      </c>
      <c r="K23" s="21">
        <v>81000</v>
      </c>
      <c r="L23" s="21">
        <v>38461</v>
      </c>
      <c r="M23" s="21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</row>
    <row r="24" spans="2:43" x14ac:dyDescent="0.45">
      <c r="B24" s="16" t="s">
        <v>72</v>
      </c>
      <c r="C24" s="16" t="s">
        <v>78</v>
      </c>
      <c r="D24" s="17" t="s">
        <v>10</v>
      </c>
      <c r="E24" s="17">
        <v>44531</v>
      </c>
      <c r="F24" s="18" t="str">
        <f>YEAR(甘特数据[[#This Row],[开始时间]])&amp;"年"</f>
        <v>2021年</v>
      </c>
      <c r="G24" s="18" t="str">
        <f>MONTH(甘特数据[[#This Row],[开始时间]])&amp;"月"</f>
        <v>12月</v>
      </c>
      <c r="H24" s="18">
        <v>6</v>
      </c>
      <c r="I24" s="19">
        <f ca="1">WORKDAY.INTL(甘特数据[[#This Row],[开始时间]],甘特数据[[#This Row],[设计工期]],1,假期)-1</f>
        <v>44538</v>
      </c>
      <c r="J24" s="33">
        <v>1</v>
      </c>
      <c r="K24" s="34">
        <v>169000</v>
      </c>
      <c r="L24" s="34">
        <v>136468</v>
      </c>
      <c r="M24" s="21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</row>
    <row r="25" spans="2:43" x14ac:dyDescent="0.45">
      <c r="B25" s="16" t="s">
        <v>72</v>
      </c>
      <c r="C25" s="16" t="s">
        <v>79</v>
      </c>
      <c r="D25" s="17" t="s">
        <v>19</v>
      </c>
      <c r="E25" s="17">
        <v>44535</v>
      </c>
      <c r="F25" s="18" t="str">
        <f>YEAR(甘特数据[[#This Row],[开始时间]])&amp;"年"</f>
        <v>2021年</v>
      </c>
      <c r="G25" s="18" t="str">
        <f>MONTH(甘特数据[[#This Row],[开始时间]])&amp;"月"</f>
        <v>12月</v>
      </c>
      <c r="H25" s="18">
        <v>5</v>
      </c>
      <c r="I25" s="19">
        <f ca="1">WORKDAY.INTL(甘特数据[[#This Row],[开始时间]],甘特数据[[#This Row],[设计工期]],1,假期)-1</f>
        <v>44539</v>
      </c>
      <c r="J25" s="33">
        <v>0.2</v>
      </c>
      <c r="K25" s="34">
        <v>61000</v>
      </c>
      <c r="L25" s="34">
        <v>12078</v>
      </c>
      <c r="M25" s="21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</row>
    <row r="26" spans="2:43" x14ac:dyDescent="0.45">
      <c r="B26" s="16" t="s">
        <v>72</v>
      </c>
      <c r="C26" s="16" t="s">
        <v>80</v>
      </c>
      <c r="D26" s="17" t="s">
        <v>12</v>
      </c>
      <c r="E26" s="17">
        <v>44538</v>
      </c>
      <c r="F26" s="18" t="str">
        <f>YEAR(甘特数据[[#This Row],[开始时间]])&amp;"年"</f>
        <v>2021年</v>
      </c>
      <c r="G26" s="18" t="str">
        <f>MONTH(甘特数据[[#This Row],[开始时间]])&amp;"月"</f>
        <v>12月</v>
      </c>
      <c r="H26" s="18">
        <v>6</v>
      </c>
      <c r="I26" s="19">
        <f ca="1">WORKDAY.INTL(甘特数据[[#This Row],[开始时间]],甘特数据[[#This Row],[设计工期]],1,假期)-1</f>
        <v>44545</v>
      </c>
      <c r="J26" s="33">
        <v>0.3</v>
      </c>
      <c r="K26" s="34">
        <v>645000</v>
      </c>
      <c r="L26" s="34">
        <v>273048</v>
      </c>
      <c r="M26" s="21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</row>
    <row r="27" spans="2:43" x14ac:dyDescent="0.45">
      <c r="B27" s="16" t="s">
        <v>72</v>
      </c>
      <c r="C27" s="16" t="s">
        <v>81</v>
      </c>
      <c r="D27" s="17" t="s">
        <v>8</v>
      </c>
      <c r="E27" s="17">
        <v>44545</v>
      </c>
      <c r="F27" s="18" t="str">
        <f>YEAR(甘特数据[[#This Row],[开始时间]])&amp;"年"</f>
        <v>2021年</v>
      </c>
      <c r="G27" s="18" t="str">
        <f>MONTH(甘特数据[[#This Row],[开始时间]])&amp;"月"</f>
        <v>12月</v>
      </c>
      <c r="H27" s="18">
        <v>4</v>
      </c>
      <c r="I27" s="19">
        <f ca="1">WORKDAY.INTL(甘特数据[[#This Row],[开始时间]],甘特数据[[#This Row],[设计工期]],1,假期)-1</f>
        <v>44550</v>
      </c>
      <c r="J27" s="33">
        <v>0.1</v>
      </c>
      <c r="K27" s="34">
        <v>68000</v>
      </c>
      <c r="L27" s="34">
        <v>64987</v>
      </c>
      <c r="M27" s="21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</row>
    <row r="28" spans="2:43" x14ac:dyDescent="0.45">
      <c r="B28" s="16" t="s">
        <v>72</v>
      </c>
      <c r="C28" s="16" t="s">
        <v>82</v>
      </c>
      <c r="D28" s="17" t="s">
        <v>8</v>
      </c>
      <c r="E28" s="17">
        <v>44548</v>
      </c>
      <c r="F28" s="18" t="str">
        <f>YEAR(甘特数据[[#This Row],[开始时间]])&amp;"年"</f>
        <v>2021年</v>
      </c>
      <c r="G28" s="18" t="str">
        <f>MONTH(甘特数据[[#This Row],[开始时间]])&amp;"月"</f>
        <v>12月</v>
      </c>
      <c r="H28" s="18">
        <v>6</v>
      </c>
      <c r="I28" s="19">
        <f ca="1">WORKDAY.INTL(甘特数据[[#This Row],[开始时间]],甘特数据[[#This Row],[设计工期]],1,假期)-1</f>
        <v>44557</v>
      </c>
      <c r="J28" s="33">
        <v>0.2</v>
      </c>
      <c r="K28" s="34">
        <v>839000</v>
      </c>
      <c r="L28" s="34">
        <v>406974</v>
      </c>
      <c r="M28" s="21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</row>
    <row r="29" spans="2:43" x14ac:dyDescent="0.45">
      <c r="B29" s="16" t="s">
        <v>67</v>
      </c>
      <c r="C29" s="16" t="s">
        <v>83</v>
      </c>
      <c r="D29" s="17" t="s">
        <v>19</v>
      </c>
      <c r="E29" s="17">
        <v>44536</v>
      </c>
      <c r="F29" s="18" t="str">
        <f>YEAR(甘特数据[[#This Row],[开始时间]])&amp;"年"</f>
        <v>2021年</v>
      </c>
      <c r="G29" s="18" t="str">
        <f>MONTH(甘特数据[[#This Row],[开始时间]])&amp;"月"</f>
        <v>12月</v>
      </c>
      <c r="H29" s="18">
        <v>8</v>
      </c>
      <c r="I29" s="19">
        <f ca="1">WORKDAY.INTL(甘特数据[[#This Row],[开始时间]],甘特数据[[#This Row],[设计工期]],1,假期)-1</f>
        <v>44545</v>
      </c>
      <c r="J29" s="33">
        <v>0.2</v>
      </c>
      <c r="K29" s="34">
        <v>729000</v>
      </c>
      <c r="L29" s="34">
        <v>487139</v>
      </c>
      <c r="M29" s="21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</row>
    <row r="30" spans="2:43" x14ac:dyDescent="0.45">
      <c r="B30" s="16" t="s">
        <v>67</v>
      </c>
      <c r="C30" s="16" t="s">
        <v>84</v>
      </c>
      <c r="D30" s="17" t="s">
        <v>10</v>
      </c>
      <c r="E30" s="17">
        <v>44538</v>
      </c>
      <c r="F30" s="18" t="str">
        <f>YEAR(甘特数据[[#This Row],[开始时间]])&amp;"年"</f>
        <v>2021年</v>
      </c>
      <c r="G30" s="18" t="str">
        <f>MONTH(甘特数据[[#This Row],[开始时间]])&amp;"月"</f>
        <v>12月</v>
      </c>
      <c r="H30" s="18">
        <v>5</v>
      </c>
      <c r="I30" s="19">
        <f ca="1">WORKDAY.INTL(甘特数据[[#This Row],[开始时间]],甘特数据[[#This Row],[设计工期]],1,假期)-1</f>
        <v>44544</v>
      </c>
      <c r="J30" s="33">
        <v>0.3</v>
      </c>
      <c r="K30" s="34">
        <v>826000</v>
      </c>
      <c r="L30" s="34">
        <v>298186</v>
      </c>
      <c r="M30" s="21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2:43" x14ac:dyDescent="0.45">
      <c r="B31" s="16" t="s">
        <v>67</v>
      </c>
      <c r="C31" s="16" t="s">
        <v>85</v>
      </c>
      <c r="D31" s="17" t="s">
        <v>19</v>
      </c>
      <c r="E31" s="17">
        <v>44539</v>
      </c>
      <c r="F31" s="18" t="str">
        <f>YEAR(甘特数据[[#This Row],[开始时间]])&amp;"年"</f>
        <v>2021年</v>
      </c>
      <c r="G31" s="18" t="str">
        <f>MONTH(甘特数据[[#This Row],[开始时间]])&amp;"月"</f>
        <v>12月</v>
      </c>
      <c r="H31" s="18">
        <v>5</v>
      </c>
      <c r="I31" s="19">
        <f ca="1">WORKDAY.INTL(甘特数据[[#This Row],[开始时间]],甘特数据[[#This Row],[设计工期]],1,假期)-1</f>
        <v>44545</v>
      </c>
      <c r="J31" s="33">
        <v>0.1</v>
      </c>
      <c r="K31" s="34">
        <v>895000</v>
      </c>
      <c r="L31" s="34">
        <v>280583</v>
      </c>
      <c r="M31" s="21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</row>
    <row r="32" spans="2:43" x14ac:dyDescent="0.45">
      <c r="B32" s="16" t="s">
        <v>67</v>
      </c>
      <c r="C32" s="16" t="s">
        <v>86</v>
      </c>
      <c r="D32" s="17" t="s">
        <v>19</v>
      </c>
      <c r="E32" s="17">
        <v>44541</v>
      </c>
      <c r="F32" s="18" t="str">
        <f>YEAR(甘特数据[[#This Row],[开始时间]])&amp;"年"</f>
        <v>2021年</v>
      </c>
      <c r="G32" s="18" t="str">
        <f>MONTH(甘特数据[[#This Row],[开始时间]])&amp;"月"</f>
        <v>12月</v>
      </c>
      <c r="H32" s="18">
        <v>6</v>
      </c>
      <c r="I32" s="19">
        <f ca="1">WORKDAY.INTL(甘特数据[[#This Row],[开始时间]],甘特数据[[#This Row],[设计工期]],1,假期)-1</f>
        <v>44549</v>
      </c>
      <c r="J32" s="33">
        <v>0.2</v>
      </c>
      <c r="K32" s="34">
        <v>341000</v>
      </c>
      <c r="L32" s="34">
        <v>129785</v>
      </c>
      <c r="M32" s="21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</row>
    <row r="33" spans="2:43" x14ac:dyDescent="0.45">
      <c r="B33" s="16" t="s">
        <v>67</v>
      </c>
      <c r="C33" s="16" t="s">
        <v>87</v>
      </c>
      <c r="D33" s="17" t="s">
        <v>19</v>
      </c>
      <c r="E33" s="17">
        <v>44545</v>
      </c>
      <c r="F33" s="18" t="str">
        <f>YEAR(甘特数据[[#This Row],[开始时间]])&amp;"年"</f>
        <v>2021年</v>
      </c>
      <c r="G33" s="18" t="str">
        <f>MONTH(甘特数据[[#This Row],[开始时间]])&amp;"月"</f>
        <v>12月</v>
      </c>
      <c r="H33" s="18">
        <v>4</v>
      </c>
      <c r="I33" s="19">
        <f ca="1">WORKDAY.INTL(甘特数据[[#This Row],[开始时间]],甘特数据[[#This Row],[设计工期]],1,假期)-1</f>
        <v>44550</v>
      </c>
      <c r="J33" s="33">
        <v>0.2</v>
      </c>
      <c r="K33" s="34">
        <v>787000</v>
      </c>
      <c r="L33" s="34">
        <v>727188</v>
      </c>
      <c r="M33" s="21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</row>
  </sheetData>
  <phoneticPr fontId="3" type="noConversion"/>
  <conditionalFormatting sqref="J8:J3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{F25F4FD4-F6FF-46F0-9725-5A17D36BC634}</x14:id>
        </ext>
      </extLst>
    </cfRule>
  </conditionalFormatting>
  <conditionalFormatting sqref="N5:AQ6">
    <cfRule type="expression" dxfId="3" priority="4">
      <formula>MATCH(N$6,假期,0)</formula>
    </cfRule>
  </conditionalFormatting>
  <conditionalFormatting sqref="N8:AQ33">
    <cfRule type="expression" dxfId="2" priority="1" stopIfTrue="1">
      <formula>WEEKDAY(N$6,2)&gt;5</formula>
    </cfRule>
    <cfRule type="expression" dxfId="1" priority="2">
      <formula>AND(N$6&gt;=$E8,N$6&lt;=WORKDAY.INTL($E8,$H8*$J8,1,假期)-1)</formula>
    </cfRule>
    <cfRule type="expression" dxfId="0" priority="3">
      <formula>AND(N$6&gt;=$E8,N$6&lt;=$I8)</formula>
    </cfRule>
  </conditionalFormatting>
  <dataValidations count="1">
    <dataValidation type="list" allowBlank="1" showInputMessage="1" showErrorMessage="1" sqref="D8:D33" xr:uid="{B5D2D9C4-3D47-4DE8-8072-E00BE61E5231}">
      <formula1>负责人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Scroll Bar 10">
              <controlPr defaultSize="0" autoPict="0">
                <anchor moveWithCells="1">
                  <from>
                    <xdr:col>21</xdr:col>
                    <xdr:colOff>238125</xdr:colOff>
                    <xdr:row>2</xdr:row>
                    <xdr:rowOff>142875</xdr:rowOff>
                  </from>
                  <to>
                    <xdr:col>30</xdr:col>
                    <xdr:colOff>66675</xdr:colOff>
                    <xdr:row>3</xdr:row>
                    <xdr:rowOff>200025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F4FD4-F6FF-46F0-9725-5A17D36BC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J8:J33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702C-740D-4365-819D-6C602CE2ACA4}">
  <dimension ref="B1:J11"/>
  <sheetViews>
    <sheetView showGridLines="0" zoomScale="85" zoomScaleNormal="85" workbookViewId="0">
      <selection activeCell="J11" sqref="J11"/>
    </sheetView>
  </sheetViews>
  <sheetFormatPr defaultRowHeight="23.25" x14ac:dyDescent="0.45"/>
  <cols>
    <col min="1" max="1" width="2" customWidth="1"/>
    <col min="2" max="3" width="14.6640625" style="3" customWidth="1"/>
    <col min="5" max="5" width="8.6640625" style="2"/>
    <col min="8" max="8" width="8.6640625" style="2"/>
    <col min="9" max="9" width="8.6640625" style="4"/>
  </cols>
  <sheetData>
    <row r="1" spans="2:10" x14ac:dyDescent="0.45">
      <c r="B1" s="35" t="s">
        <v>30</v>
      </c>
      <c r="C1" s="35"/>
      <c r="D1" s="36"/>
      <c r="F1" t="s">
        <v>31</v>
      </c>
    </row>
    <row r="3" spans="2:10" x14ac:dyDescent="0.45">
      <c r="I3" s="4" t="s">
        <v>90</v>
      </c>
    </row>
    <row r="4" spans="2:10" x14ac:dyDescent="0.45">
      <c r="B4" s="14" t="s">
        <v>32</v>
      </c>
      <c r="C4" s="14" t="s">
        <v>33</v>
      </c>
      <c r="F4" s="13" t="s">
        <v>2</v>
      </c>
      <c r="I4" s="4">
        <v>21</v>
      </c>
    </row>
    <row r="5" spans="2:10" x14ac:dyDescent="0.45">
      <c r="B5" s="15">
        <v>44510</v>
      </c>
      <c r="C5" s="15" t="s">
        <v>34</v>
      </c>
      <c r="F5" t="s">
        <v>19</v>
      </c>
    </row>
    <row r="6" spans="2:10" x14ac:dyDescent="0.45">
      <c r="B6" s="15">
        <v>44517</v>
      </c>
      <c r="C6" s="15" t="s">
        <v>35</v>
      </c>
      <c r="F6" t="s">
        <v>10</v>
      </c>
    </row>
    <row r="7" spans="2:10" x14ac:dyDescent="0.45">
      <c r="B7" s="15">
        <v>44524</v>
      </c>
      <c r="C7" s="15" t="s">
        <v>36</v>
      </c>
      <c r="F7" t="s">
        <v>12</v>
      </c>
      <c r="I7" s="4" t="s">
        <v>91</v>
      </c>
      <c r="J7">
        <f>甘特!N6</f>
        <v>44522</v>
      </c>
    </row>
    <row r="8" spans="2:10" x14ac:dyDescent="0.45">
      <c r="B8" s="15">
        <v>44554</v>
      </c>
      <c r="C8" s="15" t="s">
        <v>70</v>
      </c>
      <c r="F8" t="s">
        <v>8</v>
      </c>
      <c r="I8" s="4" t="s">
        <v>92</v>
      </c>
      <c r="J8">
        <f>甘特!AQ6</f>
        <v>44551</v>
      </c>
    </row>
    <row r="9" spans="2:10" x14ac:dyDescent="0.45">
      <c r="B9" s="15">
        <v>44541</v>
      </c>
      <c r="C9" s="15" t="s">
        <v>73</v>
      </c>
      <c r="F9" t="s">
        <v>15</v>
      </c>
    </row>
    <row r="10" spans="2:10" x14ac:dyDescent="0.45">
      <c r="B10" s="15">
        <v>44535</v>
      </c>
      <c r="C10" s="15" t="s">
        <v>74</v>
      </c>
      <c r="F10" t="s">
        <v>37</v>
      </c>
    </row>
    <row r="11" spans="2:10" x14ac:dyDescent="0.45">
      <c r="F11" t="s">
        <v>38</v>
      </c>
    </row>
  </sheetData>
  <mergeCells count="1">
    <mergeCell ref="B1:D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07B7-8635-47BF-A493-9DCF5DCB762B}">
  <dimension ref="B2:L17"/>
  <sheetViews>
    <sheetView workbookViewId="0">
      <selection activeCell="C8" sqref="C8:G13"/>
    </sheetView>
  </sheetViews>
  <sheetFormatPr defaultRowHeight="23.25" x14ac:dyDescent="0.45"/>
  <cols>
    <col min="3" max="3" width="8.6640625" style="4"/>
  </cols>
  <sheetData>
    <row r="2" spans="2:12" x14ac:dyDescent="0.45">
      <c r="C2" s="7"/>
      <c r="D2" s="5"/>
    </row>
    <row r="3" spans="2:12" x14ac:dyDescent="0.45">
      <c r="B3" s="6" t="s">
        <v>24</v>
      </c>
      <c r="C3" s="7" t="s">
        <v>25</v>
      </c>
      <c r="D3" s="5" t="s">
        <v>10</v>
      </c>
      <c r="E3" s="6">
        <v>44522</v>
      </c>
      <c r="F3" s="6"/>
      <c r="G3" s="6"/>
      <c r="H3" s="6">
        <v>6</v>
      </c>
      <c r="I3" s="6"/>
      <c r="J3" s="6">
        <v>0.3</v>
      </c>
      <c r="K3" s="6">
        <v>224000</v>
      </c>
      <c r="L3" s="6">
        <v>57910</v>
      </c>
    </row>
    <row r="4" spans="2:12" x14ac:dyDescent="0.45">
      <c r="B4" s="6" t="s">
        <v>24</v>
      </c>
      <c r="C4" s="7" t="s">
        <v>26</v>
      </c>
      <c r="D4" s="5" t="s">
        <v>19</v>
      </c>
      <c r="E4" s="6">
        <v>44512</v>
      </c>
      <c r="F4" s="6"/>
      <c r="G4" s="6"/>
      <c r="H4" s="6">
        <v>4</v>
      </c>
      <c r="I4" s="6"/>
      <c r="J4" s="6">
        <v>0.25</v>
      </c>
      <c r="K4" s="6">
        <v>978000</v>
      </c>
      <c r="L4" s="6">
        <v>0</v>
      </c>
    </row>
    <row r="5" spans="2:12" x14ac:dyDescent="0.45">
      <c r="B5" s="6" t="s">
        <v>24</v>
      </c>
      <c r="C5" s="7" t="s">
        <v>27</v>
      </c>
      <c r="D5" s="5" t="s">
        <v>19</v>
      </c>
      <c r="E5" s="6">
        <v>44518</v>
      </c>
      <c r="F5" s="6"/>
      <c r="G5" s="6"/>
      <c r="H5" s="6">
        <v>5</v>
      </c>
      <c r="I5" s="6"/>
      <c r="J5" s="6">
        <v>0.2</v>
      </c>
      <c r="K5" s="6">
        <v>932000</v>
      </c>
      <c r="L5" s="6">
        <v>379157</v>
      </c>
    </row>
    <row r="6" spans="2:12" x14ac:dyDescent="0.45">
      <c r="B6" s="6" t="s">
        <v>24</v>
      </c>
      <c r="C6" s="7" t="s">
        <v>28</v>
      </c>
      <c r="D6" s="5" t="s">
        <v>19</v>
      </c>
      <c r="E6" s="6">
        <v>44522</v>
      </c>
      <c r="F6" s="6"/>
      <c r="G6" s="6"/>
      <c r="H6" s="6">
        <v>6</v>
      </c>
      <c r="I6" s="6"/>
      <c r="J6" s="6">
        <v>0.2</v>
      </c>
      <c r="K6" s="6">
        <v>854000</v>
      </c>
      <c r="L6" s="6">
        <v>322812</v>
      </c>
    </row>
    <row r="7" spans="2:12" x14ac:dyDescent="0.45">
      <c r="B7" s="6" t="s">
        <v>24</v>
      </c>
      <c r="C7" s="7" t="s">
        <v>29</v>
      </c>
      <c r="D7" s="5" t="s">
        <v>10</v>
      </c>
      <c r="E7" s="6">
        <v>44528</v>
      </c>
      <c r="F7" s="6"/>
      <c r="G7" s="6"/>
      <c r="H7" s="6">
        <v>8</v>
      </c>
      <c r="I7" s="6"/>
      <c r="J7" s="6">
        <v>0.3</v>
      </c>
      <c r="K7" s="6">
        <v>81000</v>
      </c>
      <c r="L7" s="6">
        <v>38461</v>
      </c>
    </row>
    <row r="8" spans="2:12" x14ac:dyDescent="0.45">
      <c r="B8" s="6" t="s">
        <v>72</v>
      </c>
      <c r="C8" s="7" t="s">
        <v>78</v>
      </c>
      <c r="D8" s="5" t="s">
        <v>10</v>
      </c>
      <c r="E8" s="6">
        <v>44531</v>
      </c>
      <c r="F8" s="6"/>
      <c r="G8" s="6"/>
      <c r="H8" s="6">
        <v>6</v>
      </c>
      <c r="I8" s="6"/>
      <c r="J8" s="6">
        <v>1</v>
      </c>
      <c r="K8" s="6">
        <v>169000</v>
      </c>
      <c r="L8" s="6">
        <v>136468</v>
      </c>
    </row>
    <row r="9" spans="2:12" x14ac:dyDescent="0.45">
      <c r="B9" s="6" t="s">
        <v>72</v>
      </c>
      <c r="C9" s="7" t="s">
        <v>79</v>
      </c>
      <c r="D9" s="5" t="s">
        <v>19</v>
      </c>
      <c r="E9" s="6">
        <v>44535</v>
      </c>
      <c r="F9" s="6"/>
      <c r="G9" s="6"/>
      <c r="H9" s="6">
        <v>5</v>
      </c>
      <c r="I9" s="6"/>
      <c r="J9" s="6">
        <v>0.2</v>
      </c>
      <c r="K9" s="6">
        <v>61000</v>
      </c>
      <c r="L9" s="6">
        <v>12078</v>
      </c>
    </row>
    <row r="10" spans="2:12" x14ac:dyDescent="0.45">
      <c r="B10" s="6" t="s">
        <v>72</v>
      </c>
      <c r="C10" s="7" t="s">
        <v>80</v>
      </c>
      <c r="D10" s="5" t="s">
        <v>12</v>
      </c>
      <c r="E10" s="6">
        <v>44538</v>
      </c>
      <c r="F10" s="6"/>
      <c r="G10" s="6"/>
      <c r="H10" s="6">
        <v>6</v>
      </c>
      <c r="I10" s="6"/>
      <c r="J10" s="6">
        <v>0.3</v>
      </c>
      <c r="K10" s="6">
        <v>645000</v>
      </c>
      <c r="L10" s="6">
        <v>273048</v>
      </c>
    </row>
    <row r="11" spans="2:12" x14ac:dyDescent="0.45">
      <c r="B11" s="6" t="s">
        <v>72</v>
      </c>
      <c r="C11" s="1" t="s">
        <v>81</v>
      </c>
      <c r="D11" s="6" t="s">
        <v>8</v>
      </c>
      <c r="E11" s="6">
        <v>44545</v>
      </c>
      <c r="F11" s="6"/>
      <c r="G11" s="6"/>
      <c r="H11" s="6">
        <v>4</v>
      </c>
      <c r="I11" s="6"/>
      <c r="J11" s="6">
        <v>0.1</v>
      </c>
      <c r="K11" s="6">
        <v>68000</v>
      </c>
      <c r="L11" s="6">
        <v>64987</v>
      </c>
    </row>
    <row r="12" spans="2:12" x14ac:dyDescent="0.45">
      <c r="B12" s="6" t="s">
        <v>72</v>
      </c>
      <c r="C12" s="1" t="s">
        <v>82</v>
      </c>
      <c r="D12" s="6" t="s">
        <v>8</v>
      </c>
      <c r="E12" s="6">
        <v>44548</v>
      </c>
      <c r="F12" s="6"/>
      <c r="G12" s="6"/>
      <c r="H12" s="6">
        <v>6</v>
      </c>
      <c r="I12" s="6"/>
      <c r="J12" s="6">
        <v>0.2</v>
      </c>
      <c r="K12" s="6">
        <v>839000</v>
      </c>
      <c r="L12" s="6">
        <v>406974</v>
      </c>
    </row>
    <row r="13" spans="2:12" x14ac:dyDescent="0.45">
      <c r="B13" s="6" t="s">
        <v>67</v>
      </c>
      <c r="C13" s="1" t="s">
        <v>83</v>
      </c>
      <c r="D13" s="6" t="s">
        <v>19</v>
      </c>
      <c r="E13" s="6">
        <v>44536</v>
      </c>
      <c r="F13" s="6"/>
      <c r="G13" s="6"/>
      <c r="H13" s="6">
        <v>8</v>
      </c>
      <c r="I13" s="6"/>
      <c r="J13" s="6">
        <v>0.2</v>
      </c>
      <c r="K13" s="6">
        <v>729000</v>
      </c>
      <c r="L13" s="6">
        <v>487139</v>
      </c>
    </row>
    <row r="14" spans="2:12" x14ac:dyDescent="0.45">
      <c r="B14" s="6" t="s">
        <v>67</v>
      </c>
      <c r="C14" s="1" t="s">
        <v>84</v>
      </c>
      <c r="D14" s="6" t="s">
        <v>10</v>
      </c>
      <c r="E14" s="6">
        <v>44538</v>
      </c>
      <c r="F14" s="6"/>
      <c r="G14" s="6"/>
      <c r="H14" s="6">
        <v>5</v>
      </c>
      <c r="I14" s="6"/>
      <c r="J14" s="6">
        <v>0.3</v>
      </c>
      <c r="K14" s="6">
        <v>826000</v>
      </c>
      <c r="L14" s="6">
        <v>298186</v>
      </c>
    </row>
    <row r="15" spans="2:12" x14ac:dyDescent="0.45">
      <c r="B15" s="6" t="s">
        <v>67</v>
      </c>
      <c r="C15" s="1" t="s">
        <v>85</v>
      </c>
      <c r="D15" s="6" t="s">
        <v>19</v>
      </c>
      <c r="E15" s="6">
        <v>44539</v>
      </c>
      <c r="F15" s="6"/>
      <c r="G15" s="6"/>
      <c r="H15" s="6">
        <v>5</v>
      </c>
      <c r="I15" s="6"/>
      <c r="J15" s="6">
        <v>0.1</v>
      </c>
      <c r="K15" s="6">
        <v>895000</v>
      </c>
      <c r="L15" s="6">
        <v>280583</v>
      </c>
    </row>
    <row r="16" spans="2:12" x14ac:dyDescent="0.45">
      <c r="B16" s="6" t="s">
        <v>67</v>
      </c>
      <c r="C16" s="1" t="s">
        <v>86</v>
      </c>
      <c r="D16" s="6" t="s">
        <v>19</v>
      </c>
      <c r="E16" s="6">
        <v>44541</v>
      </c>
      <c r="F16" s="6"/>
      <c r="G16" s="6"/>
      <c r="H16" s="6">
        <v>6</v>
      </c>
      <c r="I16" s="6"/>
      <c r="J16" s="6">
        <v>0.2</v>
      </c>
      <c r="K16" s="6">
        <v>341000</v>
      </c>
      <c r="L16" s="6">
        <v>129785</v>
      </c>
    </row>
    <row r="17" spans="2:12" x14ac:dyDescent="0.45">
      <c r="B17" s="6" t="s">
        <v>67</v>
      </c>
      <c r="C17" s="1" t="s">
        <v>87</v>
      </c>
      <c r="D17" s="6" t="s">
        <v>19</v>
      </c>
      <c r="E17" s="6">
        <v>44545</v>
      </c>
      <c r="F17" s="6"/>
      <c r="G17" s="6"/>
      <c r="H17" s="6">
        <v>4</v>
      </c>
      <c r="I17" s="6"/>
      <c r="J17" s="6">
        <v>0.2</v>
      </c>
      <c r="K17" s="6">
        <v>787000</v>
      </c>
      <c r="L17" s="6">
        <v>727188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甘特</vt:lpstr>
      <vt:lpstr>设置</vt:lpstr>
      <vt:lpstr>补充数据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2021-11-30T13:34:15Z</dcterms:created>
  <dcterms:modified xsi:type="dcterms:W3CDTF">2023-08-08T13:33:32Z</dcterms:modified>
</cp:coreProperties>
</file>