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yn\Desktop\基础系列课件收集\6.看板模板系列\"/>
    </mc:Choice>
  </mc:AlternateContent>
  <xr:revisionPtr revIDLastSave="0" documentId="13_ncr:1_{4FD34032-7044-4540-84F8-40430CDF8017}" xr6:coauthVersionLast="47" xr6:coauthVersionMax="47" xr10:uidLastSave="{00000000-0000-0000-0000-000000000000}"/>
  <bookViews>
    <workbookView xWindow="4725" yWindow="0" windowWidth="24075" windowHeight="13530" xr2:uid="{0AD7D05B-F8D0-41D9-A266-2F3099C680D5}"/>
  </bookViews>
  <sheets>
    <sheet name="数据看板" sheetId="1" r:id="rId1"/>
    <sheet name="汇总统计" sheetId="3" r:id="rId2"/>
    <sheet name="产品库存" sheetId="4" r:id="rId3"/>
    <sheet name="销售统计" sheetId="5" r:id="rId4"/>
    <sheet name="采购统计" sheetId="6" r:id="rId5"/>
    <sheet name="辅助信息" sheetId="8" r:id="rId6"/>
  </sheets>
  <externalReferences>
    <externalReference r:id="rId7"/>
  </externalReferences>
  <definedNames>
    <definedName name="百事可乐">辅助信息!$I$5:$I$7</definedName>
    <definedName name="冰红茶">辅助信息!$K$5:$K$6</definedName>
    <definedName name="果粒橙">辅助信息!$N$5:$N$6</definedName>
    <definedName name="可口可乐">辅助信息!$J$5:$J$7</definedName>
    <definedName name="雀巢咖啡">辅助信息!$M$5:$M$7</definedName>
    <definedName name="小茗同学">辅助信息!$L$5:$L$7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4" l="1"/>
  <c r="E17" i="4"/>
  <c r="E14" i="4"/>
  <c r="E12" i="4"/>
  <c r="E9" i="4"/>
  <c r="E6" i="4"/>
  <c r="K17" i="3" a="1"/>
  <c r="K17" i="3" s="1"/>
  <c r="K13" i="3" a="1"/>
  <c r="K13" i="3" s="1"/>
  <c r="H14" i="8"/>
  <c r="I3" i="4"/>
  <c r="F3" i="4"/>
  <c r="H3" i="3"/>
  <c r="E3" i="3"/>
  <c r="K16" i="3" l="1" a="1"/>
  <c r="K16" i="3" s="1"/>
  <c r="K15" i="3" a="1"/>
  <c r="K15" i="3" s="1"/>
  <c r="K14" i="3" a="1"/>
  <c r="K14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7" i="3" a="1"/>
  <c r="K7" i="3" s="1"/>
  <c r="K6" i="3" a="1"/>
  <c r="K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6" i="3" a="1"/>
  <c r="L6" i="3" s="1"/>
  <c r="O14" i="8" l="1"/>
  <c r="P14" i="8"/>
  <c r="K18" i="3"/>
  <c r="L18" i="3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6" i="3" a="1"/>
  <c r="H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6" i="3" a="1"/>
  <c r="G6" i="3" s="1"/>
  <c r="F7" i="3" a="1"/>
  <c r="F7" i="3" s="1"/>
  <c r="I7" i="3" s="1"/>
  <c r="F8" i="3" a="1"/>
  <c r="F8" i="3" s="1"/>
  <c r="F9" i="3" a="1"/>
  <c r="F9" i="3" s="1"/>
  <c r="I9" i="3" s="1"/>
  <c r="F10" i="3" a="1"/>
  <c r="F10" i="3" s="1"/>
  <c r="I10" i="3" s="1"/>
  <c r="F11" i="3" a="1"/>
  <c r="F11" i="3" s="1"/>
  <c r="I11" i="3" s="1"/>
  <c r="F12" i="3" a="1"/>
  <c r="F12" i="3" s="1"/>
  <c r="F13" i="3" a="1"/>
  <c r="F13" i="3" s="1"/>
  <c r="I13" i="3" s="1"/>
  <c r="F14" i="3" a="1"/>
  <c r="F14" i="3" s="1"/>
  <c r="I14" i="3" s="1"/>
  <c r="F15" i="3" a="1"/>
  <c r="F15" i="3" s="1"/>
  <c r="I15" i="3" s="1"/>
  <c r="F16" i="3" a="1"/>
  <c r="F16" i="3" s="1"/>
  <c r="I16" i="3" s="1"/>
  <c r="F17" i="3" a="1"/>
  <c r="F17" i="3" s="1"/>
  <c r="I17" i="3" s="1"/>
  <c r="F6" i="3" a="1"/>
  <c r="F6" i="3" s="1"/>
  <c r="E7" i="3" a="1"/>
  <c r="E7" i="3" s="1"/>
  <c r="J7" i="3" s="1" a="1"/>
  <c r="J7" i="3" s="1"/>
  <c r="E8" i="3" a="1"/>
  <c r="E8" i="3" s="1"/>
  <c r="J8" i="3" s="1" a="1"/>
  <c r="J8" i="3" s="1"/>
  <c r="E9" i="3" a="1"/>
  <c r="E9" i="3" s="1"/>
  <c r="J9" i="3" s="1" a="1"/>
  <c r="J9" i="3" s="1"/>
  <c r="E10" i="3" a="1"/>
  <c r="E10" i="3" s="1"/>
  <c r="J10" i="3" s="1" a="1"/>
  <c r="J10" i="3" s="1"/>
  <c r="E11" i="3" a="1"/>
  <c r="E11" i="3" s="1"/>
  <c r="J11" i="3" s="1" a="1"/>
  <c r="J11" i="3" s="1"/>
  <c r="E12" i="3" a="1"/>
  <c r="E12" i="3" s="1"/>
  <c r="E13" i="3" a="1"/>
  <c r="E13" i="3" s="1"/>
  <c r="J13" i="3" s="1" a="1"/>
  <c r="J13" i="3" s="1"/>
  <c r="E14" i="3" a="1"/>
  <c r="E14" i="3" s="1"/>
  <c r="J14" i="3" s="1" a="1"/>
  <c r="J14" i="3" s="1"/>
  <c r="E15" i="3" a="1"/>
  <c r="E15" i="3" s="1"/>
  <c r="J15" i="3" s="1" a="1"/>
  <c r="J15" i="3" s="1"/>
  <c r="E16" i="3" a="1"/>
  <c r="E16" i="3" s="1"/>
  <c r="J16" i="3" s="1" a="1"/>
  <c r="J16" i="3" s="1"/>
  <c r="E17" i="3" a="1"/>
  <c r="E17" i="3" s="1"/>
  <c r="J17" i="3" s="1" a="1"/>
  <c r="J17" i="3" s="1"/>
  <c r="E6" i="3" a="1"/>
  <c r="E6" i="3" s="1"/>
  <c r="J6" i="3" s="1" a="1"/>
  <c r="J6" i="3" s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6" i="4"/>
  <c r="G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I8" i="3" l="1"/>
  <c r="K14" i="8"/>
  <c r="L14" i="8"/>
  <c r="J12" i="3" a="1"/>
  <c r="J12" i="3" s="1"/>
  <c r="N14" i="8" s="1"/>
  <c r="I14" i="8"/>
  <c r="I12" i="3"/>
  <c r="M14" i="8" s="1"/>
  <c r="J14" i="8"/>
  <c r="G18" i="3"/>
  <c r="H18" i="3"/>
  <c r="I6" i="3"/>
  <c r="F18" i="3"/>
  <c r="E18" i="3"/>
  <c r="L18" i="4"/>
  <c r="L12" i="4"/>
  <c r="L17" i="4"/>
  <c r="L19" i="4"/>
  <c r="L13" i="4"/>
  <c r="L7" i="4"/>
  <c r="L11" i="4"/>
  <c r="L20" i="4"/>
  <c r="L21" i="4"/>
  <c r="L15" i="4"/>
  <c r="L9" i="4"/>
  <c r="L6" i="4"/>
  <c r="L16" i="4"/>
  <c r="L10" i="4"/>
  <c r="L14" i="4"/>
  <c r="L8" i="4"/>
  <c r="I18" i="3" l="1"/>
  <c r="J18" i="3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I5" i="8" a="1"/>
  <c r="I5" i="8" s="1"/>
  <c r="I4" i="8" a="1"/>
  <c r="I4" i="8" s="1"/>
  <c r="J5" i="8" a="1"/>
  <c r="J5" i="8" s="1"/>
  <c r="K5" i="8" a="1"/>
  <c r="K5" i="8" s="1"/>
  <c r="L5" i="8" a="1"/>
  <c r="L5" i="8" s="1"/>
  <c r="M5" i="8" a="1"/>
  <c r="M5" i="8" s="1"/>
  <c r="N5" i="8" a="1"/>
  <c r="N5" i="8" s="1"/>
  <c r="I4" i="5" l="1"/>
  <c r="I5" i="5"/>
  <c r="I6" i="5"/>
  <c r="I8" i="5"/>
  <c r="I10" i="5"/>
  <c r="I11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4" i="5"/>
  <c r="I35" i="5"/>
  <c r="I38" i="5"/>
  <c r="I39" i="5"/>
  <c r="I41" i="5"/>
  <c r="I42" i="5"/>
  <c r="I44" i="5"/>
  <c r="I45" i="5"/>
  <c r="I46" i="5"/>
  <c r="I47" i="5"/>
  <c r="I48" i="5"/>
  <c r="I49" i="5"/>
  <c r="I50" i="5"/>
  <c r="I53" i="5"/>
  <c r="I54" i="5"/>
  <c r="I56" i="5"/>
  <c r="I57" i="5"/>
  <c r="I58" i="5"/>
  <c r="I59" i="5"/>
  <c r="I60" i="5"/>
  <c r="I62" i="5"/>
  <c r="I63" i="5"/>
  <c r="I64" i="5"/>
  <c r="I66" i="5"/>
  <c r="I68" i="5"/>
  <c r="I69" i="5"/>
  <c r="I70" i="5"/>
  <c r="I71" i="5"/>
  <c r="I72" i="5"/>
  <c r="I74" i="5"/>
  <c r="I75" i="5"/>
  <c r="I76" i="5"/>
  <c r="I78" i="5"/>
  <c r="I79" i="5"/>
  <c r="I80" i="5"/>
  <c r="I82" i="5"/>
  <c r="I83" i="5"/>
  <c r="I84" i="5"/>
  <c r="I86" i="5"/>
  <c r="I87" i="5"/>
  <c r="I88" i="5"/>
  <c r="I91" i="5"/>
  <c r="I92" i="5"/>
  <c r="I93" i="5"/>
  <c r="I94" i="5"/>
  <c r="I95" i="5"/>
  <c r="I96" i="5"/>
  <c r="I98" i="5"/>
  <c r="I99" i="5"/>
  <c r="I100" i="5"/>
  <c r="I101" i="5"/>
  <c r="I103" i="5"/>
  <c r="I104" i="5"/>
  <c r="I106" i="5"/>
  <c r="I107" i="5"/>
  <c r="I108" i="5"/>
  <c r="I110" i="5"/>
  <c r="I111" i="5"/>
  <c r="I112" i="5"/>
  <c r="I113" i="5"/>
  <c r="I114" i="5"/>
  <c r="I116" i="5"/>
  <c r="I117" i="5"/>
  <c r="I118" i="5"/>
  <c r="I119" i="5"/>
  <c r="I120" i="5"/>
  <c r="I122" i="5"/>
  <c r="I123" i="5"/>
  <c r="I124" i="5"/>
  <c r="I125" i="5"/>
  <c r="I126" i="5"/>
  <c r="I128" i="5"/>
  <c r="I129" i="5"/>
  <c r="I130" i="5"/>
  <c r="I131" i="5"/>
  <c r="I132" i="5"/>
  <c r="I133" i="5"/>
  <c r="I134" i="5"/>
  <c r="I135" i="5"/>
  <c r="I137" i="5"/>
  <c r="I138" i="5"/>
  <c r="I139" i="5"/>
  <c r="I140" i="5"/>
  <c r="I142" i="5"/>
  <c r="I144" i="5"/>
  <c r="I146" i="5"/>
  <c r="I147" i="5"/>
  <c r="I148" i="5"/>
  <c r="I149" i="5"/>
  <c r="I150" i="5"/>
  <c r="I152" i="5"/>
  <c r="I153" i="5"/>
  <c r="I154" i="5"/>
  <c r="I155" i="5"/>
  <c r="I156" i="5"/>
  <c r="I158" i="5"/>
  <c r="I159" i="5"/>
  <c r="I160" i="5"/>
  <c r="I161" i="5"/>
  <c r="I162" i="5"/>
  <c r="I164" i="5"/>
  <c r="I165" i="5"/>
  <c r="I166" i="5"/>
  <c r="I167" i="5"/>
  <c r="I169" i="5"/>
  <c r="I171" i="5"/>
  <c r="I172" i="5"/>
  <c r="I173" i="5"/>
  <c r="I176" i="5"/>
  <c r="I177" i="5"/>
  <c r="I179" i="5"/>
  <c r="I180" i="5"/>
  <c r="I181" i="5"/>
  <c r="I182" i="5"/>
  <c r="I183" i="5"/>
  <c r="I184" i="5"/>
  <c r="I185" i="5"/>
  <c r="I186" i="5"/>
  <c r="I188" i="5"/>
  <c r="I189" i="5"/>
  <c r="I190" i="5"/>
  <c r="I191" i="5"/>
  <c r="I192" i="5"/>
  <c r="I194" i="5"/>
  <c r="I195" i="5"/>
  <c r="I197" i="5"/>
  <c r="I198" i="5"/>
  <c r="I199" i="5"/>
  <c r="I200" i="5"/>
  <c r="I201" i="5"/>
  <c r="I203" i="5"/>
  <c r="I204" i="5"/>
  <c r="I206" i="5"/>
  <c r="I207" i="5"/>
  <c r="I209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5" i="5"/>
  <c r="I226" i="5"/>
  <c r="I227" i="5"/>
  <c r="I229" i="5"/>
  <c r="I230" i="5"/>
  <c r="I231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6" i="5"/>
  <c r="I258" i="5"/>
  <c r="I259" i="5"/>
  <c r="I260" i="5"/>
  <c r="I261" i="5"/>
  <c r="I262" i="5"/>
  <c r="I263" i="5"/>
  <c r="I264" i="5"/>
  <c r="I265" i="5"/>
  <c r="I266" i="5"/>
  <c r="I268" i="5"/>
  <c r="I269" i="5"/>
  <c r="I270" i="5"/>
  <c r="I271" i="5"/>
  <c r="I272" i="5"/>
  <c r="I273" i="5"/>
  <c r="I274" i="5"/>
  <c r="I275" i="5"/>
  <c r="I276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1" i="5"/>
  <c r="I312" i="5"/>
  <c r="I313" i="5"/>
  <c r="I314" i="5"/>
  <c r="I315" i="5"/>
  <c r="I316" i="5"/>
  <c r="I317" i="5"/>
  <c r="I318" i="5"/>
  <c r="I319" i="5"/>
  <c r="I320" i="5"/>
  <c r="I321" i="5"/>
  <c r="I323" i="5"/>
  <c r="I324" i="5"/>
  <c r="I325" i="5"/>
  <c r="I326" i="5"/>
  <c r="I327" i="5"/>
  <c r="I328" i="5"/>
  <c r="I329" i="5"/>
  <c r="I330" i="5"/>
  <c r="I331" i="5"/>
  <c r="I332" i="5"/>
  <c r="I333" i="5"/>
  <c r="I335" i="5"/>
  <c r="I336" i="5"/>
  <c r="I337" i="5"/>
  <c r="I338" i="5"/>
  <c r="I339" i="5"/>
  <c r="I341" i="5"/>
  <c r="I342" i="5"/>
  <c r="I343" i="5"/>
  <c r="I344" i="5"/>
  <c r="I345" i="5"/>
  <c r="I346" i="5"/>
  <c r="I347" i="5"/>
  <c r="I348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3" i="5"/>
  <c r="I364" i="5"/>
  <c r="I365" i="5"/>
  <c r="I366" i="5"/>
  <c r="I367" i="5"/>
  <c r="I368" i="5"/>
  <c r="I369" i="5"/>
  <c r="I370" i="5"/>
  <c r="I371" i="5"/>
  <c r="I372" i="5"/>
  <c r="I374" i="5"/>
  <c r="I375" i="5"/>
  <c r="I376" i="5"/>
  <c r="I377" i="5"/>
  <c r="I378" i="5"/>
  <c r="I379" i="5"/>
  <c r="I380" i="5"/>
  <c r="I381" i="5"/>
  <c r="I383" i="5"/>
  <c r="I384" i="5"/>
  <c r="I385" i="5"/>
  <c r="I386" i="5"/>
  <c r="I387" i="5"/>
  <c r="I389" i="5"/>
  <c r="I390" i="5"/>
  <c r="I391" i="5"/>
  <c r="I392" i="5"/>
  <c r="I393" i="5"/>
  <c r="I395" i="5"/>
  <c r="I396" i="5"/>
  <c r="I397" i="5"/>
  <c r="I398" i="5"/>
  <c r="I399" i="5"/>
  <c r="I400" i="5"/>
  <c r="I401" i="5"/>
  <c r="I402" i="5"/>
  <c r="I404" i="5"/>
  <c r="I405" i="5"/>
  <c r="I406" i="5"/>
  <c r="I407" i="5"/>
  <c r="I408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210" i="5"/>
  <c r="I224" i="5"/>
  <c r="I277" i="5"/>
  <c r="I322" i="5"/>
  <c r="I340" i="5"/>
  <c r="I349" i="5"/>
  <c r="I394" i="5"/>
  <c r="I403" i="5"/>
  <c r="I514" i="5"/>
  <c r="I12" i="5"/>
  <c r="I77" i="5"/>
  <c r="I136" i="5"/>
  <c r="I168" i="5"/>
  <c r="I174" i="5"/>
  <c r="I445" i="5"/>
  <c r="I427" i="5"/>
  <c r="I409" i="5"/>
  <c r="I388" i="5"/>
  <c r="I382" i="5"/>
  <c r="I373" i="5"/>
  <c r="I362" i="5"/>
  <c r="I334" i="5"/>
  <c r="I310" i="5"/>
  <c r="I290" i="5"/>
  <c r="I267" i="5"/>
  <c r="I257" i="5"/>
  <c r="I255" i="5"/>
  <c r="I232" i="5"/>
  <c r="I228" i="5"/>
  <c r="I208" i="5"/>
  <c r="I205" i="5"/>
  <c r="I202" i="5"/>
  <c r="I196" i="5"/>
  <c r="I193" i="5"/>
  <c r="I187" i="5"/>
  <c r="I178" i="5"/>
  <c r="I175" i="5"/>
  <c r="I170" i="5"/>
  <c r="I163" i="5"/>
  <c r="I157" i="5"/>
  <c r="I151" i="5"/>
  <c r="I145" i="5"/>
  <c r="I143" i="5"/>
  <c r="I141" i="5"/>
  <c r="I127" i="5"/>
  <c r="I121" i="5"/>
  <c r="I115" i="5"/>
  <c r="I109" i="5"/>
  <c r="I105" i="5"/>
  <c r="I102" i="5"/>
  <c r="I97" i="5"/>
  <c r="I90" i="5"/>
  <c r="I89" i="5"/>
  <c r="I85" i="5"/>
  <c r="I81" i="5"/>
  <c r="I73" i="5"/>
  <c r="I67" i="5"/>
  <c r="I65" i="5"/>
  <c r="I61" i="5"/>
  <c r="I55" i="5"/>
  <c r="I52" i="5"/>
  <c r="I51" i="5"/>
  <c r="I43" i="5"/>
  <c r="I40" i="5"/>
  <c r="I37" i="5"/>
  <c r="I36" i="5"/>
  <c r="I33" i="5"/>
  <c r="I15" i="5"/>
  <c r="I13" i="5"/>
  <c r="I9" i="5"/>
  <c r="I7" i="5"/>
  <c r="I559" i="6" l="1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<sst xmlns="http://schemas.openxmlformats.org/spreadsheetml/2006/main" count="2899" uniqueCount="55">
  <si>
    <t>采购时间</t>
    <phoneticPr fontId="2" type="noConversion"/>
  </si>
  <si>
    <t>产品名称</t>
    <phoneticPr fontId="2" type="noConversion"/>
  </si>
  <si>
    <t>产品型号</t>
    <phoneticPr fontId="2" type="noConversion"/>
  </si>
  <si>
    <t>采购量</t>
    <phoneticPr fontId="2" type="noConversion"/>
  </si>
  <si>
    <t>采购单价</t>
    <phoneticPr fontId="2" type="noConversion"/>
  </si>
  <si>
    <t>采购总价</t>
    <phoneticPr fontId="2" type="noConversion"/>
  </si>
  <si>
    <t>是否及时</t>
    <phoneticPr fontId="2" type="noConversion"/>
  </si>
  <si>
    <t>破损数量</t>
    <phoneticPr fontId="2" type="noConversion"/>
  </si>
  <si>
    <t>雀巢咖啡</t>
  </si>
  <si>
    <t>1L</t>
  </si>
  <si>
    <t>是</t>
    <phoneticPr fontId="2" type="noConversion"/>
  </si>
  <si>
    <t>百事可乐</t>
  </si>
  <si>
    <t>6L</t>
  </si>
  <si>
    <t>2L</t>
  </si>
  <si>
    <t>1.5L</t>
  </si>
  <si>
    <t>2.5L</t>
  </si>
  <si>
    <t>可口可乐</t>
  </si>
  <si>
    <t>冰红茶</t>
  </si>
  <si>
    <t>小茗同学</t>
  </si>
  <si>
    <t>3L</t>
  </si>
  <si>
    <t>否</t>
    <phoneticPr fontId="2" type="noConversion"/>
  </si>
  <si>
    <t>果粒橙</t>
  </si>
  <si>
    <t>销售时间</t>
    <phoneticPr fontId="2" type="noConversion"/>
  </si>
  <si>
    <t>销售量</t>
    <phoneticPr fontId="2" type="noConversion"/>
  </si>
  <si>
    <t>零售价</t>
    <phoneticPr fontId="2" type="noConversion"/>
  </si>
  <si>
    <t>销售额</t>
    <phoneticPr fontId="2" type="noConversion"/>
  </si>
  <si>
    <t>是否退货</t>
    <phoneticPr fontId="2" type="noConversion"/>
  </si>
  <si>
    <t>冰红茶</t>
    <phoneticPr fontId="2" type="noConversion"/>
  </si>
  <si>
    <t>1.5L</t>
    <phoneticPr fontId="2" type="noConversion"/>
  </si>
  <si>
    <t>小茗同学</t>
    <phoneticPr fontId="2" type="noConversion"/>
  </si>
  <si>
    <t>3L</t>
    <phoneticPr fontId="2" type="noConversion"/>
  </si>
  <si>
    <t>可口可乐</t>
    <phoneticPr fontId="2" type="noConversion"/>
  </si>
  <si>
    <t>2.5L</t>
    <phoneticPr fontId="2" type="noConversion"/>
  </si>
  <si>
    <t>百事可乐</t>
    <phoneticPr fontId="2" type="noConversion"/>
  </si>
  <si>
    <t>6L</t>
    <phoneticPr fontId="2" type="noConversion"/>
  </si>
  <si>
    <t>雀巢咖啡</t>
    <phoneticPr fontId="2" type="noConversion"/>
  </si>
  <si>
    <t>1L</t>
    <phoneticPr fontId="2" type="noConversion"/>
  </si>
  <si>
    <t>果粒橙</t>
    <phoneticPr fontId="2" type="noConversion"/>
  </si>
  <si>
    <t>2L</t>
    <phoneticPr fontId="2" type="noConversion"/>
  </si>
  <si>
    <t>库存余量</t>
    <phoneticPr fontId="2" type="noConversion"/>
  </si>
  <si>
    <t>采购额</t>
    <phoneticPr fontId="2" type="noConversion"/>
  </si>
  <si>
    <t>盈利额</t>
    <phoneticPr fontId="2" type="noConversion"/>
  </si>
  <si>
    <t>年份</t>
    <phoneticPr fontId="2" type="noConversion"/>
  </si>
  <si>
    <t>月份</t>
    <phoneticPr fontId="2" type="noConversion"/>
  </si>
  <si>
    <t>销售数量</t>
    <phoneticPr fontId="2" type="noConversion"/>
  </si>
  <si>
    <t>采购数量</t>
    <phoneticPr fontId="2" type="noConversion"/>
  </si>
  <si>
    <t>采购花销</t>
    <phoneticPr fontId="2" type="noConversion"/>
  </si>
  <si>
    <t>利润</t>
    <phoneticPr fontId="2" type="noConversion"/>
  </si>
  <si>
    <t>退货率</t>
    <phoneticPr fontId="2" type="noConversion"/>
  </si>
  <si>
    <t>及时到货率</t>
    <phoneticPr fontId="2" type="noConversion"/>
  </si>
  <si>
    <t>产品信息</t>
    <phoneticPr fontId="2" type="noConversion"/>
  </si>
  <si>
    <t>产品</t>
    <phoneticPr fontId="2" type="noConversion"/>
  </si>
  <si>
    <t>全年</t>
    <phoneticPr fontId="2" type="noConversion"/>
  </si>
  <si>
    <t>全部</t>
  </si>
  <si>
    <t>全部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</si>
</sst>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General&quot;月&quot;"/>
    <numFmt numFmtId="177" formatCode="0.0%"/>
  </numFmts>
  <fonts count="6" x14ac:knownFonts="1">
    <font>
      <sz val="16"/>
      <color theme="1"/>
      <name val="阿里巴巴普惠体"/>
      <family val="2"/>
      <charset val="134"/>
    </font>
    <font>
      <sz val="9"/>
      <name val="阿里巴巴普惠体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阿里巴巴普惠体"/>
      <family val="1"/>
      <charset val="134"/>
    </font>
    <font>
      <sz val="16"/>
      <name val="阿里巴巴普惠体"/>
      <family val="1"/>
      <charset val="134"/>
    </font>
    <font>
      <sz val="16"/>
      <color theme="1"/>
      <name val="阿里巴巴普惠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  <protection hidden="1"/>
    </xf>
    <xf numFmtId="0" fontId="3" fillId="0" borderId="3" xfId="0" applyFont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0" fontId="3" fillId="0" borderId="3" xfId="1" applyNumberFormat="1" applyFont="1" applyFill="1" applyBorder="1" applyAlignment="1">
      <alignment horizontal="center" vertical="center"/>
    </xf>
    <xf numFmtId="177" fontId="3" fillId="0" borderId="3" xfId="1" quotePrefix="1" applyNumberFormat="1" applyFont="1" applyFill="1" applyBorder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0" fillId="3" borderId="0" xfId="0" applyNumberFormat="1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1" applyNumberFormat="1" applyFont="1" applyFill="1">
      <alignment vertical="center"/>
    </xf>
    <xf numFmtId="1" fontId="0" fillId="3" borderId="0" xfId="0" applyNumberFormat="1" applyFill="1">
      <alignment vertical="center"/>
    </xf>
    <xf numFmtId="14" fontId="4" fillId="2" borderId="0" xfId="0" applyNumberFormat="1" applyFont="1" applyFill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33"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阿里巴巴普惠体"/>
        <family val="1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阿里巴巴普惠体"/>
        <family val="1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阿里巴巴普惠体"/>
        <family val="1"/>
        <charset val="134"/>
        <scheme val="none"/>
      </font>
      <numFmt numFmtId="19" formatCode="yyyy/m/d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top style="medium">
          <color theme="1" tint="0.499984740745262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表样式 1" pivot="0" count="1" xr9:uid="{41AEA8B2-09E6-4B8D-AA14-6B5665BFE41B}">
      <tableStyleElement type="headerRow" dxfId="32"/>
    </tableStyle>
  </tableStyles>
  <colors>
    <mruColors>
      <color rgb="FFFF7C80"/>
      <color rgb="FFCC0099"/>
      <color rgb="FF59458B"/>
      <color rgb="FF8000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产品盈利情况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1241003755488083"/>
          <c:y val="7.521402505405371E-2"/>
          <c:w val="0.75695931759220769"/>
          <c:h val="0.9017847440425659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7C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产品库存!$E$6:$F$21</c:f>
              <c:multiLvlStrCache>
                <c:ptCount val="16"/>
                <c:lvl>
                  <c:pt idx="0">
                    <c:v>1.5L</c:v>
                  </c:pt>
                  <c:pt idx="1">
                    <c:v>2.5L</c:v>
                  </c:pt>
                  <c:pt idx="2">
                    <c:v>6L</c:v>
                  </c:pt>
                  <c:pt idx="3">
                    <c:v>1.5L</c:v>
                  </c:pt>
                  <c:pt idx="4">
                    <c:v>2.5L</c:v>
                  </c:pt>
                  <c:pt idx="5">
                    <c:v>6L</c:v>
                  </c:pt>
                  <c:pt idx="6">
                    <c:v>1.5L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2.5L</c:v>
                  </c:pt>
                  <c:pt idx="10">
                    <c:v>3L</c:v>
                  </c:pt>
                  <c:pt idx="11">
                    <c:v>1L</c:v>
                  </c:pt>
                  <c:pt idx="12">
                    <c:v>1.5L</c:v>
                  </c:pt>
                  <c:pt idx="13">
                    <c:v>2L</c:v>
                  </c:pt>
                  <c:pt idx="14">
                    <c:v>2.5L</c:v>
                  </c:pt>
                  <c:pt idx="15">
                    <c:v>6L</c:v>
                  </c:pt>
                </c:lvl>
                <c:lvl>
                  <c:pt idx="0">
                    <c:v>百事可乐</c:v>
                  </c:pt>
                  <c:pt idx="3">
                    <c:v>可口可乐</c:v>
                  </c:pt>
                  <c:pt idx="6">
                    <c:v>冰红茶</c:v>
                  </c:pt>
                  <c:pt idx="8">
                    <c:v>小茗同学</c:v>
                  </c:pt>
                  <c:pt idx="11">
                    <c:v>雀巢咖啡</c:v>
                  </c:pt>
                  <c:pt idx="14">
                    <c:v>果粒橙</c:v>
                  </c:pt>
                </c:lvl>
              </c:multiLvlStrCache>
            </c:multiLvlStrRef>
          </c:cat>
          <c:val>
            <c:numRef>
              <c:f>产品库存!$L$6:$L$21</c:f>
              <c:numCache>
                <c:formatCode>General</c:formatCode>
                <c:ptCount val="16"/>
                <c:pt idx="0">
                  <c:v>12377.5</c:v>
                </c:pt>
                <c:pt idx="1">
                  <c:v>-3761.2799999999997</c:v>
                </c:pt>
                <c:pt idx="2">
                  <c:v>-3548.0400000000009</c:v>
                </c:pt>
                <c:pt idx="3">
                  <c:v>-1814.2299999999996</c:v>
                </c:pt>
                <c:pt idx="4">
                  <c:v>22074.959999999999</c:v>
                </c:pt>
                <c:pt idx="5">
                  <c:v>6624</c:v>
                </c:pt>
                <c:pt idx="6">
                  <c:v>3216.96</c:v>
                </c:pt>
                <c:pt idx="7">
                  <c:v>-2056.6799999999998</c:v>
                </c:pt>
                <c:pt idx="8">
                  <c:v>4543.4400000000005</c:v>
                </c:pt>
                <c:pt idx="9">
                  <c:v>-5493.84</c:v>
                </c:pt>
                <c:pt idx="10">
                  <c:v>-23833.440000000002</c:v>
                </c:pt>
                <c:pt idx="11">
                  <c:v>32855.199999999997</c:v>
                </c:pt>
                <c:pt idx="12">
                  <c:v>-4092.1200000000003</c:v>
                </c:pt>
                <c:pt idx="13">
                  <c:v>20736</c:v>
                </c:pt>
                <c:pt idx="14">
                  <c:v>8976.52</c:v>
                </c:pt>
                <c:pt idx="15">
                  <c:v>-9657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E-4BB2-ACA0-B8B6A027A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7773536"/>
        <c:axId val="1117774192"/>
      </c:barChart>
      <c:catAx>
        <c:axId val="111777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117774192"/>
        <c:crosses val="autoZero"/>
        <c:auto val="1"/>
        <c:lblAlgn val="ctr"/>
        <c:lblOffset val="100"/>
        <c:noMultiLvlLbl val="0"/>
      </c:catAx>
      <c:valAx>
        <c:axId val="1117774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1777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截止产品库存余量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产品库存!$E$6:$F$21</c:f>
              <c:multiLvlStrCache>
                <c:ptCount val="16"/>
                <c:lvl>
                  <c:pt idx="0">
                    <c:v>1.5L</c:v>
                  </c:pt>
                  <c:pt idx="1">
                    <c:v>2.5L</c:v>
                  </c:pt>
                  <c:pt idx="2">
                    <c:v>6L</c:v>
                  </c:pt>
                  <c:pt idx="3">
                    <c:v>1.5L</c:v>
                  </c:pt>
                  <c:pt idx="4">
                    <c:v>2.5L</c:v>
                  </c:pt>
                  <c:pt idx="5">
                    <c:v>6L</c:v>
                  </c:pt>
                  <c:pt idx="6">
                    <c:v>1.5L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2.5L</c:v>
                  </c:pt>
                  <c:pt idx="10">
                    <c:v>3L</c:v>
                  </c:pt>
                  <c:pt idx="11">
                    <c:v>1L</c:v>
                  </c:pt>
                  <c:pt idx="12">
                    <c:v>1.5L</c:v>
                  </c:pt>
                  <c:pt idx="13">
                    <c:v>2L</c:v>
                  </c:pt>
                  <c:pt idx="14">
                    <c:v>2.5L</c:v>
                  </c:pt>
                  <c:pt idx="15">
                    <c:v>6L</c:v>
                  </c:pt>
                </c:lvl>
                <c:lvl>
                  <c:pt idx="0">
                    <c:v>百事可乐</c:v>
                  </c:pt>
                  <c:pt idx="3">
                    <c:v>可口可乐</c:v>
                  </c:pt>
                  <c:pt idx="6">
                    <c:v>冰红茶</c:v>
                  </c:pt>
                  <c:pt idx="8">
                    <c:v>小茗同学</c:v>
                  </c:pt>
                  <c:pt idx="11">
                    <c:v>雀巢咖啡</c:v>
                  </c:pt>
                  <c:pt idx="14">
                    <c:v>果粒橙</c:v>
                  </c:pt>
                </c:lvl>
              </c:multiLvlStrCache>
            </c:multiLvlStrRef>
          </c:cat>
          <c:val>
            <c:numRef>
              <c:f>产品库存!$I$6:$I$21</c:f>
              <c:numCache>
                <c:formatCode>General</c:formatCode>
                <c:ptCount val="16"/>
                <c:pt idx="0">
                  <c:v>34415</c:v>
                </c:pt>
                <c:pt idx="1">
                  <c:v>10902</c:v>
                </c:pt>
                <c:pt idx="2">
                  <c:v>10731</c:v>
                </c:pt>
                <c:pt idx="3">
                  <c:v>8872</c:v>
                </c:pt>
                <c:pt idx="4">
                  <c:v>-6835</c:v>
                </c:pt>
                <c:pt idx="5">
                  <c:v>45982</c:v>
                </c:pt>
                <c:pt idx="6">
                  <c:v>1979</c:v>
                </c:pt>
                <c:pt idx="7">
                  <c:v>7749</c:v>
                </c:pt>
                <c:pt idx="8">
                  <c:v>5242</c:v>
                </c:pt>
                <c:pt idx="9">
                  <c:v>6443</c:v>
                </c:pt>
                <c:pt idx="10">
                  <c:v>5104</c:v>
                </c:pt>
                <c:pt idx="11">
                  <c:v>2873</c:v>
                </c:pt>
                <c:pt idx="12">
                  <c:v>11091</c:v>
                </c:pt>
                <c:pt idx="13">
                  <c:v>17100</c:v>
                </c:pt>
                <c:pt idx="14">
                  <c:v>-6894</c:v>
                </c:pt>
                <c:pt idx="15">
                  <c:v>14008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C-4287-9A82-BEC401AE2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524556072"/>
        <c:axId val="1524557056"/>
      </c:barChart>
      <c:catAx>
        <c:axId val="1524556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524557056"/>
        <c:crosses val="autoZero"/>
        <c:auto val="1"/>
        <c:lblAlgn val="ctr"/>
        <c:lblOffset val="100"/>
        <c:noMultiLvlLbl val="0"/>
      </c:catAx>
      <c:valAx>
        <c:axId val="15245570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2455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37319;&#36141;&#32479;&#35745;!A1"/><Relationship Id="rId13" Type="http://schemas.openxmlformats.org/officeDocument/2006/relationships/image" Target="../media/image7.svg"/><Relationship Id="rId18" Type="http://schemas.openxmlformats.org/officeDocument/2006/relationships/image" Target="../media/image12.png"/><Relationship Id="rId26" Type="http://schemas.openxmlformats.org/officeDocument/2006/relationships/chart" Target="../charts/chart1.xml"/><Relationship Id="rId3" Type="http://schemas.openxmlformats.org/officeDocument/2006/relationships/image" Target="../media/image3.svg"/><Relationship Id="rId21" Type="http://schemas.openxmlformats.org/officeDocument/2006/relationships/image" Target="../media/image15.svg"/><Relationship Id="rId7" Type="http://schemas.openxmlformats.org/officeDocument/2006/relationships/hyperlink" Target="#&#38144;&#21806;&#32479;&#35745;!A1"/><Relationship Id="rId12" Type="http://schemas.openxmlformats.org/officeDocument/2006/relationships/image" Target="../media/image6.png"/><Relationship Id="rId17" Type="http://schemas.openxmlformats.org/officeDocument/2006/relationships/image" Target="../media/image11.svg"/><Relationship Id="rId25" Type="http://schemas.openxmlformats.org/officeDocument/2006/relationships/image" Target="../media/image19.svg"/><Relationship Id="rId2" Type="http://schemas.openxmlformats.org/officeDocument/2006/relationships/image" Target="../media/image2.png"/><Relationship Id="rId16" Type="http://schemas.openxmlformats.org/officeDocument/2006/relationships/image" Target="../media/image10.png"/><Relationship Id="rId20" Type="http://schemas.openxmlformats.org/officeDocument/2006/relationships/image" Target="../media/image14.png"/><Relationship Id="rId1" Type="http://schemas.openxmlformats.org/officeDocument/2006/relationships/image" Target="../media/image1.jpg"/><Relationship Id="rId6" Type="http://schemas.openxmlformats.org/officeDocument/2006/relationships/hyperlink" Target="#&#20135;&#21697;&#24211;&#23384;!A1"/><Relationship Id="rId11" Type="http://schemas.openxmlformats.org/officeDocument/2006/relationships/image" Target="../media/image5.svg"/><Relationship Id="rId24" Type="http://schemas.openxmlformats.org/officeDocument/2006/relationships/image" Target="../media/image18.png"/><Relationship Id="rId5" Type="http://schemas.openxmlformats.org/officeDocument/2006/relationships/hyperlink" Target="#&#27719;&#24635;&#32479;&#35745;!A1"/><Relationship Id="rId15" Type="http://schemas.openxmlformats.org/officeDocument/2006/relationships/image" Target="../media/image9.svg"/><Relationship Id="rId23" Type="http://schemas.openxmlformats.org/officeDocument/2006/relationships/image" Target="../media/image17.svg"/><Relationship Id="rId10" Type="http://schemas.openxmlformats.org/officeDocument/2006/relationships/image" Target="../media/image4.png"/><Relationship Id="rId19" Type="http://schemas.openxmlformats.org/officeDocument/2006/relationships/image" Target="../media/image13.svg"/><Relationship Id="rId4" Type="http://schemas.openxmlformats.org/officeDocument/2006/relationships/hyperlink" Target="#&#25968;&#25454;&#30475;&#26495;!A1"/><Relationship Id="rId9" Type="http://schemas.openxmlformats.org/officeDocument/2006/relationships/hyperlink" Target="#&#36741;&#21161;&#20449;&#24687;!A1"/><Relationship Id="rId14" Type="http://schemas.openxmlformats.org/officeDocument/2006/relationships/image" Target="../media/image8.png"/><Relationship Id="rId22" Type="http://schemas.openxmlformats.org/officeDocument/2006/relationships/image" Target="../media/image16.png"/><Relationship Id="rId27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&#37319;&#36141;&#32479;&#35745;!A1"/><Relationship Id="rId3" Type="http://schemas.openxmlformats.org/officeDocument/2006/relationships/image" Target="../media/image3.svg"/><Relationship Id="rId7" Type="http://schemas.openxmlformats.org/officeDocument/2006/relationships/hyperlink" Target="#&#38144;&#21806;&#32479;&#35745;!A1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hyperlink" Target="#&#20135;&#21697;&#24211;&#23384;!A1"/><Relationship Id="rId5" Type="http://schemas.openxmlformats.org/officeDocument/2006/relationships/hyperlink" Target="#&#27719;&#24635;&#32479;&#35745;!A1"/><Relationship Id="rId4" Type="http://schemas.openxmlformats.org/officeDocument/2006/relationships/hyperlink" Target="#&#25968;&#25454;&#30475;&#26495;!A1"/><Relationship Id="rId9" Type="http://schemas.openxmlformats.org/officeDocument/2006/relationships/hyperlink" Target="#&#36741;&#21161;&#20449;&#24687;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&#37319;&#36141;&#32479;&#35745;!A1"/><Relationship Id="rId3" Type="http://schemas.openxmlformats.org/officeDocument/2006/relationships/image" Target="../media/image3.svg"/><Relationship Id="rId7" Type="http://schemas.openxmlformats.org/officeDocument/2006/relationships/hyperlink" Target="#&#38144;&#21806;&#32479;&#35745;!A1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hyperlink" Target="#&#20135;&#21697;&#24211;&#23384;!A1"/><Relationship Id="rId5" Type="http://schemas.openxmlformats.org/officeDocument/2006/relationships/hyperlink" Target="#&#27719;&#24635;&#32479;&#35745;!A1"/><Relationship Id="rId4" Type="http://schemas.openxmlformats.org/officeDocument/2006/relationships/hyperlink" Target="#&#25968;&#25454;&#30475;&#26495;!A1"/><Relationship Id="rId9" Type="http://schemas.openxmlformats.org/officeDocument/2006/relationships/hyperlink" Target="#&#36741;&#21161;&#20449;&#24687;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&#37319;&#36141;&#32479;&#35745;!A1"/><Relationship Id="rId3" Type="http://schemas.openxmlformats.org/officeDocument/2006/relationships/image" Target="../media/image3.svg"/><Relationship Id="rId7" Type="http://schemas.openxmlformats.org/officeDocument/2006/relationships/hyperlink" Target="#&#38144;&#21806;&#32479;&#35745;!A1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hyperlink" Target="#&#20135;&#21697;&#24211;&#23384;!A1"/><Relationship Id="rId5" Type="http://schemas.openxmlformats.org/officeDocument/2006/relationships/hyperlink" Target="#&#27719;&#24635;&#32479;&#35745;!A1"/><Relationship Id="rId4" Type="http://schemas.openxmlformats.org/officeDocument/2006/relationships/hyperlink" Target="#&#25968;&#25454;&#30475;&#26495;!A1"/><Relationship Id="rId9" Type="http://schemas.openxmlformats.org/officeDocument/2006/relationships/hyperlink" Target="#&#36741;&#21161;&#20449;&#24687;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&#37319;&#36141;&#32479;&#35745;!A1"/><Relationship Id="rId3" Type="http://schemas.openxmlformats.org/officeDocument/2006/relationships/image" Target="../media/image3.svg"/><Relationship Id="rId7" Type="http://schemas.openxmlformats.org/officeDocument/2006/relationships/hyperlink" Target="#&#38144;&#21806;&#32479;&#35745;!A1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hyperlink" Target="#&#20135;&#21697;&#24211;&#23384;!A1"/><Relationship Id="rId5" Type="http://schemas.openxmlformats.org/officeDocument/2006/relationships/hyperlink" Target="#&#27719;&#24635;&#32479;&#35745;!A1"/><Relationship Id="rId4" Type="http://schemas.openxmlformats.org/officeDocument/2006/relationships/hyperlink" Target="#&#25968;&#25454;&#30475;&#26495;!A1"/><Relationship Id="rId9" Type="http://schemas.openxmlformats.org/officeDocument/2006/relationships/hyperlink" Target="#&#36741;&#21161;&#20449;&#24687;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&#37319;&#36141;&#32479;&#35745;!A1"/><Relationship Id="rId3" Type="http://schemas.openxmlformats.org/officeDocument/2006/relationships/image" Target="../media/image3.svg"/><Relationship Id="rId7" Type="http://schemas.openxmlformats.org/officeDocument/2006/relationships/hyperlink" Target="#&#38144;&#21806;&#32479;&#35745;!A1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hyperlink" Target="#&#20135;&#21697;&#24211;&#23384;!A1"/><Relationship Id="rId5" Type="http://schemas.openxmlformats.org/officeDocument/2006/relationships/hyperlink" Target="#&#27719;&#24635;&#32479;&#35745;!A1"/><Relationship Id="rId4" Type="http://schemas.openxmlformats.org/officeDocument/2006/relationships/hyperlink" Target="#&#25968;&#25454;&#30475;&#26495;!A1"/><Relationship Id="rId9" Type="http://schemas.openxmlformats.org/officeDocument/2006/relationships/hyperlink" Target="#&#36741;&#21161;&#20449;&#2468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</xdr:colOff>
      <xdr:row>0</xdr:row>
      <xdr:rowOff>0</xdr:rowOff>
    </xdr:from>
    <xdr:to>
      <xdr:col>2</xdr:col>
      <xdr:colOff>751760</xdr:colOff>
      <xdr:row>36</xdr:row>
      <xdr:rowOff>257734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8400D6D-E429-4175-83CF-EA03DD5B99CA}"/>
            </a:ext>
          </a:extLst>
        </xdr:cNvPr>
        <xdr:cNvSpPr/>
      </xdr:nvSpPr>
      <xdr:spPr>
        <a:xfrm>
          <a:off x="965" y="0"/>
          <a:ext cx="2723030" cy="11149852"/>
        </a:xfrm>
        <a:prstGeom prst="rect">
          <a:avLst/>
        </a:prstGeom>
        <a:solidFill>
          <a:srgbClr val="59458B"/>
        </a:solidFill>
        <a:ln>
          <a:noFill/>
        </a:ln>
        <a:effectLst>
          <a:reflection blurRad="6350" stA="50000" endA="300" endPos="90000" dir="5400000" sy="-100000" algn="bl" rotWithShape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280147</xdr:colOff>
      <xdr:row>8</xdr:row>
      <xdr:rowOff>138790</xdr:rowOff>
    </xdr:from>
    <xdr:to>
      <xdr:col>2</xdr:col>
      <xdr:colOff>750790</xdr:colOff>
      <xdr:row>25</xdr:row>
      <xdr:rowOff>175624</xdr:rowOff>
    </xdr:to>
    <xdr:pic>
      <xdr:nvPicPr>
        <xdr:cNvPr id="11" name="图片 10" descr="传送带上的纸板箱">
          <a:extLst>
            <a:ext uri="{FF2B5EF4-FFF2-40B4-BE49-F238E27FC236}">
              <a16:creationId xmlns:a16="http://schemas.microsoft.com/office/drawing/2014/main" id="{177DB83A-6EF0-4E85-9508-E61A891549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78" t="-217" r="44692" b="217"/>
        <a:stretch/>
      </xdr:blipFill>
      <xdr:spPr>
        <a:xfrm>
          <a:off x="280147" y="2559261"/>
          <a:ext cx="2442878" cy="5180334"/>
        </a:xfrm>
        <a:prstGeom prst="roundRect">
          <a:avLst>
            <a:gd name="adj" fmla="val 10845"/>
          </a:avLst>
        </a:prstGeom>
      </xdr:spPr>
    </xdr:pic>
    <xdr:clientData/>
  </xdr:twoCellAnchor>
  <xdr:twoCellAnchor>
    <xdr:from>
      <xdr:col>0</xdr:col>
      <xdr:colOff>253098</xdr:colOff>
      <xdr:row>0</xdr:row>
      <xdr:rowOff>201705</xdr:rowOff>
    </xdr:from>
    <xdr:to>
      <xdr:col>2</xdr:col>
      <xdr:colOff>751759</xdr:colOff>
      <xdr:row>25</xdr:row>
      <xdr:rowOff>190499</xdr:rowOff>
    </xdr:to>
    <xdr:sp macro="" textlink="">
      <xdr:nvSpPr>
        <xdr:cNvPr id="3" name="矩形: 圆顶角 2">
          <a:extLst>
            <a:ext uri="{FF2B5EF4-FFF2-40B4-BE49-F238E27FC236}">
              <a16:creationId xmlns:a16="http://schemas.microsoft.com/office/drawing/2014/main" id="{9EF4E273-24BE-44BF-B020-7AA654C67342}"/>
            </a:ext>
          </a:extLst>
        </xdr:cNvPr>
        <xdr:cNvSpPr/>
      </xdr:nvSpPr>
      <xdr:spPr>
        <a:xfrm rot="16200000">
          <a:off x="-2287837" y="2742640"/>
          <a:ext cx="7552765" cy="2470896"/>
        </a:xfrm>
        <a:prstGeom prst="round2SameRect">
          <a:avLst/>
        </a:prstGeom>
        <a:gradFill flip="none" rotWithShape="0">
          <a:gsLst>
            <a:gs pos="100000">
              <a:srgbClr val="CC0099">
                <a:alpha val="53000"/>
              </a:srgbClr>
            </a:gs>
            <a:gs pos="65000">
              <a:srgbClr val="CC0099">
                <a:alpha val="60000"/>
              </a:srgbClr>
            </a:gs>
            <a:gs pos="35000">
              <a:srgbClr val="CC0099">
                <a:alpha val="73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627530</xdr:colOff>
      <xdr:row>1</xdr:row>
      <xdr:rowOff>224117</xdr:rowOff>
    </xdr:from>
    <xdr:to>
      <xdr:col>2</xdr:col>
      <xdr:colOff>750795</xdr:colOff>
      <xdr:row>8</xdr:row>
      <xdr:rowOff>91821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68F0DF33-81CA-4B6A-9058-323F84BED44F}"/>
            </a:ext>
          </a:extLst>
        </xdr:cNvPr>
        <xdr:cNvGrpSpPr/>
      </xdr:nvGrpSpPr>
      <xdr:grpSpPr>
        <a:xfrm>
          <a:off x="627530" y="523474"/>
          <a:ext cx="2109908" cy="1963204"/>
          <a:chOff x="2958353" y="1512794"/>
          <a:chExt cx="3103704" cy="3128617"/>
        </a:xfrm>
        <a:solidFill>
          <a:schemeClr val="bg1">
            <a:lumMod val="95000"/>
          </a:schemeClr>
        </a:solidFill>
      </xdr:grpSpPr>
      <xdr:sp macro="" textlink="">
        <xdr:nvSpPr>
          <xdr:cNvPr id="95" name="矩形: 圆顶角 94">
            <a:extLst>
              <a:ext uri="{FF2B5EF4-FFF2-40B4-BE49-F238E27FC236}">
                <a16:creationId xmlns:a16="http://schemas.microsoft.com/office/drawing/2014/main" id="{726BD3AA-B2DC-41EE-8E71-E2BECF53C56C}"/>
              </a:ext>
            </a:extLst>
          </xdr:cNvPr>
          <xdr:cNvSpPr/>
        </xdr:nvSpPr>
        <xdr:spPr>
          <a:xfrm rot="16200000">
            <a:off x="3426353" y="2142732"/>
            <a:ext cx="921600" cy="185760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96" name="任意多边形: 形状 95">
            <a:extLst>
              <a:ext uri="{FF2B5EF4-FFF2-40B4-BE49-F238E27FC236}">
                <a16:creationId xmlns:a16="http://schemas.microsoft.com/office/drawing/2014/main" id="{223F845F-C6BF-4137-BA11-6B960DBBB316}"/>
              </a:ext>
            </a:extLst>
          </xdr:cNvPr>
          <xdr:cNvSpPr/>
        </xdr:nvSpPr>
        <xdr:spPr>
          <a:xfrm rot="5400000">
            <a:off x="3871569" y="2450923"/>
            <a:ext cx="3128617" cy="1252359"/>
          </a:xfrm>
          <a:custGeom>
            <a:avLst/>
            <a:gdLst>
              <a:gd name="connsiteX0" fmla="*/ 0 w 3128617"/>
              <a:gd name="connsiteY0" fmla="*/ 0 h 1252359"/>
              <a:gd name="connsiteX1" fmla="*/ 3128617 w 3128617"/>
              <a:gd name="connsiteY1" fmla="*/ 0 h 1252359"/>
              <a:gd name="connsiteX2" fmla="*/ 3035791 w 3128617"/>
              <a:gd name="connsiteY2" fmla="*/ 14167 h 1252359"/>
              <a:gd name="connsiteX3" fmla="*/ 2026635 w 3128617"/>
              <a:gd name="connsiteY3" fmla="*/ 1252359 h 1252359"/>
              <a:gd name="connsiteX4" fmla="*/ 1101975 w 3128617"/>
              <a:gd name="connsiteY4" fmla="*/ 1252358 h 1252359"/>
              <a:gd name="connsiteX5" fmla="*/ 92819 w 3128617"/>
              <a:gd name="connsiteY5" fmla="*/ 14166 h 1252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128617" h="1252359">
                <a:moveTo>
                  <a:pt x="0" y="0"/>
                </a:moveTo>
                <a:lnTo>
                  <a:pt x="3128617" y="0"/>
                </a:lnTo>
                <a:lnTo>
                  <a:pt x="3035791" y="14167"/>
                </a:lnTo>
                <a:cubicBezTo>
                  <a:pt x="2459867" y="132018"/>
                  <a:pt x="2026635" y="641595"/>
                  <a:pt x="2026635" y="1252359"/>
                </a:cubicBezTo>
                <a:lnTo>
                  <a:pt x="1101975" y="1252358"/>
                </a:lnTo>
                <a:cubicBezTo>
                  <a:pt x="1101975" y="641594"/>
                  <a:pt x="668743" y="132017"/>
                  <a:pt x="92819" y="14166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  <xdr:twoCellAnchor editAs="oneCell">
    <xdr:from>
      <xdr:col>0</xdr:col>
      <xdr:colOff>504265</xdr:colOff>
      <xdr:row>0</xdr:row>
      <xdr:rowOff>190500</xdr:rowOff>
    </xdr:from>
    <xdr:to>
      <xdr:col>1</xdr:col>
      <xdr:colOff>432547</xdr:colOff>
      <xdr:row>3</xdr:row>
      <xdr:rowOff>197224</xdr:rowOff>
    </xdr:to>
    <xdr:pic>
      <xdr:nvPicPr>
        <xdr:cNvPr id="6" name="图形 5" descr="条形图 纯色填充">
          <a:extLst>
            <a:ext uri="{FF2B5EF4-FFF2-40B4-BE49-F238E27FC236}">
              <a16:creationId xmlns:a16="http://schemas.microsoft.com/office/drawing/2014/main" id="{24552F14-B409-4853-9BCA-A63F8D0DA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4265" y="1905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723901</xdr:colOff>
      <xdr:row>4</xdr:row>
      <xdr:rowOff>134471</xdr:rowOff>
    </xdr:from>
    <xdr:to>
      <xdr:col>1</xdr:col>
      <xdr:colOff>936812</xdr:colOff>
      <xdr:row>5</xdr:row>
      <xdr:rowOff>179294</xdr:rowOff>
    </xdr:to>
    <xdr:sp macro="" textlink="">
      <xdr:nvSpPr>
        <xdr:cNvPr id="7" name="文本框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A0F9AB-A976-4959-8AAC-867D05927C06}"/>
            </a:ext>
          </a:extLst>
        </xdr:cNvPr>
        <xdr:cNvSpPr txBox="1"/>
      </xdr:nvSpPr>
      <xdr:spPr>
        <a:xfrm>
          <a:off x="723901" y="1344706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数据看板</a:t>
          </a:r>
        </a:p>
      </xdr:txBody>
    </xdr:sp>
    <xdr:clientData/>
  </xdr:twoCellAnchor>
  <xdr:twoCellAnchor>
    <xdr:from>
      <xdr:col>0</xdr:col>
      <xdr:colOff>723901</xdr:colOff>
      <xdr:row>7</xdr:row>
      <xdr:rowOff>29136</xdr:rowOff>
    </xdr:from>
    <xdr:to>
      <xdr:col>1</xdr:col>
      <xdr:colOff>936812</xdr:colOff>
      <xdr:row>8</xdr:row>
      <xdr:rowOff>73959</xdr:rowOff>
    </xdr:to>
    <xdr:sp macro="" textlink="">
      <xdr:nvSpPr>
        <xdr:cNvPr id="109" name="文本框 10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5AE736-6A5A-4B7D-A0DC-5E09ACA910EB}"/>
            </a:ext>
          </a:extLst>
        </xdr:cNvPr>
        <xdr:cNvSpPr txBox="1"/>
      </xdr:nvSpPr>
      <xdr:spPr>
        <a:xfrm>
          <a:off x="723901" y="2147048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汇总统计</a:t>
          </a:r>
        </a:p>
      </xdr:txBody>
    </xdr:sp>
    <xdr:clientData/>
  </xdr:twoCellAnchor>
  <xdr:twoCellAnchor>
    <xdr:from>
      <xdr:col>0</xdr:col>
      <xdr:colOff>723901</xdr:colOff>
      <xdr:row>9</xdr:row>
      <xdr:rowOff>226361</xdr:rowOff>
    </xdr:from>
    <xdr:to>
      <xdr:col>1</xdr:col>
      <xdr:colOff>936812</xdr:colOff>
      <xdr:row>10</xdr:row>
      <xdr:rowOff>271184</xdr:rowOff>
    </xdr:to>
    <xdr:sp macro="" textlink="">
      <xdr:nvSpPr>
        <xdr:cNvPr id="110" name="文本框 10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58C953-E20E-4033-838E-75D8340F45F4}"/>
            </a:ext>
          </a:extLst>
        </xdr:cNvPr>
        <xdr:cNvSpPr txBox="1"/>
      </xdr:nvSpPr>
      <xdr:spPr>
        <a:xfrm>
          <a:off x="723901" y="2949390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产品库存</a:t>
          </a:r>
        </a:p>
      </xdr:txBody>
    </xdr:sp>
    <xdr:clientData/>
  </xdr:twoCellAnchor>
  <xdr:twoCellAnchor>
    <xdr:from>
      <xdr:col>0</xdr:col>
      <xdr:colOff>723901</xdr:colOff>
      <xdr:row>12</xdr:row>
      <xdr:rowOff>121026</xdr:rowOff>
    </xdr:from>
    <xdr:to>
      <xdr:col>1</xdr:col>
      <xdr:colOff>936812</xdr:colOff>
      <xdr:row>13</xdr:row>
      <xdr:rowOff>165849</xdr:rowOff>
    </xdr:to>
    <xdr:sp macro="" textlink="">
      <xdr:nvSpPr>
        <xdr:cNvPr id="111" name="文本框 1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315C2D-CEC1-4CC3-99DF-0B2984AA8E85}"/>
            </a:ext>
          </a:extLst>
        </xdr:cNvPr>
        <xdr:cNvSpPr txBox="1"/>
      </xdr:nvSpPr>
      <xdr:spPr>
        <a:xfrm>
          <a:off x="723901" y="3751732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销售统计</a:t>
          </a:r>
        </a:p>
      </xdr:txBody>
    </xdr:sp>
    <xdr:clientData/>
  </xdr:twoCellAnchor>
  <xdr:twoCellAnchor>
    <xdr:from>
      <xdr:col>0</xdr:col>
      <xdr:colOff>723901</xdr:colOff>
      <xdr:row>15</xdr:row>
      <xdr:rowOff>15692</xdr:rowOff>
    </xdr:from>
    <xdr:to>
      <xdr:col>1</xdr:col>
      <xdr:colOff>936812</xdr:colOff>
      <xdr:row>16</xdr:row>
      <xdr:rowOff>60515</xdr:rowOff>
    </xdr:to>
    <xdr:sp macro="" textlink="">
      <xdr:nvSpPr>
        <xdr:cNvPr id="112" name="文本框 1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F7F6CDD-72E2-4D47-A9C5-215556D3F4AE}"/>
            </a:ext>
          </a:extLst>
        </xdr:cNvPr>
        <xdr:cNvSpPr txBox="1"/>
      </xdr:nvSpPr>
      <xdr:spPr>
        <a:xfrm>
          <a:off x="723901" y="4554074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采购统计</a:t>
          </a:r>
        </a:p>
      </xdr:txBody>
    </xdr:sp>
    <xdr:clientData/>
  </xdr:twoCellAnchor>
  <xdr:twoCellAnchor>
    <xdr:from>
      <xdr:col>0</xdr:col>
      <xdr:colOff>723901</xdr:colOff>
      <xdr:row>17</xdr:row>
      <xdr:rowOff>212917</xdr:rowOff>
    </xdr:from>
    <xdr:to>
      <xdr:col>1</xdr:col>
      <xdr:colOff>936812</xdr:colOff>
      <xdr:row>18</xdr:row>
      <xdr:rowOff>257740</xdr:rowOff>
    </xdr:to>
    <xdr:sp macro="" textlink="">
      <xdr:nvSpPr>
        <xdr:cNvPr id="113" name="文本框 1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DC65E7F-4937-4E3C-BD36-97B6B85DB2BF}"/>
            </a:ext>
          </a:extLst>
        </xdr:cNvPr>
        <xdr:cNvSpPr txBox="1"/>
      </xdr:nvSpPr>
      <xdr:spPr>
        <a:xfrm>
          <a:off x="723901" y="5356417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辅助信息</a:t>
          </a:r>
        </a:p>
      </xdr:txBody>
    </xdr:sp>
    <xdr:clientData/>
  </xdr:twoCellAnchor>
  <xdr:twoCellAnchor>
    <xdr:from>
      <xdr:col>3</xdr:col>
      <xdr:colOff>77582</xdr:colOff>
      <xdr:row>0</xdr:row>
      <xdr:rowOff>55168</xdr:rowOff>
    </xdr:from>
    <xdr:to>
      <xdr:col>18</xdr:col>
      <xdr:colOff>67238</xdr:colOff>
      <xdr:row>1</xdr:row>
      <xdr:rowOff>228920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1D765165-D98F-47CB-9B57-71ABA841C64C}"/>
            </a:ext>
          </a:extLst>
        </xdr:cNvPr>
        <xdr:cNvGrpSpPr/>
      </xdr:nvGrpSpPr>
      <xdr:grpSpPr>
        <a:xfrm>
          <a:off x="3057546" y="55168"/>
          <a:ext cx="14399621" cy="473109"/>
          <a:chOff x="2787162" y="43962"/>
          <a:chExt cx="14364242" cy="478552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BAE6E6FF-A500-4A62-8839-520421685C42}"/>
              </a:ext>
            </a:extLst>
          </xdr:cNvPr>
          <xdr:cNvSpPr/>
        </xdr:nvSpPr>
        <xdr:spPr>
          <a:xfrm>
            <a:off x="2788024" y="44824"/>
            <a:ext cx="14363380" cy="47288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400">
                <a:solidFill>
                  <a:sysClr val="windowText" lastClr="000000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    欢迎来 函数版本 数据看板系列 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AB19B15A-CC4F-4D8C-84C9-0F46E0DD92EE}"/>
              </a:ext>
            </a:extLst>
          </xdr:cNvPr>
          <xdr:cNvSpPr/>
        </xdr:nvSpPr>
        <xdr:spPr>
          <a:xfrm>
            <a:off x="2787162" y="43962"/>
            <a:ext cx="199292" cy="478552"/>
          </a:xfrm>
          <a:prstGeom prst="rect">
            <a:avLst/>
          </a:prstGeom>
          <a:solidFill>
            <a:srgbClr val="59458B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81459</xdr:colOff>
      <xdr:row>6</xdr:row>
      <xdr:rowOff>222824</xdr:rowOff>
    </xdr:from>
    <xdr:to>
      <xdr:col>5</xdr:col>
      <xdr:colOff>302559</xdr:colOff>
      <xdr:row>10</xdr:row>
      <xdr:rowOff>100852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A332BCFC-6A3A-4AF9-A038-529CC3D1DD3D}"/>
            </a:ext>
          </a:extLst>
        </xdr:cNvPr>
        <xdr:cNvGrpSpPr/>
      </xdr:nvGrpSpPr>
      <xdr:grpSpPr>
        <a:xfrm>
          <a:off x="3061423" y="2018967"/>
          <a:ext cx="2207743" cy="1075456"/>
          <a:chOff x="3082481" y="1828715"/>
          <a:chExt cx="1753288" cy="794324"/>
        </a:xfrm>
      </xdr:grpSpPr>
      <xdr:grpSp>
        <xdr:nvGrpSpPr>
          <xdr:cNvPr id="12" name="组合 11">
            <a:extLst>
              <a:ext uri="{FF2B5EF4-FFF2-40B4-BE49-F238E27FC236}">
                <a16:creationId xmlns:a16="http://schemas.microsoft.com/office/drawing/2014/main" id="{05B29E26-E5CF-48F4-AD0F-725C531E9DF0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20" name="矩形: 圆角 19">
              <a:extLst>
                <a:ext uri="{FF2B5EF4-FFF2-40B4-BE49-F238E27FC236}">
                  <a16:creationId xmlns:a16="http://schemas.microsoft.com/office/drawing/2014/main" id="{FE5FF0E9-0F89-4004-99A5-CF6ED19F2607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1" name="任意多边形: 形状 20">
              <a:extLst>
                <a:ext uri="{FF2B5EF4-FFF2-40B4-BE49-F238E27FC236}">
                  <a16:creationId xmlns:a16="http://schemas.microsoft.com/office/drawing/2014/main" id="{B5C25517-88AE-4955-8D0B-24D4EE1504A3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rgbClr val="59458B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FF787470-A6BF-4C3A-ACEB-6D6ABF2B4AFF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销售数量</a:t>
            </a:r>
          </a:p>
        </xdr:txBody>
      </xdr:sp>
      <xdr:sp macro="" textlink="辅助信息!I14">
        <xdr:nvSpPr>
          <xdr:cNvPr id="29" name="文本框 28">
            <a:extLst>
              <a:ext uri="{FF2B5EF4-FFF2-40B4-BE49-F238E27FC236}">
                <a16:creationId xmlns:a16="http://schemas.microsoft.com/office/drawing/2014/main" id="{18BA5CA9-D547-49F4-904A-68A0CC774C63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1AD7C64-C10F-4CB2-B267-DE30BACF9585}" type="TxLink">
              <a:rPr lang="en-US" altLang="en-US" sz="2400" b="1" i="0" u="none" strike="noStrike">
                <a:solidFill>
                  <a:srgbClr val="0070C0"/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45663</a:t>
            </a:fld>
            <a:endParaRPr lang="zh-CN" altLang="en-US" sz="2400" b="1">
              <a:solidFill>
                <a:srgbClr val="0070C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15" name="直接连接符 14">
            <a:extLst>
              <a:ext uri="{FF2B5EF4-FFF2-40B4-BE49-F238E27FC236}">
                <a16:creationId xmlns:a16="http://schemas.microsoft.com/office/drawing/2014/main" id="{254A05AD-DAFC-4B1D-B7D7-16149C85006F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</xdr:col>
      <xdr:colOff>233600</xdr:colOff>
      <xdr:row>7</xdr:row>
      <xdr:rowOff>175845</xdr:rowOff>
    </xdr:from>
    <xdr:to>
      <xdr:col>3</xdr:col>
      <xdr:colOff>806823</xdr:colOff>
      <xdr:row>9</xdr:row>
      <xdr:rowOff>136171</xdr:rowOff>
    </xdr:to>
    <xdr:pic>
      <xdr:nvPicPr>
        <xdr:cNvPr id="17" name="图形 16" descr="气泡 纯色填充">
          <a:extLst>
            <a:ext uri="{FF2B5EF4-FFF2-40B4-BE49-F238E27FC236}">
              <a16:creationId xmlns:a16="http://schemas.microsoft.com/office/drawing/2014/main" id="{D67FF933-E2F6-4275-8876-FE3EFCCE3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191953" y="2293757"/>
          <a:ext cx="573223" cy="565443"/>
        </a:xfrm>
        <a:prstGeom prst="rect">
          <a:avLst/>
        </a:prstGeom>
      </xdr:spPr>
    </xdr:pic>
    <xdr:clientData/>
  </xdr:twoCellAnchor>
  <xdr:twoCellAnchor>
    <xdr:from>
      <xdr:col>6</xdr:col>
      <xdr:colOff>224117</xdr:colOff>
      <xdr:row>6</xdr:row>
      <xdr:rowOff>222824</xdr:rowOff>
    </xdr:from>
    <xdr:to>
      <xdr:col>8</xdr:col>
      <xdr:colOff>288335</xdr:colOff>
      <xdr:row>10</xdr:row>
      <xdr:rowOff>100852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AAF8C792-C9CD-4FE7-AC60-3EAC1DC87EAA}"/>
            </a:ext>
          </a:extLst>
        </xdr:cNvPr>
        <xdr:cNvGrpSpPr/>
      </xdr:nvGrpSpPr>
      <xdr:grpSpPr>
        <a:xfrm>
          <a:off x="5544510" y="2018967"/>
          <a:ext cx="2200539" cy="1075456"/>
          <a:chOff x="3082481" y="1828715"/>
          <a:chExt cx="1753288" cy="794324"/>
        </a:xfrm>
      </xdr:grpSpPr>
      <xdr:grpSp>
        <xdr:nvGrpSpPr>
          <xdr:cNvPr id="36" name="组合 35">
            <a:extLst>
              <a:ext uri="{FF2B5EF4-FFF2-40B4-BE49-F238E27FC236}">
                <a16:creationId xmlns:a16="http://schemas.microsoft.com/office/drawing/2014/main" id="{0DDE7F3F-103F-4780-B0AB-3356BDE690E3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40" name="矩形: 圆角 39">
              <a:extLst>
                <a:ext uri="{FF2B5EF4-FFF2-40B4-BE49-F238E27FC236}">
                  <a16:creationId xmlns:a16="http://schemas.microsoft.com/office/drawing/2014/main" id="{1A5CA2C1-AC86-40A3-B295-F4AECE549D59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任意多边形: 形状 40">
              <a:extLst>
                <a:ext uri="{FF2B5EF4-FFF2-40B4-BE49-F238E27FC236}">
                  <a16:creationId xmlns:a16="http://schemas.microsoft.com/office/drawing/2014/main" id="{3EFB0804-6521-4A4B-A82C-7D19FF7AC658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rgbClr val="59458B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F8AE3AA7-FB35-451F-A6E0-967A6530913A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销售额</a:t>
            </a:r>
          </a:p>
        </xdr:txBody>
      </xdr:sp>
      <xdr:sp macro="" textlink="辅助信息!J14">
        <xdr:nvSpPr>
          <xdr:cNvPr id="38" name="文本框 37">
            <a:extLst>
              <a:ext uri="{FF2B5EF4-FFF2-40B4-BE49-F238E27FC236}">
                <a16:creationId xmlns:a16="http://schemas.microsoft.com/office/drawing/2014/main" id="{985D7FFA-C693-40C1-BE54-0EBE85506FA6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D11BCC9-F628-4D97-A3D2-9D2537A78A1B}" type="TxLink">
              <a:rPr lang="en-US" altLang="en-US" sz="2400" b="1" i="0" u="none" strike="noStrike">
                <a:solidFill>
                  <a:srgbClr val="0070C0"/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185473</a:t>
            </a:fld>
            <a:endParaRPr lang="zh-CN" altLang="en-US" sz="2400" b="1">
              <a:solidFill>
                <a:srgbClr val="0070C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39" name="直接连接符 38">
            <a:extLst>
              <a:ext uri="{FF2B5EF4-FFF2-40B4-BE49-F238E27FC236}">
                <a16:creationId xmlns:a16="http://schemas.microsoft.com/office/drawing/2014/main" id="{84358BAF-26E5-4727-A801-A0F10F7E0A18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76977</xdr:colOff>
      <xdr:row>10</xdr:row>
      <xdr:rowOff>274371</xdr:rowOff>
    </xdr:from>
    <xdr:to>
      <xdr:col>5</xdr:col>
      <xdr:colOff>298077</xdr:colOff>
      <xdr:row>14</xdr:row>
      <xdr:rowOff>152398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3901AF5A-5723-47C3-985D-CB62E9BBA8A4}"/>
            </a:ext>
          </a:extLst>
        </xdr:cNvPr>
        <xdr:cNvGrpSpPr/>
      </xdr:nvGrpSpPr>
      <xdr:grpSpPr>
        <a:xfrm>
          <a:off x="3056941" y="3267942"/>
          <a:ext cx="2207743" cy="1075456"/>
          <a:chOff x="3082481" y="1828715"/>
          <a:chExt cx="1753288" cy="794324"/>
        </a:xfrm>
      </xdr:grpSpPr>
      <xdr:grpSp>
        <xdr:nvGrpSpPr>
          <xdr:cNvPr id="43" name="组合 42">
            <a:extLst>
              <a:ext uri="{FF2B5EF4-FFF2-40B4-BE49-F238E27FC236}">
                <a16:creationId xmlns:a16="http://schemas.microsoft.com/office/drawing/2014/main" id="{6DA41F4F-8DDD-45BB-A1DB-22E1BF34E7F2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47" name="矩形: 圆角 46">
              <a:extLst>
                <a:ext uri="{FF2B5EF4-FFF2-40B4-BE49-F238E27FC236}">
                  <a16:creationId xmlns:a16="http://schemas.microsoft.com/office/drawing/2014/main" id="{EE23D7EA-7261-4707-8441-7046876F5101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8" name="任意多边形: 形状 47">
              <a:extLst>
                <a:ext uri="{FF2B5EF4-FFF2-40B4-BE49-F238E27FC236}">
                  <a16:creationId xmlns:a16="http://schemas.microsoft.com/office/drawing/2014/main" id="{85D8E411-C2D8-43FF-9E61-E76861E3D1FE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02F2FA7B-B558-431C-A3CE-6E043B133030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采购数量</a:t>
            </a:r>
          </a:p>
        </xdr:txBody>
      </xdr:sp>
      <xdr:sp macro="" textlink="辅助信息!K14">
        <xdr:nvSpPr>
          <xdr:cNvPr id="45" name="文本框 44">
            <a:extLst>
              <a:ext uri="{FF2B5EF4-FFF2-40B4-BE49-F238E27FC236}">
                <a16:creationId xmlns:a16="http://schemas.microsoft.com/office/drawing/2014/main" id="{B0586EBC-2948-49E7-B3CD-E1E725E4B378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231D8C5-9D99-4145-9D34-9237F348470A}" type="TxLink">
              <a:rPr lang="en-US" altLang="en-US" sz="2400" b="1" i="0" u="none" strike="noStrike">
                <a:solidFill>
                  <a:schemeClr val="accent6">
                    <a:lumMod val="75000"/>
                  </a:schemeClr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51328</a:t>
            </a:fld>
            <a:endParaRPr lang="zh-CN" altLang="en-US" sz="2400" b="1">
              <a:solidFill>
                <a:schemeClr val="accent6">
                  <a:lumMod val="75000"/>
                </a:schemeClr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46" name="直接连接符 45">
            <a:extLst>
              <a:ext uri="{FF2B5EF4-FFF2-40B4-BE49-F238E27FC236}">
                <a16:creationId xmlns:a16="http://schemas.microsoft.com/office/drawing/2014/main" id="{327AE4C5-C06D-479D-88B8-12D30DB64151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219635</xdr:colOff>
      <xdr:row>10</xdr:row>
      <xdr:rowOff>274371</xdr:rowOff>
    </xdr:from>
    <xdr:to>
      <xdr:col>8</xdr:col>
      <xdr:colOff>283853</xdr:colOff>
      <xdr:row>14</xdr:row>
      <xdr:rowOff>152398</xdr:rowOff>
    </xdr:to>
    <xdr:grpSp>
      <xdr:nvGrpSpPr>
        <xdr:cNvPr id="49" name="组合 48">
          <a:extLst>
            <a:ext uri="{FF2B5EF4-FFF2-40B4-BE49-F238E27FC236}">
              <a16:creationId xmlns:a16="http://schemas.microsoft.com/office/drawing/2014/main" id="{DA703699-8135-42DC-9332-732D791159BE}"/>
            </a:ext>
          </a:extLst>
        </xdr:cNvPr>
        <xdr:cNvGrpSpPr/>
      </xdr:nvGrpSpPr>
      <xdr:grpSpPr>
        <a:xfrm>
          <a:off x="5540028" y="3267942"/>
          <a:ext cx="2200539" cy="1075456"/>
          <a:chOff x="3082481" y="1828715"/>
          <a:chExt cx="1753288" cy="794324"/>
        </a:xfrm>
      </xdr:grpSpPr>
      <xdr:grpSp>
        <xdr:nvGrpSpPr>
          <xdr:cNvPr id="50" name="组合 49">
            <a:extLst>
              <a:ext uri="{FF2B5EF4-FFF2-40B4-BE49-F238E27FC236}">
                <a16:creationId xmlns:a16="http://schemas.microsoft.com/office/drawing/2014/main" id="{F23DD578-2E3E-4068-859A-37A8AC57C8D1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54" name="矩形: 圆角 53">
              <a:extLst>
                <a:ext uri="{FF2B5EF4-FFF2-40B4-BE49-F238E27FC236}">
                  <a16:creationId xmlns:a16="http://schemas.microsoft.com/office/drawing/2014/main" id="{BE082B5D-EC5B-46F7-9CB6-BD97AFA800EC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5" name="任意多边形: 形状 54">
              <a:extLst>
                <a:ext uri="{FF2B5EF4-FFF2-40B4-BE49-F238E27FC236}">
                  <a16:creationId xmlns:a16="http://schemas.microsoft.com/office/drawing/2014/main" id="{472DC119-DA12-43CC-9935-4A3B12B3374E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1" name="文本框 50">
            <a:extLst>
              <a:ext uri="{FF2B5EF4-FFF2-40B4-BE49-F238E27FC236}">
                <a16:creationId xmlns:a16="http://schemas.microsoft.com/office/drawing/2014/main" id="{2920615A-B73F-4BF4-9E13-2FED3D242D45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采购额</a:t>
            </a:r>
          </a:p>
        </xdr:txBody>
      </xdr:sp>
      <xdr:sp macro="" textlink="辅助信息!L14">
        <xdr:nvSpPr>
          <xdr:cNvPr id="52" name="文本框 51">
            <a:extLst>
              <a:ext uri="{FF2B5EF4-FFF2-40B4-BE49-F238E27FC236}">
                <a16:creationId xmlns:a16="http://schemas.microsoft.com/office/drawing/2014/main" id="{0E7D4FA6-6A6A-471B-8E81-7BBE108DF132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615698C-20B1-49A2-A0D1-1C1A9B29E00B}" type="TxLink">
              <a:rPr lang="en-US" altLang="en-US" sz="2400" b="1" i="0" u="none" strike="noStrike">
                <a:solidFill>
                  <a:schemeClr val="accent6">
                    <a:lumMod val="75000"/>
                  </a:schemeClr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128325</a:t>
            </a:fld>
            <a:endParaRPr lang="zh-CN" altLang="en-US" sz="2400" b="1">
              <a:solidFill>
                <a:schemeClr val="accent6">
                  <a:lumMod val="75000"/>
                </a:schemeClr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E390821A-D1BB-4F63-8B3B-620581D1E7F1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83700</xdr:colOff>
      <xdr:row>15</xdr:row>
      <xdr:rowOff>34565</xdr:rowOff>
    </xdr:from>
    <xdr:to>
      <xdr:col>5</xdr:col>
      <xdr:colOff>304800</xdr:colOff>
      <xdr:row>18</xdr:row>
      <xdr:rowOff>215151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07647C45-6901-46C6-99CC-1A2CFFF7FB42}"/>
            </a:ext>
          </a:extLst>
        </xdr:cNvPr>
        <xdr:cNvGrpSpPr/>
      </xdr:nvGrpSpPr>
      <xdr:grpSpPr>
        <a:xfrm>
          <a:off x="3063664" y="4524922"/>
          <a:ext cx="2207743" cy="1078658"/>
          <a:chOff x="3082481" y="1828715"/>
          <a:chExt cx="1753288" cy="794324"/>
        </a:xfrm>
      </xdr:grpSpPr>
      <xdr:grpSp>
        <xdr:nvGrpSpPr>
          <xdr:cNvPr id="57" name="组合 56">
            <a:extLst>
              <a:ext uri="{FF2B5EF4-FFF2-40B4-BE49-F238E27FC236}">
                <a16:creationId xmlns:a16="http://schemas.microsoft.com/office/drawing/2014/main" id="{006855D3-52EF-4609-AE7F-3021048BD505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61" name="矩形: 圆角 60">
              <a:extLst>
                <a:ext uri="{FF2B5EF4-FFF2-40B4-BE49-F238E27FC236}">
                  <a16:creationId xmlns:a16="http://schemas.microsoft.com/office/drawing/2014/main" id="{70BA9DFB-C81C-47F3-B080-5D6F8AD0322E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62" name="任意多边形: 形状 61">
              <a:extLst>
                <a:ext uri="{FF2B5EF4-FFF2-40B4-BE49-F238E27FC236}">
                  <a16:creationId xmlns:a16="http://schemas.microsoft.com/office/drawing/2014/main" id="{4C28F168-BF11-446D-B02D-3B61331A4AA8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5B894FD4-3A7A-4618-AF20-990C01855783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利润</a:t>
            </a:r>
          </a:p>
        </xdr:txBody>
      </xdr:sp>
      <xdr:sp macro="" textlink="辅助信息!M14">
        <xdr:nvSpPr>
          <xdr:cNvPr id="59" name="文本框 58">
            <a:extLst>
              <a:ext uri="{FF2B5EF4-FFF2-40B4-BE49-F238E27FC236}">
                <a16:creationId xmlns:a16="http://schemas.microsoft.com/office/drawing/2014/main" id="{95F3A666-DD1F-4FE9-A58F-20150BBDB2C7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95C3063-B84D-4A4D-9B11-E4D143B01B75}" type="TxLink">
              <a:rPr lang="en-US" altLang="en-US" sz="2400" b="1" i="0" u="none" strike="noStrike">
                <a:solidFill>
                  <a:srgbClr val="FF0000"/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57148</a:t>
            </a:fld>
            <a:endParaRPr lang="zh-CN" altLang="en-US" sz="2400" b="1">
              <a:solidFill>
                <a:srgbClr val="FF0000"/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60" name="直接连接符 59">
            <a:extLst>
              <a:ext uri="{FF2B5EF4-FFF2-40B4-BE49-F238E27FC236}">
                <a16:creationId xmlns:a16="http://schemas.microsoft.com/office/drawing/2014/main" id="{D28C9FA4-B4CF-471B-A72D-A04852A59B28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226358</xdr:colOff>
      <xdr:row>15</xdr:row>
      <xdr:rowOff>34565</xdr:rowOff>
    </xdr:from>
    <xdr:to>
      <xdr:col>8</xdr:col>
      <xdr:colOff>290576</xdr:colOff>
      <xdr:row>18</xdr:row>
      <xdr:rowOff>215151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FA6FF8A0-F787-4FA9-BBD3-94DF253F07BE}"/>
            </a:ext>
          </a:extLst>
        </xdr:cNvPr>
        <xdr:cNvGrpSpPr/>
      </xdr:nvGrpSpPr>
      <xdr:grpSpPr>
        <a:xfrm>
          <a:off x="5546751" y="4524922"/>
          <a:ext cx="2200539" cy="1078658"/>
          <a:chOff x="3082481" y="1828715"/>
          <a:chExt cx="1753288" cy="794324"/>
        </a:xfrm>
      </xdr:grpSpPr>
      <xdr:grpSp>
        <xdr:nvGrpSpPr>
          <xdr:cNvPr id="64" name="组合 63">
            <a:extLst>
              <a:ext uri="{FF2B5EF4-FFF2-40B4-BE49-F238E27FC236}">
                <a16:creationId xmlns:a16="http://schemas.microsoft.com/office/drawing/2014/main" id="{DB4A7874-8862-42A2-84AE-FC416E2BCBB3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68" name="矩形: 圆角 67">
              <a:extLst>
                <a:ext uri="{FF2B5EF4-FFF2-40B4-BE49-F238E27FC236}">
                  <a16:creationId xmlns:a16="http://schemas.microsoft.com/office/drawing/2014/main" id="{D5692277-2D67-4B75-8874-214F78A1369A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69" name="任意多边形: 形状 68">
              <a:extLst>
                <a:ext uri="{FF2B5EF4-FFF2-40B4-BE49-F238E27FC236}">
                  <a16:creationId xmlns:a16="http://schemas.microsoft.com/office/drawing/2014/main" id="{6D492F30-84B6-438C-97E7-D5DCDC4460E1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65" name="文本框 64">
            <a:extLst>
              <a:ext uri="{FF2B5EF4-FFF2-40B4-BE49-F238E27FC236}">
                <a16:creationId xmlns:a16="http://schemas.microsoft.com/office/drawing/2014/main" id="{87292296-B7C0-46EA-90C7-59FF2292F3BA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退货率</a:t>
            </a:r>
          </a:p>
        </xdr:txBody>
      </xdr:sp>
      <xdr:sp macro="" textlink="辅助信息!N14">
        <xdr:nvSpPr>
          <xdr:cNvPr id="66" name="文本框 65">
            <a:extLst>
              <a:ext uri="{FF2B5EF4-FFF2-40B4-BE49-F238E27FC236}">
                <a16:creationId xmlns:a16="http://schemas.microsoft.com/office/drawing/2014/main" id="{7D9D0E7A-A6A3-4A1C-B624-B0055BB0B69F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D88A7CA-A06B-4FB2-8FC3-A9BD1ED542F8}" type="TxLink">
              <a:rPr lang="en-US" altLang="en-US" sz="2400" b="1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0.6%</a:t>
            </a:fld>
            <a:endParaRPr lang="zh-CN" altLang="en-US" sz="2400" b="1">
              <a:solidFill>
                <a:schemeClr val="tx1">
                  <a:lumMod val="50000"/>
                  <a:lumOff val="50000"/>
                </a:schemeClr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2E6B6473-99A6-4BF8-8F8D-9AF5CE824E2B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68011</xdr:colOff>
      <xdr:row>19</xdr:row>
      <xdr:rowOff>130935</xdr:rowOff>
    </xdr:from>
    <xdr:to>
      <xdr:col>5</xdr:col>
      <xdr:colOff>289111</xdr:colOff>
      <xdr:row>23</xdr:row>
      <xdr:rowOff>8963</xdr:rowOff>
    </xdr:to>
    <xdr:grpSp>
      <xdr:nvGrpSpPr>
        <xdr:cNvPr id="70" name="组合 69">
          <a:extLst>
            <a:ext uri="{FF2B5EF4-FFF2-40B4-BE49-F238E27FC236}">
              <a16:creationId xmlns:a16="http://schemas.microsoft.com/office/drawing/2014/main" id="{6E696A09-3AAF-414D-A36C-49807477487A}"/>
            </a:ext>
          </a:extLst>
        </xdr:cNvPr>
        <xdr:cNvGrpSpPr/>
      </xdr:nvGrpSpPr>
      <xdr:grpSpPr>
        <a:xfrm>
          <a:off x="3047975" y="5818721"/>
          <a:ext cx="2207743" cy="1075456"/>
          <a:chOff x="3082481" y="1828715"/>
          <a:chExt cx="1753288" cy="794324"/>
        </a:xfrm>
      </xdr:grpSpPr>
      <xdr:grpSp>
        <xdr:nvGrpSpPr>
          <xdr:cNvPr id="71" name="组合 70">
            <a:extLst>
              <a:ext uri="{FF2B5EF4-FFF2-40B4-BE49-F238E27FC236}">
                <a16:creationId xmlns:a16="http://schemas.microsoft.com/office/drawing/2014/main" id="{962CA492-7198-4DF8-A73E-C54013E1EEDF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75" name="矩形: 圆角 74">
              <a:extLst>
                <a:ext uri="{FF2B5EF4-FFF2-40B4-BE49-F238E27FC236}">
                  <a16:creationId xmlns:a16="http://schemas.microsoft.com/office/drawing/2014/main" id="{855BB472-AC57-40BD-9818-19F8DEFFCF5D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76" name="任意多边形: 形状 75">
              <a:extLst>
                <a:ext uri="{FF2B5EF4-FFF2-40B4-BE49-F238E27FC236}">
                  <a16:creationId xmlns:a16="http://schemas.microsoft.com/office/drawing/2014/main" id="{4DEA403F-809A-498B-B1BA-CBA05439FCEE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72" name="文本框 71">
            <a:extLst>
              <a:ext uri="{FF2B5EF4-FFF2-40B4-BE49-F238E27FC236}">
                <a16:creationId xmlns:a16="http://schemas.microsoft.com/office/drawing/2014/main" id="{D6234664-A4D3-4497-AC7A-6ACC13EA225C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及时率</a:t>
            </a:r>
          </a:p>
        </xdr:txBody>
      </xdr:sp>
      <xdr:sp macro="" textlink="辅助信息!O14">
        <xdr:nvSpPr>
          <xdr:cNvPr id="73" name="文本框 72">
            <a:extLst>
              <a:ext uri="{FF2B5EF4-FFF2-40B4-BE49-F238E27FC236}">
                <a16:creationId xmlns:a16="http://schemas.microsoft.com/office/drawing/2014/main" id="{8DEFC7E1-D2B6-4BCC-9EA8-403CFDB70A87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0E9A197-89BE-479A-ABB3-F4C9A2EFBB3B}" type="TxLink">
              <a:rPr lang="en-US" altLang="en-US" sz="2400" b="1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100.0%</a:t>
            </a:fld>
            <a:endParaRPr lang="zh-CN" altLang="en-US" sz="2400" b="1">
              <a:solidFill>
                <a:schemeClr val="tx1">
                  <a:lumMod val="50000"/>
                  <a:lumOff val="50000"/>
                </a:schemeClr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74" name="直接连接符 73">
            <a:extLst>
              <a:ext uri="{FF2B5EF4-FFF2-40B4-BE49-F238E27FC236}">
                <a16:creationId xmlns:a16="http://schemas.microsoft.com/office/drawing/2014/main" id="{E1231375-CEBE-4779-943E-C42CD9345397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210669</xdr:colOff>
      <xdr:row>19</xdr:row>
      <xdr:rowOff>130935</xdr:rowOff>
    </xdr:from>
    <xdr:to>
      <xdr:col>8</xdr:col>
      <xdr:colOff>274887</xdr:colOff>
      <xdr:row>23</xdr:row>
      <xdr:rowOff>8963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14006FE2-D294-47EF-A641-1E8AABA0F0BB}"/>
            </a:ext>
          </a:extLst>
        </xdr:cNvPr>
        <xdr:cNvGrpSpPr/>
      </xdr:nvGrpSpPr>
      <xdr:grpSpPr>
        <a:xfrm>
          <a:off x="5531062" y="5818721"/>
          <a:ext cx="2200539" cy="1075456"/>
          <a:chOff x="3082481" y="1828715"/>
          <a:chExt cx="1753288" cy="794324"/>
        </a:xfrm>
      </xdr:grpSpPr>
      <xdr:grpSp>
        <xdr:nvGrpSpPr>
          <xdr:cNvPr id="78" name="组合 77">
            <a:extLst>
              <a:ext uri="{FF2B5EF4-FFF2-40B4-BE49-F238E27FC236}">
                <a16:creationId xmlns:a16="http://schemas.microsoft.com/office/drawing/2014/main" id="{9C335F62-97C0-47F6-91E3-5DB0EB74988B}"/>
              </a:ext>
            </a:extLst>
          </xdr:cNvPr>
          <xdr:cNvGrpSpPr/>
        </xdr:nvGrpSpPr>
        <xdr:grpSpPr>
          <a:xfrm>
            <a:off x="3082481" y="1828715"/>
            <a:ext cx="1753288" cy="794324"/>
            <a:chOff x="3350560" y="1770529"/>
            <a:chExt cx="2756647" cy="1613648"/>
          </a:xfrm>
        </xdr:grpSpPr>
        <xdr:sp macro="" textlink="">
          <xdr:nvSpPr>
            <xdr:cNvPr id="82" name="矩形: 圆角 81">
              <a:extLst>
                <a:ext uri="{FF2B5EF4-FFF2-40B4-BE49-F238E27FC236}">
                  <a16:creationId xmlns:a16="http://schemas.microsoft.com/office/drawing/2014/main" id="{A1FAD3CB-7D48-44C0-943C-FB3CFA7DC791}"/>
                </a:ext>
              </a:extLst>
            </xdr:cNvPr>
            <xdr:cNvSpPr/>
          </xdr:nvSpPr>
          <xdr:spPr>
            <a:xfrm>
              <a:off x="3350560" y="1770529"/>
              <a:ext cx="2756647" cy="1613648"/>
            </a:xfrm>
            <a:prstGeom prst="roundRect">
              <a:avLst>
                <a:gd name="adj" fmla="val 9723"/>
              </a:avLst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83" name="任意多边形: 形状 82">
              <a:extLst>
                <a:ext uri="{FF2B5EF4-FFF2-40B4-BE49-F238E27FC236}">
                  <a16:creationId xmlns:a16="http://schemas.microsoft.com/office/drawing/2014/main" id="{03C80D1F-F66D-4973-A987-8954FCD3BB8F}"/>
                </a:ext>
              </a:extLst>
            </xdr:cNvPr>
            <xdr:cNvSpPr/>
          </xdr:nvSpPr>
          <xdr:spPr>
            <a:xfrm>
              <a:off x="3350560" y="1782205"/>
              <a:ext cx="99059" cy="1590295"/>
            </a:xfrm>
            <a:custGeom>
              <a:avLst/>
              <a:gdLst>
                <a:gd name="connsiteX0" fmla="*/ 99059 w 99059"/>
                <a:gd name="connsiteY0" fmla="*/ 0 h 1590295"/>
                <a:gd name="connsiteX1" fmla="*/ 99059 w 99059"/>
                <a:gd name="connsiteY1" fmla="*/ 1590295 h 1590295"/>
                <a:gd name="connsiteX2" fmla="*/ 95824 w 99059"/>
                <a:gd name="connsiteY2" fmla="*/ 1589642 h 1590295"/>
                <a:gd name="connsiteX3" fmla="*/ 0 w 99059"/>
                <a:gd name="connsiteY3" fmla="*/ 1445076 h 1590295"/>
                <a:gd name="connsiteX4" fmla="*/ 0 w 99059"/>
                <a:gd name="connsiteY4" fmla="*/ 145218 h 1590295"/>
                <a:gd name="connsiteX5" fmla="*/ 95824 w 99059"/>
                <a:gd name="connsiteY5" fmla="*/ 653 h 15902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99059" h="1590295">
                  <a:moveTo>
                    <a:pt x="99059" y="0"/>
                  </a:moveTo>
                  <a:lnTo>
                    <a:pt x="99059" y="1590295"/>
                  </a:lnTo>
                  <a:lnTo>
                    <a:pt x="95824" y="1589642"/>
                  </a:lnTo>
                  <a:cubicBezTo>
                    <a:pt x="39512" y="1565824"/>
                    <a:pt x="0" y="1510064"/>
                    <a:pt x="0" y="1445076"/>
                  </a:cubicBezTo>
                  <a:lnTo>
                    <a:pt x="0" y="145218"/>
                  </a:lnTo>
                  <a:cubicBezTo>
                    <a:pt x="0" y="80230"/>
                    <a:pt x="39512" y="24471"/>
                    <a:pt x="95824" y="653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79" name="文本框 78">
            <a:extLst>
              <a:ext uri="{FF2B5EF4-FFF2-40B4-BE49-F238E27FC236}">
                <a16:creationId xmlns:a16="http://schemas.microsoft.com/office/drawing/2014/main" id="{5FB014D7-9DFD-4FDC-972C-AB6025978541}"/>
              </a:ext>
            </a:extLst>
          </xdr:cNvPr>
          <xdr:cNvSpPr txBox="1"/>
        </xdr:nvSpPr>
        <xdr:spPr>
          <a:xfrm>
            <a:off x="3875942" y="1992923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破损量</a:t>
            </a:r>
          </a:p>
        </xdr:txBody>
      </xdr:sp>
      <xdr:sp macro="" textlink="辅助信息!P14">
        <xdr:nvSpPr>
          <xdr:cNvPr id="80" name="文本框 79">
            <a:extLst>
              <a:ext uri="{FF2B5EF4-FFF2-40B4-BE49-F238E27FC236}">
                <a16:creationId xmlns:a16="http://schemas.microsoft.com/office/drawing/2014/main" id="{1F28C4AD-1300-4B65-8EC7-06BDFBDD518D}"/>
              </a:ext>
            </a:extLst>
          </xdr:cNvPr>
          <xdr:cNvSpPr txBox="1"/>
        </xdr:nvSpPr>
        <xdr:spPr>
          <a:xfrm>
            <a:off x="3867150" y="2203939"/>
            <a:ext cx="805961" cy="2417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59DCAC6-3456-496C-9C92-9B00F42D0FBD}" type="TxLink">
              <a:rPr lang="en-US" altLang="en-US" sz="2400" b="1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gency FB" panose="020B0503020202020204" pitchFamily="34" charset="0"/>
                <a:ea typeface="阿里巴巴普惠体"/>
                <a:cs typeface="阿里巴巴普惠体"/>
              </a:rPr>
              <a:pPr algn="ctr"/>
              <a:t>172</a:t>
            </a:fld>
            <a:endParaRPr lang="zh-CN" altLang="en-US" sz="2400" b="1">
              <a:solidFill>
                <a:schemeClr val="tx1">
                  <a:lumMod val="50000"/>
                  <a:lumOff val="50000"/>
                </a:schemeClr>
              </a:solidFill>
              <a:latin typeface="Agency FB" panose="020B0503020202020204" pitchFamily="34" charset="0"/>
              <a:ea typeface="阿里巴巴普惠体" panose="00020600040101010101" pitchFamily="18" charset="-122"/>
              <a:cs typeface="阿里巴巴普惠体" panose="00020600040101010101" pitchFamily="18" charset="-122"/>
            </a:endParaRPr>
          </a:p>
        </xdr:txBody>
      </xdr:sp>
      <xdr:cxnSp macro="">
        <xdr:nvCxnSpPr>
          <xdr:cNvPr id="81" name="直接连接符 80">
            <a:extLst>
              <a:ext uri="{FF2B5EF4-FFF2-40B4-BE49-F238E27FC236}">
                <a16:creationId xmlns:a16="http://schemas.microsoft.com/office/drawing/2014/main" id="{3DE020EE-B9A0-464A-9813-3DE0F18F1B9B}"/>
              </a:ext>
            </a:extLst>
          </xdr:cNvPr>
          <xdr:cNvCxnSpPr/>
        </xdr:nvCxnSpPr>
        <xdr:spPr>
          <a:xfrm>
            <a:off x="3778257" y="2036884"/>
            <a:ext cx="0" cy="395654"/>
          </a:xfrm>
          <a:prstGeom prst="line">
            <a:avLst/>
          </a:prstGeom>
          <a:ln w="190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459442</xdr:colOff>
      <xdr:row>16</xdr:row>
      <xdr:rowOff>22411</xdr:rowOff>
    </xdr:from>
    <xdr:to>
      <xdr:col>6</xdr:col>
      <xdr:colOff>986119</xdr:colOff>
      <xdr:row>17</xdr:row>
      <xdr:rowOff>246529</xdr:rowOff>
    </xdr:to>
    <xdr:pic>
      <xdr:nvPicPr>
        <xdr:cNvPr id="23" name="图形 22" descr="破碎的心 纯色填充">
          <a:extLst>
            <a:ext uri="{FF2B5EF4-FFF2-40B4-BE49-F238E27FC236}">
              <a16:creationId xmlns:a16="http://schemas.microsoft.com/office/drawing/2014/main" id="{136E371C-E93C-4F48-8600-E17E8DE36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5737413" y="4863352"/>
          <a:ext cx="526677" cy="526677"/>
        </a:xfrm>
        <a:prstGeom prst="rect">
          <a:avLst/>
        </a:prstGeom>
      </xdr:spPr>
    </xdr:pic>
    <xdr:clientData/>
  </xdr:twoCellAnchor>
  <xdr:twoCellAnchor editAs="oneCell">
    <xdr:from>
      <xdr:col>3</xdr:col>
      <xdr:colOff>318087</xdr:colOff>
      <xdr:row>16</xdr:row>
      <xdr:rowOff>37941</xdr:rowOff>
    </xdr:from>
    <xdr:to>
      <xdr:col>3</xdr:col>
      <xdr:colOff>784410</xdr:colOff>
      <xdr:row>17</xdr:row>
      <xdr:rowOff>201705</xdr:rowOff>
    </xdr:to>
    <xdr:pic>
      <xdr:nvPicPr>
        <xdr:cNvPr id="31" name="图形 30" descr="靶心 纯色填充">
          <a:extLst>
            <a:ext uri="{FF2B5EF4-FFF2-40B4-BE49-F238E27FC236}">
              <a16:creationId xmlns:a16="http://schemas.microsoft.com/office/drawing/2014/main" id="{0FB50AE4-0954-44C3-8F18-D955E7D32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276440" y="4878882"/>
          <a:ext cx="466323" cy="466323"/>
        </a:xfrm>
        <a:prstGeom prst="rect">
          <a:avLst/>
        </a:prstGeom>
      </xdr:spPr>
    </xdr:pic>
    <xdr:clientData/>
  </xdr:twoCellAnchor>
  <xdr:twoCellAnchor editAs="oneCell">
    <xdr:from>
      <xdr:col>3</xdr:col>
      <xdr:colOff>293117</xdr:colOff>
      <xdr:row>20</xdr:row>
      <xdr:rowOff>147442</xdr:rowOff>
    </xdr:from>
    <xdr:to>
      <xdr:col>3</xdr:col>
      <xdr:colOff>806823</xdr:colOff>
      <xdr:row>22</xdr:row>
      <xdr:rowOff>56030</xdr:rowOff>
    </xdr:to>
    <xdr:pic>
      <xdr:nvPicPr>
        <xdr:cNvPr id="84" name="图形 83" descr="打勾的复选框 纯色填充">
          <a:extLst>
            <a:ext uri="{FF2B5EF4-FFF2-40B4-BE49-F238E27FC236}">
              <a16:creationId xmlns:a16="http://schemas.microsoft.com/office/drawing/2014/main" id="{BC92B5A6-7829-47F5-8260-97040AFFC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251470" y="6198618"/>
          <a:ext cx="513706" cy="513706"/>
        </a:xfrm>
        <a:prstGeom prst="rect">
          <a:avLst/>
        </a:prstGeom>
      </xdr:spPr>
    </xdr:pic>
    <xdr:clientData/>
  </xdr:twoCellAnchor>
  <xdr:twoCellAnchor editAs="oneCell">
    <xdr:from>
      <xdr:col>6</xdr:col>
      <xdr:colOff>443118</xdr:colOff>
      <xdr:row>7</xdr:row>
      <xdr:rowOff>207794</xdr:rowOff>
    </xdr:from>
    <xdr:to>
      <xdr:col>6</xdr:col>
      <xdr:colOff>941295</xdr:colOff>
      <xdr:row>9</xdr:row>
      <xdr:rowOff>100854</xdr:rowOff>
    </xdr:to>
    <xdr:pic>
      <xdr:nvPicPr>
        <xdr:cNvPr id="86" name="图形 85" descr="剪贴板 纯色填充">
          <a:extLst>
            <a:ext uri="{FF2B5EF4-FFF2-40B4-BE49-F238E27FC236}">
              <a16:creationId xmlns:a16="http://schemas.microsoft.com/office/drawing/2014/main" id="{F7D02C85-DE43-4A6A-B56E-CA59FC689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5721089" y="2325706"/>
          <a:ext cx="498177" cy="498177"/>
        </a:xfrm>
        <a:prstGeom prst="rect">
          <a:avLst/>
        </a:prstGeom>
      </xdr:spPr>
    </xdr:pic>
    <xdr:clientData/>
  </xdr:twoCellAnchor>
  <xdr:twoCellAnchor editAs="oneCell">
    <xdr:from>
      <xdr:col>6</xdr:col>
      <xdr:colOff>481853</xdr:colOff>
      <xdr:row>12</xdr:row>
      <xdr:rowOff>44824</xdr:rowOff>
    </xdr:from>
    <xdr:to>
      <xdr:col>6</xdr:col>
      <xdr:colOff>918882</xdr:colOff>
      <xdr:row>13</xdr:row>
      <xdr:rowOff>179294</xdr:rowOff>
    </xdr:to>
    <xdr:pic>
      <xdr:nvPicPr>
        <xdr:cNvPr id="88" name="图形 87" descr="硬币 纯色填充">
          <a:extLst>
            <a:ext uri="{FF2B5EF4-FFF2-40B4-BE49-F238E27FC236}">
              <a16:creationId xmlns:a16="http://schemas.microsoft.com/office/drawing/2014/main" id="{C81DEB57-CEFC-4116-8520-F25CC2270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5759824" y="3675530"/>
          <a:ext cx="437029" cy="437029"/>
        </a:xfrm>
        <a:prstGeom prst="rect">
          <a:avLst/>
        </a:prstGeom>
      </xdr:spPr>
    </xdr:pic>
    <xdr:clientData/>
  </xdr:twoCellAnchor>
  <xdr:twoCellAnchor editAs="oneCell">
    <xdr:from>
      <xdr:col>6</xdr:col>
      <xdr:colOff>418942</xdr:colOff>
      <xdr:row>20</xdr:row>
      <xdr:rowOff>161208</xdr:rowOff>
    </xdr:from>
    <xdr:to>
      <xdr:col>6</xdr:col>
      <xdr:colOff>941295</xdr:colOff>
      <xdr:row>22</xdr:row>
      <xdr:rowOff>78443</xdr:rowOff>
    </xdr:to>
    <xdr:pic>
      <xdr:nvPicPr>
        <xdr:cNvPr id="90" name="图形 89" descr="评论重要 纯色填充">
          <a:extLst>
            <a:ext uri="{FF2B5EF4-FFF2-40B4-BE49-F238E27FC236}">
              <a16:creationId xmlns:a16="http://schemas.microsoft.com/office/drawing/2014/main" id="{83893E50-1104-42BD-A4BE-E29DF3A3A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5696913" y="6212384"/>
          <a:ext cx="522353" cy="522353"/>
        </a:xfrm>
        <a:prstGeom prst="rect">
          <a:avLst/>
        </a:prstGeom>
      </xdr:spPr>
    </xdr:pic>
    <xdr:clientData/>
  </xdr:twoCellAnchor>
  <xdr:twoCellAnchor editAs="oneCell">
    <xdr:from>
      <xdr:col>3</xdr:col>
      <xdr:colOff>255178</xdr:colOff>
      <xdr:row>11</xdr:row>
      <xdr:rowOff>288796</xdr:rowOff>
    </xdr:from>
    <xdr:to>
      <xdr:col>3</xdr:col>
      <xdr:colOff>795618</xdr:colOff>
      <xdr:row>13</xdr:row>
      <xdr:rowOff>224118</xdr:rowOff>
    </xdr:to>
    <xdr:pic>
      <xdr:nvPicPr>
        <xdr:cNvPr id="92" name="图形 91" descr="数据库 纯色填充">
          <a:extLst>
            <a:ext uri="{FF2B5EF4-FFF2-40B4-BE49-F238E27FC236}">
              <a16:creationId xmlns:a16="http://schemas.microsoft.com/office/drawing/2014/main" id="{F0707C14-7D2A-4F65-8CBC-A66F32683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213531" y="3616943"/>
          <a:ext cx="540440" cy="540440"/>
        </a:xfrm>
        <a:prstGeom prst="rect">
          <a:avLst/>
        </a:prstGeom>
      </xdr:spPr>
    </xdr:pic>
    <xdr:clientData/>
  </xdr:twoCellAnchor>
  <xdr:twoCellAnchor>
    <xdr:from>
      <xdr:col>8</xdr:col>
      <xdr:colOff>380998</xdr:colOff>
      <xdr:row>2</xdr:row>
      <xdr:rowOff>156882</xdr:rowOff>
    </xdr:from>
    <xdr:to>
      <xdr:col>13</xdr:col>
      <xdr:colOff>11205</xdr:colOff>
      <xdr:row>23</xdr:row>
      <xdr:rowOff>0</xdr:rowOff>
    </xdr:to>
    <xdr:grpSp>
      <xdr:nvGrpSpPr>
        <xdr:cNvPr id="94" name="组合 93">
          <a:extLst>
            <a:ext uri="{FF2B5EF4-FFF2-40B4-BE49-F238E27FC236}">
              <a16:creationId xmlns:a16="http://schemas.microsoft.com/office/drawing/2014/main" id="{7574DD8B-BA3C-4528-A9CC-6BC1290C59EC}"/>
            </a:ext>
          </a:extLst>
        </xdr:cNvPr>
        <xdr:cNvGrpSpPr/>
      </xdr:nvGrpSpPr>
      <xdr:grpSpPr>
        <a:xfrm>
          <a:off x="7837712" y="755596"/>
          <a:ext cx="4596814" cy="6129618"/>
          <a:chOff x="7933764" y="829235"/>
          <a:chExt cx="4740089" cy="6129618"/>
        </a:xfrm>
      </xdr:grpSpPr>
      <xdr:sp macro="" textlink="">
        <xdr:nvSpPr>
          <xdr:cNvPr id="93" name="矩形: 圆角 92">
            <a:extLst>
              <a:ext uri="{FF2B5EF4-FFF2-40B4-BE49-F238E27FC236}">
                <a16:creationId xmlns:a16="http://schemas.microsoft.com/office/drawing/2014/main" id="{FDE96967-6006-48F1-A0A5-6F60099AB30C}"/>
              </a:ext>
            </a:extLst>
          </xdr:cNvPr>
          <xdr:cNvSpPr/>
        </xdr:nvSpPr>
        <xdr:spPr>
          <a:xfrm>
            <a:off x="7933764" y="829235"/>
            <a:ext cx="4740089" cy="6129617"/>
          </a:xfrm>
          <a:prstGeom prst="roundRect">
            <a:avLst>
              <a:gd name="adj" fmla="val 1099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aphicFrame macro="">
        <xdr:nvGraphicFramePr>
          <xdr:cNvPr id="100" name="图表 99">
            <a:extLst>
              <a:ext uri="{FF2B5EF4-FFF2-40B4-BE49-F238E27FC236}">
                <a16:creationId xmlns:a16="http://schemas.microsoft.com/office/drawing/2014/main" id="{6EBB06A7-E550-46EF-92A7-0ABCAC4386AB}"/>
              </a:ext>
            </a:extLst>
          </xdr:cNvPr>
          <xdr:cNvGraphicFramePr>
            <a:graphicFrameLocks/>
          </xdr:cNvGraphicFramePr>
        </xdr:nvGraphicFramePr>
        <xdr:xfrm>
          <a:off x="8079443" y="885265"/>
          <a:ext cx="4560792" cy="60735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</xdr:grpSp>
    <xdr:clientData/>
  </xdr:twoCellAnchor>
  <xdr:twoCellAnchor>
    <xdr:from>
      <xdr:col>13</xdr:col>
      <xdr:colOff>134470</xdr:colOff>
      <xdr:row>2</xdr:row>
      <xdr:rowOff>168087</xdr:rowOff>
    </xdr:from>
    <xdr:to>
      <xdr:col>17</xdr:col>
      <xdr:colOff>930088</xdr:colOff>
      <xdr:row>22</xdr:row>
      <xdr:rowOff>258511</xdr:rowOff>
    </xdr:to>
    <xdr:grpSp>
      <xdr:nvGrpSpPr>
        <xdr:cNvPr id="97" name="组合 96">
          <a:extLst>
            <a:ext uri="{FF2B5EF4-FFF2-40B4-BE49-F238E27FC236}">
              <a16:creationId xmlns:a16="http://schemas.microsoft.com/office/drawing/2014/main" id="{8A2A517D-B126-43EA-8955-8BB80976C279}"/>
            </a:ext>
          </a:extLst>
        </xdr:cNvPr>
        <xdr:cNvGrpSpPr/>
      </xdr:nvGrpSpPr>
      <xdr:grpSpPr>
        <a:xfrm>
          <a:off x="12557791" y="766801"/>
          <a:ext cx="4768904" cy="6077567"/>
          <a:chOff x="12528176" y="773205"/>
          <a:chExt cx="4740089" cy="6141600"/>
        </a:xfrm>
      </xdr:grpSpPr>
      <xdr:sp macro="" textlink="">
        <xdr:nvSpPr>
          <xdr:cNvPr id="102" name="矩形: 圆角 101">
            <a:extLst>
              <a:ext uri="{FF2B5EF4-FFF2-40B4-BE49-F238E27FC236}">
                <a16:creationId xmlns:a16="http://schemas.microsoft.com/office/drawing/2014/main" id="{EEC1CA47-5112-4368-8F19-DCB52A4C6E6A}"/>
              </a:ext>
            </a:extLst>
          </xdr:cNvPr>
          <xdr:cNvSpPr/>
        </xdr:nvSpPr>
        <xdr:spPr>
          <a:xfrm>
            <a:off x="12528176" y="773206"/>
            <a:ext cx="4740089" cy="6129617"/>
          </a:xfrm>
          <a:prstGeom prst="roundRect">
            <a:avLst>
              <a:gd name="adj" fmla="val 10993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aphicFrame macro="">
        <xdr:nvGraphicFramePr>
          <xdr:cNvPr id="104" name="图表 103">
            <a:extLst>
              <a:ext uri="{FF2B5EF4-FFF2-40B4-BE49-F238E27FC236}">
                <a16:creationId xmlns:a16="http://schemas.microsoft.com/office/drawing/2014/main" id="{337E1609-33A7-4A0A-9C3A-E560402D1992}"/>
              </a:ext>
            </a:extLst>
          </xdr:cNvPr>
          <xdr:cNvGraphicFramePr>
            <a:graphicFrameLocks/>
          </xdr:cNvGraphicFramePr>
        </xdr:nvGraphicFramePr>
        <xdr:xfrm>
          <a:off x="12584206" y="773205"/>
          <a:ext cx="4572000" cy="6141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750795</xdr:colOff>
      <xdr:row>36</xdr:row>
      <xdr:rowOff>257734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7EB1F26-4443-4731-AE24-B0D57DFD7DB1}"/>
            </a:ext>
          </a:extLst>
        </xdr:cNvPr>
        <xdr:cNvSpPr/>
      </xdr:nvSpPr>
      <xdr:spPr>
        <a:xfrm>
          <a:off x="0" y="0"/>
          <a:ext cx="2723030" cy="11149852"/>
        </a:xfrm>
        <a:prstGeom prst="rect">
          <a:avLst/>
        </a:prstGeom>
        <a:solidFill>
          <a:srgbClr val="59458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279182</xdr:colOff>
      <xdr:row>8</xdr:row>
      <xdr:rowOff>138790</xdr:rowOff>
    </xdr:from>
    <xdr:to>
      <xdr:col>2</xdr:col>
      <xdr:colOff>749825</xdr:colOff>
      <xdr:row>25</xdr:row>
      <xdr:rowOff>175624</xdr:rowOff>
    </xdr:to>
    <xdr:pic>
      <xdr:nvPicPr>
        <xdr:cNvPr id="15" name="图片 14" descr="传送带上的纸板箱">
          <a:extLst>
            <a:ext uri="{FF2B5EF4-FFF2-40B4-BE49-F238E27FC236}">
              <a16:creationId xmlns:a16="http://schemas.microsoft.com/office/drawing/2014/main" id="{E41BC24E-B3C6-4F80-BBD3-B79367500C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78" t="-217" r="44692" b="217"/>
        <a:stretch/>
      </xdr:blipFill>
      <xdr:spPr>
        <a:xfrm>
          <a:off x="279182" y="2559261"/>
          <a:ext cx="2442878" cy="5180334"/>
        </a:xfrm>
        <a:prstGeom prst="roundRect">
          <a:avLst>
            <a:gd name="adj" fmla="val 10845"/>
          </a:avLst>
        </a:prstGeom>
      </xdr:spPr>
    </xdr:pic>
    <xdr:clientData/>
  </xdr:twoCellAnchor>
  <xdr:twoCellAnchor>
    <xdr:from>
      <xdr:col>0</xdr:col>
      <xdr:colOff>252133</xdr:colOff>
      <xdr:row>0</xdr:row>
      <xdr:rowOff>201705</xdr:rowOff>
    </xdr:from>
    <xdr:to>
      <xdr:col>2</xdr:col>
      <xdr:colOff>750794</xdr:colOff>
      <xdr:row>25</xdr:row>
      <xdr:rowOff>190499</xdr:rowOff>
    </xdr:to>
    <xdr:sp macro="" textlink="">
      <xdr:nvSpPr>
        <xdr:cNvPr id="16" name="矩形: 圆顶角 15">
          <a:extLst>
            <a:ext uri="{FF2B5EF4-FFF2-40B4-BE49-F238E27FC236}">
              <a16:creationId xmlns:a16="http://schemas.microsoft.com/office/drawing/2014/main" id="{AC380ED4-B38A-489A-B876-5C217C8685D1}"/>
            </a:ext>
          </a:extLst>
        </xdr:cNvPr>
        <xdr:cNvSpPr/>
      </xdr:nvSpPr>
      <xdr:spPr>
        <a:xfrm rot="16200000">
          <a:off x="-2288802" y="2742640"/>
          <a:ext cx="7552765" cy="2470896"/>
        </a:xfrm>
        <a:prstGeom prst="round2SameRect">
          <a:avLst/>
        </a:prstGeom>
        <a:gradFill flip="none" rotWithShape="0">
          <a:gsLst>
            <a:gs pos="100000">
              <a:srgbClr val="CC0099">
                <a:alpha val="53000"/>
              </a:srgbClr>
            </a:gs>
            <a:gs pos="65000">
              <a:srgbClr val="CC0099">
                <a:alpha val="60000"/>
              </a:srgbClr>
            </a:gs>
            <a:gs pos="35000">
              <a:srgbClr val="CC0099">
                <a:alpha val="73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626565</xdr:colOff>
      <xdr:row>4</xdr:row>
      <xdr:rowOff>134471</xdr:rowOff>
    </xdr:from>
    <xdr:to>
      <xdr:col>2</xdr:col>
      <xdr:colOff>749830</xdr:colOff>
      <xdr:row>11</xdr:row>
      <xdr:rowOff>2175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30E7D81E-9AA1-4C44-97B3-71CEA4BE3BBE}"/>
            </a:ext>
          </a:extLst>
        </xdr:cNvPr>
        <xdr:cNvGrpSpPr/>
      </xdr:nvGrpSpPr>
      <xdr:grpSpPr>
        <a:xfrm>
          <a:off x="626565" y="1331900"/>
          <a:ext cx="2109908" cy="1963204"/>
          <a:chOff x="2958353" y="1512794"/>
          <a:chExt cx="3103704" cy="3128617"/>
        </a:xfrm>
        <a:solidFill>
          <a:schemeClr val="bg1"/>
        </a:solidFill>
      </xdr:grpSpPr>
      <xdr:sp macro="" textlink="">
        <xdr:nvSpPr>
          <xdr:cNvPr id="18" name="矩形: 圆顶角 17">
            <a:extLst>
              <a:ext uri="{FF2B5EF4-FFF2-40B4-BE49-F238E27FC236}">
                <a16:creationId xmlns:a16="http://schemas.microsoft.com/office/drawing/2014/main" id="{F1913493-093F-41BB-8494-EB0022B6561F}"/>
              </a:ext>
            </a:extLst>
          </xdr:cNvPr>
          <xdr:cNvSpPr/>
        </xdr:nvSpPr>
        <xdr:spPr>
          <a:xfrm rot="16200000">
            <a:off x="3426353" y="2142732"/>
            <a:ext cx="921600" cy="185760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9" name="任意多边形: 形状 18">
            <a:extLst>
              <a:ext uri="{FF2B5EF4-FFF2-40B4-BE49-F238E27FC236}">
                <a16:creationId xmlns:a16="http://schemas.microsoft.com/office/drawing/2014/main" id="{8E9FF841-0A9E-469E-BD06-3B1E6AED846A}"/>
              </a:ext>
            </a:extLst>
          </xdr:cNvPr>
          <xdr:cNvSpPr/>
        </xdr:nvSpPr>
        <xdr:spPr>
          <a:xfrm rot="5400000">
            <a:off x="3871569" y="2450923"/>
            <a:ext cx="3128617" cy="1252359"/>
          </a:xfrm>
          <a:custGeom>
            <a:avLst/>
            <a:gdLst>
              <a:gd name="connsiteX0" fmla="*/ 0 w 3128617"/>
              <a:gd name="connsiteY0" fmla="*/ 0 h 1252359"/>
              <a:gd name="connsiteX1" fmla="*/ 3128617 w 3128617"/>
              <a:gd name="connsiteY1" fmla="*/ 0 h 1252359"/>
              <a:gd name="connsiteX2" fmla="*/ 3035791 w 3128617"/>
              <a:gd name="connsiteY2" fmla="*/ 14167 h 1252359"/>
              <a:gd name="connsiteX3" fmla="*/ 2026635 w 3128617"/>
              <a:gd name="connsiteY3" fmla="*/ 1252359 h 1252359"/>
              <a:gd name="connsiteX4" fmla="*/ 1101975 w 3128617"/>
              <a:gd name="connsiteY4" fmla="*/ 1252358 h 1252359"/>
              <a:gd name="connsiteX5" fmla="*/ 92819 w 3128617"/>
              <a:gd name="connsiteY5" fmla="*/ 14166 h 1252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128617" h="1252359">
                <a:moveTo>
                  <a:pt x="0" y="0"/>
                </a:moveTo>
                <a:lnTo>
                  <a:pt x="3128617" y="0"/>
                </a:lnTo>
                <a:lnTo>
                  <a:pt x="3035791" y="14167"/>
                </a:lnTo>
                <a:cubicBezTo>
                  <a:pt x="2459867" y="132018"/>
                  <a:pt x="2026635" y="641595"/>
                  <a:pt x="2026635" y="1252359"/>
                </a:cubicBezTo>
                <a:lnTo>
                  <a:pt x="1101975" y="1252358"/>
                </a:lnTo>
                <a:cubicBezTo>
                  <a:pt x="1101975" y="641594"/>
                  <a:pt x="668743" y="132017"/>
                  <a:pt x="92819" y="14166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  <xdr:twoCellAnchor editAs="oneCell">
    <xdr:from>
      <xdr:col>0</xdr:col>
      <xdr:colOff>503300</xdr:colOff>
      <xdr:row>0</xdr:row>
      <xdr:rowOff>190500</xdr:rowOff>
    </xdr:from>
    <xdr:to>
      <xdr:col>1</xdr:col>
      <xdr:colOff>431582</xdr:colOff>
      <xdr:row>3</xdr:row>
      <xdr:rowOff>197224</xdr:rowOff>
    </xdr:to>
    <xdr:pic>
      <xdr:nvPicPr>
        <xdr:cNvPr id="20" name="图形 19" descr="条形图 纯色填充">
          <a:extLst>
            <a:ext uri="{FF2B5EF4-FFF2-40B4-BE49-F238E27FC236}">
              <a16:creationId xmlns:a16="http://schemas.microsoft.com/office/drawing/2014/main" id="{BA5606C4-7129-4860-B2D6-15D4E4A5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3300" y="1905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722936</xdr:colOff>
      <xdr:row>4</xdr:row>
      <xdr:rowOff>134471</xdr:rowOff>
    </xdr:from>
    <xdr:to>
      <xdr:col>1</xdr:col>
      <xdr:colOff>935847</xdr:colOff>
      <xdr:row>5</xdr:row>
      <xdr:rowOff>179294</xdr:rowOff>
    </xdr:to>
    <xdr:sp macro="" textlink="">
      <xdr:nvSpPr>
        <xdr:cNvPr id="21" name="文本框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272AC3-1F4C-47F2-877F-996929C2BF9E}"/>
            </a:ext>
          </a:extLst>
        </xdr:cNvPr>
        <xdr:cNvSpPr txBox="1"/>
      </xdr:nvSpPr>
      <xdr:spPr>
        <a:xfrm>
          <a:off x="722936" y="1344706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数据看板</a:t>
          </a:r>
        </a:p>
      </xdr:txBody>
    </xdr:sp>
    <xdr:clientData/>
  </xdr:twoCellAnchor>
  <xdr:twoCellAnchor>
    <xdr:from>
      <xdr:col>0</xdr:col>
      <xdr:colOff>722936</xdr:colOff>
      <xdr:row>7</xdr:row>
      <xdr:rowOff>29136</xdr:rowOff>
    </xdr:from>
    <xdr:to>
      <xdr:col>1</xdr:col>
      <xdr:colOff>935847</xdr:colOff>
      <xdr:row>8</xdr:row>
      <xdr:rowOff>73959</xdr:rowOff>
    </xdr:to>
    <xdr:sp macro="" textlink="">
      <xdr:nvSpPr>
        <xdr:cNvPr id="22" name="文本框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8D2CB6-F24D-4481-A036-DAB290734C97}"/>
            </a:ext>
          </a:extLst>
        </xdr:cNvPr>
        <xdr:cNvSpPr txBox="1"/>
      </xdr:nvSpPr>
      <xdr:spPr>
        <a:xfrm>
          <a:off x="722936" y="2147048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ysClr val="windowText" lastClr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汇总统计</a:t>
          </a:r>
        </a:p>
      </xdr:txBody>
    </xdr:sp>
    <xdr:clientData/>
  </xdr:twoCellAnchor>
  <xdr:twoCellAnchor>
    <xdr:from>
      <xdr:col>0</xdr:col>
      <xdr:colOff>722936</xdr:colOff>
      <xdr:row>9</xdr:row>
      <xdr:rowOff>226361</xdr:rowOff>
    </xdr:from>
    <xdr:to>
      <xdr:col>1</xdr:col>
      <xdr:colOff>935847</xdr:colOff>
      <xdr:row>10</xdr:row>
      <xdr:rowOff>271184</xdr:rowOff>
    </xdr:to>
    <xdr:sp macro="" textlink="">
      <xdr:nvSpPr>
        <xdr:cNvPr id="23" name="文本框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27601A-28E9-4DE2-97F0-0FCF81938277}"/>
            </a:ext>
          </a:extLst>
        </xdr:cNvPr>
        <xdr:cNvSpPr txBox="1"/>
      </xdr:nvSpPr>
      <xdr:spPr>
        <a:xfrm>
          <a:off x="722936" y="2949390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产品库存</a:t>
          </a:r>
        </a:p>
      </xdr:txBody>
    </xdr:sp>
    <xdr:clientData/>
  </xdr:twoCellAnchor>
  <xdr:twoCellAnchor>
    <xdr:from>
      <xdr:col>0</xdr:col>
      <xdr:colOff>722936</xdr:colOff>
      <xdr:row>12</xdr:row>
      <xdr:rowOff>121026</xdr:rowOff>
    </xdr:from>
    <xdr:to>
      <xdr:col>1</xdr:col>
      <xdr:colOff>935847</xdr:colOff>
      <xdr:row>13</xdr:row>
      <xdr:rowOff>165849</xdr:rowOff>
    </xdr:to>
    <xdr:sp macro="" textlink="">
      <xdr:nvSpPr>
        <xdr:cNvPr id="24" name="文本框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F30E68A-3F7A-4FEA-A678-54A33FE64988}"/>
            </a:ext>
          </a:extLst>
        </xdr:cNvPr>
        <xdr:cNvSpPr txBox="1"/>
      </xdr:nvSpPr>
      <xdr:spPr>
        <a:xfrm>
          <a:off x="722936" y="3751732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销售统计</a:t>
          </a:r>
        </a:p>
      </xdr:txBody>
    </xdr:sp>
    <xdr:clientData/>
  </xdr:twoCellAnchor>
  <xdr:twoCellAnchor>
    <xdr:from>
      <xdr:col>0</xdr:col>
      <xdr:colOff>722936</xdr:colOff>
      <xdr:row>15</xdr:row>
      <xdr:rowOff>15692</xdr:rowOff>
    </xdr:from>
    <xdr:to>
      <xdr:col>1</xdr:col>
      <xdr:colOff>935847</xdr:colOff>
      <xdr:row>16</xdr:row>
      <xdr:rowOff>60515</xdr:rowOff>
    </xdr:to>
    <xdr:sp macro="" textlink="">
      <xdr:nvSpPr>
        <xdr:cNvPr id="25" name="文本框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C650B9-D0B1-4B01-AA01-6AAC850F5E03}"/>
            </a:ext>
          </a:extLst>
        </xdr:cNvPr>
        <xdr:cNvSpPr txBox="1"/>
      </xdr:nvSpPr>
      <xdr:spPr>
        <a:xfrm>
          <a:off x="722936" y="4554074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采购统计</a:t>
          </a:r>
        </a:p>
      </xdr:txBody>
    </xdr:sp>
    <xdr:clientData/>
  </xdr:twoCellAnchor>
  <xdr:twoCellAnchor>
    <xdr:from>
      <xdr:col>0</xdr:col>
      <xdr:colOff>722936</xdr:colOff>
      <xdr:row>17</xdr:row>
      <xdr:rowOff>212917</xdr:rowOff>
    </xdr:from>
    <xdr:to>
      <xdr:col>1</xdr:col>
      <xdr:colOff>935847</xdr:colOff>
      <xdr:row>18</xdr:row>
      <xdr:rowOff>257740</xdr:rowOff>
    </xdr:to>
    <xdr:sp macro="" textlink="">
      <xdr:nvSpPr>
        <xdr:cNvPr id="26" name="文本框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F65688-CF4B-4001-A239-1608F588153F}"/>
            </a:ext>
          </a:extLst>
        </xdr:cNvPr>
        <xdr:cNvSpPr txBox="1"/>
      </xdr:nvSpPr>
      <xdr:spPr>
        <a:xfrm>
          <a:off x="722936" y="5356417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辅助信息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750795</xdr:colOff>
      <xdr:row>36</xdr:row>
      <xdr:rowOff>257734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4883E90-ADED-4609-8CD1-56030063B714}"/>
            </a:ext>
          </a:extLst>
        </xdr:cNvPr>
        <xdr:cNvSpPr/>
      </xdr:nvSpPr>
      <xdr:spPr>
        <a:xfrm>
          <a:off x="0" y="0"/>
          <a:ext cx="2723030" cy="11149852"/>
        </a:xfrm>
        <a:prstGeom prst="rect">
          <a:avLst/>
        </a:prstGeom>
        <a:solidFill>
          <a:srgbClr val="59458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279182</xdr:colOff>
      <xdr:row>8</xdr:row>
      <xdr:rowOff>138790</xdr:rowOff>
    </xdr:from>
    <xdr:to>
      <xdr:col>2</xdr:col>
      <xdr:colOff>749825</xdr:colOff>
      <xdr:row>25</xdr:row>
      <xdr:rowOff>175624</xdr:rowOff>
    </xdr:to>
    <xdr:pic>
      <xdr:nvPicPr>
        <xdr:cNvPr id="16" name="图片 15" descr="传送带上的纸板箱">
          <a:extLst>
            <a:ext uri="{FF2B5EF4-FFF2-40B4-BE49-F238E27FC236}">
              <a16:creationId xmlns:a16="http://schemas.microsoft.com/office/drawing/2014/main" id="{09EC411B-0228-48C4-98F6-80FFDBE71A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78" t="-217" r="44692" b="217"/>
        <a:stretch/>
      </xdr:blipFill>
      <xdr:spPr>
        <a:xfrm>
          <a:off x="279182" y="2559261"/>
          <a:ext cx="2442878" cy="5180334"/>
        </a:xfrm>
        <a:prstGeom prst="roundRect">
          <a:avLst>
            <a:gd name="adj" fmla="val 10845"/>
          </a:avLst>
        </a:prstGeom>
      </xdr:spPr>
    </xdr:pic>
    <xdr:clientData/>
  </xdr:twoCellAnchor>
  <xdr:twoCellAnchor>
    <xdr:from>
      <xdr:col>0</xdr:col>
      <xdr:colOff>252133</xdr:colOff>
      <xdr:row>0</xdr:row>
      <xdr:rowOff>201705</xdr:rowOff>
    </xdr:from>
    <xdr:to>
      <xdr:col>2</xdr:col>
      <xdr:colOff>750794</xdr:colOff>
      <xdr:row>25</xdr:row>
      <xdr:rowOff>190499</xdr:rowOff>
    </xdr:to>
    <xdr:sp macro="" textlink="">
      <xdr:nvSpPr>
        <xdr:cNvPr id="17" name="矩形: 圆顶角 16">
          <a:extLst>
            <a:ext uri="{FF2B5EF4-FFF2-40B4-BE49-F238E27FC236}">
              <a16:creationId xmlns:a16="http://schemas.microsoft.com/office/drawing/2014/main" id="{E28EEDF7-7096-4BCB-8468-92D450390260}"/>
            </a:ext>
          </a:extLst>
        </xdr:cNvPr>
        <xdr:cNvSpPr/>
      </xdr:nvSpPr>
      <xdr:spPr>
        <a:xfrm rot="16200000">
          <a:off x="-2288802" y="2742640"/>
          <a:ext cx="7552765" cy="2470896"/>
        </a:xfrm>
        <a:prstGeom prst="round2SameRect">
          <a:avLst/>
        </a:prstGeom>
        <a:gradFill flip="none" rotWithShape="0">
          <a:gsLst>
            <a:gs pos="100000">
              <a:srgbClr val="CC0099">
                <a:alpha val="53000"/>
              </a:srgbClr>
            </a:gs>
            <a:gs pos="65000">
              <a:srgbClr val="CC0099">
                <a:alpha val="60000"/>
              </a:srgbClr>
            </a:gs>
            <a:gs pos="35000">
              <a:srgbClr val="CC0099">
                <a:alpha val="73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626565</xdr:colOff>
      <xdr:row>7</xdr:row>
      <xdr:rowOff>4</xdr:rowOff>
    </xdr:from>
    <xdr:to>
      <xdr:col>2</xdr:col>
      <xdr:colOff>749830</xdr:colOff>
      <xdr:row>13</xdr:row>
      <xdr:rowOff>170267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C892703F-009C-4DCE-9182-B10B0F5417D0}"/>
            </a:ext>
          </a:extLst>
        </xdr:cNvPr>
        <xdr:cNvGrpSpPr/>
      </xdr:nvGrpSpPr>
      <xdr:grpSpPr>
        <a:xfrm>
          <a:off x="626565" y="2095504"/>
          <a:ext cx="2109908" cy="1966406"/>
          <a:chOff x="2958353" y="1512794"/>
          <a:chExt cx="3103704" cy="3128617"/>
        </a:xfrm>
        <a:solidFill>
          <a:schemeClr val="bg1"/>
        </a:solidFill>
      </xdr:grpSpPr>
      <xdr:sp macro="" textlink="">
        <xdr:nvSpPr>
          <xdr:cNvPr id="19" name="矩形: 圆顶角 18">
            <a:extLst>
              <a:ext uri="{FF2B5EF4-FFF2-40B4-BE49-F238E27FC236}">
                <a16:creationId xmlns:a16="http://schemas.microsoft.com/office/drawing/2014/main" id="{4EDC9DAB-4A3A-4E37-B051-D3CFCC3918F9}"/>
              </a:ext>
            </a:extLst>
          </xdr:cNvPr>
          <xdr:cNvSpPr/>
        </xdr:nvSpPr>
        <xdr:spPr>
          <a:xfrm rot="16200000">
            <a:off x="3426353" y="2142732"/>
            <a:ext cx="921600" cy="185760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0" name="任意多边形: 形状 19">
            <a:extLst>
              <a:ext uri="{FF2B5EF4-FFF2-40B4-BE49-F238E27FC236}">
                <a16:creationId xmlns:a16="http://schemas.microsoft.com/office/drawing/2014/main" id="{380E3D5E-6232-48F4-88E4-3C44CB66BD0A}"/>
              </a:ext>
            </a:extLst>
          </xdr:cNvPr>
          <xdr:cNvSpPr/>
        </xdr:nvSpPr>
        <xdr:spPr>
          <a:xfrm rot="5400000">
            <a:off x="3871569" y="2450923"/>
            <a:ext cx="3128617" cy="1252359"/>
          </a:xfrm>
          <a:custGeom>
            <a:avLst/>
            <a:gdLst>
              <a:gd name="connsiteX0" fmla="*/ 0 w 3128617"/>
              <a:gd name="connsiteY0" fmla="*/ 0 h 1252359"/>
              <a:gd name="connsiteX1" fmla="*/ 3128617 w 3128617"/>
              <a:gd name="connsiteY1" fmla="*/ 0 h 1252359"/>
              <a:gd name="connsiteX2" fmla="*/ 3035791 w 3128617"/>
              <a:gd name="connsiteY2" fmla="*/ 14167 h 1252359"/>
              <a:gd name="connsiteX3" fmla="*/ 2026635 w 3128617"/>
              <a:gd name="connsiteY3" fmla="*/ 1252359 h 1252359"/>
              <a:gd name="connsiteX4" fmla="*/ 1101975 w 3128617"/>
              <a:gd name="connsiteY4" fmla="*/ 1252358 h 1252359"/>
              <a:gd name="connsiteX5" fmla="*/ 92819 w 3128617"/>
              <a:gd name="connsiteY5" fmla="*/ 14166 h 1252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128617" h="1252359">
                <a:moveTo>
                  <a:pt x="0" y="0"/>
                </a:moveTo>
                <a:lnTo>
                  <a:pt x="3128617" y="0"/>
                </a:lnTo>
                <a:lnTo>
                  <a:pt x="3035791" y="14167"/>
                </a:lnTo>
                <a:cubicBezTo>
                  <a:pt x="2459867" y="132018"/>
                  <a:pt x="2026635" y="641595"/>
                  <a:pt x="2026635" y="1252359"/>
                </a:cubicBezTo>
                <a:lnTo>
                  <a:pt x="1101975" y="1252358"/>
                </a:lnTo>
                <a:cubicBezTo>
                  <a:pt x="1101975" y="641594"/>
                  <a:pt x="668743" y="132017"/>
                  <a:pt x="92819" y="14166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  <xdr:twoCellAnchor editAs="oneCell">
    <xdr:from>
      <xdr:col>0</xdr:col>
      <xdr:colOff>503300</xdr:colOff>
      <xdr:row>0</xdr:row>
      <xdr:rowOff>190500</xdr:rowOff>
    </xdr:from>
    <xdr:to>
      <xdr:col>1</xdr:col>
      <xdr:colOff>431582</xdr:colOff>
      <xdr:row>3</xdr:row>
      <xdr:rowOff>197224</xdr:rowOff>
    </xdr:to>
    <xdr:pic>
      <xdr:nvPicPr>
        <xdr:cNvPr id="21" name="图形 20" descr="条形图 纯色填充">
          <a:extLst>
            <a:ext uri="{FF2B5EF4-FFF2-40B4-BE49-F238E27FC236}">
              <a16:creationId xmlns:a16="http://schemas.microsoft.com/office/drawing/2014/main" id="{62D0A5D9-B09E-4BEB-8B0C-6B228902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3300" y="1905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722936</xdr:colOff>
      <xdr:row>4</xdr:row>
      <xdr:rowOff>134471</xdr:rowOff>
    </xdr:from>
    <xdr:to>
      <xdr:col>1</xdr:col>
      <xdr:colOff>935847</xdr:colOff>
      <xdr:row>5</xdr:row>
      <xdr:rowOff>179294</xdr:rowOff>
    </xdr:to>
    <xdr:sp macro="" textlink="">
      <xdr:nvSpPr>
        <xdr:cNvPr id="22" name="文本框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8AE829-E830-46EC-9C59-6AAEE7CBDBDA}"/>
            </a:ext>
          </a:extLst>
        </xdr:cNvPr>
        <xdr:cNvSpPr txBox="1"/>
      </xdr:nvSpPr>
      <xdr:spPr>
        <a:xfrm>
          <a:off x="722936" y="1344706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数据看板</a:t>
          </a:r>
        </a:p>
      </xdr:txBody>
    </xdr:sp>
    <xdr:clientData/>
  </xdr:twoCellAnchor>
  <xdr:twoCellAnchor>
    <xdr:from>
      <xdr:col>0</xdr:col>
      <xdr:colOff>722936</xdr:colOff>
      <xdr:row>7</xdr:row>
      <xdr:rowOff>29136</xdr:rowOff>
    </xdr:from>
    <xdr:to>
      <xdr:col>1</xdr:col>
      <xdr:colOff>935847</xdr:colOff>
      <xdr:row>8</xdr:row>
      <xdr:rowOff>73959</xdr:rowOff>
    </xdr:to>
    <xdr:sp macro="" textlink="">
      <xdr:nvSpPr>
        <xdr:cNvPr id="23" name="文本框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918F10-2FD0-4495-8AC0-3189E0661757}"/>
            </a:ext>
          </a:extLst>
        </xdr:cNvPr>
        <xdr:cNvSpPr txBox="1"/>
      </xdr:nvSpPr>
      <xdr:spPr>
        <a:xfrm>
          <a:off x="722936" y="2147048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汇总统计</a:t>
          </a:r>
        </a:p>
      </xdr:txBody>
    </xdr:sp>
    <xdr:clientData/>
  </xdr:twoCellAnchor>
  <xdr:twoCellAnchor>
    <xdr:from>
      <xdr:col>0</xdr:col>
      <xdr:colOff>722936</xdr:colOff>
      <xdr:row>9</xdr:row>
      <xdr:rowOff>226361</xdr:rowOff>
    </xdr:from>
    <xdr:to>
      <xdr:col>1</xdr:col>
      <xdr:colOff>935847</xdr:colOff>
      <xdr:row>10</xdr:row>
      <xdr:rowOff>271184</xdr:rowOff>
    </xdr:to>
    <xdr:sp macro="" textlink="">
      <xdr:nvSpPr>
        <xdr:cNvPr id="24" name="文本框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42145A8-392C-4EEB-8960-5CA3E50737B1}"/>
            </a:ext>
          </a:extLst>
        </xdr:cNvPr>
        <xdr:cNvSpPr txBox="1"/>
      </xdr:nvSpPr>
      <xdr:spPr>
        <a:xfrm>
          <a:off x="722936" y="2949390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ysClr val="windowText" lastClr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产品库存</a:t>
          </a:r>
        </a:p>
      </xdr:txBody>
    </xdr:sp>
    <xdr:clientData/>
  </xdr:twoCellAnchor>
  <xdr:twoCellAnchor>
    <xdr:from>
      <xdr:col>0</xdr:col>
      <xdr:colOff>722936</xdr:colOff>
      <xdr:row>12</xdr:row>
      <xdr:rowOff>121026</xdr:rowOff>
    </xdr:from>
    <xdr:to>
      <xdr:col>1</xdr:col>
      <xdr:colOff>935847</xdr:colOff>
      <xdr:row>13</xdr:row>
      <xdr:rowOff>165849</xdr:rowOff>
    </xdr:to>
    <xdr:sp macro="" textlink="">
      <xdr:nvSpPr>
        <xdr:cNvPr id="25" name="文本框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3575E8C-CB4D-4ACB-8C5A-F27DEDE39897}"/>
            </a:ext>
          </a:extLst>
        </xdr:cNvPr>
        <xdr:cNvSpPr txBox="1"/>
      </xdr:nvSpPr>
      <xdr:spPr>
        <a:xfrm>
          <a:off x="722936" y="3751732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销售统计</a:t>
          </a:r>
        </a:p>
      </xdr:txBody>
    </xdr:sp>
    <xdr:clientData/>
  </xdr:twoCellAnchor>
  <xdr:twoCellAnchor>
    <xdr:from>
      <xdr:col>0</xdr:col>
      <xdr:colOff>722936</xdr:colOff>
      <xdr:row>15</xdr:row>
      <xdr:rowOff>15692</xdr:rowOff>
    </xdr:from>
    <xdr:to>
      <xdr:col>1</xdr:col>
      <xdr:colOff>935847</xdr:colOff>
      <xdr:row>16</xdr:row>
      <xdr:rowOff>60515</xdr:rowOff>
    </xdr:to>
    <xdr:sp macro="" textlink="">
      <xdr:nvSpPr>
        <xdr:cNvPr id="26" name="文本框 2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E37900-EC7D-4E84-9AFF-D570C965DD83}"/>
            </a:ext>
          </a:extLst>
        </xdr:cNvPr>
        <xdr:cNvSpPr txBox="1"/>
      </xdr:nvSpPr>
      <xdr:spPr>
        <a:xfrm>
          <a:off x="722936" y="4554074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采购统计</a:t>
          </a:r>
        </a:p>
      </xdr:txBody>
    </xdr:sp>
    <xdr:clientData/>
  </xdr:twoCellAnchor>
  <xdr:twoCellAnchor>
    <xdr:from>
      <xdr:col>0</xdr:col>
      <xdr:colOff>722936</xdr:colOff>
      <xdr:row>17</xdr:row>
      <xdr:rowOff>212917</xdr:rowOff>
    </xdr:from>
    <xdr:to>
      <xdr:col>1</xdr:col>
      <xdr:colOff>935847</xdr:colOff>
      <xdr:row>18</xdr:row>
      <xdr:rowOff>257740</xdr:rowOff>
    </xdr:to>
    <xdr:sp macro="" textlink="">
      <xdr:nvSpPr>
        <xdr:cNvPr id="27" name="文本框 2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A55A072-D5D8-4041-B955-7A00E691AC9E}"/>
            </a:ext>
          </a:extLst>
        </xdr:cNvPr>
        <xdr:cNvSpPr txBox="1"/>
      </xdr:nvSpPr>
      <xdr:spPr>
        <a:xfrm>
          <a:off x="722936" y="5356417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辅助信息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750795</xdr:colOff>
      <xdr:row>36</xdr:row>
      <xdr:rowOff>257734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CCBB295-D94F-4267-B32D-4C812C886B0A}"/>
            </a:ext>
          </a:extLst>
        </xdr:cNvPr>
        <xdr:cNvSpPr/>
      </xdr:nvSpPr>
      <xdr:spPr>
        <a:xfrm>
          <a:off x="0" y="0"/>
          <a:ext cx="2723030" cy="11149852"/>
        </a:xfrm>
        <a:prstGeom prst="rect">
          <a:avLst/>
        </a:prstGeom>
        <a:solidFill>
          <a:srgbClr val="59458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279182</xdr:colOff>
      <xdr:row>8</xdr:row>
      <xdr:rowOff>138790</xdr:rowOff>
    </xdr:from>
    <xdr:to>
      <xdr:col>2</xdr:col>
      <xdr:colOff>749825</xdr:colOff>
      <xdr:row>25</xdr:row>
      <xdr:rowOff>175624</xdr:rowOff>
    </xdr:to>
    <xdr:pic>
      <xdr:nvPicPr>
        <xdr:cNvPr id="16" name="图片 15" descr="传送带上的纸板箱">
          <a:extLst>
            <a:ext uri="{FF2B5EF4-FFF2-40B4-BE49-F238E27FC236}">
              <a16:creationId xmlns:a16="http://schemas.microsoft.com/office/drawing/2014/main" id="{05B62E06-55CB-40A9-AF12-60290893D7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78" t="-217" r="44692" b="217"/>
        <a:stretch/>
      </xdr:blipFill>
      <xdr:spPr>
        <a:xfrm>
          <a:off x="279182" y="2559261"/>
          <a:ext cx="2442878" cy="5180334"/>
        </a:xfrm>
        <a:prstGeom prst="roundRect">
          <a:avLst>
            <a:gd name="adj" fmla="val 10845"/>
          </a:avLst>
        </a:prstGeom>
      </xdr:spPr>
    </xdr:pic>
    <xdr:clientData/>
  </xdr:twoCellAnchor>
  <xdr:twoCellAnchor>
    <xdr:from>
      <xdr:col>0</xdr:col>
      <xdr:colOff>252133</xdr:colOff>
      <xdr:row>0</xdr:row>
      <xdr:rowOff>201705</xdr:rowOff>
    </xdr:from>
    <xdr:to>
      <xdr:col>2</xdr:col>
      <xdr:colOff>750794</xdr:colOff>
      <xdr:row>25</xdr:row>
      <xdr:rowOff>190499</xdr:rowOff>
    </xdr:to>
    <xdr:sp macro="" textlink="">
      <xdr:nvSpPr>
        <xdr:cNvPr id="17" name="矩形: 圆顶角 16">
          <a:extLst>
            <a:ext uri="{FF2B5EF4-FFF2-40B4-BE49-F238E27FC236}">
              <a16:creationId xmlns:a16="http://schemas.microsoft.com/office/drawing/2014/main" id="{4A6A754F-0781-432D-8223-AB916437802C}"/>
            </a:ext>
          </a:extLst>
        </xdr:cNvPr>
        <xdr:cNvSpPr/>
      </xdr:nvSpPr>
      <xdr:spPr>
        <a:xfrm rot="16200000">
          <a:off x="-2288802" y="2742640"/>
          <a:ext cx="7552765" cy="2470896"/>
        </a:xfrm>
        <a:prstGeom prst="round2SameRect">
          <a:avLst/>
        </a:prstGeom>
        <a:gradFill flip="none" rotWithShape="0">
          <a:gsLst>
            <a:gs pos="100000">
              <a:srgbClr val="CC0099">
                <a:alpha val="53000"/>
              </a:srgbClr>
            </a:gs>
            <a:gs pos="65000">
              <a:srgbClr val="CC0099">
                <a:alpha val="60000"/>
              </a:srgbClr>
            </a:gs>
            <a:gs pos="35000">
              <a:srgbClr val="CC0099">
                <a:alpha val="73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626565</xdr:colOff>
      <xdr:row>9</xdr:row>
      <xdr:rowOff>201709</xdr:rowOff>
    </xdr:from>
    <xdr:to>
      <xdr:col>2</xdr:col>
      <xdr:colOff>749830</xdr:colOff>
      <xdr:row>16</xdr:row>
      <xdr:rowOff>69413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A87C79F2-ADFE-49B3-86B8-1DABD7AFE53E}"/>
            </a:ext>
          </a:extLst>
        </xdr:cNvPr>
        <xdr:cNvGrpSpPr/>
      </xdr:nvGrpSpPr>
      <xdr:grpSpPr>
        <a:xfrm>
          <a:off x="626565" y="2895923"/>
          <a:ext cx="2109908" cy="1963204"/>
          <a:chOff x="2958353" y="1512794"/>
          <a:chExt cx="3103704" cy="3128617"/>
        </a:xfrm>
        <a:solidFill>
          <a:schemeClr val="bg1"/>
        </a:solidFill>
      </xdr:grpSpPr>
      <xdr:sp macro="" textlink="">
        <xdr:nvSpPr>
          <xdr:cNvPr id="19" name="矩形: 圆顶角 18">
            <a:extLst>
              <a:ext uri="{FF2B5EF4-FFF2-40B4-BE49-F238E27FC236}">
                <a16:creationId xmlns:a16="http://schemas.microsoft.com/office/drawing/2014/main" id="{4B6CC255-B523-4BC7-9902-B0B2A6F287B9}"/>
              </a:ext>
            </a:extLst>
          </xdr:cNvPr>
          <xdr:cNvSpPr/>
        </xdr:nvSpPr>
        <xdr:spPr>
          <a:xfrm rot="16200000">
            <a:off x="3426353" y="2142732"/>
            <a:ext cx="921600" cy="185760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0" name="任意多边形: 形状 19">
            <a:extLst>
              <a:ext uri="{FF2B5EF4-FFF2-40B4-BE49-F238E27FC236}">
                <a16:creationId xmlns:a16="http://schemas.microsoft.com/office/drawing/2014/main" id="{CF3D0405-89D0-4ACE-AC68-5E1B6F427076}"/>
              </a:ext>
            </a:extLst>
          </xdr:cNvPr>
          <xdr:cNvSpPr/>
        </xdr:nvSpPr>
        <xdr:spPr>
          <a:xfrm rot="5400000">
            <a:off x="3871569" y="2450923"/>
            <a:ext cx="3128617" cy="1252359"/>
          </a:xfrm>
          <a:custGeom>
            <a:avLst/>
            <a:gdLst>
              <a:gd name="connsiteX0" fmla="*/ 0 w 3128617"/>
              <a:gd name="connsiteY0" fmla="*/ 0 h 1252359"/>
              <a:gd name="connsiteX1" fmla="*/ 3128617 w 3128617"/>
              <a:gd name="connsiteY1" fmla="*/ 0 h 1252359"/>
              <a:gd name="connsiteX2" fmla="*/ 3035791 w 3128617"/>
              <a:gd name="connsiteY2" fmla="*/ 14167 h 1252359"/>
              <a:gd name="connsiteX3" fmla="*/ 2026635 w 3128617"/>
              <a:gd name="connsiteY3" fmla="*/ 1252359 h 1252359"/>
              <a:gd name="connsiteX4" fmla="*/ 1101975 w 3128617"/>
              <a:gd name="connsiteY4" fmla="*/ 1252358 h 1252359"/>
              <a:gd name="connsiteX5" fmla="*/ 92819 w 3128617"/>
              <a:gd name="connsiteY5" fmla="*/ 14166 h 1252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128617" h="1252359">
                <a:moveTo>
                  <a:pt x="0" y="0"/>
                </a:moveTo>
                <a:lnTo>
                  <a:pt x="3128617" y="0"/>
                </a:lnTo>
                <a:lnTo>
                  <a:pt x="3035791" y="14167"/>
                </a:lnTo>
                <a:cubicBezTo>
                  <a:pt x="2459867" y="132018"/>
                  <a:pt x="2026635" y="641595"/>
                  <a:pt x="2026635" y="1252359"/>
                </a:cubicBezTo>
                <a:lnTo>
                  <a:pt x="1101975" y="1252358"/>
                </a:lnTo>
                <a:cubicBezTo>
                  <a:pt x="1101975" y="641594"/>
                  <a:pt x="668743" y="132017"/>
                  <a:pt x="92819" y="14166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  <xdr:twoCellAnchor editAs="oneCell">
    <xdr:from>
      <xdr:col>0</xdr:col>
      <xdr:colOff>503300</xdr:colOff>
      <xdr:row>0</xdr:row>
      <xdr:rowOff>190500</xdr:rowOff>
    </xdr:from>
    <xdr:to>
      <xdr:col>1</xdr:col>
      <xdr:colOff>431582</xdr:colOff>
      <xdr:row>3</xdr:row>
      <xdr:rowOff>197224</xdr:rowOff>
    </xdr:to>
    <xdr:pic>
      <xdr:nvPicPr>
        <xdr:cNvPr id="21" name="图形 20" descr="条形图 纯色填充">
          <a:extLst>
            <a:ext uri="{FF2B5EF4-FFF2-40B4-BE49-F238E27FC236}">
              <a16:creationId xmlns:a16="http://schemas.microsoft.com/office/drawing/2014/main" id="{EB4B36E7-2645-4AFB-AEBC-6EAB62BB3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3300" y="1905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722936</xdr:colOff>
      <xdr:row>4</xdr:row>
      <xdr:rowOff>134471</xdr:rowOff>
    </xdr:from>
    <xdr:to>
      <xdr:col>1</xdr:col>
      <xdr:colOff>935847</xdr:colOff>
      <xdr:row>5</xdr:row>
      <xdr:rowOff>179294</xdr:rowOff>
    </xdr:to>
    <xdr:sp macro="" textlink="">
      <xdr:nvSpPr>
        <xdr:cNvPr id="22" name="文本框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90AF94-261B-4854-890A-820CC7D60E16}"/>
            </a:ext>
          </a:extLst>
        </xdr:cNvPr>
        <xdr:cNvSpPr txBox="1"/>
      </xdr:nvSpPr>
      <xdr:spPr>
        <a:xfrm>
          <a:off x="722936" y="1344706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数据看板</a:t>
          </a:r>
        </a:p>
      </xdr:txBody>
    </xdr:sp>
    <xdr:clientData/>
  </xdr:twoCellAnchor>
  <xdr:twoCellAnchor>
    <xdr:from>
      <xdr:col>0</xdr:col>
      <xdr:colOff>722936</xdr:colOff>
      <xdr:row>7</xdr:row>
      <xdr:rowOff>29136</xdr:rowOff>
    </xdr:from>
    <xdr:to>
      <xdr:col>1</xdr:col>
      <xdr:colOff>935847</xdr:colOff>
      <xdr:row>8</xdr:row>
      <xdr:rowOff>73959</xdr:rowOff>
    </xdr:to>
    <xdr:sp macro="" textlink="">
      <xdr:nvSpPr>
        <xdr:cNvPr id="23" name="文本框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B1D1E7-0F76-498A-9B29-56186EAE951F}"/>
            </a:ext>
          </a:extLst>
        </xdr:cNvPr>
        <xdr:cNvSpPr txBox="1"/>
      </xdr:nvSpPr>
      <xdr:spPr>
        <a:xfrm>
          <a:off x="722936" y="2147048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汇总统计</a:t>
          </a:r>
        </a:p>
      </xdr:txBody>
    </xdr:sp>
    <xdr:clientData/>
  </xdr:twoCellAnchor>
  <xdr:twoCellAnchor>
    <xdr:from>
      <xdr:col>0</xdr:col>
      <xdr:colOff>722936</xdr:colOff>
      <xdr:row>9</xdr:row>
      <xdr:rowOff>226361</xdr:rowOff>
    </xdr:from>
    <xdr:to>
      <xdr:col>1</xdr:col>
      <xdr:colOff>935847</xdr:colOff>
      <xdr:row>10</xdr:row>
      <xdr:rowOff>271184</xdr:rowOff>
    </xdr:to>
    <xdr:sp macro="" textlink="">
      <xdr:nvSpPr>
        <xdr:cNvPr id="24" name="文本框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61BBB9-CEA7-4103-8FF9-447B399D4165}"/>
            </a:ext>
          </a:extLst>
        </xdr:cNvPr>
        <xdr:cNvSpPr txBox="1"/>
      </xdr:nvSpPr>
      <xdr:spPr>
        <a:xfrm>
          <a:off x="722936" y="2949390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产品库存</a:t>
          </a:r>
        </a:p>
      </xdr:txBody>
    </xdr:sp>
    <xdr:clientData/>
  </xdr:twoCellAnchor>
  <xdr:twoCellAnchor>
    <xdr:from>
      <xdr:col>0</xdr:col>
      <xdr:colOff>722936</xdr:colOff>
      <xdr:row>12</xdr:row>
      <xdr:rowOff>121026</xdr:rowOff>
    </xdr:from>
    <xdr:to>
      <xdr:col>1</xdr:col>
      <xdr:colOff>935847</xdr:colOff>
      <xdr:row>13</xdr:row>
      <xdr:rowOff>165849</xdr:rowOff>
    </xdr:to>
    <xdr:sp macro="" textlink="">
      <xdr:nvSpPr>
        <xdr:cNvPr id="25" name="文本框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B78360-832B-40AE-A609-2D215709A702}"/>
            </a:ext>
          </a:extLst>
        </xdr:cNvPr>
        <xdr:cNvSpPr txBox="1"/>
      </xdr:nvSpPr>
      <xdr:spPr>
        <a:xfrm>
          <a:off x="722936" y="3751732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ysClr val="windowText" lastClr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销售统计</a:t>
          </a:r>
        </a:p>
      </xdr:txBody>
    </xdr:sp>
    <xdr:clientData/>
  </xdr:twoCellAnchor>
  <xdr:twoCellAnchor>
    <xdr:from>
      <xdr:col>0</xdr:col>
      <xdr:colOff>722936</xdr:colOff>
      <xdr:row>15</xdr:row>
      <xdr:rowOff>15692</xdr:rowOff>
    </xdr:from>
    <xdr:to>
      <xdr:col>1</xdr:col>
      <xdr:colOff>935847</xdr:colOff>
      <xdr:row>16</xdr:row>
      <xdr:rowOff>60515</xdr:rowOff>
    </xdr:to>
    <xdr:sp macro="" textlink="">
      <xdr:nvSpPr>
        <xdr:cNvPr id="26" name="文本框 2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A5322E-E093-49FC-9A60-0EFEB890CA5C}"/>
            </a:ext>
          </a:extLst>
        </xdr:cNvPr>
        <xdr:cNvSpPr txBox="1"/>
      </xdr:nvSpPr>
      <xdr:spPr>
        <a:xfrm>
          <a:off x="722936" y="4554074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采购统计</a:t>
          </a:r>
        </a:p>
      </xdr:txBody>
    </xdr:sp>
    <xdr:clientData/>
  </xdr:twoCellAnchor>
  <xdr:twoCellAnchor>
    <xdr:from>
      <xdr:col>0</xdr:col>
      <xdr:colOff>722936</xdr:colOff>
      <xdr:row>17</xdr:row>
      <xdr:rowOff>212917</xdr:rowOff>
    </xdr:from>
    <xdr:to>
      <xdr:col>1</xdr:col>
      <xdr:colOff>935847</xdr:colOff>
      <xdr:row>18</xdr:row>
      <xdr:rowOff>257740</xdr:rowOff>
    </xdr:to>
    <xdr:sp macro="" textlink="">
      <xdr:nvSpPr>
        <xdr:cNvPr id="27" name="文本框 2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5C54BAA-172E-49DE-B3E3-20167EADA656}"/>
            </a:ext>
          </a:extLst>
        </xdr:cNvPr>
        <xdr:cNvSpPr txBox="1"/>
      </xdr:nvSpPr>
      <xdr:spPr>
        <a:xfrm>
          <a:off x="722936" y="5356417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辅助信息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750795</xdr:colOff>
      <xdr:row>36</xdr:row>
      <xdr:rowOff>257734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4551BF4-F934-461E-BB39-19B1CB0C042C}"/>
            </a:ext>
          </a:extLst>
        </xdr:cNvPr>
        <xdr:cNvSpPr/>
      </xdr:nvSpPr>
      <xdr:spPr>
        <a:xfrm>
          <a:off x="0" y="0"/>
          <a:ext cx="2723030" cy="11149852"/>
        </a:xfrm>
        <a:prstGeom prst="rect">
          <a:avLst/>
        </a:prstGeom>
        <a:solidFill>
          <a:srgbClr val="59458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279182</xdr:colOff>
      <xdr:row>8</xdr:row>
      <xdr:rowOff>138790</xdr:rowOff>
    </xdr:from>
    <xdr:to>
      <xdr:col>2</xdr:col>
      <xdr:colOff>749825</xdr:colOff>
      <xdr:row>25</xdr:row>
      <xdr:rowOff>175624</xdr:rowOff>
    </xdr:to>
    <xdr:pic>
      <xdr:nvPicPr>
        <xdr:cNvPr id="18" name="图片 17" descr="传送带上的纸板箱">
          <a:extLst>
            <a:ext uri="{FF2B5EF4-FFF2-40B4-BE49-F238E27FC236}">
              <a16:creationId xmlns:a16="http://schemas.microsoft.com/office/drawing/2014/main" id="{C789B5A8-CA33-470A-828E-B99FFBF637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78" t="-217" r="44692" b="217"/>
        <a:stretch/>
      </xdr:blipFill>
      <xdr:spPr>
        <a:xfrm>
          <a:off x="279182" y="2559261"/>
          <a:ext cx="2442878" cy="5180334"/>
        </a:xfrm>
        <a:prstGeom prst="roundRect">
          <a:avLst>
            <a:gd name="adj" fmla="val 10845"/>
          </a:avLst>
        </a:prstGeom>
      </xdr:spPr>
    </xdr:pic>
    <xdr:clientData/>
  </xdr:twoCellAnchor>
  <xdr:twoCellAnchor>
    <xdr:from>
      <xdr:col>0</xdr:col>
      <xdr:colOff>252133</xdr:colOff>
      <xdr:row>0</xdr:row>
      <xdr:rowOff>201705</xdr:rowOff>
    </xdr:from>
    <xdr:to>
      <xdr:col>2</xdr:col>
      <xdr:colOff>750794</xdr:colOff>
      <xdr:row>25</xdr:row>
      <xdr:rowOff>190499</xdr:rowOff>
    </xdr:to>
    <xdr:sp macro="" textlink="">
      <xdr:nvSpPr>
        <xdr:cNvPr id="19" name="矩形: 圆顶角 18">
          <a:extLst>
            <a:ext uri="{FF2B5EF4-FFF2-40B4-BE49-F238E27FC236}">
              <a16:creationId xmlns:a16="http://schemas.microsoft.com/office/drawing/2014/main" id="{7DFE9107-3F16-4F8B-9638-0575EB7C566C}"/>
            </a:ext>
          </a:extLst>
        </xdr:cNvPr>
        <xdr:cNvSpPr/>
      </xdr:nvSpPr>
      <xdr:spPr>
        <a:xfrm rot="16200000">
          <a:off x="-2288802" y="2742640"/>
          <a:ext cx="7552765" cy="2470896"/>
        </a:xfrm>
        <a:prstGeom prst="round2SameRect">
          <a:avLst/>
        </a:prstGeom>
        <a:gradFill flip="none" rotWithShape="0">
          <a:gsLst>
            <a:gs pos="100000">
              <a:srgbClr val="CC0099">
                <a:alpha val="53000"/>
              </a:srgbClr>
            </a:gs>
            <a:gs pos="65000">
              <a:srgbClr val="CC0099">
                <a:alpha val="60000"/>
              </a:srgbClr>
            </a:gs>
            <a:gs pos="35000">
              <a:srgbClr val="CC0099">
                <a:alpha val="73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626565</xdr:colOff>
      <xdr:row>12</xdr:row>
      <xdr:rowOff>100858</xdr:rowOff>
    </xdr:from>
    <xdr:to>
      <xdr:col>2</xdr:col>
      <xdr:colOff>749830</xdr:colOff>
      <xdr:row>18</xdr:row>
      <xdr:rowOff>271121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CF9BC1B7-5775-4FDC-9F8E-C0F40F7BE2AA}"/>
            </a:ext>
          </a:extLst>
        </xdr:cNvPr>
        <xdr:cNvGrpSpPr/>
      </xdr:nvGrpSpPr>
      <xdr:grpSpPr>
        <a:xfrm>
          <a:off x="626565" y="3693144"/>
          <a:ext cx="2109908" cy="1966406"/>
          <a:chOff x="2958353" y="1512794"/>
          <a:chExt cx="3103704" cy="3128617"/>
        </a:xfrm>
        <a:solidFill>
          <a:schemeClr val="bg1"/>
        </a:solidFill>
      </xdr:grpSpPr>
      <xdr:sp macro="" textlink="">
        <xdr:nvSpPr>
          <xdr:cNvPr id="21" name="矩形: 圆顶角 20">
            <a:extLst>
              <a:ext uri="{FF2B5EF4-FFF2-40B4-BE49-F238E27FC236}">
                <a16:creationId xmlns:a16="http://schemas.microsoft.com/office/drawing/2014/main" id="{9DF71A9B-BFF2-4556-9228-555A02D7C1B2}"/>
              </a:ext>
            </a:extLst>
          </xdr:cNvPr>
          <xdr:cNvSpPr/>
        </xdr:nvSpPr>
        <xdr:spPr>
          <a:xfrm rot="16200000">
            <a:off x="3426353" y="2142732"/>
            <a:ext cx="921600" cy="185760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" name="任意多边形: 形状 21">
            <a:extLst>
              <a:ext uri="{FF2B5EF4-FFF2-40B4-BE49-F238E27FC236}">
                <a16:creationId xmlns:a16="http://schemas.microsoft.com/office/drawing/2014/main" id="{41D4BD3D-6CD3-4844-B8F3-CA57F9EDB865}"/>
              </a:ext>
            </a:extLst>
          </xdr:cNvPr>
          <xdr:cNvSpPr/>
        </xdr:nvSpPr>
        <xdr:spPr>
          <a:xfrm rot="5400000">
            <a:off x="3871569" y="2450923"/>
            <a:ext cx="3128617" cy="1252359"/>
          </a:xfrm>
          <a:custGeom>
            <a:avLst/>
            <a:gdLst>
              <a:gd name="connsiteX0" fmla="*/ 0 w 3128617"/>
              <a:gd name="connsiteY0" fmla="*/ 0 h 1252359"/>
              <a:gd name="connsiteX1" fmla="*/ 3128617 w 3128617"/>
              <a:gd name="connsiteY1" fmla="*/ 0 h 1252359"/>
              <a:gd name="connsiteX2" fmla="*/ 3035791 w 3128617"/>
              <a:gd name="connsiteY2" fmla="*/ 14167 h 1252359"/>
              <a:gd name="connsiteX3" fmla="*/ 2026635 w 3128617"/>
              <a:gd name="connsiteY3" fmla="*/ 1252359 h 1252359"/>
              <a:gd name="connsiteX4" fmla="*/ 1101975 w 3128617"/>
              <a:gd name="connsiteY4" fmla="*/ 1252358 h 1252359"/>
              <a:gd name="connsiteX5" fmla="*/ 92819 w 3128617"/>
              <a:gd name="connsiteY5" fmla="*/ 14166 h 1252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128617" h="1252359">
                <a:moveTo>
                  <a:pt x="0" y="0"/>
                </a:moveTo>
                <a:lnTo>
                  <a:pt x="3128617" y="0"/>
                </a:lnTo>
                <a:lnTo>
                  <a:pt x="3035791" y="14167"/>
                </a:lnTo>
                <a:cubicBezTo>
                  <a:pt x="2459867" y="132018"/>
                  <a:pt x="2026635" y="641595"/>
                  <a:pt x="2026635" y="1252359"/>
                </a:cubicBezTo>
                <a:lnTo>
                  <a:pt x="1101975" y="1252358"/>
                </a:lnTo>
                <a:cubicBezTo>
                  <a:pt x="1101975" y="641594"/>
                  <a:pt x="668743" y="132017"/>
                  <a:pt x="92819" y="14166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  <xdr:twoCellAnchor editAs="oneCell">
    <xdr:from>
      <xdr:col>0</xdr:col>
      <xdr:colOff>503300</xdr:colOff>
      <xdr:row>0</xdr:row>
      <xdr:rowOff>190500</xdr:rowOff>
    </xdr:from>
    <xdr:to>
      <xdr:col>1</xdr:col>
      <xdr:colOff>431582</xdr:colOff>
      <xdr:row>3</xdr:row>
      <xdr:rowOff>197224</xdr:rowOff>
    </xdr:to>
    <xdr:pic>
      <xdr:nvPicPr>
        <xdr:cNvPr id="23" name="图形 22" descr="条形图 纯色填充">
          <a:extLst>
            <a:ext uri="{FF2B5EF4-FFF2-40B4-BE49-F238E27FC236}">
              <a16:creationId xmlns:a16="http://schemas.microsoft.com/office/drawing/2014/main" id="{9908D0D7-4C10-4879-BB13-FF72857E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3300" y="1905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722936</xdr:colOff>
      <xdr:row>4</xdr:row>
      <xdr:rowOff>134471</xdr:rowOff>
    </xdr:from>
    <xdr:to>
      <xdr:col>1</xdr:col>
      <xdr:colOff>935847</xdr:colOff>
      <xdr:row>5</xdr:row>
      <xdr:rowOff>179294</xdr:rowOff>
    </xdr:to>
    <xdr:sp macro="" textlink="">
      <xdr:nvSpPr>
        <xdr:cNvPr id="24" name="文本框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BC1824E-5E49-4828-84CF-ADECD479F51A}"/>
            </a:ext>
          </a:extLst>
        </xdr:cNvPr>
        <xdr:cNvSpPr txBox="1"/>
      </xdr:nvSpPr>
      <xdr:spPr>
        <a:xfrm>
          <a:off x="722936" y="1344706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数据看板</a:t>
          </a:r>
        </a:p>
      </xdr:txBody>
    </xdr:sp>
    <xdr:clientData/>
  </xdr:twoCellAnchor>
  <xdr:twoCellAnchor>
    <xdr:from>
      <xdr:col>0</xdr:col>
      <xdr:colOff>722936</xdr:colOff>
      <xdr:row>7</xdr:row>
      <xdr:rowOff>29136</xdr:rowOff>
    </xdr:from>
    <xdr:to>
      <xdr:col>1</xdr:col>
      <xdr:colOff>935847</xdr:colOff>
      <xdr:row>8</xdr:row>
      <xdr:rowOff>73959</xdr:rowOff>
    </xdr:to>
    <xdr:sp macro="" textlink="">
      <xdr:nvSpPr>
        <xdr:cNvPr id="25" name="文本框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C42BBE-1964-4826-A193-56C70351B57B}"/>
            </a:ext>
          </a:extLst>
        </xdr:cNvPr>
        <xdr:cNvSpPr txBox="1"/>
      </xdr:nvSpPr>
      <xdr:spPr>
        <a:xfrm>
          <a:off x="722936" y="2147048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汇总统计</a:t>
          </a:r>
        </a:p>
      </xdr:txBody>
    </xdr:sp>
    <xdr:clientData/>
  </xdr:twoCellAnchor>
  <xdr:twoCellAnchor>
    <xdr:from>
      <xdr:col>0</xdr:col>
      <xdr:colOff>722936</xdr:colOff>
      <xdr:row>9</xdr:row>
      <xdr:rowOff>226361</xdr:rowOff>
    </xdr:from>
    <xdr:to>
      <xdr:col>1</xdr:col>
      <xdr:colOff>935847</xdr:colOff>
      <xdr:row>10</xdr:row>
      <xdr:rowOff>271184</xdr:rowOff>
    </xdr:to>
    <xdr:sp macro="" textlink="">
      <xdr:nvSpPr>
        <xdr:cNvPr id="26" name="文本框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C04EB61-77F4-463C-A9B8-164D473FDE2D}"/>
            </a:ext>
          </a:extLst>
        </xdr:cNvPr>
        <xdr:cNvSpPr txBox="1"/>
      </xdr:nvSpPr>
      <xdr:spPr>
        <a:xfrm>
          <a:off x="722936" y="2949390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产品库存</a:t>
          </a:r>
        </a:p>
      </xdr:txBody>
    </xdr:sp>
    <xdr:clientData/>
  </xdr:twoCellAnchor>
  <xdr:twoCellAnchor>
    <xdr:from>
      <xdr:col>0</xdr:col>
      <xdr:colOff>722936</xdr:colOff>
      <xdr:row>12</xdr:row>
      <xdr:rowOff>121026</xdr:rowOff>
    </xdr:from>
    <xdr:to>
      <xdr:col>1</xdr:col>
      <xdr:colOff>935847</xdr:colOff>
      <xdr:row>13</xdr:row>
      <xdr:rowOff>165849</xdr:rowOff>
    </xdr:to>
    <xdr:sp macro="" textlink="">
      <xdr:nvSpPr>
        <xdr:cNvPr id="27" name="文本框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989952-98B0-475D-AB1E-5590246DD70C}"/>
            </a:ext>
          </a:extLst>
        </xdr:cNvPr>
        <xdr:cNvSpPr txBox="1"/>
      </xdr:nvSpPr>
      <xdr:spPr>
        <a:xfrm>
          <a:off x="722936" y="3751732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销售统计</a:t>
          </a:r>
        </a:p>
      </xdr:txBody>
    </xdr:sp>
    <xdr:clientData/>
  </xdr:twoCellAnchor>
  <xdr:twoCellAnchor>
    <xdr:from>
      <xdr:col>0</xdr:col>
      <xdr:colOff>722936</xdr:colOff>
      <xdr:row>15</xdr:row>
      <xdr:rowOff>15692</xdr:rowOff>
    </xdr:from>
    <xdr:to>
      <xdr:col>1</xdr:col>
      <xdr:colOff>935847</xdr:colOff>
      <xdr:row>16</xdr:row>
      <xdr:rowOff>60515</xdr:rowOff>
    </xdr:to>
    <xdr:sp macro="" textlink="">
      <xdr:nvSpPr>
        <xdr:cNvPr id="28" name="文本框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EB1EFB-EF02-47FE-9CBF-55B98426EB23}"/>
            </a:ext>
          </a:extLst>
        </xdr:cNvPr>
        <xdr:cNvSpPr txBox="1"/>
      </xdr:nvSpPr>
      <xdr:spPr>
        <a:xfrm>
          <a:off x="722936" y="4554074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ysClr val="windowText" lastClr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采购统计</a:t>
          </a:r>
        </a:p>
      </xdr:txBody>
    </xdr:sp>
    <xdr:clientData/>
  </xdr:twoCellAnchor>
  <xdr:twoCellAnchor>
    <xdr:from>
      <xdr:col>0</xdr:col>
      <xdr:colOff>722936</xdr:colOff>
      <xdr:row>17</xdr:row>
      <xdr:rowOff>212917</xdr:rowOff>
    </xdr:from>
    <xdr:to>
      <xdr:col>1</xdr:col>
      <xdr:colOff>935847</xdr:colOff>
      <xdr:row>18</xdr:row>
      <xdr:rowOff>257740</xdr:rowOff>
    </xdr:to>
    <xdr:sp macro="" textlink="">
      <xdr:nvSpPr>
        <xdr:cNvPr id="29" name="文本框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67A01E-4237-4AC0-B150-ADA8BE03805E}"/>
            </a:ext>
          </a:extLst>
        </xdr:cNvPr>
        <xdr:cNvSpPr txBox="1"/>
      </xdr:nvSpPr>
      <xdr:spPr>
        <a:xfrm>
          <a:off x="722936" y="5356417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辅助信息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750795</xdr:colOff>
      <xdr:row>36</xdr:row>
      <xdr:rowOff>257734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2F390A2-BE0C-4F3A-9E6C-C1E32FA619FE}"/>
            </a:ext>
          </a:extLst>
        </xdr:cNvPr>
        <xdr:cNvSpPr/>
      </xdr:nvSpPr>
      <xdr:spPr>
        <a:xfrm>
          <a:off x="0" y="0"/>
          <a:ext cx="2723030" cy="11149852"/>
        </a:xfrm>
        <a:prstGeom prst="rect">
          <a:avLst/>
        </a:prstGeom>
        <a:solidFill>
          <a:srgbClr val="59458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279182</xdr:colOff>
      <xdr:row>8</xdr:row>
      <xdr:rowOff>138790</xdr:rowOff>
    </xdr:from>
    <xdr:to>
      <xdr:col>2</xdr:col>
      <xdr:colOff>749825</xdr:colOff>
      <xdr:row>25</xdr:row>
      <xdr:rowOff>175624</xdr:rowOff>
    </xdr:to>
    <xdr:pic>
      <xdr:nvPicPr>
        <xdr:cNvPr id="20" name="图片 19" descr="传送带上的纸板箱">
          <a:extLst>
            <a:ext uri="{FF2B5EF4-FFF2-40B4-BE49-F238E27FC236}">
              <a16:creationId xmlns:a16="http://schemas.microsoft.com/office/drawing/2014/main" id="{ED6415FF-6E85-4197-8C87-3B333D9542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78" t="-217" r="44692" b="217"/>
        <a:stretch/>
      </xdr:blipFill>
      <xdr:spPr>
        <a:xfrm>
          <a:off x="279182" y="2559261"/>
          <a:ext cx="2442878" cy="5180334"/>
        </a:xfrm>
        <a:prstGeom prst="roundRect">
          <a:avLst>
            <a:gd name="adj" fmla="val 10845"/>
          </a:avLst>
        </a:prstGeom>
      </xdr:spPr>
    </xdr:pic>
    <xdr:clientData/>
  </xdr:twoCellAnchor>
  <xdr:twoCellAnchor>
    <xdr:from>
      <xdr:col>0</xdr:col>
      <xdr:colOff>252133</xdr:colOff>
      <xdr:row>0</xdr:row>
      <xdr:rowOff>201705</xdr:rowOff>
    </xdr:from>
    <xdr:to>
      <xdr:col>2</xdr:col>
      <xdr:colOff>750794</xdr:colOff>
      <xdr:row>25</xdr:row>
      <xdr:rowOff>190499</xdr:rowOff>
    </xdr:to>
    <xdr:sp macro="" textlink="">
      <xdr:nvSpPr>
        <xdr:cNvPr id="27" name="矩形: 圆顶角 26">
          <a:extLst>
            <a:ext uri="{FF2B5EF4-FFF2-40B4-BE49-F238E27FC236}">
              <a16:creationId xmlns:a16="http://schemas.microsoft.com/office/drawing/2014/main" id="{76E577AA-C3E3-4637-A961-CEEF003A5475}"/>
            </a:ext>
          </a:extLst>
        </xdr:cNvPr>
        <xdr:cNvSpPr/>
      </xdr:nvSpPr>
      <xdr:spPr>
        <a:xfrm rot="16200000">
          <a:off x="-2288802" y="2742640"/>
          <a:ext cx="7552765" cy="2470896"/>
        </a:xfrm>
        <a:prstGeom prst="round2SameRect">
          <a:avLst/>
        </a:prstGeom>
        <a:gradFill flip="none" rotWithShape="0">
          <a:gsLst>
            <a:gs pos="100000">
              <a:srgbClr val="CC0099">
                <a:alpha val="53000"/>
              </a:srgbClr>
            </a:gs>
            <a:gs pos="65000">
              <a:srgbClr val="CC0099">
                <a:alpha val="60000"/>
              </a:srgbClr>
            </a:gs>
            <a:gs pos="35000">
              <a:srgbClr val="CC0099">
                <a:alpha val="73000"/>
              </a:srgb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626565</xdr:colOff>
      <xdr:row>15</xdr:row>
      <xdr:rowOff>5</xdr:rowOff>
    </xdr:from>
    <xdr:to>
      <xdr:col>2</xdr:col>
      <xdr:colOff>749830</xdr:colOff>
      <xdr:row>21</xdr:row>
      <xdr:rowOff>170268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BAAA5C33-97E0-496A-92C4-72851A5EA8B4}"/>
            </a:ext>
          </a:extLst>
        </xdr:cNvPr>
        <xdr:cNvGrpSpPr/>
      </xdr:nvGrpSpPr>
      <xdr:grpSpPr>
        <a:xfrm>
          <a:off x="626565" y="4490362"/>
          <a:ext cx="2109908" cy="1966406"/>
          <a:chOff x="2958353" y="1512794"/>
          <a:chExt cx="3103704" cy="3128617"/>
        </a:xfrm>
        <a:solidFill>
          <a:schemeClr val="bg1"/>
        </a:solidFill>
      </xdr:grpSpPr>
      <xdr:sp macro="" textlink="">
        <xdr:nvSpPr>
          <xdr:cNvPr id="29" name="矩形: 圆顶角 28">
            <a:extLst>
              <a:ext uri="{FF2B5EF4-FFF2-40B4-BE49-F238E27FC236}">
                <a16:creationId xmlns:a16="http://schemas.microsoft.com/office/drawing/2014/main" id="{833AFC1B-6D75-4255-A6AF-714C49579C50}"/>
              </a:ext>
            </a:extLst>
          </xdr:cNvPr>
          <xdr:cNvSpPr/>
        </xdr:nvSpPr>
        <xdr:spPr>
          <a:xfrm rot="16200000">
            <a:off x="3426353" y="2142732"/>
            <a:ext cx="921600" cy="1857600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0" name="任意多边形: 形状 29">
            <a:extLst>
              <a:ext uri="{FF2B5EF4-FFF2-40B4-BE49-F238E27FC236}">
                <a16:creationId xmlns:a16="http://schemas.microsoft.com/office/drawing/2014/main" id="{355F7C4F-F259-48E3-A8D1-4B63CE4CBFCB}"/>
              </a:ext>
            </a:extLst>
          </xdr:cNvPr>
          <xdr:cNvSpPr/>
        </xdr:nvSpPr>
        <xdr:spPr>
          <a:xfrm rot="5400000">
            <a:off x="3871569" y="2450923"/>
            <a:ext cx="3128617" cy="1252359"/>
          </a:xfrm>
          <a:custGeom>
            <a:avLst/>
            <a:gdLst>
              <a:gd name="connsiteX0" fmla="*/ 0 w 3128617"/>
              <a:gd name="connsiteY0" fmla="*/ 0 h 1252359"/>
              <a:gd name="connsiteX1" fmla="*/ 3128617 w 3128617"/>
              <a:gd name="connsiteY1" fmla="*/ 0 h 1252359"/>
              <a:gd name="connsiteX2" fmla="*/ 3035791 w 3128617"/>
              <a:gd name="connsiteY2" fmla="*/ 14167 h 1252359"/>
              <a:gd name="connsiteX3" fmla="*/ 2026635 w 3128617"/>
              <a:gd name="connsiteY3" fmla="*/ 1252359 h 1252359"/>
              <a:gd name="connsiteX4" fmla="*/ 1101975 w 3128617"/>
              <a:gd name="connsiteY4" fmla="*/ 1252358 h 1252359"/>
              <a:gd name="connsiteX5" fmla="*/ 92819 w 3128617"/>
              <a:gd name="connsiteY5" fmla="*/ 14166 h 1252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128617" h="1252359">
                <a:moveTo>
                  <a:pt x="0" y="0"/>
                </a:moveTo>
                <a:lnTo>
                  <a:pt x="3128617" y="0"/>
                </a:lnTo>
                <a:lnTo>
                  <a:pt x="3035791" y="14167"/>
                </a:lnTo>
                <a:cubicBezTo>
                  <a:pt x="2459867" y="132018"/>
                  <a:pt x="2026635" y="641595"/>
                  <a:pt x="2026635" y="1252359"/>
                </a:cubicBezTo>
                <a:lnTo>
                  <a:pt x="1101975" y="1252358"/>
                </a:lnTo>
                <a:cubicBezTo>
                  <a:pt x="1101975" y="641594"/>
                  <a:pt x="668743" y="132017"/>
                  <a:pt x="92819" y="14166"/>
                </a:cubicBez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  <xdr:twoCellAnchor editAs="oneCell">
    <xdr:from>
      <xdr:col>0</xdr:col>
      <xdr:colOff>503300</xdr:colOff>
      <xdr:row>0</xdr:row>
      <xdr:rowOff>190500</xdr:rowOff>
    </xdr:from>
    <xdr:to>
      <xdr:col>1</xdr:col>
      <xdr:colOff>431582</xdr:colOff>
      <xdr:row>3</xdr:row>
      <xdr:rowOff>197224</xdr:rowOff>
    </xdr:to>
    <xdr:pic>
      <xdr:nvPicPr>
        <xdr:cNvPr id="31" name="图形 30" descr="条形图 纯色填充">
          <a:extLst>
            <a:ext uri="{FF2B5EF4-FFF2-40B4-BE49-F238E27FC236}">
              <a16:creationId xmlns:a16="http://schemas.microsoft.com/office/drawing/2014/main" id="{393DB57B-BD02-4BE8-BA80-2D32723B3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03300" y="19050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722936</xdr:colOff>
      <xdr:row>4</xdr:row>
      <xdr:rowOff>134471</xdr:rowOff>
    </xdr:from>
    <xdr:to>
      <xdr:col>1</xdr:col>
      <xdr:colOff>935847</xdr:colOff>
      <xdr:row>5</xdr:row>
      <xdr:rowOff>179294</xdr:rowOff>
    </xdr:to>
    <xdr:sp macro="" textlink="">
      <xdr:nvSpPr>
        <xdr:cNvPr id="32" name="文本框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DD6E6C-8CE2-4A96-B2C8-378AB2AE28A6}"/>
            </a:ext>
          </a:extLst>
        </xdr:cNvPr>
        <xdr:cNvSpPr txBox="1"/>
      </xdr:nvSpPr>
      <xdr:spPr>
        <a:xfrm>
          <a:off x="722936" y="1344706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数据看板</a:t>
          </a:r>
        </a:p>
      </xdr:txBody>
    </xdr:sp>
    <xdr:clientData/>
  </xdr:twoCellAnchor>
  <xdr:twoCellAnchor>
    <xdr:from>
      <xdr:col>0</xdr:col>
      <xdr:colOff>722936</xdr:colOff>
      <xdr:row>7</xdr:row>
      <xdr:rowOff>29136</xdr:rowOff>
    </xdr:from>
    <xdr:to>
      <xdr:col>1</xdr:col>
      <xdr:colOff>935847</xdr:colOff>
      <xdr:row>8</xdr:row>
      <xdr:rowOff>73959</xdr:rowOff>
    </xdr:to>
    <xdr:sp macro="" textlink="">
      <xdr:nvSpPr>
        <xdr:cNvPr id="33" name="文本框 3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0B7616-D3CF-433E-997D-E77EF2A0D982}"/>
            </a:ext>
          </a:extLst>
        </xdr:cNvPr>
        <xdr:cNvSpPr txBox="1"/>
      </xdr:nvSpPr>
      <xdr:spPr>
        <a:xfrm>
          <a:off x="722936" y="2147048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汇总统计</a:t>
          </a:r>
        </a:p>
      </xdr:txBody>
    </xdr:sp>
    <xdr:clientData/>
  </xdr:twoCellAnchor>
  <xdr:twoCellAnchor>
    <xdr:from>
      <xdr:col>0</xdr:col>
      <xdr:colOff>722936</xdr:colOff>
      <xdr:row>9</xdr:row>
      <xdr:rowOff>226361</xdr:rowOff>
    </xdr:from>
    <xdr:to>
      <xdr:col>1</xdr:col>
      <xdr:colOff>935847</xdr:colOff>
      <xdr:row>10</xdr:row>
      <xdr:rowOff>271184</xdr:rowOff>
    </xdr:to>
    <xdr:sp macro="" textlink="">
      <xdr:nvSpPr>
        <xdr:cNvPr id="34" name="文本框 3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AD2743-1CC3-486E-8BEA-80812FDE5F9C}"/>
            </a:ext>
          </a:extLst>
        </xdr:cNvPr>
        <xdr:cNvSpPr txBox="1"/>
      </xdr:nvSpPr>
      <xdr:spPr>
        <a:xfrm>
          <a:off x="722936" y="2949390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产品库存</a:t>
          </a:r>
        </a:p>
      </xdr:txBody>
    </xdr:sp>
    <xdr:clientData/>
  </xdr:twoCellAnchor>
  <xdr:twoCellAnchor>
    <xdr:from>
      <xdr:col>0</xdr:col>
      <xdr:colOff>722936</xdr:colOff>
      <xdr:row>12</xdr:row>
      <xdr:rowOff>121026</xdr:rowOff>
    </xdr:from>
    <xdr:to>
      <xdr:col>1</xdr:col>
      <xdr:colOff>935847</xdr:colOff>
      <xdr:row>13</xdr:row>
      <xdr:rowOff>165849</xdr:rowOff>
    </xdr:to>
    <xdr:sp macro="" textlink="">
      <xdr:nvSpPr>
        <xdr:cNvPr id="35" name="文本框 3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0F6CA6D-43DC-456F-A984-8408C725110D}"/>
            </a:ext>
          </a:extLst>
        </xdr:cNvPr>
        <xdr:cNvSpPr txBox="1"/>
      </xdr:nvSpPr>
      <xdr:spPr>
        <a:xfrm>
          <a:off x="722936" y="3751732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销售统计</a:t>
          </a:r>
        </a:p>
      </xdr:txBody>
    </xdr:sp>
    <xdr:clientData/>
  </xdr:twoCellAnchor>
  <xdr:twoCellAnchor>
    <xdr:from>
      <xdr:col>0</xdr:col>
      <xdr:colOff>722936</xdr:colOff>
      <xdr:row>15</xdr:row>
      <xdr:rowOff>15692</xdr:rowOff>
    </xdr:from>
    <xdr:to>
      <xdr:col>1</xdr:col>
      <xdr:colOff>935847</xdr:colOff>
      <xdr:row>16</xdr:row>
      <xdr:rowOff>60515</xdr:rowOff>
    </xdr:to>
    <xdr:sp macro="" textlink="">
      <xdr:nvSpPr>
        <xdr:cNvPr id="36" name="文本框 3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63B652-B9C0-45AF-9635-36EC6110D234}"/>
            </a:ext>
          </a:extLst>
        </xdr:cNvPr>
        <xdr:cNvSpPr txBox="1"/>
      </xdr:nvSpPr>
      <xdr:spPr>
        <a:xfrm>
          <a:off x="722936" y="4554074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chemeClr val="bg1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采购统计</a:t>
          </a:r>
        </a:p>
      </xdr:txBody>
    </xdr:sp>
    <xdr:clientData/>
  </xdr:twoCellAnchor>
  <xdr:twoCellAnchor>
    <xdr:from>
      <xdr:col>0</xdr:col>
      <xdr:colOff>722936</xdr:colOff>
      <xdr:row>17</xdr:row>
      <xdr:rowOff>212917</xdr:rowOff>
    </xdr:from>
    <xdr:to>
      <xdr:col>1</xdr:col>
      <xdr:colOff>935847</xdr:colOff>
      <xdr:row>18</xdr:row>
      <xdr:rowOff>257740</xdr:rowOff>
    </xdr:to>
    <xdr:sp macro="" textlink="">
      <xdr:nvSpPr>
        <xdr:cNvPr id="37" name="文本框 3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F95979C-612B-4A2D-92CF-42430C761A5A}"/>
            </a:ext>
          </a:extLst>
        </xdr:cNvPr>
        <xdr:cNvSpPr txBox="1"/>
      </xdr:nvSpPr>
      <xdr:spPr>
        <a:xfrm>
          <a:off x="722936" y="5356417"/>
          <a:ext cx="1199029" cy="347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000">
              <a:solidFill>
                <a:sysClr val="windowText" lastClr="000000"/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辅助信息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yn/Desktop/&#35838;&#20214;/74.&#20989;&#25968;&#29256;&#26412;&#36827;&#38144;&#24211;&#23384;&#34920;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汇总统计"/>
      <sheetName val="产品库存"/>
      <sheetName val="销售统计"/>
      <sheetName val="采购统计"/>
      <sheetName val="产品明细"/>
      <sheetName val="辅助表格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CE69B-2F14-4241-8BCE-EF6C6019ACB2}" name="销售" displayName="销售" ref="D3:J559" totalsRowShown="0" headerRowDxfId="31" dataDxfId="29" headerRowBorderDxfId="30" tableBorderDxfId="28">
  <autoFilter ref="D3:J559" xr:uid="{C95CE69B-2F14-4241-8BCE-EF6C6019AC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EA8D32E-D61E-40A0-8F46-A2C841F2804B}" name="销售时间" dataDxfId="27"/>
    <tableColumn id="2" xr3:uid="{C3E42091-75B2-42F7-9A64-BCC40D55B073}" name="产品名称" dataDxfId="26"/>
    <tableColumn id="3" xr3:uid="{9531D331-E6E0-46EB-B125-394406788BFF}" name="产品型号" dataDxfId="25"/>
    <tableColumn id="4" xr3:uid="{91ABC06D-5D3E-4E03-8B45-B063F7A3EA28}" name="销售量" dataDxfId="24"/>
    <tableColumn id="5" xr3:uid="{23BF8EAF-9A60-4840-9857-EB2F5389703E}" name="零售价" dataDxfId="23">
      <calculatedColumnFormula>SUMIFS(价目表[零售价],价目表[产品名称],销售[[#This Row],[产品名称]],价目表[产品型号],销售[[#This Row],[产品型号]])</calculatedColumnFormula>
    </tableColumn>
    <tableColumn id="6" xr3:uid="{50A3E2CB-868A-45CF-91FB-DF75BB9C1F00}" name="销售额" dataDxfId="22">
      <calculatedColumnFormula>销售[[#This Row],[销售量]]*销售[[#This Row],[零售价]]</calculatedColumnFormula>
    </tableColumn>
    <tableColumn id="7" xr3:uid="{3B48613F-DCAF-45F3-8C93-929246FF7E64}" name="是否退货" dataDxfId="21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7B259-ECE2-41DA-B66E-DECB5D1C5503}" name="采购" displayName="采购" ref="D3:K559" totalsRowShown="0" headerRowDxfId="20" dataDxfId="18" headerRowBorderDxfId="19" tableBorderDxfId="17">
  <autoFilter ref="D3:K559" xr:uid="{3D87B259-ECE2-41DA-B66E-DECB5D1C55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861B4C6-508F-4F9D-B695-CC3670ED0A30}" name="采购时间" dataDxfId="16"/>
    <tableColumn id="2" xr3:uid="{573C30BC-A1A3-4B10-942C-B5266BF9D6DC}" name="产品名称" dataDxfId="15"/>
    <tableColumn id="3" xr3:uid="{81AFCEAF-1C65-4D8A-8C1C-699ABE7C4E7B}" name="产品型号" dataDxfId="14"/>
    <tableColumn id="4" xr3:uid="{C3511628-AA9D-4A89-89D6-B1A15089ABEF}" name="采购量" dataDxfId="13"/>
    <tableColumn id="5" xr3:uid="{7F73FEA5-904E-4574-9F2E-68CEF09B43A2}" name="采购单价" dataDxfId="12">
      <calculatedColumnFormula array="1">HLOOKUP(采购[[#This Row],[采购量]],[1]产品明细!$D$6:$H$22,MATCH(采购[[#This Row],[产品名称]]&amp;采购[[#This Row],[产品型号]],产品名称&amp;产品型号,0),TRUE)</calculatedColumnFormula>
    </tableColumn>
    <tableColumn id="6" xr3:uid="{142EB912-88E7-44BD-8E84-D445D91A9939}" name="采购总价" dataDxfId="11">
      <calculatedColumnFormula>采购[[#This Row],[采购量]]*采购[[#This Row],[采购单价]]</calculatedColumnFormula>
    </tableColumn>
    <tableColumn id="7" xr3:uid="{5935F31F-5DAE-4A43-8CD3-D2BDF705BB09}" name="是否及时" dataDxfId="10"/>
    <tableColumn id="8" xr3:uid="{3431132E-E089-42B3-A9BA-D39888743964}" name="破损数量" dataDxfId="9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651B7-DF8F-4551-9820-152017CFD4AC}" name="价目表" displayName="价目表" ref="D4:F20" totalsRowShown="0" headerRowDxfId="8" dataDxfId="6" headerRowBorderDxfId="7" tableBorderDxfId="5" totalsRowBorderDxfId="4">
  <autoFilter ref="D4:F20" xr:uid="{526651B7-DF8F-4551-9820-152017CFD4AC}">
    <filterColumn colId="0" hiddenButton="1"/>
    <filterColumn colId="1" hiddenButton="1"/>
    <filterColumn colId="2" hiddenButton="1"/>
  </autoFilter>
  <tableColumns count="3">
    <tableColumn id="1" xr3:uid="{F3E651B8-2DDE-4A41-894F-FA7F56969FF5}" name="产品名称" dataDxfId="3"/>
    <tableColumn id="2" xr3:uid="{4A954554-7D2E-474E-9E34-E0BEA63230EA}" name="产品型号" dataDxfId="2"/>
    <tableColumn id="3" xr3:uid="{00F13DE1-6644-4F11-B213-939B6503FE2B}" name="零售价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C66D-5F7D-4FC6-9593-C2D99864C310}">
  <dimension ref="D1:H49"/>
  <sheetViews>
    <sheetView showGridLines="0" tabSelected="1" zoomScale="70" zoomScaleNormal="70" workbookViewId="0"/>
  </sheetViews>
  <sheetFormatPr defaultRowHeight="23.25" x14ac:dyDescent="0.45"/>
  <cols>
    <col min="1" max="5" width="8.6640625" style="27"/>
    <col min="6" max="6" width="3.08203125" style="27" customWidth="1"/>
    <col min="7" max="7" width="10" style="27" bestFit="1" customWidth="1"/>
    <col min="8" max="16384" width="8.6640625" style="27"/>
  </cols>
  <sheetData>
    <row r="1" spans="4:8" ht="24" customHeight="1" x14ac:dyDescent="0.45"/>
    <row r="2" spans="4:8" ht="24" customHeight="1" x14ac:dyDescent="0.45"/>
    <row r="3" spans="4:8" ht="24" customHeight="1" x14ac:dyDescent="0.45"/>
    <row r="4" spans="4:8" ht="24" customHeight="1" thickBot="1" x14ac:dyDescent="0.5">
      <c r="D4" s="2" t="s">
        <v>42</v>
      </c>
      <c r="E4" s="3">
        <v>2021</v>
      </c>
      <c r="G4" s="2" t="s">
        <v>51</v>
      </c>
      <c r="H4" s="3" t="s">
        <v>53</v>
      </c>
    </row>
    <row r="5" spans="4:8" ht="24" customHeight="1" x14ac:dyDescent="0.45"/>
    <row r="6" spans="4:8" ht="24" customHeight="1" thickBot="1" x14ac:dyDescent="0.5">
      <c r="D6" s="2" t="s">
        <v>43</v>
      </c>
      <c r="E6" s="3">
        <v>2</v>
      </c>
    </row>
    <row r="7" spans="4:8" ht="24" customHeight="1" x14ac:dyDescent="0.45"/>
    <row r="8" spans="4:8" ht="24" customHeight="1" x14ac:dyDescent="0.45"/>
    <row r="9" spans="4:8" ht="24" customHeight="1" x14ac:dyDescent="0.45"/>
    <row r="10" spans="4:8" ht="24" customHeight="1" x14ac:dyDescent="0.45"/>
    <row r="11" spans="4:8" ht="24" customHeight="1" x14ac:dyDescent="0.45"/>
    <row r="12" spans="4:8" ht="24" customHeight="1" x14ac:dyDescent="0.45"/>
    <row r="13" spans="4:8" ht="24" customHeight="1" x14ac:dyDescent="0.45"/>
    <row r="14" spans="4:8" ht="24" customHeight="1" x14ac:dyDescent="0.45"/>
    <row r="15" spans="4:8" ht="24" customHeight="1" x14ac:dyDescent="0.45"/>
    <row r="16" spans="4:8" ht="24" customHeight="1" x14ac:dyDescent="0.45"/>
    <row r="17" ht="24" customHeight="1" x14ac:dyDescent="0.45"/>
    <row r="18" ht="24" customHeight="1" x14ac:dyDescent="0.45"/>
    <row r="19" ht="24" customHeight="1" x14ac:dyDescent="0.45"/>
    <row r="20" ht="24" customHeight="1" x14ac:dyDescent="0.45"/>
    <row r="21" ht="24" customHeight="1" x14ac:dyDescent="0.45"/>
    <row r="22" ht="24" customHeight="1" x14ac:dyDescent="0.45"/>
    <row r="23" ht="24" customHeight="1" x14ac:dyDescent="0.45"/>
    <row r="24" ht="24" customHeight="1" x14ac:dyDescent="0.45"/>
    <row r="25" ht="24" customHeight="1" x14ac:dyDescent="0.45"/>
    <row r="26" ht="24" customHeight="1" x14ac:dyDescent="0.45"/>
    <row r="27" ht="24" customHeight="1" x14ac:dyDescent="0.45"/>
    <row r="28" ht="24" customHeight="1" x14ac:dyDescent="0.45"/>
    <row r="29" ht="24" customHeight="1" x14ac:dyDescent="0.45"/>
    <row r="30" ht="24" customHeight="1" x14ac:dyDescent="0.45"/>
    <row r="31" ht="24" customHeight="1" x14ac:dyDescent="0.45"/>
    <row r="32" ht="24" customHeight="1" x14ac:dyDescent="0.45"/>
    <row r="33" spans="7:7" ht="24" customHeight="1" x14ac:dyDescent="0.45"/>
    <row r="34" spans="7:7" ht="24" customHeight="1" x14ac:dyDescent="0.45"/>
    <row r="35" spans="7:7" ht="24" customHeight="1" x14ac:dyDescent="0.45"/>
    <row r="36" spans="7:7" ht="24" customHeight="1" x14ac:dyDescent="0.45"/>
    <row r="37" spans="7:7" ht="24" customHeight="1" x14ac:dyDescent="0.45">
      <c r="G37" s="28"/>
    </row>
    <row r="38" spans="7:7" ht="24" customHeight="1" x14ac:dyDescent="0.45"/>
    <row r="39" spans="7:7" ht="24" customHeight="1" x14ac:dyDescent="0.45">
      <c r="G39" s="28"/>
    </row>
    <row r="40" spans="7:7" ht="24" customHeight="1" x14ac:dyDescent="0.45"/>
    <row r="41" spans="7:7" ht="24" customHeight="1" x14ac:dyDescent="0.45"/>
    <row r="42" spans="7:7" ht="24" customHeight="1" x14ac:dyDescent="0.45"/>
    <row r="43" spans="7:7" ht="24" customHeight="1" x14ac:dyDescent="0.45"/>
    <row r="44" spans="7:7" ht="24" customHeight="1" x14ac:dyDescent="0.45"/>
    <row r="45" spans="7:7" ht="24" customHeight="1" x14ac:dyDescent="0.45"/>
    <row r="46" spans="7:7" ht="24" customHeight="1" x14ac:dyDescent="0.45"/>
    <row r="47" spans="7:7" ht="24" customHeight="1" x14ac:dyDescent="0.45"/>
    <row r="48" spans="7:7" ht="24" customHeight="1" x14ac:dyDescent="0.45"/>
    <row r="49" ht="24" customHeight="1" x14ac:dyDescent="0.45"/>
  </sheetData>
  <phoneticPr fontId="1" type="noConversion"/>
  <dataValidations count="1">
    <dataValidation type="list" allowBlank="1" showInputMessage="1" showErrorMessage="1" sqref="E4" xr:uid="{5BA3EE56-E7DB-4147-A70F-AE7CFA8CF84A}">
      <formula1>"2020,2021"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D74D3E-107A-4529-8410-58C30365AF11}">
          <x14:formula1>
            <xm:f>汇总统计!$D$6:$D$18</xm:f>
          </x14:formula1>
          <xm:sqref>E6</xm:sqref>
        </x14:dataValidation>
        <x14:dataValidation type="list" allowBlank="1" showInputMessage="1" showErrorMessage="1" xr:uid="{9E292C00-6A32-476C-A95E-4401243DCD98}">
          <x14:formula1>
            <xm:f>辅助信息!$H$4:$N$4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304E-9043-4F06-94D7-AC69E6D3B1EC}">
  <dimension ref="D1:L49"/>
  <sheetViews>
    <sheetView showGridLines="0" zoomScale="70" zoomScaleNormal="70" workbookViewId="0"/>
  </sheetViews>
  <sheetFormatPr defaultRowHeight="23.25" x14ac:dyDescent="0.45"/>
  <cols>
    <col min="1" max="3" width="8.6640625" style="1"/>
    <col min="4" max="13" width="13.58203125" style="1" customWidth="1"/>
    <col min="14" max="16384" width="8.6640625" style="1"/>
  </cols>
  <sheetData>
    <row r="1" spans="4:12" ht="24" customHeight="1" x14ac:dyDescent="0.45"/>
    <row r="2" spans="4:12" ht="24" customHeight="1" x14ac:dyDescent="0.45"/>
    <row r="3" spans="4:12" ht="24" customHeight="1" thickBot="1" x14ac:dyDescent="0.5">
      <c r="D3" s="2" t="s">
        <v>42</v>
      </c>
      <c r="E3" s="3">
        <f>数据看板!E4</f>
        <v>2021</v>
      </c>
      <c r="G3" s="2" t="s">
        <v>51</v>
      </c>
      <c r="H3" s="3" t="str">
        <f>数据看板!H4</f>
        <v>全部</v>
      </c>
    </row>
    <row r="4" spans="4:12" ht="24" customHeight="1" x14ac:dyDescent="0.45"/>
    <row r="5" spans="4:12" ht="24" customHeight="1" thickBot="1" x14ac:dyDescent="0.5">
      <c r="D5" s="3" t="s">
        <v>43</v>
      </c>
      <c r="E5" s="12" t="s">
        <v>44</v>
      </c>
      <c r="F5" s="3" t="s">
        <v>25</v>
      </c>
      <c r="G5" s="2" t="s">
        <v>45</v>
      </c>
      <c r="H5" s="3" t="s">
        <v>46</v>
      </c>
      <c r="I5" s="12" t="s">
        <v>47</v>
      </c>
      <c r="J5" s="3" t="s">
        <v>48</v>
      </c>
      <c r="K5" s="2" t="s">
        <v>49</v>
      </c>
      <c r="L5" s="3" t="s">
        <v>7</v>
      </c>
    </row>
    <row r="6" spans="4:12" ht="24" customHeight="1" x14ac:dyDescent="0.45">
      <c r="D6" s="16">
        <v>1</v>
      </c>
      <c r="E6" s="8" cm="1">
        <f t="array" ref="E6">SUMPRODUCT((YEAR(销售[销售时间])=$E$3)*(MONTH(销售[销售时间])=D6)*(IF($H$3&lt;&gt;"全部",销售[产品名称]=$H$3,(YEAR(销售[销售时间])=$E$3))),销售[销售量])</f>
        <v>46728</v>
      </c>
      <c r="F6" s="8" cm="1">
        <f t="array" ref="F6">SUMPRODUCT((YEAR(销售[销售时间])=$E$3)*(MONTH(销售[销售时间])=D6)*(IF($H$3&lt;&gt;"全部",销售[产品名称]=$H$3,(YEAR(销售[销售时间])=$E$3))),销售[销售额])</f>
        <v>241247</v>
      </c>
      <c r="G6" s="22" cm="1">
        <f t="array" ref="G6">SUMPRODUCT((YEAR(采购[采购时间])=$E$3)*(MONTH(采购[采购时间])=D6)*(IF($H$3&lt;&gt;"全部",采购[产品名称]=$H$3,(YEAR(采购[采购时间])=$E$3))),采购[采购量])</f>
        <v>68588</v>
      </c>
      <c r="H6" s="14" cm="1">
        <f t="array" ref="H6">SUMPRODUCT((YEAR(采购[采购时间])=$E$3)*(MONTH(采购[采购时间])=D6)*(IF($H$3&lt;&gt;"全部",采购[产品名称]=$H$3,(YEAR(采购[采购时间])=$E$3))),采购[采购总价])</f>
        <v>170834.58000000002</v>
      </c>
      <c r="I6" s="8">
        <f>F6-H6</f>
        <v>70412.419999999984</v>
      </c>
      <c r="J6" s="17" cm="1">
        <f t="array" ref="J6">SUMPRODUCT((YEAR(销售[销售时间])=$E$3)*(MONTH(销售[销售时间])=D6)*(IF($H$3&lt;&gt;"全部",销售[产品名称]=$H$3,(YEAR(销售[销售时间])=$E$3))),销售[是否退货])/E6</f>
        <v>6.8267419962335218E-3</v>
      </c>
      <c r="K6" s="18" cm="1">
        <f t="array" ref="K6">SUMPRODUCT((YEAR(采购[采购时间])=$E$3)*(MONTH(采购[采购时间])=D6)*(IF($H$3&lt;&gt;"全部",采购[产品名称]=$H$3,(YEAR(采购[采购时间])=$E$3)))*(采购[是否及时]="是"))/SUMPRODUCT((YEAR(采购[采购时间])=$E$3)*(MONTH(采购[采购时间])=D6)*(IF($H$3&lt;&gt;"全部",采购[产品名称]=$H$3,(YEAR(采购[采购时间])=$E$3))))</f>
        <v>1</v>
      </c>
      <c r="L6" s="8" cm="1">
        <f t="array" ref="L6">SUMPRODUCT((YEAR(采购[采购时间])=$E$3)*(MONTH(采购[采购时间])=D6)*(IF($H$3&lt;&gt;"全部",采购[产品名称]=$H$3,(YEAR(采购[采购时间])=$E$3))),采购[破损数量])</f>
        <v>205</v>
      </c>
    </row>
    <row r="7" spans="4:12" ht="24" customHeight="1" x14ac:dyDescent="0.45">
      <c r="D7" s="16">
        <v>2</v>
      </c>
      <c r="E7" s="8" cm="1">
        <f t="array" ref="E7">SUMPRODUCT((YEAR(销售[销售时间])=$E$3)*(MONTH(销售[销售时间])=汇总统计!D7)*(IF($H$3&lt;&gt;"全部",销售[产品名称]=$H$3,(YEAR(销售[销售时间])=$E$3))),销售[销售量])</f>
        <v>45663</v>
      </c>
      <c r="F7" s="8" cm="1">
        <f t="array" ref="F7">SUMPRODUCT((YEAR(销售[销售时间])=$E$3)*(MONTH(销售[销售时间])=D7)*(IF($H$3&lt;&gt;"全部",销售[产品名称]=$H$3,(YEAR(销售[销售时间])=$E$3))),销售[销售额])</f>
        <v>185472.5</v>
      </c>
      <c r="G7" s="22" cm="1">
        <f t="array" ref="G7">SUMPRODUCT((YEAR(采购[采购时间])=$E$3)*(MONTH(采购[采购时间])=D7)*(IF($H$3&lt;&gt;"全部",采购[产品名称]=$H$3,(YEAR(采购[采购时间])=$E$3))),采购[采购量])</f>
        <v>51328</v>
      </c>
      <c r="H7" s="14" cm="1">
        <f t="array" ref="H7">SUMPRODUCT((YEAR(采购[采购时间])=$E$3)*(MONTH(采购[采购时间])=D7)*(IF($H$3&lt;&gt;"全部",采购[产品名称]=$H$3,(YEAR(采购[采购时间])=$E$3))),采购[采购总价])</f>
        <v>128324.55000000002</v>
      </c>
      <c r="I7" s="8">
        <f t="shared" ref="I7:I17" si="0">F7-H7</f>
        <v>57147.949999999983</v>
      </c>
      <c r="J7" s="17" cm="1">
        <f t="array" ref="J7">SUMPRODUCT((YEAR(销售[销售时间])=$E$3)*(MONTH(销售[销售时间])=D7)*(IF($H$3&lt;&gt;"全部",销售[产品名称]=$H$3,(YEAR(销售[销售时间])=$E$3))),销售[是否退货])/E7</f>
        <v>5.7814861047237372E-3</v>
      </c>
      <c r="K7" s="18" cm="1">
        <f t="array" ref="K7">SUMPRODUCT((YEAR(采购[采购时间])=$E$3)*(MONTH(采购[采购时间])=D7)*(IF($H$3&lt;&gt;"全部",采购[产品名称]=$H$3,(YEAR(采购[采购时间])=$E$3)))*(采购[是否及时]="是"))/SUMPRODUCT((YEAR(采购[采购时间])=$E$3)*(MONTH(采购[采购时间])=D7)*(IF($H$3&lt;&gt;"全部",采购[产品名称]=$H$3,(YEAR(采购[采购时间])=$E$3))))</f>
        <v>1</v>
      </c>
      <c r="L7" s="8" cm="1">
        <f t="array" ref="L7">SUMPRODUCT((YEAR(采购[采购时间])=$E$3)*(MONTH(采购[采购时间])=D7)*(IF($H$3&lt;&gt;"全部",采购[产品名称]=$H$3,(YEAR(采购[采购时间])=$E$3))),采购[破损数量])</f>
        <v>172</v>
      </c>
    </row>
    <row r="8" spans="4:12" ht="24" customHeight="1" x14ac:dyDescent="0.45">
      <c r="D8" s="16">
        <v>3</v>
      </c>
      <c r="E8" s="8" cm="1">
        <f t="array" ref="E8">SUMPRODUCT((YEAR(销售[销售时间])=$E$3)*(MONTH(销售[销售时间])=汇总统计!D8)*(IF($H$3&lt;&gt;"全部",销售[产品名称]=$H$3,(YEAR(销售[销售时间])=$E$3))),销售[销售量])</f>
        <v>39732</v>
      </c>
      <c r="F8" s="8" cm="1">
        <f t="array" ref="F8">SUMPRODUCT((YEAR(销售[销售时间])=$E$3)*(MONTH(销售[销售时间])=D8)*(IF($H$3&lt;&gt;"全部",销售[产品名称]=$H$3,(YEAR(销售[销售时间])=$E$3))),销售[销售额])</f>
        <v>192834</v>
      </c>
      <c r="G8" s="22" cm="1">
        <f t="array" ref="G8">SUMPRODUCT((YEAR(采购[采购时间])=$E$3)*(MONTH(采购[采购时间])=D8)*(IF($H$3&lt;&gt;"全部",采购[产品名称]=$H$3,(YEAR(采购[采购时间])=$E$3))),采购[采购量])</f>
        <v>68106</v>
      </c>
      <c r="H8" s="14" cm="1">
        <f t="array" ref="H8">SUMPRODUCT((YEAR(采购[采购时间])=$E$3)*(MONTH(采购[采购时间])=D8)*(IF($H$3&lt;&gt;"全部",采购[产品名称]=$H$3,(YEAR(采购[采购时间])=$E$3))),采购[采购总价])</f>
        <v>147267.00999999995</v>
      </c>
      <c r="I8" s="8">
        <f t="shared" si="0"/>
        <v>45566.990000000049</v>
      </c>
      <c r="J8" s="17" cm="1">
        <f t="array" ref="J8">SUMPRODUCT((YEAR(销售[销售时间])=$E$3)*(MONTH(销售[销售时间])=D8)*(IF($H$3&lt;&gt;"全部",销售[产品名称]=$H$3,(YEAR(销售[销售时间])=$E$3))),销售[是否退货])/E8</f>
        <v>7.2233967582804792E-3</v>
      </c>
      <c r="K8" s="18" cm="1">
        <f t="array" ref="K8">SUMPRODUCT((YEAR(采购[采购时间])=$E$3)*(MONTH(采购[采购时间])=D8)*(IF($H$3&lt;&gt;"全部",采购[产品名称]=$H$3,(YEAR(采购[采购时间])=$E$3)))*(采购[是否及时]="是"))/SUMPRODUCT((YEAR(采购[采购时间])=$E$3)*(MONTH(采购[采购时间])=D8)*(IF($H$3&lt;&gt;"全部",采购[产品名称]=$H$3,(YEAR(采购[采购时间])=$E$3))))</f>
        <v>1</v>
      </c>
      <c r="L8" s="8" cm="1">
        <f t="array" ref="L8">SUMPRODUCT((YEAR(采购[采购时间])=$E$3)*(MONTH(采购[采购时间])=D8)*(IF($H$3&lt;&gt;"全部",采购[产品名称]=$H$3,(YEAR(采购[采购时间])=$E$3))),采购[破损数量])</f>
        <v>257</v>
      </c>
    </row>
    <row r="9" spans="4:12" ht="24" customHeight="1" x14ac:dyDescent="0.45">
      <c r="D9" s="16">
        <v>4</v>
      </c>
      <c r="E9" s="8" cm="1">
        <f t="array" ref="E9">SUMPRODUCT((YEAR(销售[销售时间])=$E$3)*(MONTH(销售[销售时间])=汇总统计!D9)*(IF($H$3&lt;&gt;"全部",销售[产品名称]=$H$3,(YEAR(销售[销售时间])=$E$3))),销售[销售量])</f>
        <v>45738</v>
      </c>
      <c r="F9" s="8" cm="1">
        <f t="array" ref="F9">SUMPRODUCT((YEAR(销售[销售时间])=$E$3)*(MONTH(销售[销售时间])=D9)*(IF($H$3&lt;&gt;"全部",销售[产品名称]=$H$3,(YEAR(销售[销售时间])=$E$3))),销售[销售额])</f>
        <v>205120.5</v>
      </c>
      <c r="G9" s="22" cm="1">
        <f t="array" ref="G9">SUMPRODUCT((YEAR(采购[采购时间])=$E$3)*(MONTH(采购[采购时间])=D9)*(IF($H$3&lt;&gt;"全部",采购[产品名称]=$H$3,(YEAR(采购[采购时间])=$E$3))),采购[采购量])</f>
        <v>58097</v>
      </c>
      <c r="H9" s="14" cm="1">
        <f t="array" ref="H9">SUMPRODUCT((YEAR(采购[采购时间])=$E$3)*(MONTH(采购[采购时间])=D9)*(IF($H$3&lt;&gt;"全部",采购[产品名称]=$H$3,(YEAR(采购[采购时间])=$E$3))),采购[采购总价])</f>
        <v>117232.76</v>
      </c>
      <c r="I9" s="8">
        <f t="shared" si="0"/>
        <v>87887.74</v>
      </c>
      <c r="J9" s="17" cm="1">
        <f t="array" ref="J9">SUMPRODUCT((YEAR(销售[销售时间])=$E$3)*(MONTH(销售[销售时间])=D9)*(IF($H$3&lt;&gt;"全部",销售[产品名称]=$H$3,(YEAR(销售[销售时间])=$E$3))),销售[是否退货])/E9</f>
        <v>7.215007215007215E-3</v>
      </c>
      <c r="K9" s="18" cm="1">
        <f t="array" ref="K9">SUMPRODUCT((YEAR(采购[采购时间])=$E$3)*(MONTH(采购[采购时间])=D9)*(IF($H$3&lt;&gt;"全部",采购[产品名称]=$H$3,(YEAR(采购[采购时间])=$E$3)))*(采购[是否及时]="是"))/SUMPRODUCT((YEAR(采购[采购时间])=$E$3)*(MONTH(采购[采购时间])=D9)*(IF($H$3&lt;&gt;"全部",采购[产品名称]=$H$3,(YEAR(采购[采购时间])=$E$3))))</f>
        <v>1</v>
      </c>
      <c r="L9" s="8" cm="1">
        <f t="array" ref="L9">SUMPRODUCT((YEAR(采购[采购时间])=$E$3)*(MONTH(采购[采购时间])=D9)*(IF($H$3&lt;&gt;"全部",采购[产品名称]=$H$3,(YEAR(采购[采购时间])=$E$3))),采购[破损数量])</f>
        <v>199</v>
      </c>
    </row>
    <row r="10" spans="4:12" ht="24" customHeight="1" x14ac:dyDescent="0.45">
      <c r="D10" s="16">
        <v>5</v>
      </c>
      <c r="E10" s="8" cm="1">
        <f t="array" ref="E10">SUMPRODUCT((YEAR(销售[销售时间])=$E$3)*(MONTH(销售[销售时间])=汇总统计!D10)*(IF($H$3&lt;&gt;"全部",销售[产品名称]=$H$3,(YEAR(销售[销售时间])=$E$3))),销售[销售量])</f>
        <v>42396</v>
      </c>
      <c r="F10" s="8" cm="1">
        <f t="array" ref="F10">SUMPRODUCT((YEAR(销售[销售时间])=$E$3)*(MONTH(销售[销售时间])=D10)*(IF($H$3&lt;&gt;"全部",销售[产品名称]=$H$3,(YEAR(销售[销售时间])=$E$3))),销售[销售额])</f>
        <v>171838</v>
      </c>
      <c r="G10" s="22" cm="1">
        <f t="array" ref="G10">SUMPRODUCT((YEAR(采购[采购时间])=$E$3)*(MONTH(采购[采购时间])=D10)*(IF($H$3&lt;&gt;"全部",采购[产品名称]=$H$3,(YEAR(采购[采购时间])=$E$3))),采购[采购量])</f>
        <v>50687</v>
      </c>
      <c r="H10" s="14" cm="1">
        <f t="array" ref="H10">SUMPRODUCT((YEAR(采购[采购时间])=$E$3)*(MONTH(采购[采购时间])=D10)*(IF($H$3&lt;&gt;"全部",采购[产品名称]=$H$3,(YEAR(采购[采购时间])=$E$3))),采购[采购总价])</f>
        <v>122710.59999999999</v>
      </c>
      <c r="I10" s="8">
        <f t="shared" si="0"/>
        <v>49127.400000000009</v>
      </c>
      <c r="J10" s="17" cm="1">
        <f t="array" ref="J10">SUMPRODUCT((YEAR(销售[销售时间])=$E$3)*(MONTH(销售[销售时间])=D10)*(IF($H$3&lt;&gt;"全部",销售[产品名称]=$H$3,(YEAR(销售[销售时间])=$E$3))),销售[是否退货])/E10</f>
        <v>6.9817907349749974E-3</v>
      </c>
      <c r="K10" s="18" cm="1">
        <f t="array" ref="K10">SUMPRODUCT((YEAR(采购[采购时间])=$E$3)*(MONTH(采购[采购时间])=D10)*(IF($H$3&lt;&gt;"全部",采购[产品名称]=$H$3,(YEAR(采购[采购时间])=$E$3)))*(采购[是否及时]="是"))/SUMPRODUCT((YEAR(采购[采购时间])=$E$3)*(MONTH(采购[采购时间])=D10)*(IF($H$3&lt;&gt;"全部",采购[产品名称]=$H$3,(YEAR(采购[采购时间])=$E$3))))</f>
        <v>1</v>
      </c>
      <c r="L10" s="8" cm="1">
        <f t="array" ref="L10">SUMPRODUCT((YEAR(采购[采购时间])=$E$3)*(MONTH(采购[采购时间])=D10)*(IF($H$3&lt;&gt;"全部",采购[产品名称]=$H$3,(YEAR(采购[采购时间])=$E$3))),采购[破损数量])</f>
        <v>246</v>
      </c>
    </row>
    <row r="11" spans="4:12" ht="24" customHeight="1" x14ac:dyDescent="0.45">
      <c r="D11" s="16">
        <v>6</v>
      </c>
      <c r="E11" s="8" cm="1">
        <f t="array" ref="E11">SUMPRODUCT((YEAR(销售[销售时间])=$E$3)*(MONTH(销售[销售时间])=汇总统计!D11)*(IF($H$3&lt;&gt;"全部",销售[产品名称]=$H$3,(YEAR(销售[销售时间])=$E$3))),销售[销售量])</f>
        <v>47374</v>
      </c>
      <c r="F11" s="8" cm="1">
        <f t="array" ref="F11">SUMPRODUCT((YEAR(销售[销售时间])=$E$3)*(MONTH(销售[销售时间])=D11)*(IF($H$3&lt;&gt;"全部",销售[产品名称]=$H$3,(YEAR(销售[销售时间])=$E$3))),销售[销售额])</f>
        <v>227728.5</v>
      </c>
      <c r="G11" s="22" cm="1">
        <f t="array" ref="G11">SUMPRODUCT((YEAR(采购[采购时间])=$E$3)*(MONTH(采购[采购时间])=D11)*(IF($H$3&lt;&gt;"全部",采购[产品名称]=$H$3,(YEAR(采购[采购时间])=$E$3))),采购[采购量])</f>
        <v>60723</v>
      </c>
      <c r="H11" s="14" cm="1">
        <f t="array" ref="H11">SUMPRODUCT((YEAR(采购[采购时间])=$E$3)*(MONTH(采购[采购时间])=D11)*(IF($H$3&lt;&gt;"全部",采购[产品名称]=$H$3,(YEAR(采购[采购时间])=$E$3))),采购[采购总价])</f>
        <v>122125.28</v>
      </c>
      <c r="I11" s="8">
        <f t="shared" si="0"/>
        <v>105603.22</v>
      </c>
      <c r="J11" s="17" cm="1">
        <f t="array" ref="J11">SUMPRODUCT((YEAR(销售[销售时间])=$E$3)*(MONTH(销售[销售时间])=D11)*(IF($H$3&lt;&gt;"全部",销售[产品名称]=$H$3,(YEAR(销售[销售时间])=$E$3))),销售[是否退货])/E11</f>
        <v>6.7758686199180986E-3</v>
      </c>
      <c r="K11" s="18" cm="1">
        <f t="array" ref="K11">SUMPRODUCT((YEAR(采购[采购时间])=$E$3)*(MONTH(采购[采购时间])=D11)*(IF($H$3&lt;&gt;"全部",采购[产品名称]=$H$3,(YEAR(采购[采购时间])=$E$3)))*(采购[是否及时]="是"))/SUMPRODUCT((YEAR(采购[采购时间])=$E$3)*(MONTH(采购[采购时间])=D11)*(IF($H$3&lt;&gt;"全部",采购[产品名称]=$H$3,(YEAR(采购[采购时间])=$E$3))))</f>
        <v>1</v>
      </c>
      <c r="L11" s="8" cm="1">
        <f t="array" ref="L11">SUMPRODUCT((YEAR(采购[采购时间])=$E$3)*(MONTH(采购[采购时间])=D11)*(IF($H$3&lt;&gt;"全部",采购[产品名称]=$H$3,(YEAR(采购[采购时间])=$E$3))),采购[破损数量])</f>
        <v>224</v>
      </c>
    </row>
    <row r="12" spans="4:12" ht="24" customHeight="1" x14ac:dyDescent="0.45">
      <c r="D12" s="16">
        <v>7</v>
      </c>
      <c r="E12" s="8" cm="1">
        <f t="array" ref="E12">SUMPRODUCT((YEAR(销售[销售时间])=$E$3)*(MONTH(销售[销售时间])=汇总统计!D12)*(IF($H$3&lt;&gt;"全部",销售[产品名称]=$H$3,(YEAR(销售[销售时间])=$E$3))),销售[销售量])</f>
        <v>14741</v>
      </c>
      <c r="F12" s="8" cm="1">
        <f t="array" ref="F12">SUMPRODUCT((YEAR(销售[销售时间])=$E$3)*(MONTH(销售[销售时间])=D12)*(IF($H$3&lt;&gt;"全部",销售[产品名称]=$H$3,(YEAR(销售[销售时间])=$E$3))),销售[销售额])</f>
        <v>80842</v>
      </c>
      <c r="G12" s="22" cm="1">
        <f t="array" ref="G12">SUMPRODUCT((YEAR(采购[采购时间])=$E$3)*(MONTH(采购[采购时间])=D12)*(IF($H$3&lt;&gt;"全部",采购[产品名称]=$H$3,(YEAR(采购[采购时间])=$E$3))),采购[采购量])</f>
        <v>16136</v>
      </c>
      <c r="H12" s="14" cm="1">
        <f t="array" ref="H12">SUMPRODUCT((YEAR(采购[采购时间])=$E$3)*(MONTH(采购[采购时间])=D12)*(IF($H$3&lt;&gt;"全部",采购[产品名称]=$H$3,(YEAR(采购[采购时间])=$E$3))),采购[采购总价])</f>
        <v>39975.42</v>
      </c>
      <c r="I12" s="8">
        <f t="shared" si="0"/>
        <v>40866.58</v>
      </c>
      <c r="J12" s="17" cm="1">
        <f t="array" ref="J12">SUMPRODUCT((YEAR(销售[销售时间])=$E$3)*(MONTH(销售[销售时间])=D12)*(IF($H$3&lt;&gt;"全部",销售[产品名称]=$H$3,(YEAR(销售[销售时间])=$E$3))),销售[是否退货])/E12</f>
        <v>6.9873142934672007E-3</v>
      </c>
      <c r="K12" s="18" cm="1">
        <f t="array" ref="K12">SUMPRODUCT((YEAR(采购[采购时间])=$E$3)*(MONTH(采购[采购时间])=D12)*(IF($H$3&lt;&gt;"全部",采购[产品名称]=$H$3,(YEAR(采购[采购时间])=$E$3)))*(采购[是否及时]="是"))/SUMPRODUCT((YEAR(采购[采购时间])=$E$3)*(MONTH(采购[采购时间])=D12)*(IF($H$3&lt;&gt;"全部",采购[产品名称]=$H$3,(YEAR(采购[采购时间])=$E$3))))</f>
        <v>1</v>
      </c>
      <c r="L12" s="8" cm="1">
        <f t="array" ref="L12">SUMPRODUCT((YEAR(采购[采购时间])=$E$3)*(MONTH(采购[采购时间])=D12)*(IF($H$3&lt;&gt;"全部",采购[产品名称]=$H$3,(YEAR(采购[采购时间])=$E$3))),采购[破损数量])</f>
        <v>71</v>
      </c>
    </row>
    <row r="13" spans="4:12" ht="24" customHeight="1" x14ac:dyDescent="0.45">
      <c r="D13" s="16">
        <v>8</v>
      </c>
      <c r="E13" s="8" cm="1">
        <f t="array" ref="E13">SUMPRODUCT((YEAR(销售[销售时间])=$E$3)*(MONTH(销售[销售时间])=汇总统计!D13)*(IF($H$3&lt;&gt;"全部",销售[产品名称]=$H$3,(YEAR(销售[销售时间])=$E$3))),销售[销售量])</f>
        <v>0</v>
      </c>
      <c r="F13" s="8" cm="1">
        <f t="array" ref="F13">SUMPRODUCT((YEAR(销售[销售时间])=$E$3)*(MONTH(销售[销售时间])=D13)*(IF($H$3&lt;&gt;"全部",销售[产品名称]=$H$3,(YEAR(销售[销售时间])=$E$3))),销售[销售额])</f>
        <v>0</v>
      </c>
      <c r="G13" s="22" cm="1">
        <f t="array" ref="G13">SUMPRODUCT((YEAR(采购[采购时间])=$E$3)*(MONTH(采购[采购时间])=D13)*(IF($H$3&lt;&gt;"全部",采购[产品名称]=$H$3,(YEAR(采购[采购时间])=$E$3))),采购[采购量])</f>
        <v>0</v>
      </c>
      <c r="H13" s="14" cm="1">
        <f t="array" ref="H13">SUMPRODUCT((YEAR(采购[采购时间])=$E$3)*(MONTH(采购[采购时间])=D13)*(IF($H$3&lt;&gt;"全部",采购[产品名称]=$H$3,(YEAR(采购[采购时间])=$E$3))),采购[采购总价])</f>
        <v>0</v>
      </c>
      <c r="I13" s="8">
        <f t="shared" si="0"/>
        <v>0</v>
      </c>
      <c r="J13" s="17" t="str" cm="1">
        <f t="array" ref="J13">IFERROR(SUMPRODUCT((YEAR(销售[销售时间])=$E$3)*(MONTH(销售[销售时间])=D13)*(IF($H$3&lt;&gt;"全部",销售[产品名称]=$H$3,(YEAR(销售[销售时间])=$E$3))),销售[是否退货])/E13,"")</f>
        <v/>
      </c>
      <c r="K13" s="18" t="str" cm="1">
        <f t="array" ref="K13">IFERROR(SUMPRODUCT((YEAR(采购[采购时间])=$E$3)*(MONTH(采购[采购时间])=D13)*(IF($H$3&lt;&gt;"全部",采购[产品名称]=$H$3,(YEAR(采购[采购时间])=$E$3)))*(采购[是否及时]="是"))/SUMPRODUCT((YEAR(采购[采购时间])=$E$3)*(MONTH(采购[采购时间])=D13)*(IF($H$3&lt;&gt;"全部",采购[产品名称]=$H$3,(YEAR(采购[采购时间])=$E$3)))),"")</f>
        <v/>
      </c>
      <c r="L13" s="8" cm="1">
        <f t="array" ref="L13">SUMPRODUCT((YEAR(采购[采购时间])=$E$3)*(MONTH(采购[采购时间])=D13)*(IF($H$3&lt;&gt;"全部",采购[产品名称]=$H$3,(YEAR(采购[采购时间])=$E$3))),采购[破损数量])</f>
        <v>0</v>
      </c>
    </row>
    <row r="14" spans="4:12" ht="24" customHeight="1" x14ac:dyDescent="0.45">
      <c r="D14" s="16">
        <v>9</v>
      </c>
      <c r="E14" s="8" cm="1">
        <f t="array" ref="E14">SUMPRODUCT((YEAR(销售[销售时间])=$E$3)*(MONTH(销售[销售时间])=汇总统计!D14)*(IF($H$3&lt;&gt;"全部",销售[产品名称]=$H$3,(YEAR(销售[销售时间])=$E$3))),销售[销售量])</f>
        <v>0</v>
      </c>
      <c r="F14" s="8" cm="1">
        <f t="array" ref="F14">SUMPRODUCT((YEAR(销售[销售时间])=$E$3)*(MONTH(销售[销售时间])=D14)*(IF($H$3&lt;&gt;"全部",销售[产品名称]=$H$3,(YEAR(销售[销售时间])=$E$3))),销售[销售额])</f>
        <v>0</v>
      </c>
      <c r="G14" s="22" cm="1">
        <f t="array" ref="G14">SUMPRODUCT((YEAR(采购[采购时间])=$E$3)*(MONTH(采购[采购时间])=D14)*(IF($H$3&lt;&gt;"全部",采购[产品名称]=$H$3,(YEAR(采购[采购时间])=$E$3))),采购[采购量])</f>
        <v>0</v>
      </c>
      <c r="H14" s="14" cm="1">
        <f t="array" ref="H14">SUMPRODUCT((YEAR(采购[采购时间])=$E$3)*(MONTH(采购[采购时间])=D14)*(IF($H$3&lt;&gt;"全部",采购[产品名称]=$H$3,(YEAR(采购[采购时间])=$E$3))),采购[采购总价])</f>
        <v>0</v>
      </c>
      <c r="I14" s="8">
        <f t="shared" si="0"/>
        <v>0</v>
      </c>
      <c r="J14" s="17" t="str" cm="1">
        <f t="array" ref="J14">IFERROR(SUMPRODUCT((YEAR(销售[销售时间])=$E$3)*(MONTH(销售[销售时间])=D14)*(IF($H$3&lt;&gt;"全部",销售[产品名称]=$H$3,(YEAR(销售[销售时间])=$E$3))),销售[是否退货])/E14,"")</f>
        <v/>
      </c>
      <c r="K14" s="18" t="str" cm="1">
        <f t="array" ref="K14">IFERROR(SUMPRODUCT((YEAR(采购[采购时间])=$E$3)*(MONTH(采购[采购时间])=D14)*(IF($H$3&lt;&gt;"全部",采购[产品名称]=$H$3,(YEAR(采购[采购时间])=$E$3)))*(采购[是否及时]="是"))/SUMPRODUCT((YEAR(采购[采购时间])=$E$3)*(MONTH(采购[采购时间])=D14)*(IF($H$3&lt;&gt;"全部",采购[产品名称]=$H$3,(YEAR(采购[采购时间])=$E$3)))),"")</f>
        <v/>
      </c>
      <c r="L14" s="8" cm="1">
        <f t="array" ref="L14">SUMPRODUCT((YEAR(采购[采购时间])=$E$3)*(MONTH(采购[采购时间])=D14)*(IF($H$3&lt;&gt;"全部",采购[产品名称]=$H$3,(YEAR(采购[采购时间])=$E$3))),采购[破损数量])</f>
        <v>0</v>
      </c>
    </row>
    <row r="15" spans="4:12" ht="24" customHeight="1" x14ac:dyDescent="0.45">
      <c r="D15" s="16">
        <v>10</v>
      </c>
      <c r="E15" s="8" cm="1">
        <f t="array" ref="E15">SUMPRODUCT((YEAR(销售[销售时间])=$E$3)*(MONTH(销售[销售时间])=汇总统计!D15)*(IF($H$3&lt;&gt;"全部",销售[产品名称]=$H$3,(YEAR(销售[销售时间])=$E$3))),销售[销售量])</f>
        <v>0</v>
      </c>
      <c r="F15" s="8" cm="1">
        <f t="array" ref="F15">SUMPRODUCT((YEAR(销售[销售时间])=$E$3)*(MONTH(销售[销售时间])=D15)*(IF($H$3&lt;&gt;"全部",销售[产品名称]=$H$3,(YEAR(销售[销售时间])=$E$3))),销售[销售额])</f>
        <v>0</v>
      </c>
      <c r="G15" s="22" cm="1">
        <f t="array" ref="G15">SUMPRODUCT((YEAR(采购[采购时间])=$E$3)*(MONTH(采购[采购时间])=D15)*(IF($H$3&lt;&gt;"全部",采购[产品名称]=$H$3,(YEAR(采购[采购时间])=$E$3))),采购[采购量])</f>
        <v>0</v>
      </c>
      <c r="H15" s="14" cm="1">
        <f t="array" ref="H15">SUMPRODUCT((YEAR(采购[采购时间])=$E$3)*(MONTH(采购[采购时间])=D15)*(IF($H$3&lt;&gt;"全部",采购[产品名称]=$H$3,(YEAR(采购[采购时间])=$E$3))),采购[采购总价])</f>
        <v>0</v>
      </c>
      <c r="I15" s="8">
        <f t="shared" si="0"/>
        <v>0</v>
      </c>
      <c r="J15" s="17" t="str" cm="1">
        <f t="array" ref="J15">IFERROR(SUMPRODUCT((YEAR(销售[销售时间])=$E$3)*(MONTH(销售[销售时间])=D15)*(IF($H$3&lt;&gt;"全部",销售[产品名称]=$H$3,(YEAR(销售[销售时间])=$E$3))),销售[是否退货])/E15,"")</f>
        <v/>
      </c>
      <c r="K15" s="18" t="str" cm="1">
        <f t="array" ref="K15">IFERROR(SUMPRODUCT((YEAR(采购[采购时间])=$E$3)*(MONTH(采购[采购时间])=D15)*(IF($H$3&lt;&gt;"全部",采购[产品名称]=$H$3,(YEAR(采购[采购时间])=$E$3)))*(采购[是否及时]="是"))/SUMPRODUCT((YEAR(采购[采购时间])=$E$3)*(MONTH(采购[采购时间])=D15)*(IF($H$3&lt;&gt;"全部",采购[产品名称]=$H$3,(YEAR(采购[采购时间])=$E$3)))),"")</f>
        <v/>
      </c>
      <c r="L15" s="8" cm="1">
        <f t="array" ref="L15">SUMPRODUCT((YEAR(采购[采购时间])=$E$3)*(MONTH(采购[采购时间])=D15)*(IF($H$3&lt;&gt;"全部",采购[产品名称]=$H$3,(YEAR(采购[采购时间])=$E$3))),采购[破损数量])</f>
        <v>0</v>
      </c>
    </row>
    <row r="16" spans="4:12" ht="24" customHeight="1" x14ac:dyDescent="0.45">
      <c r="D16" s="16">
        <v>11</v>
      </c>
      <c r="E16" s="8" cm="1">
        <f t="array" ref="E16">SUMPRODUCT((YEAR(销售[销售时间])=$E$3)*(MONTH(销售[销售时间])=汇总统计!D16)*(IF($H$3&lt;&gt;"全部",销售[产品名称]=$H$3,(YEAR(销售[销售时间])=$E$3))),销售[销售量])</f>
        <v>0</v>
      </c>
      <c r="F16" s="8" cm="1">
        <f t="array" ref="F16">SUMPRODUCT((YEAR(销售[销售时间])=$E$3)*(MONTH(销售[销售时间])=D16)*(IF($H$3&lt;&gt;"全部",销售[产品名称]=$H$3,(YEAR(销售[销售时间])=$E$3))),销售[销售额])</f>
        <v>0</v>
      </c>
      <c r="G16" s="22" cm="1">
        <f t="array" ref="G16">SUMPRODUCT((YEAR(采购[采购时间])=$E$3)*(MONTH(采购[采购时间])=D16)*(IF($H$3&lt;&gt;"全部",采购[产品名称]=$H$3,(YEAR(采购[采购时间])=$E$3))),采购[采购量])</f>
        <v>0</v>
      </c>
      <c r="H16" s="14" cm="1">
        <f t="array" ref="H16">SUMPRODUCT((YEAR(采购[采购时间])=$E$3)*(MONTH(采购[采购时间])=D16)*(IF($H$3&lt;&gt;"全部",采购[产品名称]=$H$3,(YEAR(采购[采购时间])=$E$3))),采购[采购总价])</f>
        <v>0</v>
      </c>
      <c r="I16" s="8">
        <f t="shared" si="0"/>
        <v>0</v>
      </c>
      <c r="J16" s="17" t="str" cm="1">
        <f t="array" ref="J16">IFERROR(SUMPRODUCT((YEAR(销售[销售时间])=$E$3)*(MONTH(销售[销售时间])=D16)*(IF($H$3&lt;&gt;"全部",销售[产品名称]=$H$3,(YEAR(销售[销售时间])=$E$3))),销售[是否退货])/E16,"")</f>
        <v/>
      </c>
      <c r="K16" s="18" t="str" cm="1">
        <f t="array" ref="K16">IFERROR(SUMPRODUCT((YEAR(采购[采购时间])=$E$3)*(MONTH(采购[采购时间])=D16)*(IF($H$3&lt;&gt;"全部",采购[产品名称]=$H$3,(YEAR(采购[采购时间])=$E$3)))*(采购[是否及时]="是"))/SUMPRODUCT((YEAR(采购[采购时间])=$E$3)*(MONTH(采购[采购时间])=D16)*(IF($H$3&lt;&gt;"全部",采购[产品名称]=$H$3,(YEAR(采购[采购时间])=$E$3)))),"")</f>
        <v/>
      </c>
      <c r="L16" s="8" cm="1">
        <f t="array" ref="L16">SUMPRODUCT((YEAR(采购[采购时间])=$E$3)*(MONTH(采购[采购时间])=D16)*(IF($H$3&lt;&gt;"全部",采购[产品名称]=$H$3,(YEAR(采购[采购时间])=$E$3))),采购[破损数量])</f>
        <v>0</v>
      </c>
    </row>
    <row r="17" spans="4:12" ht="24" customHeight="1" x14ac:dyDescent="0.45">
      <c r="D17" s="16">
        <v>12</v>
      </c>
      <c r="E17" s="8" cm="1">
        <f t="array" ref="E17">SUMPRODUCT((YEAR(销售[销售时间])=$E$3)*(MONTH(销售[销售时间])=汇总统计!D17)*(IF($H$3&lt;&gt;"全部",销售[产品名称]=$H$3,(YEAR(销售[销售时间])=$E$3))),销售[销售量])</f>
        <v>0</v>
      </c>
      <c r="F17" s="8" cm="1">
        <f t="array" ref="F17">SUMPRODUCT((YEAR(销售[销售时间])=$E$3)*(MONTH(销售[销售时间])=D17)*(IF($H$3&lt;&gt;"全部",销售[产品名称]=$H$3,(YEAR(销售[销售时间])=$E$3))),销售[销售额])</f>
        <v>0</v>
      </c>
      <c r="G17" s="22" cm="1">
        <f t="array" ref="G17">SUMPRODUCT((YEAR(采购[采购时间])=$E$3)*(MONTH(采购[采购时间])=D17)*(IF($H$3&lt;&gt;"全部",采购[产品名称]=$H$3,(YEAR(采购[采购时间])=$E$3))),采购[采购量])</f>
        <v>0</v>
      </c>
      <c r="H17" s="14" cm="1">
        <f t="array" ref="H17">SUMPRODUCT((YEAR(采购[采购时间])=$E$3)*(MONTH(采购[采购时间])=D17)*(IF($H$3&lt;&gt;"全部",采购[产品名称]=$H$3,(YEAR(采购[采购时间])=$E$3))),采购[采购总价])</f>
        <v>0</v>
      </c>
      <c r="I17" s="8">
        <f t="shared" si="0"/>
        <v>0</v>
      </c>
      <c r="J17" s="17" t="str" cm="1">
        <f t="array" ref="J17">IFERROR(SUMPRODUCT((YEAR(销售[销售时间])=$E$3)*(MONTH(销售[销售时间])=D17)*(IF($H$3&lt;&gt;"全部",销售[产品名称]=$H$3,(YEAR(销售[销售时间])=$E$3))),销售[是否退货])/E17,"")</f>
        <v/>
      </c>
      <c r="K17" s="18" t="str" cm="1">
        <f t="array" ref="K17">IFERROR(SUMPRODUCT((YEAR(采购[采购时间])=$E$3)*(MONTH(采购[采购时间])=D17)*(IF($H$3&lt;&gt;"全部",采购[产品名称]=$H$3,(YEAR(采购[采购时间])=$E$3)))*(采购[是否及时]="是"))/SUMPRODUCT((YEAR(采购[采购时间])=$E$3)*(MONTH(采购[采购时间])=D17)*(IF($H$3&lt;&gt;"全部",采购[产品名称]=$H$3,(YEAR(采购[采购时间])=$E$3)))),"")</f>
        <v/>
      </c>
      <c r="L17" s="8" cm="1">
        <f t="array" ref="L17">SUMPRODUCT((YEAR(采购[采购时间])=$E$3)*(MONTH(采购[采购时间])=D17)*(IF($H$3&lt;&gt;"全部",采购[产品名称]=$H$3,(YEAR(采购[采购时间])=$E$3))),采购[破损数量])</f>
        <v>0</v>
      </c>
    </row>
    <row r="18" spans="4:12" ht="24" customHeight="1" x14ac:dyDescent="0.45">
      <c r="D18" s="15" t="s">
        <v>52</v>
      </c>
      <c r="E18" s="15">
        <f>SUM(E6:E17)</f>
        <v>282372</v>
      </c>
      <c r="F18" s="21">
        <f t="shared" ref="F18:L18" si="1">SUM(F6:F17)</f>
        <v>1305082.5</v>
      </c>
      <c r="G18" s="15">
        <f t="shared" si="1"/>
        <v>373665</v>
      </c>
      <c r="H18" s="21">
        <f t="shared" si="1"/>
        <v>848470.2</v>
      </c>
      <c r="I18" s="15">
        <f t="shared" si="1"/>
        <v>456612.3000000001</v>
      </c>
      <c r="J18" s="19">
        <f>AVERAGE(J6:J17)</f>
        <v>6.8273722460864645E-3</v>
      </c>
      <c r="K18" s="20">
        <f>AVERAGE(K6:K17)</f>
        <v>1</v>
      </c>
      <c r="L18" s="15">
        <f t="shared" si="1"/>
        <v>1374</v>
      </c>
    </row>
    <row r="19" spans="4:12" ht="24" customHeight="1" x14ac:dyDescent="0.45"/>
    <row r="20" spans="4:12" ht="24" customHeight="1" x14ac:dyDescent="0.45"/>
    <row r="21" spans="4:12" ht="24" customHeight="1" x14ac:dyDescent="0.45"/>
    <row r="22" spans="4:12" ht="24" customHeight="1" x14ac:dyDescent="0.45"/>
    <row r="23" spans="4:12" ht="24" customHeight="1" x14ac:dyDescent="0.45"/>
    <row r="24" spans="4:12" ht="24" customHeight="1" x14ac:dyDescent="0.45"/>
    <row r="25" spans="4:12" ht="24" customHeight="1" x14ac:dyDescent="0.45"/>
    <row r="26" spans="4:12" ht="24" customHeight="1" x14ac:dyDescent="0.45"/>
    <row r="27" spans="4:12" ht="24" customHeight="1" x14ac:dyDescent="0.45"/>
    <row r="28" spans="4:12" ht="24" customHeight="1" x14ac:dyDescent="0.45"/>
    <row r="29" spans="4:12" ht="24" customHeight="1" x14ac:dyDescent="0.45"/>
    <row r="30" spans="4:12" ht="24" customHeight="1" x14ac:dyDescent="0.45"/>
    <row r="31" spans="4:12" ht="24" customHeight="1" x14ac:dyDescent="0.45"/>
    <row r="32" spans="4:12" ht="24" customHeight="1" x14ac:dyDescent="0.45"/>
    <row r="33" ht="24" customHeight="1" x14ac:dyDescent="0.45"/>
    <row r="34" ht="24" customHeight="1" x14ac:dyDescent="0.45"/>
    <row r="35" ht="24" customHeight="1" x14ac:dyDescent="0.45"/>
    <row r="36" ht="24" customHeight="1" x14ac:dyDescent="0.45"/>
    <row r="37" ht="24" customHeight="1" x14ac:dyDescent="0.45"/>
    <row r="38" ht="24" customHeight="1" x14ac:dyDescent="0.45"/>
    <row r="39" ht="24" customHeight="1" x14ac:dyDescent="0.45"/>
    <row r="40" ht="24" customHeight="1" x14ac:dyDescent="0.45"/>
    <row r="41" ht="24" customHeight="1" x14ac:dyDescent="0.45"/>
    <row r="42" ht="24" customHeight="1" x14ac:dyDescent="0.45"/>
    <row r="43" ht="24" customHeight="1" x14ac:dyDescent="0.45"/>
    <row r="44" ht="24" customHeight="1" x14ac:dyDescent="0.45"/>
    <row r="45" ht="24" customHeight="1" x14ac:dyDescent="0.45"/>
    <row r="46" ht="24" customHeight="1" x14ac:dyDescent="0.45"/>
    <row r="47" ht="24" customHeight="1" x14ac:dyDescent="0.45"/>
    <row r="48" ht="24" customHeight="1" x14ac:dyDescent="0.45"/>
    <row r="49" ht="24" customHeight="1" x14ac:dyDescent="0.45"/>
  </sheetData>
  <phoneticPr fontId="2" type="noConversion"/>
  <conditionalFormatting sqref="F6:F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{0F0D99AB-0D0E-44AE-935E-C7D878CCFF21}</x14:id>
        </ext>
      </extLst>
    </cfRule>
  </conditionalFormatting>
  <conditionalFormatting sqref="H6:H17">
    <cfRule type="dataBar" priority="3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{156A704C-24A5-4D12-AABF-6745DBB123FC}</x14:id>
        </ext>
      </extLst>
    </cfRule>
  </conditionalFormatting>
  <conditionalFormatting sqref="L6:L17">
    <cfRule type="top10" dxfId="0" priority="4" rank="3"/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0D99AB-0D0E-44AE-935E-C7D878CCFF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F6:F17</xm:sqref>
        </x14:conditionalFormatting>
        <x14:conditionalFormatting xmlns:xm="http://schemas.microsoft.com/office/excel/2006/main">
          <x14:cfRule type="dataBar" id="{156A704C-24A5-4D12-AABF-6745DBB12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16CE-2BDF-419E-8CB6-551962D5F5F6}">
  <dimension ref="D1:L49"/>
  <sheetViews>
    <sheetView showGridLines="0" zoomScale="70" zoomScaleNormal="70" workbookViewId="0"/>
  </sheetViews>
  <sheetFormatPr defaultRowHeight="23.25" x14ac:dyDescent="0.45"/>
  <cols>
    <col min="1" max="3" width="8.6640625" style="1"/>
    <col min="4" max="4" width="13.58203125" style="1" customWidth="1"/>
    <col min="5" max="5" width="8.1640625" style="1" customWidth="1"/>
    <col min="6" max="12" width="13.58203125" style="1" customWidth="1"/>
    <col min="13" max="16384" width="8.6640625" style="1"/>
  </cols>
  <sheetData>
    <row r="1" spans="4:12" ht="24" customHeight="1" x14ac:dyDescent="0.45">
      <c r="G1" s="26"/>
      <c r="H1" s="26"/>
    </row>
    <row r="2" spans="4:12" ht="24" customHeight="1" x14ac:dyDescent="0.45"/>
    <row r="3" spans="4:12" ht="24" customHeight="1" thickBot="1" x14ac:dyDescent="0.5">
      <c r="D3" s="2" t="s">
        <v>42</v>
      </c>
      <c r="E3" s="2"/>
      <c r="F3" s="3">
        <f>数据看板!E4</f>
        <v>2021</v>
      </c>
      <c r="H3" s="2" t="s">
        <v>43</v>
      </c>
      <c r="I3" s="3">
        <f>数据看板!E6</f>
        <v>2</v>
      </c>
    </row>
    <row r="4" spans="4:12" ht="24" customHeight="1" x14ac:dyDescent="0.45"/>
    <row r="5" spans="4:12" ht="24" customHeight="1" thickBot="1" x14ac:dyDescent="0.5">
      <c r="D5" s="2" t="s">
        <v>1</v>
      </c>
      <c r="E5" s="2"/>
      <c r="F5" s="3" t="s">
        <v>2</v>
      </c>
      <c r="G5" s="12" t="s">
        <v>23</v>
      </c>
      <c r="H5" s="3" t="s">
        <v>3</v>
      </c>
      <c r="I5" s="2" t="s">
        <v>39</v>
      </c>
      <c r="J5" s="3" t="s">
        <v>25</v>
      </c>
      <c r="K5" s="12" t="s">
        <v>40</v>
      </c>
      <c r="L5" s="3" t="s">
        <v>41</v>
      </c>
    </row>
    <row r="6" spans="4:12" ht="24" customHeight="1" x14ac:dyDescent="0.45">
      <c r="D6" s="7" t="s">
        <v>33</v>
      </c>
      <c r="E6" s="33" t="str">
        <f>D6</f>
        <v>百事可乐</v>
      </c>
      <c r="F6" s="8" t="s">
        <v>14</v>
      </c>
      <c r="G6" s="8">
        <f>IF($I$3&lt;&gt;"全年",SUMIFS(销售[销售量],销售[销售时间],"&gt;="&amp;DATE($F$3,$I$3,1),销售[销售时间],"&lt;="&amp;EOMONTH(DATE($F$3,$I$3,1),0),销售[产品名称],产品库存!$D6,销售[产品型号],产品库存!F6),SUMIFS(销售[销售量],销售[销售时间],"&gt;="&amp;DATE($F$3,1,1),销售[销售时间],"&lt;="&amp;DATE($F$3,12,31),销售[产品名称],产品库存!$D6,销售[产品型号],产品库存!F6))</f>
        <v>4951</v>
      </c>
      <c r="H6" s="22">
        <f>IF($I$3&lt;&gt;"全年",SUMIFS(采购[采购量],采购[采购时间],"&gt;="&amp;DATE($F$3,$I$3,1),采购[采购时间],"&lt;="&amp;EOMONTH(DATE($F$3,$I$3,1),0),采购[产品名称],产品库存!$D6,采购[产品型号],产品库存!F6),SUMIFS(采购[采购量],采购[采购时间],"&gt;="&amp;DATE($F$3,1,1),采购[采购时间],"&lt;="&amp;DATE($F$3,12,31),采购[产品名称],产品库存!$D6,采购[产品型号],产品库存!F6))</f>
        <v>0</v>
      </c>
      <c r="I6" s="14">
        <f>SUMIFS(采购[采购量],采购[产品名称],D6,采购[产品型号],F6,采购[采购时间],"&lt;="&amp;IF($I$3="全年",EOMONTH(DATE($F$3,12,1),0),EOMONTH(DATE($F$3,$I$3,1),0)))-SUMIFS(销售[销售量],销售[产品名称],D6,销售[产品型号],F6,销售[销售时间],"&lt;="&amp;IF($I$3="全年",EOMONTH(DATE($F$3,12,1),0),EOMONTH(DATE($F$3,$I$3,1),0)))</f>
        <v>34415</v>
      </c>
      <c r="J6" s="8">
        <f>IF($I$3&lt;&gt;"全年",SUMIFS(销售[销售额],销售[销售时间],"&gt;="&amp;DATE($F$3,$I$3,1),销售[销售时间],"&lt;="&amp;EOMONTH(DATE($F$3,$I$3,1),0),销售[产品名称],产品库存!$D6,销售[产品型号],产品库存!F6),SUMIFS(销售[销售额],销售[销售时间],"&gt;="&amp;DATE($F$3,1,1),销售[销售时间],"&lt;="&amp;DATE($F$3,12,31),销售[产品名称],产品库存!$D6,销售[产品型号],产品库存!F6))</f>
        <v>12377.5</v>
      </c>
      <c r="K6" s="8">
        <f>IF($I$3&lt;&gt;"全年",SUMIFS(采购[采购总价],采购[采购时间],"&gt;="&amp;DATE($F$3,$I$3,1),采购[采购时间],"&lt;="&amp;EOMONTH(DATE($F$3,$I$3,1),0),采购[产品名称],产品库存!$D6,采购[产品型号],产品库存!F6),SUMIFS(采购[采购总价],采购[采购时间],"&gt;="&amp;DATE($F$3,1,1),采购[采购时间],"&lt;="&amp;DATE($F$3,12,31),采购[产品名称],产品库存!$D6,采购[产品型号],产品库存!F6))</f>
        <v>0</v>
      </c>
      <c r="L6" s="14">
        <f>J6-K6</f>
        <v>12377.5</v>
      </c>
    </row>
    <row r="7" spans="4:12" ht="24" customHeight="1" x14ac:dyDescent="0.45">
      <c r="D7" s="7" t="s">
        <v>33</v>
      </c>
      <c r="E7" s="34"/>
      <c r="F7" s="8" t="s">
        <v>15</v>
      </c>
      <c r="G7" s="8">
        <f>IF($I$3&lt;&gt;"全年",SUMIFS(销售[销售量],销售[销售时间],"&gt;="&amp;DATE($F$3,$I$3,1),销售[销售时间],"&lt;="&amp;EOMONTH(DATE($F$3,$I$3,1),0),销售[产品名称],产品库存!$D7,销售[产品型号],产品库存!F7),SUMIFS(销售[销售量],销售[销售时间],"&gt;="&amp;DATE($F$3,1,1),销售[销售时间],"&lt;="&amp;DATE($F$3,12,31),销售[产品名称],产品库存!$D7,销售[产品型号],产品库存!F7))</f>
        <v>0</v>
      </c>
      <c r="H7" s="22">
        <f>IF($I$3&lt;&gt;"全年",SUMIFS(采购[采购量],采购[采购时间],"&gt;="&amp;DATE($F$3,$I$3,1),采购[采购时间],"&lt;="&amp;EOMONTH(DATE($F$3,$I$3,1),0),采购[产品名称],产品库存!$D7,采购[产品型号],产品库存!F7),SUMIFS(采购[采购量],采购[采购时间],"&gt;="&amp;DATE($F$3,1,1),采购[采购时间],"&lt;="&amp;DATE($F$3,12,31),采购[产品名称],产品库存!$D7,采购[产品型号],产品库存!F7))</f>
        <v>2612</v>
      </c>
      <c r="I7" s="14">
        <f>SUMIFS(采购[采购量],采购[产品名称],D7,采购[产品型号],F7,采购[采购时间],"&lt;="&amp;IF($I$3="全年",EOMONTH(DATE($F$3,12,1),0),EOMONTH(DATE($F$3,$I$3,1),0)))-SUMIFS(销售[销售量],销售[产品名称],D7,销售[产品型号],F7,销售[销售时间],"&lt;="&amp;IF($I$3="全年",EOMONTH(DATE($F$3,12,1),0),EOMONTH(DATE($F$3,$I$3,1),0)))</f>
        <v>10902</v>
      </c>
      <c r="J7" s="8">
        <f>IF($I$3&lt;&gt;"全年",SUMIFS(销售[销售额],销售[销售时间],"&gt;="&amp;DATE($F$3,$I$3,1),销售[销售时间],"&lt;="&amp;EOMONTH(DATE($F$3,$I$3,1),0),销售[产品名称],产品库存!$D7,销售[产品型号],产品库存!F7),SUMIFS(销售[销售额],销售[销售时间],"&gt;="&amp;DATE($F$3,1,1),销售[销售时间],"&lt;="&amp;DATE($F$3,12,31),销售[产品名称],产品库存!$D7,销售[产品型号],产品库存!F7))</f>
        <v>0</v>
      </c>
      <c r="K7" s="8">
        <f>IF($I$3&lt;&gt;"全年",SUMIFS(采购[采购总价],采购[采购时间],"&gt;="&amp;DATE($F$3,$I$3,1),采购[采购时间],"&lt;="&amp;EOMONTH(DATE($F$3,$I$3,1),0),采购[产品名称],产品库存!$D7,采购[产品型号],产品库存!F7),SUMIFS(采购[采购总价],采购[采购时间],"&gt;="&amp;DATE($F$3,1,1),采购[采购时间],"&lt;="&amp;DATE($F$3,12,31),采购[产品名称],产品库存!$D7,采购[产品型号],产品库存!F7))</f>
        <v>3761.2799999999997</v>
      </c>
      <c r="L7" s="14">
        <f t="shared" ref="L7:L21" si="0">J7-K7</f>
        <v>-3761.2799999999997</v>
      </c>
    </row>
    <row r="8" spans="4:12" ht="24" customHeight="1" x14ac:dyDescent="0.45">
      <c r="D8" s="7" t="s">
        <v>33</v>
      </c>
      <c r="E8" s="34"/>
      <c r="F8" s="8" t="s">
        <v>12</v>
      </c>
      <c r="G8" s="8">
        <f>IF($I$3&lt;&gt;"全年",SUMIFS(销售[销售量],销售[销售时间],"&gt;="&amp;DATE($F$3,$I$3,1),销售[销售时间],"&lt;="&amp;EOMONTH(DATE($F$3,$I$3,1),0),销售[产品名称],产品库存!$D8,销售[产品型号],产品库存!F8),SUMIFS(销售[销售量],销售[销售时间],"&gt;="&amp;DATE($F$3,1,1),销售[销售时间],"&lt;="&amp;DATE($F$3,12,31),销售[产品名称],产品库存!$D8,销售[产品型号],产品库存!F8))</f>
        <v>1364</v>
      </c>
      <c r="H8" s="22">
        <f>IF($I$3&lt;&gt;"全年",SUMIFS(采购[采购量],采购[采购时间],"&gt;="&amp;DATE($F$3,$I$3,1),采购[采购时间],"&lt;="&amp;EOMONTH(DATE($F$3,$I$3,1),0),采购[产品名称],产品库存!$D8,采购[产品型号],产品库存!F8),SUMIFS(采购[采购量],采购[采购时间],"&gt;="&amp;DATE($F$3,1,1),采购[采购时间],"&lt;="&amp;DATE($F$3,12,31),采购[产品名称],产品库存!$D8,采购[产品型号],产品库存!F8))</f>
        <v>3621</v>
      </c>
      <c r="I8" s="14">
        <f>SUMIFS(采购[采购量],采购[产品名称],D8,采购[产品型号],F8,采购[采购时间],"&lt;="&amp;IF($I$3="全年",EOMONTH(DATE($F$3,12,1),0),EOMONTH(DATE($F$3,$I$3,1),0)))-SUMIFS(销售[销售量],销售[产品名称],D8,销售[产品型号],F8,销售[销售时间],"&lt;="&amp;IF($I$3="全年",EOMONTH(DATE($F$3,12,1),0),EOMONTH(DATE($F$3,$I$3,1),0)))</f>
        <v>10731</v>
      </c>
      <c r="J8" s="8">
        <f>IF($I$3&lt;&gt;"全年",SUMIFS(销售[销售额],销售[销售时间],"&gt;="&amp;DATE($F$3,$I$3,1),销售[销售时间],"&lt;="&amp;EOMONTH(DATE($F$3,$I$3,1),0),销售[产品名称],产品库存!$D8,销售[产品型号],产品库存!F8),SUMIFS(销售[销售额],销售[销售时间],"&gt;="&amp;DATE($F$3,1,1),销售[销售时间],"&lt;="&amp;DATE($F$3,12,31),销售[产品名称],产品库存!$D8,销售[产品型号],产品库存!F8))</f>
        <v>8184</v>
      </c>
      <c r="K8" s="8">
        <f>IF($I$3&lt;&gt;"全年",SUMIFS(采购[采购总价],采购[采购时间],"&gt;="&amp;DATE($F$3,$I$3,1),采购[采购时间],"&lt;="&amp;EOMONTH(DATE($F$3,$I$3,1),0),采购[产品名称],产品库存!$D8,采购[产品型号],产品库存!F8),SUMIFS(采购[采购总价],采购[采购时间],"&gt;="&amp;DATE($F$3,1,1),采购[采购时间],"&lt;="&amp;DATE($F$3,12,31),采购[产品名称],产品库存!$D8,采购[产品型号],产品库存!F8))</f>
        <v>11732.04</v>
      </c>
      <c r="L8" s="14">
        <f t="shared" si="0"/>
        <v>-3548.0400000000009</v>
      </c>
    </row>
    <row r="9" spans="4:12" ht="24" customHeight="1" x14ac:dyDescent="0.45">
      <c r="D9" s="7" t="s">
        <v>31</v>
      </c>
      <c r="E9" s="34" t="str">
        <f>D9</f>
        <v>可口可乐</v>
      </c>
      <c r="F9" s="8" t="s">
        <v>14</v>
      </c>
      <c r="G9" s="8">
        <f>IF($I$3&lt;&gt;"全年",SUMIFS(销售[销售量],销售[销售时间],"&gt;="&amp;DATE($F$3,$I$3,1),销售[销售时间],"&lt;="&amp;EOMONTH(DATE($F$3,$I$3,1),0),销售[产品名称],产品库存!$D9,销售[产品型号],产品库存!F9),SUMIFS(销售[销售量],销售[销售时间],"&gt;="&amp;DATE($F$3,1,1),销售[销售时间],"&lt;="&amp;DATE($F$3,12,31),销售[产品名称],产品库存!$D9,销售[产品型号],产品库存!F9))</f>
        <v>1757</v>
      </c>
      <c r="H9" s="22">
        <f>IF($I$3&lt;&gt;"全年",SUMIFS(采购[采购量],采购[采购时间],"&gt;="&amp;DATE($F$3,$I$3,1),采购[采购时间],"&lt;="&amp;EOMONTH(DATE($F$3,$I$3,1),0),采购[产品名称],产品库存!$D9,采购[产品型号],产品库存!F9),SUMIFS(采购[采购量],采购[采购时间],"&gt;="&amp;DATE($F$3,1,1),采购[采购时间],"&lt;="&amp;DATE($F$3,12,31),采购[产品名称],产品库存!$D9,采购[产品型号],产品库存!F9))</f>
        <v>5035</v>
      </c>
      <c r="I9" s="14">
        <f>SUMIFS(采购[采购量],采购[产品名称],D9,采购[产品型号],F9,采购[采购时间],"&lt;="&amp;IF($I$3="全年",EOMONTH(DATE($F$3,12,1),0),EOMONTH(DATE($F$3,$I$3,1),0)))-SUMIFS(销售[销售量],销售[产品名称],D9,销售[产品型号],F9,销售[销售时间],"&lt;="&amp;IF($I$3="全年",EOMONTH(DATE($F$3,12,1),0),EOMONTH(DATE($F$3,$I$3,1),0)))</f>
        <v>8872</v>
      </c>
      <c r="J9" s="8">
        <f>IF($I$3&lt;&gt;"全年",SUMIFS(销售[销售额],销售[销售时间],"&gt;="&amp;DATE($F$3,$I$3,1),销售[销售时间],"&lt;="&amp;EOMONTH(DATE($F$3,$I$3,1),0),销售[产品名称],产品库存!$D9,销售[产品型号],产品库存!F9),SUMIFS(销售[销售额],销售[销售时间],"&gt;="&amp;DATE($F$3,1,1),销售[销售时间],"&lt;="&amp;DATE($F$3,12,31),销售[产品名称],产品库存!$D9,销售[产品型号],产品库存!F9))</f>
        <v>4392.5</v>
      </c>
      <c r="K9" s="8">
        <f>IF($I$3&lt;&gt;"全年",SUMIFS(采购[采购总价],采购[采购时间],"&gt;="&amp;DATE($F$3,$I$3,1),采购[采购时间],"&lt;="&amp;EOMONTH(DATE($F$3,$I$3,1),0),采购[产品名称],产品库存!$D9,采购[产品型号],产品库存!F9),SUMIFS(采购[采购总价],采购[采购时间],"&gt;="&amp;DATE($F$3,1,1),采购[采购时间],"&lt;="&amp;DATE($F$3,12,31),采购[产品名称],产品库存!$D9,采购[产品型号],产品库存!F9))</f>
        <v>6206.73</v>
      </c>
      <c r="L9" s="14">
        <f t="shared" si="0"/>
        <v>-1814.2299999999996</v>
      </c>
    </row>
    <row r="10" spans="4:12" ht="24" customHeight="1" x14ac:dyDescent="0.45">
      <c r="D10" s="7" t="s">
        <v>31</v>
      </c>
      <c r="E10" s="34"/>
      <c r="F10" s="8" t="s">
        <v>15</v>
      </c>
      <c r="G10" s="8">
        <f>IF($I$3&lt;&gt;"全年",SUMIFS(销售[销售量],销售[销售时间],"&gt;="&amp;DATE($F$3,$I$3,1),销售[销售时间],"&lt;="&amp;EOMONTH(DATE($F$3,$I$3,1),0),销售[产品名称],产品库存!$D10,销售[产品型号],产品库存!F10),SUMIFS(销售[销售量],销售[销售时间],"&gt;="&amp;DATE($F$3,1,1),销售[销售时间],"&lt;="&amp;DATE($F$3,12,31),销售[产品名称],产品库存!$D10,销售[产品型号],产品库存!F10))</f>
        <v>8476</v>
      </c>
      <c r="H10" s="22">
        <f>IF($I$3&lt;&gt;"全年",SUMIFS(采购[采购量],采购[采购时间],"&gt;="&amp;DATE($F$3,$I$3,1),采购[采购时间],"&lt;="&amp;EOMONTH(DATE($F$3,$I$3,1),0),采购[产品名称],产品库存!$D10,采购[产品型号],产品库存!F10),SUMIFS(采购[采购量],采购[采购时间],"&gt;="&amp;DATE($F$3,1,1),采购[采购时间],"&lt;="&amp;DATE($F$3,12,31),采购[产品名称],产品库存!$D10,采购[产品型号],产品库存!F10))</f>
        <v>2192</v>
      </c>
      <c r="I10" s="14">
        <f>SUMIFS(采购[采购量],采购[产品名称],D10,采购[产品型号],F10,采购[采购时间],"&lt;="&amp;IF($I$3="全年",EOMONTH(DATE($F$3,12,1),0),EOMONTH(DATE($F$3,$I$3,1),0)))-SUMIFS(销售[销售量],销售[产品名称],D10,销售[产品型号],F10,销售[销售时间],"&lt;="&amp;IF($I$3="全年",EOMONTH(DATE($F$3,12,1),0),EOMONTH(DATE($F$3,$I$3,1),0)))</f>
        <v>-6835</v>
      </c>
      <c r="J10" s="8">
        <f>IF($I$3&lt;&gt;"全年",SUMIFS(销售[销售额],销售[销售时间],"&gt;="&amp;DATE($F$3,$I$3,1),销售[销售时间],"&lt;="&amp;EOMONTH(DATE($F$3,$I$3,1),0),销售[产品名称],产品库存!$D10,销售[产品型号],产品库存!F10),SUMIFS(销售[销售额],销售[销售时间],"&gt;="&amp;DATE($F$3,1,1),销售[销售时间],"&lt;="&amp;DATE($F$3,12,31),销售[产品名称],产品库存!$D10,销售[产品型号],产品库存!F10))</f>
        <v>25428</v>
      </c>
      <c r="K10" s="8">
        <f>IF($I$3&lt;&gt;"全年",SUMIFS(采购[采购总价],采购[采购时间],"&gt;="&amp;DATE($F$3,$I$3,1),采购[采购时间],"&lt;="&amp;EOMONTH(DATE($F$3,$I$3,1),0),采购[产品名称],产品库存!$D10,采购[产品型号],产品库存!F10),SUMIFS(采购[采购总价],采购[采购时间],"&gt;="&amp;DATE($F$3,1,1),采购[采购时间],"&lt;="&amp;DATE($F$3,12,31),采购[产品名称],产品库存!$D10,采购[产品型号],产品库存!F10))</f>
        <v>3353.04</v>
      </c>
      <c r="L10" s="14">
        <f t="shared" si="0"/>
        <v>22074.959999999999</v>
      </c>
    </row>
    <row r="11" spans="4:12" ht="24" customHeight="1" x14ac:dyDescent="0.45">
      <c r="D11" s="7" t="s">
        <v>31</v>
      </c>
      <c r="E11" s="34"/>
      <c r="F11" s="8" t="s">
        <v>12</v>
      </c>
      <c r="G11" s="8">
        <f>IF($I$3&lt;&gt;"全年",SUMIFS(销售[销售量],销售[销售时间],"&gt;="&amp;DATE($F$3,$I$3,1),销售[销售时间],"&lt;="&amp;EOMONTH(DATE($F$3,$I$3,1),0),销售[产品名称],产品库存!$D11,销售[产品型号],产品库存!F11),SUMIFS(销售[销售量],销售[销售时间],"&gt;="&amp;DATE($F$3,1,1),销售[销售时间],"&lt;="&amp;DATE($F$3,12,31),销售[产品名称],产品库存!$D11,销售[产品型号],产品库存!F11))</f>
        <v>6423</v>
      </c>
      <c r="H11" s="22">
        <f>IF($I$3&lt;&gt;"全年",SUMIFS(采购[采购量],采购[采购时间],"&gt;="&amp;DATE($F$3,$I$3,1),采购[采购时间],"&lt;="&amp;EOMONTH(DATE($F$3,$I$3,1),0),采购[产品名称],产品库存!$D11,采购[产品型号],产品库存!F11),SUMIFS(采购[采购量],采购[采购时间],"&gt;="&amp;DATE($F$3,1,1),采购[采购时间],"&lt;="&amp;DATE($F$3,12,31),采购[产品名称],产品库存!$D11,采购[产品型号],产品库存!F11))</f>
        <v>9850</v>
      </c>
      <c r="I11" s="14">
        <f>SUMIFS(采购[采购量],采购[产品名称],D11,采购[产品型号],F11,采购[采购时间],"&lt;="&amp;IF($I$3="全年",EOMONTH(DATE($F$3,12,1),0),EOMONTH(DATE($F$3,$I$3,1),0)))-SUMIFS(销售[销售量],销售[产品名称],D11,销售[产品型号],F11,销售[销售时间],"&lt;="&amp;IF($I$3="全年",EOMONTH(DATE($F$3,12,1),0),EOMONTH(DATE($F$3,$I$3,1),0)))</f>
        <v>45982</v>
      </c>
      <c r="J11" s="8">
        <f>IF($I$3&lt;&gt;"全年",SUMIFS(销售[销售额],销售[销售时间],"&gt;="&amp;DATE($F$3,$I$3,1),销售[销售时间],"&lt;="&amp;EOMONTH(DATE($F$3,$I$3,1),0),销售[产品名称],产品库存!$D11,销售[产品型号],产品库存!F11),SUMIFS(销售[销售额],销售[销售时间],"&gt;="&amp;DATE($F$3,1,1),销售[销售时间],"&lt;="&amp;DATE($F$3,12,31),销售[产品名称],产品库存!$D11,销售[产品型号],产品库存!F11))</f>
        <v>38538</v>
      </c>
      <c r="K11" s="8">
        <f>IF($I$3&lt;&gt;"全年",SUMIFS(采购[采购总价],采购[采购时间],"&gt;="&amp;DATE($F$3,$I$3,1),采购[采购时间],"&lt;="&amp;EOMONTH(DATE($F$3,$I$3,1),0),采购[产品名称],产品库存!$D11,采购[产品型号],产品库存!F11),SUMIFS(采购[采购总价],采购[采购时间],"&gt;="&amp;DATE($F$3,1,1),采购[采购时间],"&lt;="&amp;DATE($F$3,12,31),采购[产品名称],产品库存!$D11,采购[产品型号],产品库存!F11))</f>
        <v>31914</v>
      </c>
      <c r="L11" s="14">
        <f t="shared" si="0"/>
        <v>6624</v>
      </c>
    </row>
    <row r="12" spans="4:12" ht="24" customHeight="1" x14ac:dyDescent="0.45">
      <c r="D12" s="7" t="s">
        <v>27</v>
      </c>
      <c r="E12" s="34" t="str">
        <f>D12</f>
        <v>冰红茶</v>
      </c>
      <c r="F12" s="8" t="s">
        <v>14</v>
      </c>
      <c r="G12" s="8">
        <f>IF($I$3&lt;&gt;"全年",SUMIFS(销售[销售量],销售[销售时间],"&gt;="&amp;DATE($F$3,$I$3,1),销售[销售时间],"&lt;="&amp;EOMONTH(DATE($F$3,$I$3,1),0),销售[产品名称],产品库存!$D12,销售[产品型号],产品库存!F12),SUMIFS(销售[销售量],销售[销售时间],"&gt;="&amp;DATE($F$3,1,1),销售[销售时间],"&lt;="&amp;DATE($F$3,12,31),销售[产品名称],产品库存!$D12,销售[产品型号],产品库存!F12))</f>
        <v>2412</v>
      </c>
      <c r="H12" s="22">
        <f>IF($I$3&lt;&gt;"全年",SUMIFS(采购[采购量],采购[采购时间],"&gt;="&amp;DATE($F$3,$I$3,1),采购[采购时间],"&lt;="&amp;EOMONTH(DATE($F$3,$I$3,1),0),采购[产品名称],产品库存!$D12,采购[产品型号],产品库存!F12),SUMIFS(采购[采购量],采购[采购时间],"&gt;="&amp;DATE($F$3,1,1),采购[采购时间],"&lt;="&amp;DATE($F$3,12,31),采购[产品名称],产品库存!$D12,采购[产品型号],产品库存!F12))</f>
        <v>2791</v>
      </c>
      <c r="I12" s="14">
        <f>SUMIFS(采购[采购量],采购[产品名称],D12,采购[产品型号],F12,采购[采购时间],"&lt;="&amp;IF($I$3="全年",EOMONTH(DATE($F$3,12,1),0),EOMONTH(DATE($F$3,$I$3,1),0)))-SUMIFS(销售[销售量],销售[产品名称],D12,销售[产品型号],F12,销售[销售时间],"&lt;="&amp;IF($I$3="全年",EOMONTH(DATE($F$3,12,1),0),EOMONTH(DATE($F$3,$I$3,1),0)))</f>
        <v>1979</v>
      </c>
      <c r="J12" s="8">
        <f>IF($I$3&lt;&gt;"全年",SUMIFS(销售[销售额],销售[销售时间],"&gt;="&amp;DATE($F$3,$I$3,1),销售[销售时间],"&lt;="&amp;EOMONTH(DATE($F$3,$I$3,1),0),销售[产品名称],产品库存!$D12,销售[产品型号],产品库存!F12),SUMIFS(销售[销售额],销售[销售时间],"&gt;="&amp;DATE($F$3,1,1),销售[销售时间],"&lt;="&amp;DATE($F$3,12,31),销售[产品名称],产品库存!$D12,销售[产品型号],产品库存!F12))</f>
        <v>7236</v>
      </c>
      <c r="K12" s="8">
        <f>IF($I$3&lt;&gt;"全年",SUMIFS(采购[采购总价],采购[采购时间],"&gt;="&amp;DATE($F$3,$I$3,1),采购[采购时间],"&lt;="&amp;EOMONTH(DATE($F$3,$I$3,1),0),采购[产品名称],产品库存!$D12,采购[产品型号],产品库存!F12),SUMIFS(采购[采购总价],采购[采购时间],"&gt;="&amp;DATE($F$3,1,1),采购[采购时间],"&lt;="&amp;DATE($F$3,12,31),采购[产品名称],产品库存!$D12,采购[产品型号],产品库存!F12))</f>
        <v>4019.04</v>
      </c>
      <c r="L12" s="14">
        <f t="shared" si="0"/>
        <v>3216.96</v>
      </c>
    </row>
    <row r="13" spans="4:12" ht="24" customHeight="1" x14ac:dyDescent="0.45">
      <c r="D13" s="7" t="s">
        <v>27</v>
      </c>
      <c r="E13" s="34"/>
      <c r="F13" s="8" t="s">
        <v>15</v>
      </c>
      <c r="G13" s="8">
        <f>IF($I$3&lt;&gt;"全年",SUMIFS(销售[销售量],销售[销售时间],"&gt;="&amp;DATE($F$3,$I$3,1),销售[销售时间],"&lt;="&amp;EOMONTH(DATE($F$3,$I$3,1),0),销售[产品名称],产品库存!$D13,销售[产品型号],产品库存!F13),SUMIFS(销售[销售量],销售[销售时间],"&gt;="&amp;DATE($F$3,1,1),销售[销售时间],"&lt;="&amp;DATE($F$3,12,31),销售[产品名称],产品库存!$D13,销售[产品型号],产品库存!F13))</f>
        <v>0</v>
      </c>
      <c r="H13" s="22">
        <f>IF($I$3&lt;&gt;"全年",SUMIFS(采购[采购量],采购[采购时间],"&gt;="&amp;DATE($F$3,$I$3,1),采购[采购时间],"&lt;="&amp;EOMONTH(DATE($F$3,$I$3,1),0),采购[产品名称],产品库存!$D13,采购[产品型号],产品库存!F13),SUMIFS(采购[采购量],采购[采购时间],"&gt;="&amp;DATE($F$3,1,1),采购[采购时间],"&lt;="&amp;DATE($F$3,12,31),采购[产品名称],产品库存!$D13,采购[产品型号],产品库存!F13))</f>
        <v>1182</v>
      </c>
      <c r="I13" s="14">
        <f>SUMIFS(采购[采购量],采购[产品名称],D13,采购[产品型号],F13,采购[采购时间],"&lt;="&amp;IF($I$3="全年",EOMONTH(DATE($F$3,12,1),0),EOMONTH(DATE($F$3,$I$3,1),0)))-SUMIFS(销售[销售量],销售[产品名称],D13,销售[产品型号],F13,销售[销售时间],"&lt;="&amp;IF($I$3="全年",EOMONTH(DATE($F$3,12,1),0),EOMONTH(DATE($F$3,$I$3,1),0)))</f>
        <v>7749</v>
      </c>
      <c r="J13" s="8">
        <f>IF($I$3&lt;&gt;"全年",SUMIFS(销售[销售额],销售[销售时间],"&gt;="&amp;DATE($F$3,$I$3,1),销售[销售时间],"&lt;="&amp;EOMONTH(DATE($F$3,$I$3,1),0),销售[产品名称],产品库存!$D13,销售[产品型号],产品库存!F13),SUMIFS(销售[销售额],销售[销售时间],"&gt;="&amp;DATE($F$3,1,1),销售[销售时间],"&lt;="&amp;DATE($F$3,12,31),销售[产品名称],产品库存!$D13,销售[产品型号],产品库存!F13))</f>
        <v>0</v>
      </c>
      <c r="K13" s="8">
        <f>IF($I$3&lt;&gt;"全年",SUMIFS(采购[采购总价],采购[采购时间],"&gt;="&amp;DATE($F$3,$I$3,1),采购[采购时间],"&lt;="&amp;EOMONTH(DATE($F$3,$I$3,1),0),采购[产品名称],产品库存!$D13,采购[产品型号],产品库存!F13),SUMIFS(采购[采购总价],采购[采购时间],"&gt;="&amp;DATE($F$3,1,1),采购[采购时间],"&lt;="&amp;DATE($F$3,12,31),采购[产品名称],产品库存!$D13,采购[产品型号],产品库存!F13))</f>
        <v>2056.6799999999998</v>
      </c>
      <c r="L13" s="14">
        <f t="shared" si="0"/>
        <v>-2056.6799999999998</v>
      </c>
    </row>
    <row r="14" spans="4:12" ht="24" customHeight="1" x14ac:dyDescent="0.45">
      <c r="D14" s="7" t="s">
        <v>29</v>
      </c>
      <c r="E14" s="34" t="str">
        <f>D14</f>
        <v>小茗同学</v>
      </c>
      <c r="F14" s="8" t="s">
        <v>14</v>
      </c>
      <c r="G14" s="8">
        <f>IF($I$3&lt;&gt;"全年",SUMIFS(销售[销售量],销售[销售时间],"&gt;="&amp;DATE($F$3,$I$3,1),销售[销售时间],"&lt;="&amp;EOMONTH(DATE($F$3,$I$3,1),0),销售[产品名称],产品库存!$D14,销售[产品型号],产品库存!F14),SUMIFS(销售[销售量],销售[销售时间],"&gt;="&amp;DATE($F$3,1,1),销售[销售时间],"&lt;="&amp;DATE($F$3,12,31),销售[产品名称],产品库存!$D14,销售[产品型号],产品库存!F14))</f>
        <v>1500</v>
      </c>
      <c r="H14" s="22">
        <f>IF($I$3&lt;&gt;"全年",SUMIFS(采购[采购量],采购[采购时间],"&gt;="&amp;DATE($F$3,$I$3,1),采购[采购时间],"&lt;="&amp;EOMONTH(DATE($F$3,$I$3,1),0),采购[产品名称],产品库存!$D14,采购[产品型号],产品库存!F14),SUMIFS(采购[采购量],采购[采购时间],"&gt;="&amp;DATE($F$3,1,1),采购[采购时间],"&lt;="&amp;DATE($F$3,12,31),采购[产品名称],产品库存!$D14,采购[产品型号],产品库存!F14))</f>
        <v>612</v>
      </c>
      <c r="I14" s="14">
        <f>SUMIFS(采购[采购量],采购[产品名称],D14,采购[产品型号],F14,采购[采购时间],"&lt;="&amp;IF($I$3="全年",EOMONTH(DATE($F$3,12,1),0),EOMONTH(DATE($F$3,$I$3,1),0)))-SUMIFS(销售[销售量],销售[产品名称],D14,销售[产品型号],F14,销售[销售时间],"&lt;="&amp;IF($I$3="全年",EOMONTH(DATE($F$3,12,1),0),EOMONTH(DATE($F$3,$I$3,1),0)))</f>
        <v>5242</v>
      </c>
      <c r="J14" s="8">
        <f>IF($I$3&lt;&gt;"全年",SUMIFS(销售[销售额],销售[销售时间],"&gt;="&amp;DATE($F$3,$I$3,1),销售[销售时间],"&lt;="&amp;EOMONTH(DATE($F$3,$I$3,1),0),销售[产品名称],产品库存!$D14,销售[产品型号],产品库存!F14),SUMIFS(销售[销售额],销售[销售时间],"&gt;="&amp;DATE($F$3,1,1),销售[销售时间],"&lt;="&amp;DATE($F$3,12,31),销售[产品名称],产品库存!$D14,销售[产品型号],产品库存!F14))</f>
        <v>6000</v>
      </c>
      <c r="K14" s="8">
        <f>IF($I$3&lt;&gt;"全年",SUMIFS(采购[采购总价],采购[采购时间],"&gt;="&amp;DATE($F$3,$I$3,1),采购[采购时间],"&lt;="&amp;EOMONTH(DATE($F$3,$I$3,1),0),采购[产品名称],产品库存!$D14,采购[产品型号],产品库存!F14),SUMIFS(采购[采购总价],采购[采购时间],"&gt;="&amp;DATE($F$3,1,1),采购[采购时间],"&lt;="&amp;DATE($F$3,12,31),采购[产品名称],产品库存!$D14,采购[产品型号],产品库存!F14))</f>
        <v>1456.56</v>
      </c>
      <c r="L14" s="14">
        <f t="shared" si="0"/>
        <v>4543.4400000000005</v>
      </c>
    </row>
    <row r="15" spans="4:12" ht="24" customHeight="1" x14ac:dyDescent="0.45">
      <c r="D15" s="7" t="s">
        <v>29</v>
      </c>
      <c r="E15" s="34"/>
      <c r="F15" s="8" t="s">
        <v>15</v>
      </c>
      <c r="G15" s="8">
        <f>IF($I$3&lt;&gt;"全年",SUMIFS(销售[销售量],销售[销售时间],"&gt;="&amp;DATE($F$3,$I$3,1),销售[销售时间],"&lt;="&amp;EOMONTH(DATE($F$3,$I$3,1),0),销售[产品名称],产品库存!$D15,销售[产品型号],产品库存!F15),SUMIFS(销售[销售量],销售[销售时间],"&gt;="&amp;DATE($F$3,1,1),销售[销售时间],"&lt;="&amp;DATE($F$3,12,31),销售[产品名称],产品库存!$D15,销售[产品型号],产品库存!F15))</f>
        <v>0</v>
      </c>
      <c r="H15" s="22">
        <f>IF($I$3&lt;&gt;"全年",SUMIFS(采购[采购量],采购[采购时间],"&gt;="&amp;DATE($F$3,$I$3,1),采购[采购时间],"&lt;="&amp;EOMONTH(DATE($F$3,$I$3,1),0),采购[产品名称],产品库存!$D15,采购[产品型号],产品库存!F15),SUMIFS(采购[采购量],采购[采购时间],"&gt;="&amp;DATE($F$3,1,1),采购[采购时间],"&lt;="&amp;DATE($F$3,12,31),采购[产品名称],产品库存!$D15,采购[产品型号],产品库存!F15))</f>
        <v>1942</v>
      </c>
      <c r="I15" s="14">
        <f>SUMIFS(采购[采购量],采购[产品名称],D15,采购[产品型号],F15,采购[采购时间],"&lt;="&amp;IF($I$3="全年",EOMONTH(DATE($F$3,12,1),0),EOMONTH(DATE($F$3,$I$3,1),0)))-SUMIFS(销售[销售量],销售[产品名称],D15,销售[产品型号],F15,销售[销售时间],"&lt;="&amp;IF($I$3="全年",EOMONTH(DATE($F$3,12,1),0),EOMONTH(DATE($F$3,$I$3,1),0)))</f>
        <v>6443</v>
      </c>
      <c r="J15" s="8">
        <f>IF($I$3&lt;&gt;"全年",SUMIFS(销售[销售额],销售[销售时间],"&gt;="&amp;DATE($F$3,$I$3,1),销售[销售时间],"&lt;="&amp;EOMONTH(DATE($F$3,$I$3,1),0),销售[产品名称],产品库存!$D15,销售[产品型号],产品库存!F15),SUMIFS(销售[销售额],销售[销售时间],"&gt;="&amp;DATE($F$3,1,1),销售[销售时间],"&lt;="&amp;DATE($F$3,12,31),销售[产品名称],产品库存!$D15,销售[产品型号],产品库存!F15))</f>
        <v>0</v>
      </c>
      <c r="K15" s="8">
        <f>IF($I$3&lt;&gt;"全年",SUMIFS(采购[采购总价],采购[采购时间],"&gt;="&amp;DATE($F$3,$I$3,1),采购[采购时间],"&lt;="&amp;EOMONTH(DATE($F$3,$I$3,1),0),采购[产品名称],产品库存!$D15,采购[产品型号],产品库存!F15),SUMIFS(采购[采购总价],采购[采购时间],"&gt;="&amp;DATE($F$3,1,1),采购[采购时间],"&lt;="&amp;DATE($F$3,12,31),采购[产品名称],产品库存!$D15,采购[产品型号],产品库存!F15))</f>
        <v>5493.84</v>
      </c>
      <c r="L15" s="14">
        <f t="shared" si="0"/>
        <v>-5493.84</v>
      </c>
    </row>
    <row r="16" spans="4:12" ht="24" customHeight="1" x14ac:dyDescent="0.45">
      <c r="D16" s="7" t="s">
        <v>29</v>
      </c>
      <c r="E16" s="34"/>
      <c r="F16" s="8" t="s">
        <v>19</v>
      </c>
      <c r="G16" s="8">
        <f>IF($I$3&lt;&gt;"全年",SUMIFS(销售[销售量],销售[销售时间],"&gt;="&amp;DATE($F$3,$I$3,1),销售[销售时间],"&lt;="&amp;EOMONTH(DATE($F$3,$I$3,1),0),销售[产品名称],产品库存!$D16,销售[产品型号],产品库存!F16),SUMIFS(销售[销售量],销售[销售时间],"&gt;="&amp;DATE($F$3,1,1),销售[销售时间],"&lt;="&amp;DATE($F$3,12,31),销售[产品名称],产品库存!$D16,销售[产品型号],产品库存!F16))</f>
        <v>0</v>
      </c>
      <c r="H16" s="22">
        <f>IF($I$3&lt;&gt;"全年",SUMIFS(采购[采购量],采购[采购时间],"&gt;="&amp;DATE($F$3,$I$3,1),采购[采购时间],"&lt;="&amp;EOMONTH(DATE($F$3,$I$3,1),0),采购[产品名称],产品库存!$D16,采购[产品型号],产品库存!F16),SUMIFS(采购[采购量],采购[采购时间],"&gt;="&amp;DATE($F$3,1,1),采购[采购时间],"&lt;="&amp;DATE($F$3,12,31),采购[产品名称],产品库存!$D16,采购[产品型号],产品库存!F16))</f>
        <v>7356</v>
      </c>
      <c r="I16" s="14">
        <f>SUMIFS(采购[采购量],采购[产品名称],D16,采购[产品型号],F16,采购[采购时间],"&lt;="&amp;IF($I$3="全年",EOMONTH(DATE($F$3,12,1),0),EOMONTH(DATE($F$3,$I$3,1),0)))-SUMIFS(销售[销售量],销售[产品名称],D16,销售[产品型号],F16,销售[销售时间],"&lt;="&amp;IF($I$3="全年",EOMONTH(DATE($F$3,12,1),0),EOMONTH(DATE($F$3,$I$3,1),0)))</f>
        <v>5104</v>
      </c>
      <c r="J16" s="8">
        <f>IF($I$3&lt;&gt;"全年",SUMIFS(销售[销售额],销售[销售时间],"&gt;="&amp;DATE($F$3,$I$3,1),销售[销售时间],"&lt;="&amp;EOMONTH(DATE($F$3,$I$3,1),0),销售[产品名称],产品库存!$D16,销售[产品型号],产品库存!F16),SUMIFS(销售[销售额],销售[销售时间],"&gt;="&amp;DATE($F$3,1,1),销售[销售时间],"&lt;="&amp;DATE($F$3,12,31),销售[产品名称],产品库存!$D16,销售[产品型号],产品库存!F16))</f>
        <v>0</v>
      </c>
      <c r="K16" s="8">
        <f>IF($I$3&lt;&gt;"全年",SUMIFS(采购[采购总价],采购[采购时间],"&gt;="&amp;DATE($F$3,$I$3,1),采购[采购时间],"&lt;="&amp;EOMONTH(DATE($F$3,$I$3,1),0),采购[产品名称],产品库存!$D16,采购[产品型号],产品库存!F16),SUMIFS(采购[采购总价],采购[采购时间],"&gt;="&amp;DATE($F$3,1,1),采购[采购时间],"&lt;="&amp;DATE($F$3,12,31),采购[产品名称],产品库存!$D16,采购[产品型号],产品库存!F16))</f>
        <v>23833.440000000002</v>
      </c>
      <c r="L16" s="14">
        <f t="shared" si="0"/>
        <v>-23833.440000000002</v>
      </c>
    </row>
    <row r="17" spans="4:12" ht="24" customHeight="1" x14ac:dyDescent="0.45">
      <c r="D17" s="7" t="s">
        <v>35</v>
      </c>
      <c r="E17" s="34" t="str">
        <f>D17</f>
        <v>雀巢咖啡</v>
      </c>
      <c r="F17" s="8" t="s">
        <v>9</v>
      </c>
      <c r="G17" s="8">
        <f>IF($I$3&lt;&gt;"全年",SUMIFS(销售[销售量],销售[销售时间],"&gt;="&amp;DATE($F$3,$I$3,1),销售[销售时间],"&lt;="&amp;EOMONTH(DATE($F$3,$I$3,1),0),销售[产品名称],产品库存!$D17,销售[产品型号],产品库存!F17),SUMIFS(销售[销售量],销售[销售时间],"&gt;="&amp;DATE($F$3,1,1),销售[销售时间],"&lt;="&amp;DATE($F$3,12,31),销售[产品名称],产品库存!$D17,销售[产品型号],产品库存!F17))</f>
        <v>11845</v>
      </c>
      <c r="H17" s="22">
        <f>IF($I$3&lt;&gt;"全年",SUMIFS(采购[采购量],采购[采购时间],"&gt;="&amp;DATE($F$3,$I$3,1),采购[采购时间],"&lt;="&amp;EOMONTH(DATE($F$3,$I$3,1),0),采购[产品名称],产品库存!$D17,采购[产品型号],产品库存!F17),SUMIFS(采购[采购量],采购[采购时间],"&gt;="&amp;DATE($F$3,1,1),采购[采购时间],"&lt;="&amp;DATE($F$3,12,31),采购[产品名称],产品库存!$D17,采购[产品型号],产品库存!F17))</f>
        <v>7120</v>
      </c>
      <c r="I17" s="14">
        <f>SUMIFS(采购[采购量],采购[产品名称],D17,采购[产品型号],F17,采购[采购时间],"&lt;="&amp;IF($I$3="全年",EOMONTH(DATE($F$3,12,1),0),EOMONTH(DATE($F$3,$I$3,1),0)))-SUMIFS(销售[销售量],销售[产品名称],D17,销售[产品型号],F17,销售[销售时间],"&lt;="&amp;IF($I$3="全年",EOMONTH(DATE($F$3,12,1),0),EOMONTH(DATE($F$3,$I$3,1),0)))</f>
        <v>2873</v>
      </c>
      <c r="J17" s="8">
        <f>IF($I$3&lt;&gt;"全年",SUMIFS(销售[销售额],销售[销售时间],"&gt;="&amp;DATE($F$3,$I$3,1),销售[销售时间],"&lt;="&amp;EOMONTH(DATE($F$3,$I$3,1),0),销售[产品名称],产品库存!$D17,销售[产品型号],产品库存!F17),SUMIFS(销售[销售额],销售[销售时间],"&gt;="&amp;DATE($F$3,1,1),销售[销售时间],"&lt;="&amp;DATE($F$3,12,31),销售[产品名称],产品库存!$D17,销售[产品型号],产品库存!F17))</f>
        <v>47380</v>
      </c>
      <c r="K17" s="8">
        <f>IF($I$3&lt;&gt;"全年",SUMIFS(采购[采购总价],采购[采购时间],"&gt;="&amp;DATE($F$3,$I$3,1),采购[采购时间],"&lt;="&amp;EOMONTH(DATE($F$3,$I$3,1),0),采购[产品名称],产品库存!$D17,采购[产品型号],产品库存!F17),SUMIFS(采购[采购总价],采购[采购时间],"&gt;="&amp;DATE($F$3,1,1),采购[采购时间],"&lt;="&amp;DATE($F$3,12,31),采购[产品名称],产品库存!$D17,采购[产品型号],产品库存!F17))</f>
        <v>14524.800000000001</v>
      </c>
      <c r="L17" s="14">
        <f t="shared" si="0"/>
        <v>32855.199999999997</v>
      </c>
    </row>
    <row r="18" spans="4:12" ht="24" customHeight="1" x14ac:dyDescent="0.45">
      <c r="D18" s="7" t="s">
        <v>35</v>
      </c>
      <c r="E18" s="34"/>
      <c r="F18" s="8" t="s">
        <v>14</v>
      </c>
      <c r="G18" s="8">
        <f>IF($I$3&lt;&gt;"全年",SUMIFS(销售[销售量],销售[销售时间],"&gt;="&amp;DATE($F$3,$I$3,1),销售[销售时间],"&lt;="&amp;EOMONTH(DATE($F$3,$I$3,1),0),销售[产品名称],产品库存!$D18,销售[产品型号],产品库存!F18),SUMIFS(销售[销售量],销售[销售时间],"&gt;="&amp;DATE($F$3,1,1),销售[销售时间],"&lt;="&amp;DATE($F$3,12,31),销售[产品名称],产品库存!$D18,销售[产品型号],产品库存!F18))</f>
        <v>0</v>
      </c>
      <c r="H18" s="22">
        <f>IF($I$3&lt;&gt;"全年",SUMIFS(采购[采购量],采购[采购时间],"&gt;="&amp;DATE($F$3,$I$3,1),采购[采购时间],"&lt;="&amp;EOMONTH(DATE($F$3,$I$3,1),0),采购[产品名称],产品库存!$D18,采购[产品型号],产品库存!F18),SUMIFS(采购[采购量],采购[采购时间],"&gt;="&amp;DATE($F$3,1,1),采购[采购时间],"&lt;="&amp;DATE($F$3,12,31),采购[产品名称],产品库存!$D18,采购[产品型号],产品库存!F18))</f>
        <v>1263</v>
      </c>
      <c r="I18" s="14">
        <f>SUMIFS(采购[采购量],采购[产品名称],D18,采购[产品型号],F18,采购[采购时间],"&lt;="&amp;IF($I$3="全年",EOMONTH(DATE($F$3,12,1),0),EOMONTH(DATE($F$3,$I$3,1),0)))-SUMIFS(销售[销售量],销售[产品名称],D18,销售[产品型号],F18,销售[销售时间],"&lt;="&amp;IF($I$3="全年",EOMONTH(DATE($F$3,12,1),0),EOMONTH(DATE($F$3,$I$3,1),0)))</f>
        <v>11091</v>
      </c>
      <c r="J18" s="8">
        <f>IF($I$3&lt;&gt;"全年",SUMIFS(销售[销售额],销售[销售时间],"&gt;="&amp;DATE($F$3,$I$3,1),销售[销售时间],"&lt;="&amp;EOMONTH(DATE($F$3,$I$3,1),0),销售[产品名称],产品库存!$D18,销售[产品型号],产品库存!F18),SUMIFS(销售[销售额],销售[销售时间],"&gt;="&amp;DATE($F$3,1,1),销售[销售时间],"&lt;="&amp;DATE($F$3,12,31),销售[产品名称],产品库存!$D18,销售[产品型号],产品库存!F18))</f>
        <v>0</v>
      </c>
      <c r="K18" s="8">
        <f>IF($I$3&lt;&gt;"全年",SUMIFS(采购[采购总价],采购[采购时间],"&gt;="&amp;DATE($F$3,$I$3,1),采购[采购时间],"&lt;="&amp;EOMONTH(DATE($F$3,$I$3,1),0),采购[产品名称],产品库存!$D18,采购[产品型号],产品库存!F18),SUMIFS(采购[采购总价],采购[采购时间],"&gt;="&amp;DATE($F$3,1,1),采购[采购时间],"&lt;="&amp;DATE($F$3,12,31),采购[产品名称],产品库存!$D18,采购[产品型号],产品库存!F18))</f>
        <v>4092.1200000000003</v>
      </c>
      <c r="L18" s="14">
        <f t="shared" si="0"/>
        <v>-4092.1200000000003</v>
      </c>
    </row>
    <row r="19" spans="4:12" ht="24" customHeight="1" x14ac:dyDescent="0.45">
      <c r="D19" s="7" t="s">
        <v>35</v>
      </c>
      <c r="E19" s="34"/>
      <c r="F19" s="8" t="s">
        <v>13</v>
      </c>
      <c r="G19" s="8">
        <f>IF($I$3&lt;&gt;"全年",SUMIFS(销售[销售量],销售[销售时间],"&gt;="&amp;DATE($F$3,$I$3,1),销售[销售时间],"&lt;="&amp;EOMONTH(DATE($F$3,$I$3,1),0),销售[产品名称],产品库存!$D19,销售[产品型号],产品库存!F19),SUMIFS(销售[销售量],销售[销售时间],"&gt;="&amp;DATE($F$3,1,1),销售[销售时间],"&lt;="&amp;DATE($F$3,12,31),销售[产品名称],产品库存!$D19,销售[产品型号],产品库存!F19))</f>
        <v>2592</v>
      </c>
      <c r="H19" s="22">
        <f>IF($I$3&lt;&gt;"全年",SUMIFS(采购[采购量],采购[采购时间],"&gt;="&amp;DATE($F$3,$I$3,1),采购[采购时间],"&lt;="&amp;EOMONTH(DATE($F$3,$I$3,1),0),采购[产品名称],产品库存!$D19,采购[产品型号],产品库存!F19),SUMIFS(采购[采购量],采购[采购时间],"&gt;="&amp;DATE($F$3,1,1),采购[采购时间],"&lt;="&amp;DATE($F$3,12,31),采购[产品名称],产品库存!$D19,采购[产品型号],产品库存!F19))</f>
        <v>0</v>
      </c>
      <c r="I19" s="14">
        <f>SUMIFS(采购[采购量],采购[产品名称],D19,采购[产品型号],F19,采购[采购时间],"&lt;="&amp;IF($I$3="全年",EOMONTH(DATE($F$3,12,1),0),EOMONTH(DATE($F$3,$I$3,1),0)))-SUMIFS(销售[销售量],销售[产品名称],D19,销售[产品型号],F19,销售[销售时间],"&lt;="&amp;IF($I$3="全年",EOMONTH(DATE($F$3,12,1),0),EOMONTH(DATE($F$3,$I$3,1),0)))</f>
        <v>17100</v>
      </c>
      <c r="J19" s="8">
        <f>IF($I$3&lt;&gt;"全年",SUMIFS(销售[销售额],销售[销售时间],"&gt;="&amp;DATE($F$3,$I$3,1),销售[销售时间],"&lt;="&amp;EOMONTH(DATE($F$3,$I$3,1),0),销售[产品名称],产品库存!$D19,销售[产品型号],产品库存!F19),SUMIFS(销售[销售额],销售[销售时间],"&gt;="&amp;DATE($F$3,1,1),销售[销售时间],"&lt;="&amp;DATE($F$3,12,31),销售[产品名称],产品库存!$D19,销售[产品型号],产品库存!F19))</f>
        <v>20736</v>
      </c>
      <c r="K19" s="8">
        <f>IF($I$3&lt;&gt;"全年",SUMIFS(采购[采购总价],采购[采购时间],"&gt;="&amp;DATE($F$3,$I$3,1),采购[采购时间],"&lt;="&amp;EOMONTH(DATE($F$3,$I$3,1),0),采购[产品名称],产品库存!$D19,采购[产品型号],产品库存!F19),SUMIFS(采购[采购总价],采购[采购时间],"&gt;="&amp;DATE($F$3,1,1),采购[采购时间],"&lt;="&amp;DATE($F$3,12,31),采购[产品名称],产品库存!$D19,采购[产品型号],产品库存!F19))</f>
        <v>0</v>
      </c>
      <c r="L19" s="14">
        <f t="shared" si="0"/>
        <v>20736</v>
      </c>
    </row>
    <row r="20" spans="4:12" ht="24" customHeight="1" x14ac:dyDescent="0.45">
      <c r="D20" s="7" t="s">
        <v>37</v>
      </c>
      <c r="E20" s="34" t="str">
        <f>D20</f>
        <v>果粒橙</v>
      </c>
      <c r="F20" s="8" t="s">
        <v>15</v>
      </c>
      <c r="G20" s="8">
        <f>IF($I$3&lt;&gt;"全年",SUMIFS(销售[销售量],销售[销售时间],"&gt;="&amp;DATE($F$3,$I$3,1),销售[销售时间],"&lt;="&amp;EOMONTH(DATE($F$3,$I$3,1),0),销售[产品名称],产品库存!$D20,销售[产品型号],产品库存!F20),SUMIFS(销售[销售量],销售[销售时间],"&gt;="&amp;DATE($F$3,1,1),销售[销售时间],"&lt;="&amp;DATE($F$3,12,31),销售[产品名称],产品库存!$D20,销售[产品型号],产品库存!F20))</f>
        <v>4343</v>
      </c>
      <c r="H20" s="22">
        <f>IF($I$3&lt;&gt;"全年",SUMIFS(采购[采购量],采购[采购时间],"&gt;="&amp;DATE($F$3,$I$3,1),采购[采购时间],"&lt;="&amp;EOMONTH(DATE($F$3,$I$3,1),0),采购[产品名称],产品库存!$D20,采购[产品型号],产品库存!F20),SUMIFS(采购[采购量],采购[采购时间],"&gt;="&amp;DATE($F$3,1,1),采购[采购时间],"&lt;="&amp;DATE($F$3,12,31),采购[产品名称],产品库存!$D20,采购[产品型号],产品库存!F20))</f>
        <v>3577</v>
      </c>
      <c r="I20" s="14">
        <f>SUMIFS(采购[采购量],采购[产品名称],D20,采购[产品型号],F20,采购[采购时间],"&lt;="&amp;IF($I$3="全年",EOMONTH(DATE($F$3,12,1),0),EOMONTH(DATE($F$3,$I$3,1),0)))-SUMIFS(销售[销售量],销售[产品名称],D20,销售[产品型号],F20,销售[销售时间],"&lt;="&amp;IF($I$3="全年",EOMONTH(DATE($F$3,12,1),0),EOMONTH(DATE($F$3,$I$3,1),0)))</f>
        <v>-6894</v>
      </c>
      <c r="J20" s="8">
        <f>IF($I$3&lt;&gt;"全年",SUMIFS(销售[销售额],销售[销售时间],"&gt;="&amp;DATE($F$3,$I$3,1),销售[销售时间],"&lt;="&amp;EOMONTH(DATE($F$3,$I$3,1),0),销售[产品名称],产品库存!$D20,销售[产品型号],产品库存!F20),SUMIFS(销售[销售额],销售[销售时间],"&gt;="&amp;DATE($F$3,1,1),销售[销售时间],"&lt;="&amp;DATE($F$3,12,31),销售[产品名称],产品库存!$D20,销售[产品型号],产品库存!F20))</f>
        <v>15200.5</v>
      </c>
      <c r="K20" s="8">
        <f>IF($I$3&lt;&gt;"全年",SUMIFS(采购[采购总价],采购[采购时间],"&gt;="&amp;DATE($F$3,$I$3,1),采购[采购时间],"&lt;="&amp;EOMONTH(DATE($F$3,$I$3,1),0),采购[产品名称],产品库存!$D20,采购[产品型号],产品库存!F20),SUMIFS(采购[采购总价],采购[采购时间],"&gt;="&amp;DATE($F$3,1,1),采购[采购时间],"&lt;="&amp;DATE($F$3,12,31),采购[产品名称],产品库存!$D20,采购[产品型号],产品库存!F20))</f>
        <v>6223.98</v>
      </c>
      <c r="L20" s="14">
        <f t="shared" si="0"/>
        <v>8976.52</v>
      </c>
    </row>
    <row r="21" spans="4:12" ht="24" customHeight="1" x14ac:dyDescent="0.45">
      <c r="D21" s="7" t="s">
        <v>37</v>
      </c>
      <c r="E21" s="34"/>
      <c r="F21" s="8" t="s">
        <v>12</v>
      </c>
      <c r="G21" s="8">
        <f>IF($I$3&lt;&gt;"全年",SUMIFS(销售[销售量],销售[销售时间],"&gt;="&amp;DATE($F$3,$I$3,1),销售[销售时间],"&lt;="&amp;EOMONTH(DATE($F$3,$I$3,1),0),销售[产品名称],产品库存!$D21,销售[产品型号],产品库存!F21),SUMIFS(销售[销售量],销售[销售时间],"&gt;="&amp;DATE($F$3,1,1),销售[销售时间],"&lt;="&amp;DATE($F$3,12,31),销售[产品名称],产品库存!$D21,销售[产品型号],产品库存!F21))</f>
        <v>0</v>
      </c>
      <c r="H21" s="22">
        <f>IF($I$3&lt;&gt;"全年",SUMIFS(采购[采购量],采购[采购时间],"&gt;="&amp;DATE($F$3,$I$3,1),采购[采购时间],"&lt;="&amp;EOMONTH(DATE($F$3,$I$3,1),0),采购[产品名称],产品库存!$D21,采购[产品型号],产品库存!F21),SUMIFS(采购[采购量],采购[采购时间],"&gt;="&amp;DATE($F$3,1,1),采购[采购时间],"&lt;="&amp;DATE($F$3,12,31),采购[产品名称],产品库存!$D21,采购[产品型号],产品库存!F21))</f>
        <v>2175</v>
      </c>
      <c r="I21" s="14">
        <f>SUMIFS(采购[采购量],采购[产品名称],D21,采购[产品型号],F21,采购[采购时间],"&lt;="&amp;IF($I$3="全年",EOMONTH(DATE($F$3,12,1),0),EOMONTH(DATE($F$3,$I$3,1),0)))-SUMIFS(销售[销售量],销售[产品名称],D21,销售[产品型号],F21,销售[销售时间],"&lt;="&amp;IF($I$3="全年",EOMONTH(DATE($F$3,12,1),0),EOMONTH(DATE($F$3,$I$3,1),0)))</f>
        <v>14008</v>
      </c>
      <c r="J21" s="8">
        <f>IF($I$3&lt;&gt;"全年",SUMIFS(销售[销售额],销售[销售时间],"&gt;="&amp;DATE($F$3,$I$3,1),销售[销售时间],"&lt;="&amp;EOMONTH(DATE($F$3,$I$3,1),0),销售[产品名称],产品库存!$D21,销售[产品型号],产品库存!F21),SUMIFS(销售[销售额],销售[销售时间],"&gt;="&amp;DATE($F$3,1,1),销售[销售时间],"&lt;="&amp;DATE($F$3,12,31),销售[产品名称],产品库存!$D21,销售[产品型号],产品库存!F21))</f>
        <v>0</v>
      </c>
      <c r="K21" s="8">
        <f>IF($I$3&lt;&gt;"全年",SUMIFS(采购[采购总价],采购[采购时间],"&gt;="&amp;DATE($F$3,$I$3,1),采购[采购时间],"&lt;="&amp;EOMONTH(DATE($F$3,$I$3,1),0),采购[产品名称],产品库存!$D21,采购[产品型号],产品库存!F21),SUMIFS(采购[采购总价],采购[采购时间],"&gt;="&amp;DATE($F$3,1,1),采购[采购时间],"&lt;="&amp;DATE($F$3,12,31),采购[产品名称],产品库存!$D21,采购[产品型号],产品库存!F21))</f>
        <v>9657</v>
      </c>
      <c r="L21" s="14">
        <f t="shared" si="0"/>
        <v>-9657</v>
      </c>
    </row>
    <row r="22" spans="4:12" ht="24" customHeight="1" x14ac:dyDescent="0.45"/>
    <row r="23" spans="4:12" ht="24" customHeight="1" x14ac:dyDescent="0.45"/>
    <row r="24" spans="4:12" ht="24" customHeight="1" x14ac:dyDescent="0.45"/>
    <row r="25" spans="4:12" ht="24" customHeight="1" x14ac:dyDescent="0.45"/>
    <row r="26" spans="4:12" ht="24" customHeight="1" x14ac:dyDescent="0.45"/>
    <row r="27" spans="4:12" ht="24" customHeight="1" x14ac:dyDescent="0.45"/>
    <row r="28" spans="4:12" ht="24" customHeight="1" x14ac:dyDescent="0.45"/>
    <row r="29" spans="4:12" ht="24" customHeight="1" x14ac:dyDescent="0.45"/>
    <row r="30" spans="4:12" ht="24" customHeight="1" x14ac:dyDescent="0.45"/>
    <row r="31" spans="4:12" ht="24" customHeight="1" x14ac:dyDescent="0.45"/>
    <row r="32" spans="4:12" ht="24" customHeight="1" x14ac:dyDescent="0.45"/>
    <row r="33" ht="24" customHeight="1" x14ac:dyDescent="0.45"/>
    <row r="34" ht="24" customHeight="1" x14ac:dyDescent="0.45"/>
    <row r="35" ht="24" customHeight="1" x14ac:dyDescent="0.45"/>
    <row r="36" ht="24" customHeight="1" x14ac:dyDescent="0.45"/>
    <row r="37" ht="24" customHeight="1" x14ac:dyDescent="0.45"/>
    <row r="38" ht="24" customHeight="1" x14ac:dyDescent="0.45"/>
    <row r="39" ht="24" customHeight="1" x14ac:dyDescent="0.45"/>
    <row r="40" ht="24" customHeight="1" x14ac:dyDescent="0.45"/>
    <row r="41" ht="24" customHeight="1" x14ac:dyDescent="0.45"/>
    <row r="42" ht="24" customHeight="1" x14ac:dyDescent="0.45"/>
    <row r="43" ht="24" customHeight="1" x14ac:dyDescent="0.45"/>
    <row r="44" ht="24" customHeight="1" x14ac:dyDescent="0.45"/>
    <row r="45" ht="24" customHeight="1" x14ac:dyDescent="0.45"/>
    <row r="46" ht="24" customHeight="1" x14ac:dyDescent="0.45"/>
    <row r="47" ht="24" customHeight="1" x14ac:dyDescent="0.45"/>
    <row r="48" ht="24" customHeight="1" x14ac:dyDescent="0.45"/>
    <row r="49" ht="24" customHeight="1" x14ac:dyDescent="0.45"/>
  </sheetData>
  <dataConsolidate/>
  <mergeCells count="6">
    <mergeCell ref="E20:E21"/>
    <mergeCell ref="E6:E8"/>
    <mergeCell ref="E9:E11"/>
    <mergeCell ref="E12:E13"/>
    <mergeCell ref="E14:E16"/>
    <mergeCell ref="E17:E19"/>
  </mergeCells>
  <phoneticPr fontId="1" type="noConversion"/>
  <conditionalFormatting sqref="I6:I21">
    <cfRule type="dataBar" priority="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{00569DBB-13F0-4A17-BB09-BDAD2629CE90}</x14:id>
        </ext>
      </extLst>
    </cfRule>
  </conditionalFormatting>
  <conditionalFormatting sqref="L6:L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{5114BFA9-B1C7-447B-BE8F-8967C44362F6}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569DBB-13F0-4A17-BB09-BDAD2629C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I6:I21</xm:sqref>
        </x14:conditionalFormatting>
        <x14:conditionalFormatting xmlns:xm="http://schemas.microsoft.com/office/excel/2006/main">
          <x14:cfRule type="dataBar" id="{5114BFA9-B1C7-447B-BE8F-8967C44362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L6:L21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E106-6647-405A-B781-AA237DD149E0}">
  <dimension ref="D1:J559"/>
  <sheetViews>
    <sheetView showGridLines="0" zoomScale="70" zoomScaleNormal="70" workbookViewId="0"/>
  </sheetViews>
  <sheetFormatPr defaultRowHeight="23.25" x14ac:dyDescent="0.45"/>
  <cols>
    <col min="1" max="3" width="8.6640625" style="1"/>
    <col min="4" max="10" width="13.58203125" style="1" customWidth="1"/>
    <col min="11" max="16384" width="8.6640625" style="1"/>
  </cols>
  <sheetData>
    <row r="1" spans="4:10" ht="24" customHeight="1" x14ac:dyDescent="0.45"/>
    <row r="2" spans="4:10" ht="24" customHeight="1" x14ac:dyDescent="0.45"/>
    <row r="3" spans="4:10" ht="24" customHeight="1" thickBot="1" x14ac:dyDescent="0.5">
      <c r="D3" s="2" t="s">
        <v>22</v>
      </c>
      <c r="E3" s="3" t="s">
        <v>1</v>
      </c>
      <c r="F3" s="13" t="s">
        <v>2</v>
      </c>
      <c r="G3" s="3" t="s">
        <v>23</v>
      </c>
      <c r="H3" s="3" t="s">
        <v>24</v>
      </c>
      <c r="I3" s="3" t="s">
        <v>25</v>
      </c>
      <c r="J3" s="3" t="s">
        <v>26</v>
      </c>
    </row>
    <row r="4" spans="4:10" ht="24" customHeight="1" x14ac:dyDescent="0.45">
      <c r="D4" s="4">
        <v>43831</v>
      </c>
      <c r="E4" s="5" t="s">
        <v>11</v>
      </c>
      <c r="F4" s="5" t="s">
        <v>12</v>
      </c>
      <c r="G4" s="5">
        <v>729</v>
      </c>
      <c r="H4" s="6">
        <f>SUMIFS(价目表[零售价],价目表[产品名称],销售[[#This Row],[产品名称]],价目表[产品型号],销售[[#This Row],[产品型号]])</f>
        <v>6</v>
      </c>
      <c r="I4" s="6">
        <f>销售[[#This Row],[销售量]]*销售[[#This Row],[零售价]]</f>
        <v>4374</v>
      </c>
      <c r="J4" s="5">
        <v>4</v>
      </c>
    </row>
    <row r="5" spans="4:10" ht="24" customHeight="1" x14ac:dyDescent="0.45">
      <c r="D5" s="7">
        <v>43832</v>
      </c>
      <c r="E5" s="8" t="s">
        <v>16</v>
      </c>
      <c r="F5" s="8" t="s">
        <v>15</v>
      </c>
      <c r="G5" s="8">
        <v>2543</v>
      </c>
      <c r="H5" s="9">
        <f>SUMIFS(价目表[零售价],价目表[产品名称],销售[[#This Row],[产品名称]],价目表[产品型号],销售[[#This Row],[产品型号]])</f>
        <v>3</v>
      </c>
      <c r="I5" s="9">
        <f>销售[[#This Row],[销售量]]*销售[[#This Row],[零售价]]</f>
        <v>7629</v>
      </c>
      <c r="J5" s="8">
        <v>18</v>
      </c>
    </row>
    <row r="6" spans="4:10" ht="24" customHeight="1" x14ac:dyDescent="0.45">
      <c r="D6" s="7">
        <v>43833</v>
      </c>
      <c r="E6" s="8" t="s">
        <v>11</v>
      </c>
      <c r="F6" s="8" t="s">
        <v>14</v>
      </c>
      <c r="G6" s="8">
        <v>2967</v>
      </c>
      <c r="H6" s="9">
        <f>SUMIFS(价目表[零售价],价目表[产品名称],销售[[#This Row],[产品名称]],价目表[产品型号],销售[[#This Row],[产品型号]])</f>
        <v>2.5</v>
      </c>
      <c r="I6" s="9">
        <f>销售[[#This Row],[销售量]]*销售[[#This Row],[零售价]]</f>
        <v>7417.5</v>
      </c>
      <c r="J6" s="8">
        <v>3</v>
      </c>
    </row>
    <row r="7" spans="4:10" ht="24" customHeight="1" x14ac:dyDescent="0.45">
      <c r="D7" s="7">
        <v>43834</v>
      </c>
      <c r="E7" s="8" t="s">
        <v>8</v>
      </c>
      <c r="F7" s="8" t="s">
        <v>14</v>
      </c>
      <c r="G7" s="8">
        <v>329</v>
      </c>
      <c r="H7" s="9">
        <f>SUMIFS(价目表[零售价],价目表[产品名称],销售[[#This Row],[产品名称]],价目表[产品型号],销售[[#This Row],[产品型号]])</f>
        <v>6</v>
      </c>
      <c r="I7" s="9">
        <f>销售[[#This Row],[销售量]]*销售[[#This Row],[零售价]]</f>
        <v>1974</v>
      </c>
      <c r="J7" s="8">
        <v>3</v>
      </c>
    </row>
    <row r="8" spans="4:10" ht="24" customHeight="1" x14ac:dyDescent="0.45">
      <c r="D8" s="7">
        <v>43835</v>
      </c>
      <c r="E8" s="8" t="s">
        <v>17</v>
      </c>
      <c r="F8" s="8" t="s">
        <v>15</v>
      </c>
      <c r="G8" s="8">
        <v>1002</v>
      </c>
      <c r="H8" s="9">
        <f>SUMIFS(价目表[零售价],价目表[产品名称],销售[[#This Row],[产品名称]],价目表[产品型号],销售[[#This Row],[产品型号]])</f>
        <v>3.5</v>
      </c>
      <c r="I8" s="9">
        <f>销售[[#This Row],[销售量]]*销售[[#This Row],[零售价]]</f>
        <v>3507</v>
      </c>
      <c r="J8" s="8">
        <v>14</v>
      </c>
    </row>
    <row r="9" spans="4:10" ht="24" customHeight="1" x14ac:dyDescent="0.45">
      <c r="D9" s="7">
        <v>43836</v>
      </c>
      <c r="E9" s="8" t="s">
        <v>8</v>
      </c>
      <c r="F9" s="8" t="s">
        <v>9</v>
      </c>
      <c r="G9" s="8">
        <v>1183</v>
      </c>
      <c r="H9" s="9">
        <f>SUMIFS(价目表[零售价],价目表[产品名称],销售[[#This Row],[产品名称]],价目表[产品型号],销售[[#This Row],[产品型号]])</f>
        <v>4</v>
      </c>
      <c r="I9" s="9">
        <f>销售[[#This Row],[销售量]]*销售[[#This Row],[零售价]]</f>
        <v>4732</v>
      </c>
      <c r="J9" s="8">
        <v>7</v>
      </c>
    </row>
    <row r="10" spans="4:10" ht="24" customHeight="1" x14ac:dyDescent="0.45">
      <c r="D10" s="7">
        <v>43837</v>
      </c>
      <c r="E10" s="8" t="s">
        <v>16</v>
      </c>
      <c r="F10" s="8" t="s">
        <v>12</v>
      </c>
      <c r="G10" s="8">
        <v>20</v>
      </c>
      <c r="H10" s="9">
        <f>SUMIFS(价目表[零售价],价目表[产品名称],销售[[#This Row],[产品名称]],价目表[产品型号],销售[[#This Row],[产品型号]])</f>
        <v>6</v>
      </c>
      <c r="I10" s="9">
        <f>销售[[#This Row],[销售量]]*销售[[#This Row],[零售价]]</f>
        <v>120</v>
      </c>
      <c r="J10" s="8">
        <v>8</v>
      </c>
    </row>
    <row r="11" spans="4:10" ht="24" customHeight="1" x14ac:dyDescent="0.45">
      <c r="D11" s="7">
        <v>43838</v>
      </c>
      <c r="E11" s="8" t="s">
        <v>16</v>
      </c>
      <c r="F11" s="8" t="s">
        <v>12</v>
      </c>
      <c r="G11" s="8">
        <v>518</v>
      </c>
      <c r="H11" s="9">
        <f>SUMIFS(价目表[零售价],价目表[产品名称],销售[[#This Row],[产品名称]],价目表[产品型号],销售[[#This Row],[产品型号]])</f>
        <v>6</v>
      </c>
      <c r="I11" s="9">
        <f>销售[[#This Row],[销售量]]*销售[[#This Row],[零售价]]</f>
        <v>3108</v>
      </c>
      <c r="J11" s="8">
        <v>1</v>
      </c>
    </row>
    <row r="12" spans="4:10" ht="24" customHeight="1" x14ac:dyDescent="0.45">
      <c r="D12" s="7">
        <v>43839</v>
      </c>
      <c r="E12" s="8" t="s">
        <v>21</v>
      </c>
      <c r="F12" s="8" t="s">
        <v>12</v>
      </c>
      <c r="G12" s="8">
        <v>380</v>
      </c>
      <c r="H12" s="9">
        <f>SUMIFS(价目表[零售价],价目表[产品名称],销售[[#This Row],[产品名称]],价目表[产品型号],销售[[#This Row],[产品型号]])</f>
        <v>8</v>
      </c>
      <c r="I12" s="9">
        <f>销售[[#This Row],[销售量]]*销售[[#This Row],[零售价]]</f>
        <v>3040</v>
      </c>
      <c r="J12" s="8">
        <v>13</v>
      </c>
    </row>
    <row r="13" spans="4:10" ht="24" customHeight="1" x14ac:dyDescent="0.45">
      <c r="D13" s="7">
        <v>43840</v>
      </c>
      <c r="E13" s="8" t="s">
        <v>16</v>
      </c>
      <c r="F13" s="8" t="s">
        <v>14</v>
      </c>
      <c r="G13" s="8">
        <v>2905</v>
      </c>
      <c r="H13" s="9">
        <f>SUMIFS(价目表[零售价],价目表[产品名称],销售[[#This Row],[产品名称]],价目表[产品型号],销售[[#This Row],[产品型号]])</f>
        <v>2.5</v>
      </c>
      <c r="I13" s="9">
        <f>销售[[#This Row],[销售量]]*销售[[#This Row],[零售价]]</f>
        <v>7262.5</v>
      </c>
      <c r="J13" s="8">
        <v>1</v>
      </c>
    </row>
    <row r="14" spans="4:10" ht="24" customHeight="1" x14ac:dyDescent="0.45">
      <c r="D14" s="7">
        <v>43841</v>
      </c>
      <c r="E14" s="8" t="s">
        <v>16</v>
      </c>
      <c r="F14" s="8" t="s">
        <v>14</v>
      </c>
      <c r="G14" s="8">
        <v>2466</v>
      </c>
      <c r="H14" s="9">
        <f>SUMIFS(价目表[零售价],价目表[产品名称],销售[[#This Row],[产品名称]],价目表[产品型号],销售[[#This Row],[产品型号]])</f>
        <v>2.5</v>
      </c>
      <c r="I14" s="9">
        <f>销售[[#This Row],[销售量]]*销售[[#This Row],[零售价]]</f>
        <v>6165</v>
      </c>
      <c r="J14" s="8">
        <v>0</v>
      </c>
    </row>
    <row r="15" spans="4:10" ht="24" customHeight="1" x14ac:dyDescent="0.45">
      <c r="D15" s="7">
        <v>43842</v>
      </c>
      <c r="E15" s="8" t="s">
        <v>16</v>
      </c>
      <c r="F15" s="8" t="s">
        <v>15</v>
      </c>
      <c r="G15" s="8">
        <v>1070</v>
      </c>
      <c r="H15" s="9">
        <f>SUMIFS(价目表[零售价],价目表[产品名称],销售[[#This Row],[产品名称]],价目表[产品型号],销售[[#This Row],[产品型号]])</f>
        <v>3</v>
      </c>
      <c r="I15" s="9">
        <f>销售[[#This Row],[销售量]]*销售[[#This Row],[零售价]]</f>
        <v>3210</v>
      </c>
      <c r="J15" s="8">
        <v>9</v>
      </c>
    </row>
    <row r="16" spans="4:10" ht="24" customHeight="1" x14ac:dyDescent="0.45">
      <c r="D16" s="7">
        <v>43843</v>
      </c>
      <c r="E16" s="8" t="s">
        <v>18</v>
      </c>
      <c r="F16" s="8" t="s">
        <v>15</v>
      </c>
      <c r="G16" s="8">
        <v>1354</v>
      </c>
      <c r="H16" s="9">
        <f>SUMIFS(价目表[零售价],价目表[产品名称],销售[[#This Row],[产品名称]],价目表[产品型号],销售[[#This Row],[产品型号]])</f>
        <v>5</v>
      </c>
      <c r="I16" s="9">
        <f>销售[[#This Row],[销售量]]*销售[[#This Row],[零售价]]</f>
        <v>6770</v>
      </c>
      <c r="J16" s="8">
        <v>16</v>
      </c>
    </row>
    <row r="17" spans="4:10" ht="24" customHeight="1" x14ac:dyDescent="0.45">
      <c r="D17" s="7">
        <v>43844</v>
      </c>
      <c r="E17" s="8" t="s">
        <v>21</v>
      </c>
      <c r="F17" s="8" t="s">
        <v>12</v>
      </c>
      <c r="G17" s="8">
        <v>253</v>
      </c>
      <c r="H17" s="9">
        <f>SUMIFS(价目表[零售价],价目表[产品名称],销售[[#This Row],[产品名称]],价目表[产品型号],销售[[#This Row],[产品型号]])</f>
        <v>8</v>
      </c>
      <c r="I17" s="9">
        <f>销售[[#This Row],[销售量]]*销售[[#This Row],[零售价]]</f>
        <v>2024</v>
      </c>
      <c r="J17" s="8">
        <v>12</v>
      </c>
    </row>
    <row r="18" spans="4:10" ht="24" customHeight="1" x14ac:dyDescent="0.45">
      <c r="D18" s="7">
        <v>43845</v>
      </c>
      <c r="E18" s="8" t="s">
        <v>8</v>
      </c>
      <c r="F18" s="8" t="s">
        <v>9</v>
      </c>
      <c r="G18" s="8">
        <v>2222</v>
      </c>
      <c r="H18" s="9">
        <f>SUMIFS(价目表[零售价],价目表[产品名称],销售[[#This Row],[产品名称]],价目表[产品型号],销售[[#This Row],[产品型号]])</f>
        <v>4</v>
      </c>
      <c r="I18" s="9">
        <f>销售[[#This Row],[销售量]]*销售[[#This Row],[零售价]]</f>
        <v>8888</v>
      </c>
      <c r="J18" s="8">
        <v>9</v>
      </c>
    </row>
    <row r="19" spans="4:10" ht="24" customHeight="1" x14ac:dyDescent="0.45">
      <c r="D19" s="7">
        <v>43846</v>
      </c>
      <c r="E19" s="8" t="s">
        <v>11</v>
      </c>
      <c r="F19" s="8" t="s">
        <v>14</v>
      </c>
      <c r="G19" s="8">
        <v>1369</v>
      </c>
      <c r="H19" s="9">
        <f>SUMIFS(价目表[零售价],价目表[产品名称],销售[[#This Row],[产品名称]],价目表[产品型号],销售[[#This Row],[产品型号]])</f>
        <v>2.5</v>
      </c>
      <c r="I19" s="9">
        <f>销售[[#This Row],[销售量]]*销售[[#This Row],[零售价]]</f>
        <v>3422.5</v>
      </c>
      <c r="J19" s="8">
        <v>9</v>
      </c>
    </row>
    <row r="20" spans="4:10" ht="24" customHeight="1" x14ac:dyDescent="0.45">
      <c r="D20" s="7">
        <v>43847</v>
      </c>
      <c r="E20" s="8" t="s">
        <v>27</v>
      </c>
      <c r="F20" s="8" t="s">
        <v>28</v>
      </c>
      <c r="G20" s="8">
        <v>2169</v>
      </c>
      <c r="H20" s="9">
        <f>SUMIFS(价目表[零售价],价目表[产品名称],销售[[#This Row],[产品名称]],价目表[产品型号],销售[[#This Row],[产品型号]])</f>
        <v>3</v>
      </c>
      <c r="I20" s="9">
        <f>销售[[#This Row],[销售量]]*销售[[#This Row],[零售价]]</f>
        <v>6507</v>
      </c>
      <c r="J20" s="8">
        <v>1</v>
      </c>
    </row>
    <row r="21" spans="4:10" ht="24" customHeight="1" x14ac:dyDescent="0.45">
      <c r="D21" s="7">
        <v>43848</v>
      </c>
      <c r="E21" s="8" t="s">
        <v>21</v>
      </c>
      <c r="F21" s="8" t="s">
        <v>12</v>
      </c>
      <c r="G21" s="8">
        <v>2082</v>
      </c>
      <c r="H21" s="9">
        <f>SUMIFS(价目表[零售价],价目表[产品名称],销售[[#This Row],[产品名称]],价目表[产品型号],销售[[#This Row],[产品型号]])</f>
        <v>8</v>
      </c>
      <c r="I21" s="9">
        <f>销售[[#This Row],[销售量]]*销售[[#This Row],[零售价]]</f>
        <v>16656</v>
      </c>
      <c r="J21" s="8">
        <v>0</v>
      </c>
    </row>
    <row r="22" spans="4:10" ht="24" customHeight="1" x14ac:dyDescent="0.45">
      <c r="D22" s="7">
        <v>43849</v>
      </c>
      <c r="E22" s="8" t="s">
        <v>16</v>
      </c>
      <c r="F22" s="8" t="s">
        <v>15</v>
      </c>
      <c r="G22" s="8">
        <v>1887</v>
      </c>
      <c r="H22" s="9">
        <f>SUMIFS(价目表[零售价],价目表[产品名称],销售[[#This Row],[产品名称]],价目表[产品型号],销售[[#This Row],[产品型号]])</f>
        <v>3</v>
      </c>
      <c r="I22" s="9">
        <f>销售[[#This Row],[销售量]]*销售[[#This Row],[零售价]]</f>
        <v>5661</v>
      </c>
      <c r="J22" s="8">
        <v>11</v>
      </c>
    </row>
    <row r="23" spans="4:10" ht="24" customHeight="1" x14ac:dyDescent="0.45">
      <c r="D23" s="7">
        <v>43850</v>
      </c>
      <c r="E23" s="8" t="s">
        <v>8</v>
      </c>
      <c r="F23" s="8" t="s">
        <v>9</v>
      </c>
      <c r="G23" s="8">
        <v>2139</v>
      </c>
      <c r="H23" s="9">
        <f>SUMIFS(价目表[零售价],价目表[产品名称],销售[[#This Row],[产品名称]],价目表[产品型号],销售[[#This Row],[产品型号]])</f>
        <v>4</v>
      </c>
      <c r="I23" s="9">
        <f>销售[[#This Row],[销售量]]*销售[[#This Row],[零售价]]</f>
        <v>8556</v>
      </c>
      <c r="J23" s="8">
        <v>4</v>
      </c>
    </row>
    <row r="24" spans="4:10" ht="24" customHeight="1" x14ac:dyDescent="0.45">
      <c r="D24" s="7">
        <v>43851</v>
      </c>
      <c r="E24" s="8" t="s">
        <v>17</v>
      </c>
      <c r="F24" s="8" t="s">
        <v>15</v>
      </c>
      <c r="G24" s="8">
        <v>1683</v>
      </c>
      <c r="H24" s="9">
        <f>SUMIFS(价目表[零售价],价目表[产品名称],销售[[#This Row],[产品名称]],价目表[产品型号],销售[[#This Row],[产品型号]])</f>
        <v>3.5</v>
      </c>
      <c r="I24" s="9">
        <f>销售[[#This Row],[销售量]]*销售[[#This Row],[零售价]]</f>
        <v>5890.5</v>
      </c>
      <c r="J24" s="8">
        <v>4</v>
      </c>
    </row>
    <row r="25" spans="4:10" ht="24" customHeight="1" x14ac:dyDescent="0.45">
      <c r="D25" s="7">
        <v>43852</v>
      </c>
      <c r="E25" s="8" t="s">
        <v>11</v>
      </c>
      <c r="F25" s="8" t="s">
        <v>12</v>
      </c>
      <c r="G25" s="8">
        <v>954</v>
      </c>
      <c r="H25" s="9">
        <f>SUMIFS(价目表[零售价],价目表[产品名称],销售[[#This Row],[产品名称]],价目表[产品型号],销售[[#This Row],[产品型号]])</f>
        <v>6</v>
      </c>
      <c r="I25" s="9">
        <f>销售[[#This Row],[销售量]]*销售[[#This Row],[零售价]]</f>
        <v>5724</v>
      </c>
      <c r="J25" s="8">
        <v>17</v>
      </c>
    </row>
    <row r="26" spans="4:10" ht="24" customHeight="1" x14ac:dyDescent="0.45">
      <c r="D26" s="7">
        <v>43853</v>
      </c>
      <c r="E26" s="8" t="s">
        <v>8</v>
      </c>
      <c r="F26" s="8" t="s">
        <v>13</v>
      </c>
      <c r="G26" s="8">
        <v>2396</v>
      </c>
      <c r="H26" s="9">
        <f>SUMIFS(价目表[零售价],价目表[产品名称],销售[[#This Row],[产品名称]],价目表[产品型号],销售[[#This Row],[产品型号]])</f>
        <v>8</v>
      </c>
      <c r="I26" s="9">
        <f>销售[[#This Row],[销售量]]*销售[[#This Row],[零售价]]</f>
        <v>19168</v>
      </c>
      <c r="J26" s="8">
        <v>3</v>
      </c>
    </row>
    <row r="27" spans="4:10" ht="24" customHeight="1" x14ac:dyDescent="0.45">
      <c r="D27" s="7">
        <v>43854</v>
      </c>
      <c r="E27" s="8" t="s">
        <v>8</v>
      </c>
      <c r="F27" s="8" t="s">
        <v>14</v>
      </c>
      <c r="G27" s="8">
        <v>221</v>
      </c>
      <c r="H27" s="9">
        <f>SUMIFS(价目表[零售价],价目表[产品名称],销售[[#This Row],[产品名称]],价目表[产品型号],销售[[#This Row],[产品型号]])</f>
        <v>6</v>
      </c>
      <c r="I27" s="9">
        <f>销售[[#This Row],[销售量]]*销售[[#This Row],[零售价]]</f>
        <v>1326</v>
      </c>
      <c r="J27" s="8">
        <v>14</v>
      </c>
    </row>
    <row r="28" spans="4:10" ht="24" customHeight="1" x14ac:dyDescent="0.45">
      <c r="D28" s="7">
        <v>43855</v>
      </c>
      <c r="E28" s="8" t="s">
        <v>8</v>
      </c>
      <c r="F28" s="8" t="s">
        <v>14</v>
      </c>
      <c r="G28" s="8">
        <v>719</v>
      </c>
      <c r="H28" s="9">
        <f>SUMIFS(价目表[零售价],价目表[产品名称],销售[[#This Row],[产品名称]],价目表[产品型号],销售[[#This Row],[产品型号]])</f>
        <v>6</v>
      </c>
      <c r="I28" s="9">
        <f>销售[[#This Row],[销售量]]*销售[[#This Row],[零售价]]</f>
        <v>4314</v>
      </c>
      <c r="J28" s="8">
        <v>12</v>
      </c>
    </row>
    <row r="29" spans="4:10" ht="24" customHeight="1" x14ac:dyDescent="0.45">
      <c r="D29" s="7">
        <v>43856</v>
      </c>
      <c r="E29" s="8" t="s">
        <v>11</v>
      </c>
      <c r="F29" s="8" t="s">
        <v>14</v>
      </c>
      <c r="G29" s="8">
        <v>326</v>
      </c>
      <c r="H29" s="9">
        <f>SUMIFS(价目表[零售价],价目表[产品名称],销售[[#This Row],[产品名称]],价目表[产品型号],销售[[#This Row],[产品型号]])</f>
        <v>2.5</v>
      </c>
      <c r="I29" s="9">
        <f>销售[[#This Row],[销售量]]*销售[[#This Row],[零售价]]</f>
        <v>815</v>
      </c>
      <c r="J29" s="8">
        <v>10</v>
      </c>
    </row>
    <row r="30" spans="4:10" ht="24" customHeight="1" x14ac:dyDescent="0.45">
      <c r="D30" s="7">
        <v>43857</v>
      </c>
      <c r="E30" s="8" t="s">
        <v>18</v>
      </c>
      <c r="F30" s="8" t="s">
        <v>14</v>
      </c>
      <c r="G30" s="8">
        <v>656</v>
      </c>
      <c r="H30" s="9">
        <f>SUMIFS(价目表[零售价],价目表[产品名称],销售[[#This Row],[产品名称]],价目表[产品型号],销售[[#This Row],[产品型号]])</f>
        <v>4</v>
      </c>
      <c r="I30" s="9">
        <f>销售[[#This Row],[销售量]]*销售[[#This Row],[零售价]]</f>
        <v>2624</v>
      </c>
      <c r="J30" s="8">
        <v>13</v>
      </c>
    </row>
    <row r="31" spans="4:10" ht="24" customHeight="1" x14ac:dyDescent="0.45">
      <c r="D31" s="7">
        <v>43858</v>
      </c>
      <c r="E31" s="8" t="s">
        <v>21</v>
      </c>
      <c r="F31" s="8" t="s">
        <v>12</v>
      </c>
      <c r="G31" s="8">
        <v>1200</v>
      </c>
      <c r="H31" s="9">
        <f>SUMIFS(价目表[零售价],价目表[产品名称],销售[[#This Row],[产品名称]],价目表[产品型号],销售[[#This Row],[产品型号]])</f>
        <v>8</v>
      </c>
      <c r="I31" s="9">
        <f>销售[[#This Row],[销售量]]*销售[[#This Row],[零售价]]</f>
        <v>9600</v>
      </c>
      <c r="J31" s="8">
        <v>10</v>
      </c>
    </row>
    <row r="32" spans="4:10" ht="24" customHeight="1" x14ac:dyDescent="0.45">
      <c r="D32" s="7">
        <v>43859</v>
      </c>
      <c r="E32" s="8" t="s">
        <v>16</v>
      </c>
      <c r="F32" s="8" t="s">
        <v>12</v>
      </c>
      <c r="G32" s="8">
        <v>1115</v>
      </c>
      <c r="H32" s="9">
        <f>SUMIFS(价目表[零售价],价目表[产品名称],销售[[#This Row],[产品名称]],价目表[产品型号],销售[[#This Row],[产品型号]])</f>
        <v>6</v>
      </c>
      <c r="I32" s="9">
        <f>销售[[#This Row],[销售量]]*销售[[#This Row],[零售价]]</f>
        <v>6690</v>
      </c>
      <c r="J32" s="8">
        <v>6</v>
      </c>
    </row>
    <row r="33" spans="4:10" ht="24" customHeight="1" x14ac:dyDescent="0.45">
      <c r="D33" s="7">
        <v>43860</v>
      </c>
      <c r="E33" s="8" t="s">
        <v>16</v>
      </c>
      <c r="F33" s="8" t="s">
        <v>12</v>
      </c>
      <c r="G33" s="8">
        <v>1247</v>
      </c>
      <c r="H33" s="9">
        <f>SUMIFS(价目表[零售价],价目表[产品名称],销售[[#This Row],[产品名称]],价目表[产品型号],销售[[#This Row],[产品型号]])</f>
        <v>6</v>
      </c>
      <c r="I33" s="9">
        <f>销售[[#This Row],[销售量]]*销售[[#This Row],[零售价]]</f>
        <v>7482</v>
      </c>
      <c r="J33" s="8">
        <v>10</v>
      </c>
    </row>
    <row r="34" spans="4:10" ht="24" customHeight="1" x14ac:dyDescent="0.45">
      <c r="D34" s="7">
        <v>43861</v>
      </c>
      <c r="E34" s="8" t="s">
        <v>21</v>
      </c>
      <c r="F34" s="8" t="s">
        <v>15</v>
      </c>
      <c r="G34" s="8">
        <v>2082</v>
      </c>
      <c r="H34" s="9">
        <f>SUMIFS(价目表[零售价],价目表[产品名称],销售[[#This Row],[产品名称]],价目表[产品型号],销售[[#This Row],[产品型号]])</f>
        <v>3.5</v>
      </c>
      <c r="I34" s="9">
        <f>销售[[#This Row],[销售量]]*销售[[#This Row],[零售价]]</f>
        <v>7287</v>
      </c>
      <c r="J34" s="8">
        <v>19</v>
      </c>
    </row>
    <row r="35" spans="4:10" ht="24" customHeight="1" x14ac:dyDescent="0.45">
      <c r="D35" s="7">
        <v>43862</v>
      </c>
      <c r="E35" s="8" t="s">
        <v>18</v>
      </c>
      <c r="F35" s="8" t="s">
        <v>15</v>
      </c>
      <c r="G35" s="8">
        <v>1175</v>
      </c>
      <c r="H35" s="9">
        <f>SUMIFS(价目表[零售价],价目表[产品名称],销售[[#This Row],[产品名称]],价目表[产品型号],销售[[#This Row],[产品型号]])</f>
        <v>5</v>
      </c>
      <c r="I35" s="9">
        <f>销售[[#This Row],[销售量]]*销售[[#This Row],[零售价]]</f>
        <v>5875</v>
      </c>
      <c r="J35" s="8">
        <v>15</v>
      </c>
    </row>
    <row r="36" spans="4:10" ht="24" customHeight="1" x14ac:dyDescent="0.45">
      <c r="D36" s="7">
        <v>43863</v>
      </c>
      <c r="E36" s="8" t="s">
        <v>16</v>
      </c>
      <c r="F36" s="8" t="s">
        <v>12</v>
      </c>
      <c r="G36" s="8">
        <v>1556</v>
      </c>
      <c r="H36" s="9">
        <f>SUMIFS(价目表[零售价],价目表[产品名称],销售[[#This Row],[产品名称]],价目表[产品型号],销售[[#This Row],[产品型号]])</f>
        <v>6</v>
      </c>
      <c r="I36" s="9">
        <f>销售[[#This Row],[销售量]]*销售[[#This Row],[零售价]]</f>
        <v>9336</v>
      </c>
      <c r="J36" s="8">
        <v>4</v>
      </c>
    </row>
    <row r="37" spans="4:10" ht="24" customHeight="1" x14ac:dyDescent="0.45">
      <c r="D37" s="7">
        <v>43864</v>
      </c>
      <c r="E37" s="8" t="s">
        <v>29</v>
      </c>
      <c r="F37" s="8" t="s">
        <v>30</v>
      </c>
      <c r="G37" s="8">
        <v>315</v>
      </c>
      <c r="H37" s="9">
        <f>SUMIFS(价目表[零售价],价目表[产品名称],销售[[#This Row],[产品名称]],价目表[产品型号],销售[[#This Row],[产品型号]])</f>
        <v>6</v>
      </c>
      <c r="I37" s="9">
        <f>销售[[#This Row],[销售量]]*销售[[#This Row],[零售价]]</f>
        <v>1890</v>
      </c>
      <c r="J37" s="8">
        <v>13</v>
      </c>
    </row>
    <row r="38" spans="4:10" ht="24" customHeight="1" x14ac:dyDescent="0.45">
      <c r="D38" s="7">
        <v>43865</v>
      </c>
      <c r="E38" s="8" t="s">
        <v>16</v>
      </c>
      <c r="F38" s="8" t="s">
        <v>14</v>
      </c>
      <c r="G38" s="8">
        <v>148</v>
      </c>
      <c r="H38" s="9">
        <f>SUMIFS(价目表[零售价],价目表[产品名称],销售[[#This Row],[产品名称]],价目表[产品型号],销售[[#This Row],[产品型号]])</f>
        <v>2.5</v>
      </c>
      <c r="I38" s="9">
        <f>销售[[#This Row],[销售量]]*销售[[#This Row],[零售价]]</f>
        <v>370</v>
      </c>
      <c r="J38" s="8">
        <v>15</v>
      </c>
    </row>
    <row r="39" spans="4:10" ht="24" customHeight="1" x14ac:dyDescent="0.45">
      <c r="D39" s="7">
        <v>43866</v>
      </c>
      <c r="E39" s="8" t="s">
        <v>18</v>
      </c>
      <c r="F39" s="8" t="s">
        <v>15</v>
      </c>
      <c r="G39" s="8">
        <v>1307</v>
      </c>
      <c r="H39" s="9">
        <f>SUMIFS(价目表[零售价],价目表[产品名称],销售[[#This Row],[产品名称]],价目表[产品型号],销售[[#This Row],[产品型号]])</f>
        <v>5</v>
      </c>
      <c r="I39" s="9">
        <f>销售[[#This Row],[销售量]]*销售[[#This Row],[零售价]]</f>
        <v>6535</v>
      </c>
      <c r="J39" s="8">
        <v>9</v>
      </c>
    </row>
    <row r="40" spans="4:10" ht="24" customHeight="1" x14ac:dyDescent="0.45">
      <c r="D40" s="7">
        <v>43867</v>
      </c>
      <c r="E40" s="8" t="s">
        <v>11</v>
      </c>
      <c r="F40" s="8" t="s">
        <v>12</v>
      </c>
      <c r="G40" s="8">
        <v>1489</v>
      </c>
      <c r="H40" s="9">
        <f>SUMIFS(价目表[零售价],价目表[产品名称],销售[[#This Row],[产品名称]],价目表[产品型号],销售[[#This Row],[产品型号]])</f>
        <v>6</v>
      </c>
      <c r="I40" s="9">
        <f>销售[[#This Row],[销售量]]*销售[[#This Row],[零售价]]</f>
        <v>8934</v>
      </c>
      <c r="J40" s="8">
        <v>20</v>
      </c>
    </row>
    <row r="41" spans="4:10" ht="24" customHeight="1" x14ac:dyDescent="0.45">
      <c r="D41" s="7">
        <v>43868</v>
      </c>
      <c r="E41" s="8" t="s">
        <v>11</v>
      </c>
      <c r="F41" s="8" t="s">
        <v>14</v>
      </c>
      <c r="G41" s="8">
        <v>795</v>
      </c>
      <c r="H41" s="9">
        <f>SUMIFS(价目表[零售价],价目表[产品名称],销售[[#This Row],[产品名称]],价目表[产品型号],销售[[#This Row],[产品型号]])</f>
        <v>2.5</v>
      </c>
      <c r="I41" s="9">
        <f>销售[[#This Row],[销售量]]*销售[[#This Row],[零售价]]</f>
        <v>1987.5</v>
      </c>
      <c r="J41" s="8">
        <v>17</v>
      </c>
    </row>
    <row r="42" spans="4:10" ht="24" customHeight="1" x14ac:dyDescent="0.45">
      <c r="D42" s="7">
        <v>43869</v>
      </c>
      <c r="E42" s="8" t="s">
        <v>16</v>
      </c>
      <c r="F42" s="8" t="s">
        <v>15</v>
      </c>
      <c r="G42" s="8">
        <v>975</v>
      </c>
      <c r="H42" s="9">
        <f>SUMIFS(价目表[零售价],价目表[产品名称],销售[[#This Row],[产品名称]],价目表[产品型号],销售[[#This Row],[产品型号]])</f>
        <v>3</v>
      </c>
      <c r="I42" s="9">
        <f>销售[[#This Row],[销售量]]*销售[[#This Row],[零售价]]</f>
        <v>2925</v>
      </c>
      <c r="J42" s="8">
        <v>10</v>
      </c>
    </row>
    <row r="43" spans="4:10" ht="24" customHeight="1" x14ac:dyDescent="0.45">
      <c r="D43" s="7">
        <v>43870</v>
      </c>
      <c r="E43" s="8" t="s">
        <v>18</v>
      </c>
      <c r="F43" s="8" t="s">
        <v>19</v>
      </c>
      <c r="G43" s="8">
        <v>1081</v>
      </c>
      <c r="H43" s="9">
        <f>SUMIFS(价目表[零售价],价目表[产品名称],销售[[#This Row],[产品名称]],价目表[产品型号],销售[[#This Row],[产品型号]])</f>
        <v>6</v>
      </c>
      <c r="I43" s="9">
        <f>销售[[#This Row],[销售量]]*销售[[#This Row],[零售价]]</f>
        <v>6486</v>
      </c>
      <c r="J43" s="8">
        <v>0</v>
      </c>
    </row>
    <row r="44" spans="4:10" ht="24" customHeight="1" x14ac:dyDescent="0.45">
      <c r="D44" s="7">
        <v>43871</v>
      </c>
      <c r="E44" s="8" t="s">
        <v>18</v>
      </c>
      <c r="F44" s="8" t="s">
        <v>15</v>
      </c>
      <c r="G44" s="8">
        <v>543</v>
      </c>
      <c r="H44" s="9">
        <f>SUMIFS(价目表[零售价],价目表[产品名称],销售[[#This Row],[产品名称]],价目表[产品型号],销售[[#This Row],[产品型号]])</f>
        <v>5</v>
      </c>
      <c r="I44" s="9">
        <f>销售[[#This Row],[销售量]]*销售[[#This Row],[零售价]]</f>
        <v>2715</v>
      </c>
      <c r="J44" s="8">
        <v>12</v>
      </c>
    </row>
    <row r="45" spans="4:10" ht="24" customHeight="1" x14ac:dyDescent="0.45">
      <c r="D45" s="7">
        <v>43872</v>
      </c>
      <c r="E45" s="8" t="s">
        <v>16</v>
      </c>
      <c r="F45" s="8" t="s">
        <v>15</v>
      </c>
      <c r="G45" s="8">
        <v>237</v>
      </c>
      <c r="H45" s="9">
        <f>SUMIFS(价目表[零售价],价目表[产品名称],销售[[#This Row],[产品名称]],价目表[产品型号],销售[[#This Row],[产品型号]])</f>
        <v>3</v>
      </c>
      <c r="I45" s="9">
        <f>销售[[#This Row],[销售量]]*销售[[#This Row],[零售价]]</f>
        <v>711</v>
      </c>
      <c r="J45" s="8">
        <v>11</v>
      </c>
    </row>
    <row r="46" spans="4:10" ht="24" customHeight="1" x14ac:dyDescent="0.45">
      <c r="D46" s="7">
        <v>43873</v>
      </c>
      <c r="E46" s="8" t="s">
        <v>21</v>
      </c>
      <c r="F46" s="8" t="s">
        <v>12</v>
      </c>
      <c r="G46" s="8">
        <v>896</v>
      </c>
      <c r="H46" s="9">
        <f>SUMIFS(价目表[零售价],价目表[产品名称],销售[[#This Row],[产品名称]],价目表[产品型号],销售[[#This Row],[产品型号]])</f>
        <v>8</v>
      </c>
      <c r="I46" s="9">
        <f>销售[[#This Row],[销售量]]*销售[[#This Row],[零售价]]</f>
        <v>7168</v>
      </c>
      <c r="J46" s="8">
        <v>13</v>
      </c>
    </row>
    <row r="47" spans="4:10" ht="24" customHeight="1" x14ac:dyDescent="0.45">
      <c r="D47" s="7">
        <v>43874</v>
      </c>
      <c r="E47" s="8" t="s">
        <v>11</v>
      </c>
      <c r="F47" s="8" t="s">
        <v>12</v>
      </c>
      <c r="G47" s="8">
        <v>1952</v>
      </c>
      <c r="H47" s="9">
        <f>SUMIFS(价目表[零售价],价目表[产品名称],销售[[#This Row],[产品名称]],价目表[产品型号],销售[[#This Row],[产品型号]])</f>
        <v>6</v>
      </c>
      <c r="I47" s="9">
        <f>销售[[#This Row],[销售量]]*销售[[#This Row],[零售价]]</f>
        <v>11712</v>
      </c>
      <c r="J47" s="8">
        <v>2</v>
      </c>
    </row>
    <row r="48" spans="4:10" ht="24" customHeight="1" x14ac:dyDescent="0.45">
      <c r="D48" s="7">
        <v>43875</v>
      </c>
      <c r="E48" s="8" t="s">
        <v>18</v>
      </c>
      <c r="F48" s="8" t="s">
        <v>14</v>
      </c>
      <c r="G48" s="8">
        <v>1239</v>
      </c>
      <c r="H48" s="9">
        <f>SUMIFS(价目表[零售价],价目表[产品名称],销售[[#This Row],[产品名称]],价目表[产品型号],销售[[#This Row],[产品型号]])</f>
        <v>4</v>
      </c>
      <c r="I48" s="9">
        <f>销售[[#This Row],[销售量]]*销售[[#This Row],[零售价]]</f>
        <v>4956</v>
      </c>
      <c r="J48" s="8">
        <v>18</v>
      </c>
    </row>
    <row r="49" spans="4:10" ht="24" customHeight="1" x14ac:dyDescent="0.45">
      <c r="D49" s="7">
        <v>43876</v>
      </c>
      <c r="E49" s="8" t="s">
        <v>16</v>
      </c>
      <c r="F49" s="8" t="s">
        <v>14</v>
      </c>
      <c r="G49" s="8">
        <v>2200</v>
      </c>
      <c r="H49" s="9">
        <f>SUMIFS(价目表[零售价],价目表[产品名称],销售[[#This Row],[产品名称]],价目表[产品型号],销售[[#This Row],[产品型号]])</f>
        <v>2.5</v>
      </c>
      <c r="I49" s="9">
        <f>销售[[#This Row],[销售量]]*销售[[#This Row],[零售价]]</f>
        <v>5500</v>
      </c>
      <c r="J49" s="8">
        <v>12</v>
      </c>
    </row>
    <row r="50" spans="4:10" x14ac:dyDescent="0.45">
      <c r="D50" s="7">
        <v>43877</v>
      </c>
      <c r="E50" s="8" t="s">
        <v>8</v>
      </c>
      <c r="F50" s="8" t="s">
        <v>14</v>
      </c>
      <c r="G50" s="8">
        <v>1902</v>
      </c>
      <c r="H50" s="9">
        <f>SUMIFS(价目表[零售价],价目表[产品名称],销售[[#This Row],[产品名称]],价目表[产品型号],销售[[#This Row],[产品型号]])</f>
        <v>6</v>
      </c>
      <c r="I50" s="9">
        <f>销售[[#This Row],[销售量]]*销售[[#This Row],[零售价]]</f>
        <v>11412</v>
      </c>
      <c r="J50" s="8">
        <v>4</v>
      </c>
    </row>
    <row r="51" spans="4:10" x14ac:dyDescent="0.45">
      <c r="D51" s="7">
        <v>43878</v>
      </c>
      <c r="E51" s="8" t="s">
        <v>18</v>
      </c>
      <c r="F51" s="8" t="s">
        <v>15</v>
      </c>
      <c r="G51" s="8">
        <v>1938</v>
      </c>
      <c r="H51" s="9">
        <f>SUMIFS(价目表[零售价],价目表[产品名称],销售[[#This Row],[产品名称]],价目表[产品型号],销售[[#This Row],[产品型号]])</f>
        <v>5</v>
      </c>
      <c r="I51" s="9">
        <f>销售[[#This Row],[销售量]]*销售[[#This Row],[零售价]]</f>
        <v>9690</v>
      </c>
      <c r="J51" s="8">
        <v>20</v>
      </c>
    </row>
    <row r="52" spans="4:10" x14ac:dyDescent="0.45">
      <c r="D52" s="7">
        <v>43879</v>
      </c>
      <c r="E52" s="8" t="s">
        <v>21</v>
      </c>
      <c r="F52" s="8" t="s">
        <v>15</v>
      </c>
      <c r="G52" s="8">
        <v>1652</v>
      </c>
      <c r="H52" s="9">
        <f>SUMIFS(价目表[零售价],价目表[产品名称],销售[[#This Row],[产品名称]],价目表[产品型号],销售[[#This Row],[产品型号]])</f>
        <v>3.5</v>
      </c>
      <c r="I52" s="9">
        <f>销售[[#This Row],[销售量]]*销售[[#This Row],[零售价]]</f>
        <v>5782</v>
      </c>
      <c r="J52" s="8">
        <v>14</v>
      </c>
    </row>
    <row r="53" spans="4:10" x14ac:dyDescent="0.45">
      <c r="D53" s="7">
        <v>43880</v>
      </c>
      <c r="E53" s="8" t="s">
        <v>8</v>
      </c>
      <c r="F53" s="8" t="s">
        <v>9</v>
      </c>
      <c r="G53" s="8">
        <v>2392</v>
      </c>
      <c r="H53" s="9">
        <f>SUMIFS(价目表[零售价],价目表[产品名称],销售[[#This Row],[产品名称]],价目表[产品型号],销售[[#This Row],[产品型号]])</f>
        <v>4</v>
      </c>
      <c r="I53" s="9">
        <f>销售[[#This Row],[销售量]]*销售[[#This Row],[零售价]]</f>
        <v>9568</v>
      </c>
      <c r="J53" s="8">
        <v>2</v>
      </c>
    </row>
    <row r="54" spans="4:10" x14ac:dyDescent="0.45">
      <c r="D54" s="7">
        <v>43881</v>
      </c>
      <c r="E54" s="8" t="s">
        <v>31</v>
      </c>
      <c r="F54" s="8" t="s">
        <v>28</v>
      </c>
      <c r="G54" s="8">
        <v>1317</v>
      </c>
      <c r="H54" s="9">
        <f>SUMIFS(价目表[零售价],价目表[产品名称],销售[[#This Row],[产品名称]],价目表[产品型号],销售[[#This Row],[产品型号]])</f>
        <v>2.5</v>
      </c>
      <c r="I54" s="9">
        <f>销售[[#This Row],[销售量]]*销售[[#This Row],[零售价]]</f>
        <v>3292.5</v>
      </c>
      <c r="J54" s="8">
        <v>0</v>
      </c>
    </row>
    <row r="55" spans="4:10" x14ac:dyDescent="0.45">
      <c r="D55" s="7">
        <v>43882</v>
      </c>
      <c r="E55" s="8" t="s">
        <v>8</v>
      </c>
      <c r="F55" s="8" t="s">
        <v>13</v>
      </c>
      <c r="G55" s="8">
        <v>425</v>
      </c>
      <c r="H55" s="9">
        <f>SUMIFS(价目表[零售价],价目表[产品名称],销售[[#This Row],[产品名称]],价目表[产品型号],销售[[#This Row],[产品型号]])</f>
        <v>8</v>
      </c>
      <c r="I55" s="9">
        <f>销售[[#This Row],[销售量]]*销售[[#This Row],[零售价]]</f>
        <v>3400</v>
      </c>
      <c r="J55" s="8">
        <v>11</v>
      </c>
    </row>
    <row r="56" spans="4:10" x14ac:dyDescent="0.45">
      <c r="D56" s="7">
        <v>43883</v>
      </c>
      <c r="E56" s="8" t="s">
        <v>16</v>
      </c>
      <c r="F56" s="8" t="s">
        <v>14</v>
      </c>
      <c r="G56" s="8">
        <v>544</v>
      </c>
      <c r="H56" s="9">
        <f>SUMIFS(价目表[零售价],价目表[产品名称],销售[[#This Row],[产品名称]],价目表[产品型号],销售[[#This Row],[产品型号]])</f>
        <v>2.5</v>
      </c>
      <c r="I56" s="9">
        <f>销售[[#This Row],[销售量]]*销售[[#This Row],[零售价]]</f>
        <v>1360</v>
      </c>
      <c r="J56" s="8">
        <v>6</v>
      </c>
    </row>
    <row r="57" spans="4:10" x14ac:dyDescent="0.45">
      <c r="D57" s="7">
        <v>43884</v>
      </c>
      <c r="E57" s="8" t="s">
        <v>8</v>
      </c>
      <c r="F57" s="8" t="s">
        <v>9</v>
      </c>
      <c r="G57" s="8">
        <v>1815</v>
      </c>
      <c r="H57" s="9">
        <f>SUMIFS(价目表[零售价],价目表[产品名称],销售[[#This Row],[产品名称]],价目表[产品型号],销售[[#This Row],[产品型号]])</f>
        <v>4</v>
      </c>
      <c r="I57" s="9">
        <f>销售[[#This Row],[销售量]]*销售[[#This Row],[零售价]]</f>
        <v>7260</v>
      </c>
      <c r="J57" s="8">
        <v>9</v>
      </c>
    </row>
    <row r="58" spans="4:10" x14ac:dyDescent="0.45">
      <c r="D58" s="7">
        <v>43885</v>
      </c>
      <c r="E58" s="8" t="s">
        <v>11</v>
      </c>
      <c r="F58" s="8" t="s">
        <v>12</v>
      </c>
      <c r="G58" s="8">
        <v>1729</v>
      </c>
      <c r="H58" s="9">
        <f>SUMIFS(价目表[零售价],价目表[产品名称],销售[[#This Row],[产品名称]],价目表[产品型号],销售[[#This Row],[产品型号]])</f>
        <v>6</v>
      </c>
      <c r="I58" s="9">
        <f>销售[[#This Row],[销售量]]*销售[[#This Row],[零售价]]</f>
        <v>10374</v>
      </c>
      <c r="J58" s="8">
        <v>13</v>
      </c>
    </row>
    <row r="59" spans="4:10" x14ac:dyDescent="0.45">
      <c r="D59" s="7">
        <v>43886</v>
      </c>
      <c r="E59" s="8" t="s">
        <v>16</v>
      </c>
      <c r="F59" s="8" t="s">
        <v>12</v>
      </c>
      <c r="G59" s="8">
        <v>2947</v>
      </c>
      <c r="H59" s="9">
        <f>SUMIFS(价目表[零售价],价目表[产品名称],销售[[#This Row],[产品名称]],价目表[产品型号],销售[[#This Row],[产品型号]])</f>
        <v>6</v>
      </c>
      <c r="I59" s="9">
        <f>销售[[#This Row],[销售量]]*销售[[#This Row],[零售价]]</f>
        <v>17682</v>
      </c>
      <c r="J59" s="8">
        <v>18</v>
      </c>
    </row>
    <row r="60" spans="4:10" x14ac:dyDescent="0.45">
      <c r="D60" s="7">
        <v>43887</v>
      </c>
      <c r="E60" s="8" t="s">
        <v>18</v>
      </c>
      <c r="F60" s="8" t="s">
        <v>14</v>
      </c>
      <c r="G60" s="8">
        <v>1037</v>
      </c>
      <c r="H60" s="9">
        <f>SUMIFS(价目表[零售价],价目表[产品名称],销售[[#This Row],[产品名称]],价目表[产品型号],销售[[#This Row],[产品型号]])</f>
        <v>4</v>
      </c>
      <c r="I60" s="9">
        <f>销售[[#This Row],[销售量]]*销售[[#This Row],[零售价]]</f>
        <v>4148</v>
      </c>
      <c r="J60" s="8">
        <v>3</v>
      </c>
    </row>
    <row r="61" spans="4:10" x14ac:dyDescent="0.45">
      <c r="D61" s="7">
        <v>43888</v>
      </c>
      <c r="E61" s="8" t="s">
        <v>8</v>
      </c>
      <c r="F61" s="8" t="s">
        <v>9</v>
      </c>
      <c r="G61" s="8">
        <v>1660</v>
      </c>
      <c r="H61" s="9">
        <f>SUMIFS(价目表[零售价],价目表[产品名称],销售[[#This Row],[产品名称]],价目表[产品型号],销售[[#This Row],[产品型号]])</f>
        <v>4</v>
      </c>
      <c r="I61" s="9">
        <f>销售[[#This Row],[销售量]]*销售[[#This Row],[零售价]]</f>
        <v>6640</v>
      </c>
      <c r="J61" s="8">
        <v>10</v>
      </c>
    </row>
    <row r="62" spans="4:10" x14ac:dyDescent="0.45">
      <c r="D62" s="7">
        <v>43889</v>
      </c>
      <c r="E62" s="8" t="s">
        <v>11</v>
      </c>
      <c r="F62" s="8" t="s">
        <v>14</v>
      </c>
      <c r="G62" s="8">
        <v>330</v>
      </c>
      <c r="H62" s="9">
        <f>SUMIFS(价目表[零售价],价目表[产品名称],销售[[#This Row],[产品名称]],价目表[产品型号],销售[[#This Row],[产品型号]])</f>
        <v>2.5</v>
      </c>
      <c r="I62" s="9">
        <f>销售[[#This Row],[销售量]]*销售[[#This Row],[零售价]]</f>
        <v>825</v>
      </c>
      <c r="J62" s="8">
        <v>17</v>
      </c>
    </row>
    <row r="63" spans="4:10" x14ac:dyDescent="0.45">
      <c r="D63" s="7">
        <v>43890</v>
      </c>
      <c r="E63" s="8" t="s">
        <v>17</v>
      </c>
      <c r="F63" s="8" t="s">
        <v>14</v>
      </c>
      <c r="G63" s="8">
        <v>2257</v>
      </c>
      <c r="H63" s="9">
        <f>SUMIFS(价目表[零售价],价目表[产品名称],销售[[#This Row],[产品名称]],价目表[产品型号],销售[[#This Row],[产品型号]])</f>
        <v>3</v>
      </c>
      <c r="I63" s="9">
        <f>销售[[#This Row],[销售量]]*销售[[#This Row],[零售价]]</f>
        <v>6771</v>
      </c>
      <c r="J63" s="8">
        <v>20</v>
      </c>
    </row>
    <row r="64" spans="4:10" x14ac:dyDescent="0.45">
      <c r="D64" s="7">
        <v>43891</v>
      </c>
      <c r="E64" s="8" t="s">
        <v>16</v>
      </c>
      <c r="F64" s="8" t="s">
        <v>12</v>
      </c>
      <c r="G64" s="8">
        <v>590</v>
      </c>
      <c r="H64" s="9">
        <f>SUMIFS(价目表[零售价],价目表[产品名称],销售[[#This Row],[产品名称]],价目表[产品型号],销售[[#This Row],[产品型号]])</f>
        <v>6</v>
      </c>
      <c r="I64" s="9">
        <f>销售[[#This Row],[销售量]]*销售[[#This Row],[零售价]]</f>
        <v>3540</v>
      </c>
      <c r="J64" s="8">
        <v>19</v>
      </c>
    </row>
    <row r="65" spans="4:10" x14ac:dyDescent="0.45">
      <c r="D65" s="7">
        <v>43892</v>
      </c>
      <c r="E65" s="8" t="s">
        <v>18</v>
      </c>
      <c r="F65" s="8" t="s">
        <v>15</v>
      </c>
      <c r="G65" s="8">
        <v>1726</v>
      </c>
      <c r="H65" s="9">
        <f>SUMIFS(价目表[零售价],价目表[产品名称],销售[[#This Row],[产品名称]],价目表[产品型号],销售[[#This Row],[产品型号]])</f>
        <v>5</v>
      </c>
      <c r="I65" s="9">
        <f>销售[[#This Row],[销售量]]*销售[[#This Row],[零售价]]</f>
        <v>8630</v>
      </c>
      <c r="J65" s="8">
        <v>14</v>
      </c>
    </row>
    <row r="66" spans="4:10" x14ac:dyDescent="0.45">
      <c r="D66" s="7">
        <v>43893</v>
      </c>
      <c r="E66" s="8" t="s">
        <v>8</v>
      </c>
      <c r="F66" s="8" t="s">
        <v>13</v>
      </c>
      <c r="G66" s="8">
        <v>1424</v>
      </c>
      <c r="H66" s="9">
        <f>SUMIFS(价目表[零售价],价目表[产品名称],销售[[#This Row],[产品名称]],价目表[产品型号],销售[[#This Row],[产品型号]])</f>
        <v>8</v>
      </c>
      <c r="I66" s="9">
        <f>销售[[#This Row],[销售量]]*销售[[#This Row],[零售价]]</f>
        <v>11392</v>
      </c>
      <c r="J66" s="8">
        <v>10</v>
      </c>
    </row>
    <row r="67" spans="4:10" x14ac:dyDescent="0.45">
      <c r="D67" s="7">
        <v>43894</v>
      </c>
      <c r="E67" s="8" t="s">
        <v>21</v>
      </c>
      <c r="F67" s="8" t="s">
        <v>15</v>
      </c>
      <c r="G67" s="8">
        <v>810</v>
      </c>
      <c r="H67" s="9">
        <f>SUMIFS(价目表[零售价],价目表[产品名称],销售[[#This Row],[产品名称]],价目表[产品型号],销售[[#This Row],[产品型号]])</f>
        <v>3.5</v>
      </c>
      <c r="I67" s="9">
        <f>销售[[#This Row],[销售量]]*销售[[#This Row],[零售价]]</f>
        <v>2835</v>
      </c>
      <c r="J67" s="8">
        <v>16</v>
      </c>
    </row>
    <row r="68" spans="4:10" x14ac:dyDescent="0.45">
      <c r="D68" s="7">
        <v>43895</v>
      </c>
      <c r="E68" s="8" t="s">
        <v>16</v>
      </c>
      <c r="F68" s="8" t="s">
        <v>12</v>
      </c>
      <c r="G68" s="8">
        <v>557</v>
      </c>
      <c r="H68" s="9">
        <f>SUMIFS(价目表[零售价],价目表[产品名称],销售[[#This Row],[产品名称]],价目表[产品型号],销售[[#This Row],[产品型号]])</f>
        <v>6</v>
      </c>
      <c r="I68" s="9">
        <f>销售[[#This Row],[销售量]]*销售[[#This Row],[零售价]]</f>
        <v>3342</v>
      </c>
      <c r="J68" s="8">
        <v>6</v>
      </c>
    </row>
    <row r="69" spans="4:10" x14ac:dyDescent="0.45">
      <c r="D69" s="7">
        <v>43896</v>
      </c>
      <c r="E69" s="8" t="s">
        <v>11</v>
      </c>
      <c r="F69" s="8" t="s">
        <v>14</v>
      </c>
      <c r="G69" s="8">
        <v>1964</v>
      </c>
      <c r="H69" s="9">
        <f>SUMIFS(价目表[零售价],价目表[产品名称],销售[[#This Row],[产品名称]],价目表[产品型号],销售[[#This Row],[产品型号]])</f>
        <v>2.5</v>
      </c>
      <c r="I69" s="9">
        <f>销售[[#This Row],[销售量]]*销售[[#This Row],[零售价]]</f>
        <v>4910</v>
      </c>
      <c r="J69" s="8">
        <v>3</v>
      </c>
    </row>
    <row r="70" spans="4:10" x14ac:dyDescent="0.45">
      <c r="D70" s="7">
        <v>43897</v>
      </c>
      <c r="E70" s="8" t="s">
        <v>21</v>
      </c>
      <c r="F70" s="8" t="s">
        <v>12</v>
      </c>
      <c r="G70" s="8">
        <v>498</v>
      </c>
      <c r="H70" s="9">
        <f>SUMIFS(价目表[零售价],价目表[产品名称],销售[[#This Row],[产品名称]],价目表[产品型号],销售[[#This Row],[产品型号]])</f>
        <v>8</v>
      </c>
      <c r="I70" s="9">
        <f>销售[[#This Row],[销售量]]*销售[[#This Row],[零售价]]</f>
        <v>3984</v>
      </c>
      <c r="J70" s="8">
        <v>6</v>
      </c>
    </row>
    <row r="71" spans="4:10" x14ac:dyDescent="0.45">
      <c r="D71" s="7">
        <v>43898</v>
      </c>
      <c r="E71" s="8" t="s">
        <v>31</v>
      </c>
      <c r="F71" s="8" t="s">
        <v>32</v>
      </c>
      <c r="G71" s="8">
        <v>1045</v>
      </c>
      <c r="H71" s="9">
        <f>SUMIFS(价目表[零售价],价目表[产品名称],销售[[#This Row],[产品名称]],价目表[产品型号],销售[[#This Row],[产品型号]])</f>
        <v>3</v>
      </c>
      <c r="I71" s="9">
        <f>销售[[#This Row],[销售量]]*销售[[#This Row],[零售价]]</f>
        <v>3135</v>
      </c>
      <c r="J71" s="8">
        <v>4</v>
      </c>
    </row>
    <row r="72" spans="4:10" x14ac:dyDescent="0.45">
      <c r="D72" s="7">
        <v>43899</v>
      </c>
      <c r="E72" s="8" t="s">
        <v>11</v>
      </c>
      <c r="F72" s="8" t="s">
        <v>14</v>
      </c>
      <c r="G72" s="8">
        <v>116</v>
      </c>
      <c r="H72" s="9">
        <f>SUMIFS(价目表[零售价],价目表[产品名称],销售[[#This Row],[产品名称]],价目表[产品型号],销售[[#This Row],[产品型号]])</f>
        <v>2.5</v>
      </c>
      <c r="I72" s="9">
        <f>销售[[#This Row],[销售量]]*销售[[#This Row],[零售价]]</f>
        <v>290</v>
      </c>
      <c r="J72" s="8">
        <v>11</v>
      </c>
    </row>
    <row r="73" spans="4:10" x14ac:dyDescent="0.45">
      <c r="D73" s="7">
        <v>43900</v>
      </c>
      <c r="E73" s="8" t="s">
        <v>17</v>
      </c>
      <c r="F73" s="8" t="s">
        <v>15</v>
      </c>
      <c r="G73" s="8">
        <v>2643</v>
      </c>
      <c r="H73" s="9">
        <f>SUMIFS(价目表[零售价],价目表[产品名称],销售[[#This Row],[产品名称]],价目表[产品型号],销售[[#This Row],[产品型号]])</f>
        <v>3.5</v>
      </c>
      <c r="I73" s="9">
        <f>销售[[#This Row],[销售量]]*销售[[#This Row],[零售价]]</f>
        <v>9250.5</v>
      </c>
      <c r="J73" s="8">
        <v>16</v>
      </c>
    </row>
    <row r="74" spans="4:10" x14ac:dyDescent="0.45">
      <c r="D74" s="7">
        <v>43901</v>
      </c>
      <c r="E74" s="8" t="s">
        <v>18</v>
      </c>
      <c r="F74" s="8" t="s">
        <v>19</v>
      </c>
      <c r="G74" s="8">
        <v>2709</v>
      </c>
      <c r="H74" s="9">
        <f>SUMIFS(价目表[零售价],价目表[产品名称],销售[[#This Row],[产品名称]],价目表[产品型号],销售[[#This Row],[产品型号]])</f>
        <v>6</v>
      </c>
      <c r="I74" s="9">
        <f>销售[[#This Row],[销售量]]*销售[[#This Row],[零售价]]</f>
        <v>16254</v>
      </c>
      <c r="J74" s="8">
        <v>20</v>
      </c>
    </row>
    <row r="75" spans="4:10" x14ac:dyDescent="0.45">
      <c r="D75" s="7">
        <v>43902</v>
      </c>
      <c r="E75" s="8" t="s">
        <v>11</v>
      </c>
      <c r="F75" s="8" t="s">
        <v>12</v>
      </c>
      <c r="G75" s="8">
        <v>988</v>
      </c>
      <c r="H75" s="9">
        <f>SUMIFS(价目表[零售价],价目表[产品名称],销售[[#This Row],[产品名称]],价目表[产品型号],销售[[#This Row],[产品型号]])</f>
        <v>6</v>
      </c>
      <c r="I75" s="9">
        <f>销售[[#This Row],[销售量]]*销售[[#This Row],[零售价]]</f>
        <v>5928</v>
      </c>
      <c r="J75" s="8">
        <v>4</v>
      </c>
    </row>
    <row r="76" spans="4:10" x14ac:dyDescent="0.45">
      <c r="D76" s="7">
        <v>43903</v>
      </c>
      <c r="E76" s="8" t="s">
        <v>8</v>
      </c>
      <c r="F76" s="8" t="s">
        <v>9</v>
      </c>
      <c r="G76" s="8">
        <v>2231</v>
      </c>
      <c r="H76" s="9">
        <f>SUMIFS(价目表[零售价],价目表[产品名称],销售[[#This Row],[产品名称]],价目表[产品型号],销售[[#This Row],[产品型号]])</f>
        <v>4</v>
      </c>
      <c r="I76" s="9">
        <f>销售[[#This Row],[销售量]]*销售[[#This Row],[零售价]]</f>
        <v>8924</v>
      </c>
      <c r="J76" s="8">
        <v>16</v>
      </c>
    </row>
    <row r="77" spans="4:10" x14ac:dyDescent="0.45">
      <c r="D77" s="7">
        <v>43904</v>
      </c>
      <c r="E77" s="8" t="s">
        <v>11</v>
      </c>
      <c r="F77" s="8" t="s">
        <v>14</v>
      </c>
      <c r="G77" s="8">
        <v>1036</v>
      </c>
      <c r="H77" s="9">
        <f>SUMIFS(价目表[零售价],价目表[产品名称],销售[[#This Row],[产品名称]],价目表[产品型号],销售[[#This Row],[产品型号]])</f>
        <v>2.5</v>
      </c>
      <c r="I77" s="9">
        <f>销售[[#This Row],[销售量]]*销售[[#This Row],[零售价]]</f>
        <v>2590</v>
      </c>
      <c r="J77" s="8">
        <v>14</v>
      </c>
    </row>
    <row r="78" spans="4:10" x14ac:dyDescent="0.45">
      <c r="D78" s="7">
        <v>43905</v>
      </c>
      <c r="E78" s="8" t="s">
        <v>17</v>
      </c>
      <c r="F78" s="8" t="s">
        <v>15</v>
      </c>
      <c r="G78" s="8">
        <v>2977</v>
      </c>
      <c r="H78" s="9">
        <f>SUMIFS(价目表[零售价],价目表[产品名称],销售[[#This Row],[产品名称]],价目表[产品型号],销售[[#This Row],[产品型号]])</f>
        <v>3.5</v>
      </c>
      <c r="I78" s="9">
        <f>销售[[#This Row],[销售量]]*销售[[#This Row],[零售价]]</f>
        <v>10419.5</v>
      </c>
      <c r="J78" s="8">
        <v>2</v>
      </c>
    </row>
    <row r="79" spans="4:10" x14ac:dyDescent="0.45">
      <c r="D79" s="7">
        <v>43906</v>
      </c>
      <c r="E79" s="8" t="s">
        <v>21</v>
      </c>
      <c r="F79" s="8" t="s">
        <v>15</v>
      </c>
      <c r="G79" s="8">
        <v>1330</v>
      </c>
      <c r="H79" s="9">
        <f>SUMIFS(价目表[零售价],价目表[产品名称],销售[[#This Row],[产品名称]],价目表[产品型号],销售[[#This Row],[产品型号]])</f>
        <v>3.5</v>
      </c>
      <c r="I79" s="9">
        <f>销售[[#This Row],[销售量]]*销售[[#This Row],[零售价]]</f>
        <v>4655</v>
      </c>
      <c r="J79" s="8">
        <v>5</v>
      </c>
    </row>
    <row r="80" spans="4:10" x14ac:dyDescent="0.45">
      <c r="D80" s="7">
        <v>43907</v>
      </c>
      <c r="E80" s="8" t="s">
        <v>17</v>
      </c>
      <c r="F80" s="8" t="s">
        <v>14</v>
      </c>
      <c r="G80" s="8">
        <v>585</v>
      </c>
      <c r="H80" s="9">
        <f>SUMIFS(价目表[零售价],价目表[产品名称],销售[[#This Row],[产品名称]],价目表[产品型号],销售[[#This Row],[产品型号]])</f>
        <v>3</v>
      </c>
      <c r="I80" s="9">
        <f>销售[[#This Row],[销售量]]*销售[[#This Row],[零售价]]</f>
        <v>1755</v>
      </c>
      <c r="J80" s="8">
        <v>0</v>
      </c>
    </row>
    <row r="81" spans="4:10" x14ac:dyDescent="0.45">
      <c r="D81" s="7">
        <v>43908</v>
      </c>
      <c r="E81" s="8" t="s">
        <v>16</v>
      </c>
      <c r="F81" s="8" t="s">
        <v>14</v>
      </c>
      <c r="G81" s="8">
        <v>2450</v>
      </c>
      <c r="H81" s="9">
        <f>SUMIFS(价目表[零售价],价目表[产品名称],销售[[#This Row],[产品名称]],价目表[产品型号],销售[[#This Row],[产品型号]])</f>
        <v>2.5</v>
      </c>
      <c r="I81" s="9">
        <f>销售[[#This Row],[销售量]]*销售[[#This Row],[零售价]]</f>
        <v>6125</v>
      </c>
      <c r="J81" s="8">
        <v>15</v>
      </c>
    </row>
    <row r="82" spans="4:10" x14ac:dyDescent="0.45">
      <c r="D82" s="7">
        <v>43909</v>
      </c>
      <c r="E82" s="8" t="s">
        <v>18</v>
      </c>
      <c r="F82" s="8" t="s">
        <v>19</v>
      </c>
      <c r="G82" s="8">
        <v>2445</v>
      </c>
      <c r="H82" s="9">
        <f>SUMIFS(价目表[零售价],价目表[产品名称],销售[[#This Row],[产品名称]],价目表[产品型号],销售[[#This Row],[产品型号]])</f>
        <v>6</v>
      </c>
      <c r="I82" s="9">
        <f>销售[[#This Row],[销售量]]*销售[[#This Row],[零售价]]</f>
        <v>14670</v>
      </c>
      <c r="J82" s="8">
        <v>3</v>
      </c>
    </row>
    <row r="83" spans="4:10" x14ac:dyDescent="0.45">
      <c r="D83" s="7">
        <v>43910</v>
      </c>
      <c r="E83" s="8" t="s">
        <v>18</v>
      </c>
      <c r="F83" s="8" t="s">
        <v>14</v>
      </c>
      <c r="G83" s="8">
        <v>2905</v>
      </c>
      <c r="H83" s="9">
        <f>SUMIFS(价目表[零售价],价目表[产品名称],销售[[#This Row],[产品名称]],价目表[产品型号],销售[[#This Row],[产品型号]])</f>
        <v>4</v>
      </c>
      <c r="I83" s="9">
        <f>销售[[#This Row],[销售量]]*销售[[#This Row],[零售价]]</f>
        <v>11620</v>
      </c>
      <c r="J83" s="8">
        <v>2</v>
      </c>
    </row>
    <row r="84" spans="4:10" x14ac:dyDescent="0.45">
      <c r="D84" s="7">
        <v>43911</v>
      </c>
      <c r="E84" s="8" t="s">
        <v>16</v>
      </c>
      <c r="F84" s="8" t="s">
        <v>14</v>
      </c>
      <c r="G84" s="8">
        <v>2903</v>
      </c>
      <c r="H84" s="9">
        <f>SUMIFS(价目表[零售价],价目表[产品名称],销售[[#This Row],[产品名称]],价目表[产品型号],销售[[#This Row],[产品型号]])</f>
        <v>2.5</v>
      </c>
      <c r="I84" s="9">
        <f>销售[[#This Row],[销售量]]*销售[[#This Row],[零售价]]</f>
        <v>7257.5</v>
      </c>
      <c r="J84" s="8">
        <v>9</v>
      </c>
    </row>
    <row r="85" spans="4:10" x14ac:dyDescent="0.45">
      <c r="D85" s="7">
        <v>43912</v>
      </c>
      <c r="E85" s="8" t="s">
        <v>18</v>
      </c>
      <c r="F85" s="8" t="s">
        <v>19</v>
      </c>
      <c r="G85" s="8">
        <v>1227</v>
      </c>
      <c r="H85" s="9">
        <f>SUMIFS(价目表[零售价],价目表[产品名称],销售[[#This Row],[产品名称]],价目表[产品型号],销售[[#This Row],[产品型号]])</f>
        <v>6</v>
      </c>
      <c r="I85" s="9">
        <f>销售[[#This Row],[销售量]]*销售[[#This Row],[零售价]]</f>
        <v>7362</v>
      </c>
      <c r="J85" s="8">
        <v>2</v>
      </c>
    </row>
    <row r="86" spans="4:10" x14ac:dyDescent="0.45">
      <c r="D86" s="7">
        <v>43913</v>
      </c>
      <c r="E86" s="8" t="s">
        <v>16</v>
      </c>
      <c r="F86" s="8" t="s">
        <v>15</v>
      </c>
      <c r="G86" s="8">
        <v>482</v>
      </c>
      <c r="H86" s="9">
        <f>SUMIFS(价目表[零售价],价目表[产品名称],销售[[#This Row],[产品名称]],价目表[产品型号],销售[[#This Row],[产品型号]])</f>
        <v>3</v>
      </c>
      <c r="I86" s="9">
        <f>销售[[#This Row],[销售量]]*销售[[#This Row],[零售价]]</f>
        <v>1446</v>
      </c>
      <c r="J86" s="8">
        <v>10</v>
      </c>
    </row>
    <row r="87" spans="4:10" x14ac:dyDescent="0.45">
      <c r="D87" s="7">
        <v>43914</v>
      </c>
      <c r="E87" s="8" t="s">
        <v>18</v>
      </c>
      <c r="F87" s="8" t="s">
        <v>19</v>
      </c>
      <c r="G87" s="8">
        <v>365</v>
      </c>
      <c r="H87" s="9">
        <f>SUMIFS(价目表[零售价],价目表[产品名称],销售[[#This Row],[产品名称]],价目表[产品型号],销售[[#This Row],[产品型号]])</f>
        <v>6</v>
      </c>
      <c r="I87" s="9">
        <f>销售[[#This Row],[销售量]]*销售[[#This Row],[零售价]]</f>
        <v>2190</v>
      </c>
      <c r="J87" s="8">
        <v>3</v>
      </c>
    </row>
    <row r="88" spans="4:10" x14ac:dyDescent="0.45">
      <c r="D88" s="7">
        <v>43915</v>
      </c>
      <c r="E88" s="8" t="s">
        <v>33</v>
      </c>
      <c r="F88" s="8" t="s">
        <v>34</v>
      </c>
      <c r="G88" s="8">
        <v>2110</v>
      </c>
      <c r="H88" s="9">
        <f>SUMIFS(价目表[零售价],价目表[产品名称],销售[[#This Row],[产品名称]],价目表[产品型号],销售[[#This Row],[产品型号]])</f>
        <v>6</v>
      </c>
      <c r="I88" s="9">
        <f>销售[[#This Row],[销售量]]*销售[[#This Row],[零售价]]</f>
        <v>12660</v>
      </c>
      <c r="J88" s="8">
        <v>10</v>
      </c>
    </row>
    <row r="89" spans="4:10" x14ac:dyDescent="0.45">
      <c r="D89" s="7">
        <v>43916</v>
      </c>
      <c r="E89" s="8" t="s">
        <v>11</v>
      </c>
      <c r="F89" s="8" t="s">
        <v>12</v>
      </c>
      <c r="G89" s="8">
        <v>576</v>
      </c>
      <c r="H89" s="9">
        <f>SUMIFS(价目表[零售价],价目表[产品名称],销售[[#This Row],[产品名称]],价目表[产品型号],销售[[#This Row],[产品型号]])</f>
        <v>6</v>
      </c>
      <c r="I89" s="9">
        <f>销售[[#This Row],[销售量]]*销售[[#This Row],[零售价]]</f>
        <v>3456</v>
      </c>
      <c r="J89" s="8">
        <v>2</v>
      </c>
    </row>
    <row r="90" spans="4:10" x14ac:dyDescent="0.45">
      <c r="D90" s="7">
        <v>43917</v>
      </c>
      <c r="E90" s="8" t="s">
        <v>21</v>
      </c>
      <c r="F90" s="8" t="s">
        <v>12</v>
      </c>
      <c r="G90" s="8">
        <v>435</v>
      </c>
      <c r="H90" s="9">
        <f>SUMIFS(价目表[零售价],价目表[产品名称],销售[[#This Row],[产品名称]],价目表[产品型号],销售[[#This Row],[产品型号]])</f>
        <v>8</v>
      </c>
      <c r="I90" s="9">
        <f>销售[[#This Row],[销售量]]*销售[[#This Row],[零售价]]</f>
        <v>3480</v>
      </c>
      <c r="J90" s="8">
        <v>0</v>
      </c>
    </row>
    <row r="91" spans="4:10" x14ac:dyDescent="0.45">
      <c r="D91" s="7">
        <v>43918</v>
      </c>
      <c r="E91" s="8" t="s">
        <v>16</v>
      </c>
      <c r="F91" s="8" t="s">
        <v>15</v>
      </c>
      <c r="G91" s="8">
        <v>2315</v>
      </c>
      <c r="H91" s="9">
        <f>SUMIFS(价目表[零售价],价目表[产品名称],销售[[#This Row],[产品名称]],价目表[产品型号],销售[[#This Row],[产品型号]])</f>
        <v>3</v>
      </c>
      <c r="I91" s="9">
        <f>销售[[#This Row],[销售量]]*销售[[#This Row],[零售价]]</f>
        <v>6945</v>
      </c>
      <c r="J91" s="8">
        <v>1</v>
      </c>
    </row>
    <row r="92" spans="4:10" x14ac:dyDescent="0.45">
      <c r="D92" s="7">
        <v>43919</v>
      </c>
      <c r="E92" s="8" t="s">
        <v>11</v>
      </c>
      <c r="F92" s="8" t="s">
        <v>14</v>
      </c>
      <c r="G92" s="8">
        <v>1045</v>
      </c>
      <c r="H92" s="9">
        <f>SUMIFS(价目表[零售价],价目表[产品名称],销售[[#This Row],[产品名称]],价目表[产品型号],销售[[#This Row],[产品型号]])</f>
        <v>2.5</v>
      </c>
      <c r="I92" s="9">
        <f>销售[[#This Row],[销售量]]*销售[[#This Row],[零售价]]</f>
        <v>2612.5</v>
      </c>
      <c r="J92" s="8">
        <v>19</v>
      </c>
    </row>
    <row r="93" spans="4:10" x14ac:dyDescent="0.45">
      <c r="D93" s="7">
        <v>43920</v>
      </c>
      <c r="E93" s="8" t="s">
        <v>21</v>
      </c>
      <c r="F93" s="8" t="s">
        <v>15</v>
      </c>
      <c r="G93" s="8">
        <v>152</v>
      </c>
      <c r="H93" s="9">
        <f>SUMIFS(价目表[零售价],价目表[产品名称],销售[[#This Row],[产品名称]],价目表[产品型号],销售[[#This Row],[产品型号]])</f>
        <v>3.5</v>
      </c>
      <c r="I93" s="9">
        <f>销售[[#This Row],[销售量]]*销售[[#This Row],[零售价]]</f>
        <v>532</v>
      </c>
      <c r="J93" s="8">
        <v>19</v>
      </c>
    </row>
    <row r="94" spans="4:10" x14ac:dyDescent="0.45">
      <c r="D94" s="7">
        <v>43921</v>
      </c>
      <c r="E94" s="8" t="s">
        <v>8</v>
      </c>
      <c r="F94" s="8" t="s">
        <v>9</v>
      </c>
      <c r="G94" s="8">
        <v>2099</v>
      </c>
      <c r="H94" s="9">
        <f>SUMIFS(价目表[零售价],价目表[产品名称],销售[[#This Row],[产品名称]],价目表[产品型号],销售[[#This Row],[产品型号]])</f>
        <v>4</v>
      </c>
      <c r="I94" s="9">
        <f>销售[[#This Row],[销售量]]*销售[[#This Row],[零售价]]</f>
        <v>8396</v>
      </c>
      <c r="J94" s="8">
        <v>6</v>
      </c>
    </row>
    <row r="95" spans="4:10" x14ac:dyDescent="0.45">
      <c r="D95" s="7">
        <v>43922</v>
      </c>
      <c r="E95" s="8" t="s">
        <v>8</v>
      </c>
      <c r="F95" s="8" t="s">
        <v>9</v>
      </c>
      <c r="G95" s="8">
        <v>1132</v>
      </c>
      <c r="H95" s="9">
        <f>SUMIFS(价目表[零售价],价目表[产品名称],销售[[#This Row],[产品名称]],价目表[产品型号],销售[[#This Row],[产品型号]])</f>
        <v>4</v>
      </c>
      <c r="I95" s="9">
        <f>销售[[#This Row],[销售量]]*销售[[#This Row],[零售价]]</f>
        <v>4528</v>
      </c>
      <c r="J95" s="8">
        <v>20</v>
      </c>
    </row>
    <row r="96" spans="4:10" x14ac:dyDescent="0.45">
      <c r="D96" s="7">
        <v>43923</v>
      </c>
      <c r="E96" s="8" t="s">
        <v>11</v>
      </c>
      <c r="F96" s="8" t="s">
        <v>15</v>
      </c>
      <c r="G96" s="8">
        <v>2855</v>
      </c>
      <c r="H96" s="9">
        <f>SUMIFS(价目表[零售价],价目表[产品名称],销售[[#This Row],[产品名称]],价目表[产品型号],销售[[#This Row],[产品型号]])</f>
        <v>3</v>
      </c>
      <c r="I96" s="9">
        <f>销售[[#This Row],[销售量]]*销售[[#This Row],[零售价]]</f>
        <v>8565</v>
      </c>
      <c r="J96" s="8">
        <v>6</v>
      </c>
    </row>
    <row r="97" spans="4:10" x14ac:dyDescent="0.45">
      <c r="D97" s="7">
        <v>43924</v>
      </c>
      <c r="E97" s="8" t="s">
        <v>21</v>
      </c>
      <c r="F97" s="8" t="s">
        <v>12</v>
      </c>
      <c r="G97" s="8">
        <v>1321</v>
      </c>
      <c r="H97" s="9">
        <f>SUMIFS(价目表[零售价],价目表[产品名称],销售[[#This Row],[产品名称]],价目表[产品型号],销售[[#This Row],[产品型号]])</f>
        <v>8</v>
      </c>
      <c r="I97" s="9">
        <f>销售[[#This Row],[销售量]]*销售[[#This Row],[零售价]]</f>
        <v>10568</v>
      </c>
      <c r="J97" s="8">
        <v>11</v>
      </c>
    </row>
    <row r="98" spans="4:10" x14ac:dyDescent="0.45">
      <c r="D98" s="7">
        <v>43925</v>
      </c>
      <c r="E98" s="8" t="s">
        <v>16</v>
      </c>
      <c r="F98" s="8" t="s">
        <v>15</v>
      </c>
      <c r="G98" s="8">
        <v>2179</v>
      </c>
      <c r="H98" s="9">
        <f>SUMIFS(价目表[零售价],价目表[产品名称],销售[[#This Row],[产品名称]],价目表[产品型号],销售[[#This Row],[产品型号]])</f>
        <v>3</v>
      </c>
      <c r="I98" s="9">
        <f>销售[[#This Row],[销售量]]*销售[[#This Row],[零售价]]</f>
        <v>6537</v>
      </c>
      <c r="J98" s="8">
        <v>7</v>
      </c>
    </row>
    <row r="99" spans="4:10" x14ac:dyDescent="0.45">
      <c r="D99" s="7">
        <v>43926</v>
      </c>
      <c r="E99" s="8" t="s">
        <v>11</v>
      </c>
      <c r="F99" s="8" t="s">
        <v>12</v>
      </c>
      <c r="G99" s="8">
        <v>1818</v>
      </c>
      <c r="H99" s="9">
        <f>SUMIFS(价目表[零售价],价目表[产品名称],销售[[#This Row],[产品名称]],价目表[产品型号],销售[[#This Row],[产品型号]])</f>
        <v>6</v>
      </c>
      <c r="I99" s="9">
        <f>销售[[#This Row],[销售量]]*销售[[#This Row],[零售价]]</f>
        <v>10908</v>
      </c>
      <c r="J99" s="8">
        <v>17</v>
      </c>
    </row>
    <row r="100" spans="4:10" x14ac:dyDescent="0.45">
      <c r="D100" s="7">
        <v>43927</v>
      </c>
      <c r="E100" s="8" t="s">
        <v>11</v>
      </c>
      <c r="F100" s="8" t="s">
        <v>14</v>
      </c>
      <c r="G100" s="8">
        <v>1171</v>
      </c>
      <c r="H100" s="9">
        <f>SUMIFS(价目表[零售价],价目表[产品名称],销售[[#This Row],[产品名称]],价目表[产品型号],销售[[#This Row],[产品型号]])</f>
        <v>2.5</v>
      </c>
      <c r="I100" s="9">
        <f>销售[[#This Row],[销售量]]*销售[[#This Row],[零售价]]</f>
        <v>2927.5</v>
      </c>
      <c r="J100" s="8">
        <v>10</v>
      </c>
    </row>
    <row r="101" spans="4:10" x14ac:dyDescent="0.45">
      <c r="D101" s="7">
        <v>43928</v>
      </c>
      <c r="E101" s="8" t="s">
        <v>16</v>
      </c>
      <c r="F101" s="8" t="s">
        <v>12</v>
      </c>
      <c r="G101" s="8">
        <v>1917</v>
      </c>
      <c r="H101" s="9">
        <f>SUMIFS(价目表[零售价],价目表[产品名称],销售[[#This Row],[产品名称]],价目表[产品型号],销售[[#This Row],[产品型号]])</f>
        <v>6</v>
      </c>
      <c r="I101" s="9">
        <f>销售[[#This Row],[销售量]]*销售[[#This Row],[零售价]]</f>
        <v>11502</v>
      </c>
      <c r="J101" s="8">
        <v>4</v>
      </c>
    </row>
    <row r="102" spans="4:10" x14ac:dyDescent="0.45">
      <c r="D102" s="7">
        <v>43929</v>
      </c>
      <c r="E102" s="8" t="s">
        <v>18</v>
      </c>
      <c r="F102" s="8" t="s">
        <v>15</v>
      </c>
      <c r="G102" s="8">
        <v>1259</v>
      </c>
      <c r="H102" s="9">
        <f>SUMIFS(价目表[零售价],价目表[产品名称],销售[[#This Row],[产品名称]],价目表[产品型号],销售[[#This Row],[产品型号]])</f>
        <v>5</v>
      </c>
      <c r="I102" s="9">
        <f>销售[[#This Row],[销售量]]*销售[[#This Row],[零售价]]</f>
        <v>6295</v>
      </c>
      <c r="J102" s="8">
        <v>20</v>
      </c>
    </row>
    <row r="103" spans="4:10" x14ac:dyDescent="0.45">
      <c r="D103" s="7">
        <v>43930</v>
      </c>
      <c r="E103" s="8" t="s">
        <v>8</v>
      </c>
      <c r="F103" s="8" t="s">
        <v>13</v>
      </c>
      <c r="G103" s="8">
        <v>224</v>
      </c>
      <c r="H103" s="9">
        <f>SUMIFS(价目表[零售价],价目表[产品名称],销售[[#This Row],[产品名称]],价目表[产品型号],销售[[#This Row],[产品型号]])</f>
        <v>8</v>
      </c>
      <c r="I103" s="9">
        <f>销售[[#This Row],[销售量]]*销售[[#This Row],[零售价]]</f>
        <v>1792</v>
      </c>
      <c r="J103" s="8">
        <v>16</v>
      </c>
    </row>
    <row r="104" spans="4:10" x14ac:dyDescent="0.45">
      <c r="D104" s="7">
        <v>43931</v>
      </c>
      <c r="E104" s="8" t="s">
        <v>18</v>
      </c>
      <c r="F104" s="8" t="s">
        <v>15</v>
      </c>
      <c r="G104" s="8">
        <v>2493</v>
      </c>
      <c r="H104" s="9">
        <f>SUMIFS(价目表[零售价],价目表[产品名称],销售[[#This Row],[产品名称]],价目表[产品型号],销售[[#This Row],[产品型号]])</f>
        <v>5</v>
      </c>
      <c r="I104" s="9">
        <f>销售[[#This Row],[销售量]]*销售[[#This Row],[零售价]]</f>
        <v>12465</v>
      </c>
      <c r="J104" s="8">
        <v>5</v>
      </c>
    </row>
    <row r="105" spans="4:10" x14ac:dyDescent="0.45">
      <c r="D105" s="7">
        <v>43932</v>
      </c>
      <c r="E105" s="8" t="s">
        <v>33</v>
      </c>
      <c r="F105" s="8" t="s">
        <v>34</v>
      </c>
      <c r="G105" s="8">
        <v>2356</v>
      </c>
      <c r="H105" s="9">
        <f>SUMIFS(价目表[零售价],价目表[产品名称],销售[[#This Row],[产品名称]],价目表[产品型号],销售[[#This Row],[产品型号]])</f>
        <v>6</v>
      </c>
      <c r="I105" s="9">
        <f>销售[[#This Row],[销售量]]*销售[[#This Row],[零售价]]</f>
        <v>14136</v>
      </c>
      <c r="J105" s="8">
        <v>13</v>
      </c>
    </row>
    <row r="106" spans="4:10" x14ac:dyDescent="0.45">
      <c r="D106" s="7">
        <v>43933</v>
      </c>
      <c r="E106" s="8" t="s">
        <v>8</v>
      </c>
      <c r="F106" s="8" t="s">
        <v>9</v>
      </c>
      <c r="G106" s="8">
        <v>1841</v>
      </c>
      <c r="H106" s="9">
        <f>SUMIFS(价目表[零售价],价目表[产品名称],销售[[#This Row],[产品名称]],价目表[产品型号],销售[[#This Row],[产品型号]])</f>
        <v>4</v>
      </c>
      <c r="I106" s="9">
        <f>销售[[#This Row],[销售量]]*销售[[#This Row],[零售价]]</f>
        <v>7364</v>
      </c>
      <c r="J106" s="8">
        <v>9</v>
      </c>
    </row>
    <row r="107" spans="4:10" x14ac:dyDescent="0.45">
      <c r="D107" s="7">
        <v>43934</v>
      </c>
      <c r="E107" s="8" t="s">
        <v>16</v>
      </c>
      <c r="F107" s="8" t="s">
        <v>15</v>
      </c>
      <c r="G107" s="8">
        <v>948</v>
      </c>
      <c r="H107" s="9">
        <f>SUMIFS(价目表[零售价],价目表[产品名称],销售[[#This Row],[产品名称]],价目表[产品型号],销售[[#This Row],[产品型号]])</f>
        <v>3</v>
      </c>
      <c r="I107" s="9">
        <f>销售[[#This Row],[销售量]]*销售[[#This Row],[零售价]]</f>
        <v>2844</v>
      </c>
      <c r="J107" s="8">
        <v>7</v>
      </c>
    </row>
    <row r="108" spans="4:10" x14ac:dyDescent="0.45">
      <c r="D108" s="7">
        <v>43935</v>
      </c>
      <c r="E108" s="8" t="s">
        <v>16</v>
      </c>
      <c r="F108" s="8" t="s">
        <v>14</v>
      </c>
      <c r="G108" s="8">
        <v>2207</v>
      </c>
      <c r="H108" s="9">
        <f>SUMIFS(价目表[零售价],价目表[产品名称],销售[[#This Row],[产品名称]],价目表[产品型号],销售[[#This Row],[产品型号]])</f>
        <v>2.5</v>
      </c>
      <c r="I108" s="9">
        <f>销售[[#This Row],[销售量]]*销售[[#This Row],[零售价]]</f>
        <v>5517.5</v>
      </c>
      <c r="J108" s="8">
        <v>19</v>
      </c>
    </row>
    <row r="109" spans="4:10" x14ac:dyDescent="0.45">
      <c r="D109" s="7">
        <v>43936</v>
      </c>
      <c r="E109" s="8" t="s">
        <v>21</v>
      </c>
      <c r="F109" s="8" t="s">
        <v>15</v>
      </c>
      <c r="G109" s="8">
        <v>551</v>
      </c>
      <c r="H109" s="9">
        <f>SUMIFS(价目表[零售价],价目表[产品名称],销售[[#This Row],[产品名称]],价目表[产品型号],销售[[#This Row],[产品型号]])</f>
        <v>3.5</v>
      </c>
      <c r="I109" s="9">
        <f>销售[[#This Row],[销售量]]*销售[[#This Row],[零售价]]</f>
        <v>1928.5</v>
      </c>
      <c r="J109" s="8">
        <v>8</v>
      </c>
    </row>
    <row r="110" spans="4:10" x14ac:dyDescent="0.45">
      <c r="D110" s="7">
        <v>43937</v>
      </c>
      <c r="E110" s="8" t="s">
        <v>21</v>
      </c>
      <c r="F110" s="8" t="s">
        <v>15</v>
      </c>
      <c r="G110" s="8">
        <v>2616</v>
      </c>
      <c r="H110" s="9">
        <f>SUMIFS(价目表[零售价],价目表[产品名称],销售[[#This Row],[产品名称]],价目表[产品型号],销售[[#This Row],[产品型号]])</f>
        <v>3.5</v>
      </c>
      <c r="I110" s="9">
        <f>销售[[#This Row],[销售量]]*销售[[#This Row],[零售价]]</f>
        <v>9156</v>
      </c>
      <c r="J110" s="8">
        <v>8</v>
      </c>
    </row>
    <row r="111" spans="4:10" x14ac:dyDescent="0.45">
      <c r="D111" s="7">
        <v>43938</v>
      </c>
      <c r="E111" s="8" t="s">
        <v>21</v>
      </c>
      <c r="F111" s="8" t="s">
        <v>15</v>
      </c>
      <c r="G111" s="8">
        <v>1689</v>
      </c>
      <c r="H111" s="9">
        <f>SUMIFS(价目表[零售价],价目表[产品名称],销售[[#This Row],[产品名称]],价目表[产品型号],销售[[#This Row],[产品型号]])</f>
        <v>3.5</v>
      </c>
      <c r="I111" s="9">
        <f>销售[[#This Row],[销售量]]*销售[[#This Row],[零售价]]</f>
        <v>5911.5</v>
      </c>
      <c r="J111" s="8">
        <v>12</v>
      </c>
    </row>
    <row r="112" spans="4:10" x14ac:dyDescent="0.45">
      <c r="D112" s="7">
        <v>43939</v>
      </c>
      <c r="E112" s="8" t="s">
        <v>16</v>
      </c>
      <c r="F112" s="8" t="s">
        <v>14</v>
      </c>
      <c r="G112" s="8">
        <v>1324</v>
      </c>
      <c r="H112" s="9">
        <f>SUMIFS(价目表[零售价],价目表[产品名称],销售[[#This Row],[产品名称]],价目表[产品型号],销售[[#This Row],[产品型号]])</f>
        <v>2.5</v>
      </c>
      <c r="I112" s="9">
        <f>销售[[#This Row],[销售量]]*销售[[#This Row],[零售价]]</f>
        <v>3310</v>
      </c>
      <c r="J112" s="8">
        <v>17</v>
      </c>
    </row>
    <row r="113" spans="4:10" x14ac:dyDescent="0.45">
      <c r="D113" s="7">
        <v>43940</v>
      </c>
      <c r="E113" s="8" t="s">
        <v>18</v>
      </c>
      <c r="F113" s="8" t="s">
        <v>14</v>
      </c>
      <c r="G113" s="8">
        <v>1016</v>
      </c>
      <c r="H113" s="9">
        <f>SUMIFS(价目表[零售价],价目表[产品名称],销售[[#This Row],[产品名称]],价目表[产品型号],销售[[#This Row],[产品型号]])</f>
        <v>4</v>
      </c>
      <c r="I113" s="9">
        <f>销售[[#This Row],[销售量]]*销售[[#This Row],[零售价]]</f>
        <v>4064</v>
      </c>
      <c r="J113" s="8">
        <v>11</v>
      </c>
    </row>
    <row r="114" spans="4:10" x14ac:dyDescent="0.45">
      <c r="D114" s="7">
        <v>43941</v>
      </c>
      <c r="E114" s="8" t="s">
        <v>8</v>
      </c>
      <c r="F114" s="8" t="s">
        <v>13</v>
      </c>
      <c r="G114" s="8">
        <v>2403</v>
      </c>
      <c r="H114" s="9">
        <f>SUMIFS(价目表[零售价],价目表[产品名称],销售[[#This Row],[产品名称]],价目表[产品型号],销售[[#This Row],[产品型号]])</f>
        <v>8</v>
      </c>
      <c r="I114" s="9">
        <f>销售[[#This Row],[销售量]]*销售[[#This Row],[零售价]]</f>
        <v>19224</v>
      </c>
      <c r="J114" s="8">
        <v>10</v>
      </c>
    </row>
    <row r="115" spans="4:10" x14ac:dyDescent="0.45">
      <c r="D115" s="7">
        <v>43942</v>
      </c>
      <c r="E115" s="8" t="s">
        <v>11</v>
      </c>
      <c r="F115" s="8" t="s">
        <v>14</v>
      </c>
      <c r="G115" s="8">
        <v>1621</v>
      </c>
      <c r="H115" s="9">
        <f>SUMIFS(价目表[零售价],价目表[产品名称],销售[[#This Row],[产品名称]],价目表[产品型号],销售[[#This Row],[产品型号]])</f>
        <v>2.5</v>
      </c>
      <c r="I115" s="9">
        <f>销售[[#This Row],[销售量]]*销售[[#This Row],[零售价]]</f>
        <v>4052.5</v>
      </c>
      <c r="J115" s="8">
        <v>10</v>
      </c>
    </row>
    <row r="116" spans="4:10" x14ac:dyDescent="0.45">
      <c r="D116" s="7">
        <v>43943</v>
      </c>
      <c r="E116" s="8" t="s">
        <v>17</v>
      </c>
      <c r="F116" s="8" t="s">
        <v>15</v>
      </c>
      <c r="G116" s="8">
        <v>830</v>
      </c>
      <c r="H116" s="9">
        <f>SUMIFS(价目表[零售价],价目表[产品名称],销售[[#This Row],[产品名称]],价目表[产品型号],销售[[#This Row],[产品型号]])</f>
        <v>3.5</v>
      </c>
      <c r="I116" s="9">
        <f>销售[[#This Row],[销售量]]*销售[[#This Row],[零售价]]</f>
        <v>2905</v>
      </c>
      <c r="J116" s="8">
        <v>11</v>
      </c>
    </row>
    <row r="117" spans="4:10" x14ac:dyDescent="0.45">
      <c r="D117" s="7">
        <v>43944</v>
      </c>
      <c r="E117" s="8" t="s">
        <v>8</v>
      </c>
      <c r="F117" s="8" t="s">
        <v>13</v>
      </c>
      <c r="G117" s="8">
        <v>369</v>
      </c>
      <c r="H117" s="9">
        <f>SUMIFS(价目表[零售价],价目表[产品名称],销售[[#This Row],[产品名称]],价目表[产品型号],销售[[#This Row],[产品型号]])</f>
        <v>8</v>
      </c>
      <c r="I117" s="9">
        <f>销售[[#This Row],[销售量]]*销售[[#This Row],[零售价]]</f>
        <v>2952</v>
      </c>
      <c r="J117" s="8">
        <v>0</v>
      </c>
    </row>
    <row r="118" spans="4:10" x14ac:dyDescent="0.45">
      <c r="D118" s="7">
        <v>43945</v>
      </c>
      <c r="E118" s="8" t="s">
        <v>11</v>
      </c>
      <c r="F118" s="8" t="s">
        <v>15</v>
      </c>
      <c r="G118" s="8">
        <v>807</v>
      </c>
      <c r="H118" s="9">
        <f>SUMIFS(价目表[零售价],价目表[产品名称],销售[[#This Row],[产品名称]],价目表[产品型号],销售[[#This Row],[产品型号]])</f>
        <v>3</v>
      </c>
      <c r="I118" s="9">
        <f>销售[[#This Row],[销售量]]*销售[[#This Row],[零售价]]</f>
        <v>2421</v>
      </c>
      <c r="J118" s="8">
        <v>18</v>
      </c>
    </row>
    <row r="119" spans="4:10" x14ac:dyDescent="0.45">
      <c r="D119" s="7">
        <v>43946</v>
      </c>
      <c r="E119" s="8" t="s">
        <v>11</v>
      </c>
      <c r="F119" s="8" t="s">
        <v>12</v>
      </c>
      <c r="G119" s="8">
        <v>1843</v>
      </c>
      <c r="H119" s="9">
        <f>SUMIFS(价目表[零售价],价目表[产品名称],销售[[#This Row],[产品名称]],价目表[产品型号],销售[[#This Row],[产品型号]])</f>
        <v>6</v>
      </c>
      <c r="I119" s="9">
        <f>销售[[#This Row],[销售量]]*销售[[#This Row],[零售价]]</f>
        <v>11058</v>
      </c>
      <c r="J119" s="8">
        <v>20</v>
      </c>
    </row>
    <row r="120" spans="4:10" x14ac:dyDescent="0.45">
      <c r="D120" s="7">
        <v>43947</v>
      </c>
      <c r="E120" s="8" t="s">
        <v>11</v>
      </c>
      <c r="F120" s="8" t="s">
        <v>12</v>
      </c>
      <c r="G120" s="8">
        <v>1472</v>
      </c>
      <c r="H120" s="9">
        <f>SUMIFS(价目表[零售价],价目表[产品名称],销售[[#This Row],[产品名称]],价目表[产品型号],销售[[#This Row],[产品型号]])</f>
        <v>6</v>
      </c>
      <c r="I120" s="9">
        <f>销售[[#This Row],[销售量]]*销售[[#This Row],[零售价]]</f>
        <v>8832</v>
      </c>
      <c r="J120" s="8">
        <v>17</v>
      </c>
    </row>
    <row r="121" spans="4:10" x14ac:dyDescent="0.45">
      <c r="D121" s="7">
        <v>43948</v>
      </c>
      <c r="E121" s="8" t="s">
        <v>17</v>
      </c>
      <c r="F121" s="8" t="s">
        <v>14</v>
      </c>
      <c r="G121" s="8">
        <v>1921</v>
      </c>
      <c r="H121" s="9">
        <f>SUMIFS(价目表[零售价],价目表[产品名称],销售[[#This Row],[产品名称]],价目表[产品型号],销售[[#This Row],[产品型号]])</f>
        <v>3</v>
      </c>
      <c r="I121" s="9">
        <f>销售[[#This Row],[销售量]]*销售[[#This Row],[零售价]]</f>
        <v>5763</v>
      </c>
      <c r="J121" s="8">
        <v>4</v>
      </c>
    </row>
    <row r="122" spans="4:10" x14ac:dyDescent="0.45">
      <c r="D122" s="7">
        <v>43949</v>
      </c>
      <c r="E122" s="8" t="s">
        <v>33</v>
      </c>
      <c r="F122" s="8" t="s">
        <v>34</v>
      </c>
      <c r="G122" s="8">
        <v>2094</v>
      </c>
      <c r="H122" s="9">
        <f>SUMIFS(价目表[零售价],价目表[产品名称],销售[[#This Row],[产品名称]],价目表[产品型号],销售[[#This Row],[产品型号]])</f>
        <v>6</v>
      </c>
      <c r="I122" s="9">
        <f>销售[[#This Row],[销售量]]*销售[[#This Row],[零售价]]</f>
        <v>12564</v>
      </c>
      <c r="J122" s="8">
        <v>5</v>
      </c>
    </row>
    <row r="123" spans="4:10" x14ac:dyDescent="0.45">
      <c r="D123" s="7">
        <v>43950</v>
      </c>
      <c r="E123" s="8" t="s">
        <v>21</v>
      </c>
      <c r="F123" s="8" t="s">
        <v>15</v>
      </c>
      <c r="G123" s="8">
        <v>2892</v>
      </c>
      <c r="H123" s="9">
        <f>SUMIFS(价目表[零售价],价目表[产品名称],销售[[#This Row],[产品名称]],价目表[产品型号],销售[[#This Row],[产品型号]])</f>
        <v>3.5</v>
      </c>
      <c r="I123" s="9">
        <f>销售[[#This Row],[销售量]]*销售[[#This Row],[零售价]]</f>
        <v>10122</v>
      </c>
      <c r="J123" s="8">
        <v>20</v>
      </c>
    </row>
    <row r="124" spans="4:10" x14ac:dyDescent="0.45">
      <c r="D124" s="7">
        <v>43951</v>
      </c>
      <c r="E124" s="8" t="s">
        <v>11</v>
      </c>
      <c r="F124" s="8" t="s">
        <v>12</v>
      </c>
      <c r="G124" s="8">
        <v>2618</v>
      </c>
      <c r="H124" s="9">
        <f>SUMIFS(价目表[零售价],价目表[产品名称],销售[[#This Row],[产品名称]],价目表[产品型号],销售[[#This Row],[产品型号]])</f>
        <v>6</v>
      </c>
      <c r="I124" s="9">
        <f>销售[[#This Row],[销售量]]*销售[[#This Row],[零售价]]</f>
        <v>15708</v>
      </c>
      <c r="J124" s="8">
        <v>0</v>
      </c>
    </row>
    <row r="125" spans="4:10" x14ac:dyDescent="0.45">
      <c r="D125" s="7">
        <v>43952</v>
      </c>
      <c r="E125" s="8" t="s">
        <v>21</v>
      </c>
      <c r="F125" s="8" t="s">
        <v>12</v>
      </c>
      <c r="G125" s="8">
        <v>828</v>
      </c>
      <c r="H125" s="9">
        <f>SUMIFS(价目表[零售价],价目表[产品名称],销售[[#This Row],[产品名称]],价目表[产品型号],销售[[#This Row],[产品型号]])</f>
        <v>8</v>
      </c>
      <c r="I125" s="9">
        <f>销售[[#This Row],[销售量]]*销售[[#This Row],[零售价]]</f>
        <v>6624</v>
      </c>
      <c r="J125" s="8">
        <v>2</v>
      </c>
    </row>
    <row r="126" spans="4:10" x14ac:dyDescent="0.45">
      <c r="D126" s="7">
        <v>43953</v>
      </c>
      <c r="E126" s="8" t="s">
        <v>16</v>
      </c>
      <c r="F126" s="8" t="s">
        <v>12</v>
      </c>
      <c r="G126" s="8">
        <v>367</v>
      </c>
      <c r="H126" s="9">
        <f>SUMIFS(价目表[零售价],价目表[产品名称],销售[[#This Row],[产品名称]],价目表[产品型号],销售[[#This Row],[产品型号]])</f>
        <v>6</v>
      </c>
      <c r="I126" s="9">
        <f>销售[[#This Row],[销售量]]*销售[[#This Row],[零售价]]</f>
        <v>2202</v>
      </c>
      <c r="J126" s="8">
        <v>0</v>
      </c>
    </row>
    <row r="127" spans="4:10" x14ac:dyDescent="0.45">
      <c r="D127" s="7">
        <v>43954</v>
      </c>
      <c r="E127" s="8" t="s">
        <v>11</v>
      </c>
      <c r="F127" s="8" t="s">
        <v>12</v>
      </c>
      <c r="G127" s="8">
        <v>2174</v>
      </c>
      <c r="H127" s="9">
        <f>SUMIFS(价目表[零售价],价目表[产品名称],销售[[#This Row],[产品名称]],价目表[产品型号],销售[[#This Row],[产品型号]])</f>
        <v>6</v>
      </c>
      <c r="I127" s="9">
        <f>销售[[#This Row],[销售量]]*销售[[#This Row],[零售价]]</f>
        <v>13044</v>
      </c>
      <c r="J127" s="8">
        <v>2</v>
      </c>
    </row>
    <row r="128" spans="4:10" x14ac:dyDescent="0.45">
      <c r="D128" s="7">
        <v>43955</v>
      </c>
      <c r="E128" s="8" t="s">
        <v>16</v>
      </c>
      <c r="F128" s="8" t="s">
        <v>15</v>
      </c>
      <c r="G128" s="8">
        <v>558</v>
      </c>
      <c r="H128" s="9">
        <f>SUMIFS(价目表[零售价],价目表[产品名称],销售[[#This Row],[产品名称]],价目表[产品型号],销售[[#This Row],[产品型号]])</f>
        <v>3</v>
      </c>
      <c r="I128" s="9">
        <f>销售[[#This Row],[销售量]]*销售[[#This Row],[零售价]]</f>
        <v>1674</v>
      </c>
      <c r="J128" s="8">
        <v>17</v>
      </c>
    </row>
    <row r="129" spans="4:10" x14ac:dyDescent="0.45">
      <c r="D129" s="7">
        <v>43956</v>
      </c>
      <c r="E129" s="8" t="s">
        <v>16</v>
      </c>
      <c r="F129" s="8" t="s">
        <v>12</v>
      </c>
      <c r="G129" s="8">
        <v>1962</v>
      </c>
      <c r="H129" s="9">
        <f>SUMIFS(价目表[零售价],价目表[产品名称],销售[[#This Row],[产品名称]],价目表[产品型号],销售[[#This Row],[产品型号]])</f>
        <v>6</v>
      </c>
      <c r="I129" s="9">
        <f>销售[[#This Row],[销售量]]*销售[[#This Row],[零售价]]</f>
        <v>11772</v>
      </c>
      <c r="J129" s="8">
        <v>8</v>
      </c>
    </row>
    <row r="130" spans="4:10" x14ac:dyDescent="0.45">
      <c r="D130" s="7">
        <v>43957</v>
      </c>
      <c r="E130" s="8" t="s">
        <v>18</v>
      </c>
      <c r="F130" s="8" t="s">
        <v>14</v>
      </c>
      <c r="G130" s="8">
        <v>1611</v>
      </c>
      <c r="H130" s="9">
        <f>SUMIFS(价目表[零售价],价目表[产品名称],销售[[#This Row],[产品名称]],价目表[产品型号],销售[[#This Row],[产品型号]])</f>
        <v>4</v>
      </c>
      <c r="I130" s="9">
        <f>销售[[#This Row],[销售量]]*销售[[#This Row],[零售价]]</f>
        <v>6444</v>
      </c>
      <c r="J130" s="8">
        <v>19</v>
      </c>
    </row>
    <row r="131" spans="4:10" x14ac:dyDescent="0.45">
      <c r="D131" s="7">
        <v>43958</v>
      </c>
      <c r="E131" s="8" t="s">
        <v>18</v>
      </c>
      <c r="F131" s="8" t="s">
        <v>19</v>
      </c>
      <c r="G131" s="8">
        <v>2960</v>
      </c>
      <c r="H131" s="9">
        <f>SUMIFS(价目表[零售价],价目表[产品名称],销售[[#This Row],[产品名称]],价目表[产品型号],销售[[#This Row],[产品型号]])</f>
        <v>6</v>
      </c>
      <c r="I131" s="9">
        <f>销售[[#This Row],[销售量]]*销售[[#This Row],[零售价]]</f>
        <v>17760</v>
      </c>
      <c r="J131" s="8">
        <v>14</v>
      </c>
    </row>
    <row r="132" spans="4:10" x14ac:dyDescent="0.45">
      <c r="D132" s="7">
        <v>43959</v>
      </c>
      <c r="E132" s="8" t="s">
        <v>11</v>
      </c>
      <c r="F132" s="8" t="s">
        <v>14</v>
      </c>
      <c r="G132" s="8">
        <v>2520</v>
      </c>
      <c r="H132" s="9">
        <f>SUMIFS(价目表[零售价],价目表[产品名称],销售[[#This Row],[产品名称]],价目表[产品型号],销售[[#This Row],[产品型号]])</f>
        <v>2.5</v>
      </c>
      <c r="I132" s="9">
        <f>销售[[#This Row],[销售量]]*销售[[#This Row],[零售价]]</f>
        <v>6300</v>
      </c>
      <c r="J132" s="8">
        <v>9</v>
      </c>
    </row>
    <row r="133" spans="4:10" x14ac:dyDescent="0.45">
      <c r="D133" s="7">
        <v>43960</v>
      </c>
      <c r="E133" s="8" t="s">
        <v>18</v>
      </c>
      <c r="F133" s="8" t="s">
        <v>14</v>
      </c>
      <c r="G133" s="8">
        <v>1256</v>
      </c>
      <c r="H133" s="9">
        <f>SUMIFS(价目表[零售价],价目表[产品名称],销售[[#This Row],[产品名称]],价目表[产品型号],销售[[#This Row],[产品型号]])</f>
        <v>4</v>
      </c>
      <c r="I133" s="9">
        <f>销售[[#This Row],[销售量]]*销售[[#This Row],[零售价]]</f>
        <v>5024</v>
      </c>
      <c r="J133" s="8">
        <v>16</v>
      </c>
    </row>
    <row r="134" spans="4:10" x14ac:dyDescent="0.45">
      <c r="D134" s="7">
        <v>43961</v>
      </c>
      <c r="E134" s="8" t="s">
        <v>16</v>
      </c>
      <c r="F134" s="8" t="s">
        <v>15</v>
      </c>
      <c r="G134" s="8">
        <v>1246</v>
      </c>
      <c r="H134" s="9">
        <f>SUMIFS(价目表[零售价],价目表[产品名称],销售[[#This Row],[产品名称]],价目表[产品型号],销售[[#This Row],[产品型号]])</f>
        <v>3</v>
      </c>
      <c r="I134" s="9">
        <f>销售[[#This Row],[销售量]]*销售[[#This Row],[零售价]]</f>
        <v>3738</v>
      </c>
      <c r="J134" s="8">
        <v>3</v>
      </c>
    </row>
    <row r="135" spans="4:10" x14ac:dyDescent="0.45">
      <c r="D135" s="7">
        <v>43962</v>
      </c>
      <c r="E135" s="8" t="s">
        <v>8</v>
      </c>
      <c r="F135" s="8" t="s">
        <v>13</v>
      </c>
      <c r="G135" s="8">
        <v>1400</v>
      </c>
      <c r="H135" s="9">
        <f>SUMIFS(价目表[零售价],价目表[产品名称],销售[[#This Row],[产品名称]],价目表[产品型号],销售[[#This Row],[产品型号]])</f>
        <v>8</v>
      </c>
      <c r="I135" s="9">
        <f>销售[[#This Row],[销售量]]*销售[[#This Row],[零售价]]</f>
        <v>11200</v>
      </c>
      <c r="J135" s="8">
        <v>14</v>
      </c>
    </row>
    <row r="136" spans="4:10" x14ac:dyDescent="0.45">
      <c r="D136" s="7">
        <v>43963</v>
      </c>
      <c r="E136" s="8" t="s">
        <v>17</v>
      </c>
      <c r="F136" s="8" t="s">
        <v>14</v>
      </c>
      <c r="G136" s="8">
        <v>2651</v>
      </c>
      <c r="H136" s="9">
        <f>SUMIFS(价目表[零售价],价目表[产品名称],销售[[#This Row],[产品名称]],价目表[产品型号],销售[[#This Row],[产品型号]])</f>
        <v>3</v>
      </c>
      <c r="I136" s="9">
        <f>销售[[#This Row],[销售量]]*销售[[#This Row],[零售价]]</f>
        <v>7953</v>
      </c>
      <c r="J136" s="8">
        <v>14</v>
      </c>
    </row>
    <row r="137" spans="4:10" x14ac:dyDescent="0.45">
      <c r="D137" s="7">
        <v>43964</v>
      </c>
      <c r="E137" s="8" t="s">
        <v>8</v>
      </c>
      <c r="F137" s="8" t="s">
        <v>9</v>
      </c>
      <c r="G137" s="8">
        <v>1612</v>
      </c>
      <c r="H137" s="9">
        <f>SUMIFS(价目表[零售价],价目表[产品名称],销售[[#This Row],[产品名称]],价目表[产品型号],销售[[#This Row],[产品型号]])</f>
        <v>4</v>
      </c>
      <c r="I137" s="9">
        <f>销售[[#This Row],[销售量]]*销售[[#This Row],[零售价]]</f>
        <v>6448</v>
      </c>
      <c r="J137" s="8">
        <v>13</v>
      </c>
    </row>
    <row r="138" spans="4:10" x14ac:dyDescent="0.45">
      <c r="D138" s="7">
        <v>43965</v>
      </c>
      <c r="E138" s="8" t="s">
        <v>21</v>
      </c>
      <c r="F138" s="8" t="s">
        <v>12</v>
      </c>
      <c r="G138" s="8">
        <v>2477</v>
      </c>
      <c r="H138" s="9">
        <f>SUMIFS(价目表[零售价],价目表[产品名称],销售[[#This Row],[产品名称]],价目表[产品型号],销售[[#This Row],[产品型号]])</f>
        <v>8</v>
      </c>
      <c r="I138" s="9">
        <f>销售[[#This Row],[销售量]]*销售[[#This Row],[零售价]]</f>
        <v>19816</v>
      </c>
      <c r="J138" s="8">
        <v>9</v>
      </c>
    </row>
    <row r="139" spans="4:10" x14ac:dyDescent="0.45">
      <c r="D139" s="7">
        <v>43966</v>
      </c>
      <c r="E139" s="8" t="s">
        <v>27</v>
      </c>
      <c r="F139" s="8" t="s">
        <v>28</v>
      </c>
      <c r="G139" s="8">
        <v>1880</v>
      </c>
      <c r="H139" s="9">
        <f>SUMIFS(价目表[零售价],价目表[产品名称],销售[[#This Row],[产品名称]],价目表[产品型号],销售[[#This Row],[产品型号]])</f>
        <v>3</v>
      </c>
      <c r="I139" s="9">
        <f>销售[[#This Row],[销售量]]*销售[[#This Row],[零售价]]</f>
        <v>5640</v>
      </c>
      <c r="J139" s="8">
        <v>18</v>
      </c>
    </row>
    <row r="140" spans="4:10" x14ac:dyDescent="0.45">
      <c r="D140" s="7">
        <v>43967</v>
      </c>
      <c r="E140" s="8" t="s">
        <v>8</v>
      </c>
      <c r="F140" s="8" t="s">
        <v>9</v>
      </c>
      <c r="G140" s="8">
        <v>2907</v>
      </c>
      <c r="H140" s="9">
        <f>SUMIFS(价目表[零售价],价目表[产品名称],销售[[#This Row],[产品名称]],价目表[产品型号],销售[[#This Row],[产品型号]])</f>
        <v>4</v>
      </c>
      <c r="I140" s="9">
        <f>销售[[#This Row],[销售量]]*销售[[#This Row],[零售价]]</f>
        <v>11628</v>
      </c>
      <c r="J140" s="8">
        <v>4</v>
      </c>
    </row>
    <row r="141" spans="4:10" x14ac:dyDescent="0.45">
      <c r="D141" s="7">
        <v>43968</v>
      </c>
      <c r="E141" s="8" t="s">
        <v>11</v>
      </c>
      <c r="F141" s="8" t="s">
        <v>15</v>
      </c>
      <c r="G141" s="8">
        <v>2937</v>
      </c>
      <c r="H141" s="9">
        <f>SUMIFS(价目表[零售价],价目表[产品名称],销售[[#This Row],[产品名称]],价目表[产品型号],销售[[#This Row],[产品型号]])</f>
        <v>3</v>
      </c>
      <c r="I141" s="9">
        <f>销售[[#This Row],[销售量]]*销售[[#This Row],[零售价]]</f>
        <v>8811</v>
      </c>
      <c r="J141" s="8">
        <v>2</v>
      </c>
    </row>
    <row r="142" spans="4:10" x14ac:dyDescent="0.45">
      <c r="D142" s="7">
        <v>43969</v>
      </c>
      <c r="E142" s="8" t="s">
        <v>16</v>
      </c>
      <c r="F142" s="8" t="s">
        <v>14</v>
      </c>
      <c r="G142" s="8">
        <v>972</v>
      </c>
      <c r="H142" s="9">
        <f>SUMIFS(价目表[零售价],价目表[产品名称],销售[[#This Row],[产品名称]],价目表[产品型号],销售[[#This Row],[产品型号]])</f>
        <v>2.5</v>
      </c>
      <c r="I142" s="9">
        <f>销售[[#This Row],[销售量]]*销售[[#This Row],[零售价]]</f>
        <v>2430</v>
      </c>
      <c r="J142" s="8">
        <v>12</v>
      </c>
    </row>
    <row r="143" spans="4:10" x14ac:dyDescent="0.45">
      <c r="D143" s="7">
        <v>43970</v>
      </c>
      <c r="E143" s="8" t="s">
        <v>21</v>
      </c>
      <c r="F143" s="8" t="s">
        <v>12</v>
      </c>
      <c r="G143" s="8">
        <v>2880</v>
      </c>
      <c r="H143" s="9">
        <f>SUMIFS(价目表[零售价],价目表[产品名称],销售[[#This Row],[产品名称]],价目表[产品型号],销售[[#This Row],[产品型号]])</f>
        <v>8</v>
      </c>
      <c r="I143" s="9">
        <f>销售[[#This Row],[销售量]]*销售[[#This Row],[零售价]]</f>
        <v>23040</v>
      </c>
      <c r="J143" s="8">
        <v>13</v>
      </c>
    </row>
    <row r="144" spans="4:10" x14ac:dyDescent="0.45">
      <c r="D144" s="7">
        <v>43971</v>
      </c>
      <c r="E144" s="8" t="s">
        <v>11</v>
      </c>
      <c r="F144" s="8" t="s">
        <v>14</v>
      </c>
      <c r="G144" s="8">
        <v>1979</v>
      </c>
      <c r="H144" s="9">
        <f>SUMIFS(价目表[零售价],价目表[产品名称],销售[[#This Row],[产品名称]],价目表[产品型号],销售[[#This Row],[产品型号]])</f>
        <v>2.5</v>
      </c>
      <c r="I144" s="9">
        <f>销售[[#This Row],[销售量]]*销售[[#This Row],[零售价]]</f>
        <v>4947.5</v>
      </c>
      <c r="J144" s="8">
        <v>9</v>
      </c>
    </row>
    <row r="145" spans="4:10" x14ac:dyDescent="0.45">
      <c r="D145" s="7">
        <v>43972</v>
      </c>
      <c r="E145" s="8" t="s">
        <v>16</v>
      </c>
      <c r="F145" s="8" t="s">
        <v>15</v>
      </c>
      <c r="G145" s="8">
        <v>2240</v>
      </c>
      <c r="H145" s="9">
        <f>SUMIFS(价目表[零售价],价目表[产品名称],销售[[#This Row],[产品名称]],价目表[产品型号],销售[[#This Row],[产品型号]])</f>
        <v>3</v>
      </c>
      <c r="I145" s="9">
        <f>销售[[#This Row],[销售量]]*销售[[#This Row],[零售价]]</f>
        <v>6720</v>
      </c>
      <c r="J145" s="8">
        <v>6</v>
      </c>
    </row>
    <row r="146" spans="4:10" x14ac:dyDescent="0.45">
      <c r="D146" s="7">
        <v>43973</v>
      </c>
      <c r="E146" s="8" t="s">
        <v>18</v>
      </c>
      <c r="F146" s="8" t="s">
        <v>19</v>
      </c>
      <c r="G146" s="8">
        <v>566</v>
      </c>
      <c r="H146" s="9">
        <f>SUMIFS(价目表[零售价],价目表[产品名称],销售[[#This Row],[产品名称]],价目表[产品型号],销售[[#This Row],[产品型号]])</f>
        <v>6</v>
      </c>
      <c r="I146" s="9">
        <f>销售[[#This Row],[销售量]]*销售[[#This Row],[零售价]]</f>
        <v>3396</v>
      </c>
      <c r="J146" s="8">
        <v>8</v>
      </c>
    </row>
    <row r="147" spans="4:10" x14ac:dyDescent="0.45">
      <c r="D147" s="7">
        <v>43974</v>
      </c>
      <c r="E147" s="8" t="s">
        <v>8</v>
      </c>
      <c r="F147" s="8" t="s">
        <v>13</v>
      </c>
      <c r="G147" s="8">
        <v>1584</v>
      </c>
      <c r="H147" s="9">
        <f>SUMIFS(价目表[零售价],价目表[产品名称],销售[[#This Row],[产品名称]],价目表[产品型号],销售[[#This Row],[产品型号]])</f>
        <v>8</v>
      </c>
      <c r="I147" s="9">
        <f>销售[[#This Row],[销售量]]*销售[[#This Row],[零售价]]</f>
        <v>12672</v>
      </c>
      <c r="J147" s="8">
        <v>5</v>
      </c>
    </row>
    <row r="148" spans="4:10" x14ac:dyDescent="0.45">
      <c r="D148" s="7">
        <v>43975</v>
      </c>
      <c r="E148" s="8" t="s">
        <v>18</v>
      </c>
      <c r="F148" s="8" t="s">
        <v>19</v>
      </c>
      <c r="G148" s="8">
        <v>246</v>
      </c>
      <c r="H148" s="9">
        <f>SUMIFS(价目表[零售价],价目表[产品名称],销售[[#This Row],[产品名称]],价目表[产品型号],销售[[#This Row],[产品型号]])</f>
        <v>6</v>
      </c>
      <c r="I148" s="9">
        <f>销售[[#This Row],[销售量]]*销售[[#This Row],[零售价]]</f>
        <v>1476</v>
      </c>
      <c r="J148" s="8">
        <v>12</v>
      </c>
    </row>
    <row r="149" spans="4:10" x14ac:dyDescent="0.45">
      <c r="D149" s="7">
        <v>43976</v>
      </c>
      <c r="E149" s="8" t="s">
        <v>16</v>
      </c>
      <c r="F149" s="8" t="s">
        <v>15</v>
      </c>
      <c r="G149" s="8">
        <v>2966</v>
      </c>
      <c r="H149" s="9">
        <f>SUMIFS(价目表[零售价],价目表[产品名称],销售[[#This Row],[产品名称]],价目表[产品型号],销售[[#This Row],[产品型号]])</f>
        <v>3</v>
      </c>
      <c r="I149" s="9">
        <f>销售[[#This Row],[销售量]]*销售[[#This Row],[零售价]]</f>
        <v>8898</v>
      </c>
      <c r="J149" s="8">
        <v>13</v>
      </c>
    </row>
    <row r="150" spans="4:10" x14ac:dyDescent="0.45">
      <c r="D150" s="7">
        <v>43977</v>
      </c>
      <c r="E150" s="8" t="s">
        <v>11</v>
      </c>
      <c r="F150" s="8" t="s">
        <v>12</v>
      </c>
      <c r="G150" s="8">
        <v>1439</v>
      </c>
      <c r="H150" s="9">
        <f>SUMIFS(价目表[零售价],价目表[产品名称],销售[[#This Row],[产品名称]],价目表[产品型号],销售[[#This Row],[产品型号]])</f>
        <v>6</v>
      </c>
      <c r="I150" s="9">
        <f>销售[[#This Row],[销售量]]*销售[[#This Row],[零售价]]</f>
        <v>8634</v>
      </c>
      <c r="J150" s="8">
        <v>17</v>
      </c>
    </row>
    <row r="151" spans="4:10" x14ac:dyDescent="0.45">
      <c r="D151" s="7">
        <v>43978</v>
      </c>
      <c r="E151" s="8" t="s">
        <v>11</v>
      </c>
      <c r="F151" s="8" t="s">
        <v>15</v>
      </c>
      <c r="G151" s="8">
        <v>2534</v>
      </c>
      <c r="H151" s="9">
        <f>SUMIFS(价目表[零售价],价目表[产品名称],销售[[#This Row],[产品名称]],价目表[产品型号],销售[[#This Row],[产品型号]])</f>
        <v>3</v>
      </c>
      <c r="I151" s="9">
        <f>销售[[#This Row],[销售量]]*销售[[#This Row],[零售价]]</f>
        <v>7602</v>
      </c>
      <c r="J151" s="8">
        <v>6</v>
      </c>
    </row>
    <row r="152" spans="4:10" x14ac:dyDescent="0.45">
      <c r="D152" s="7">
        <v>43979</v>
      </c>
      <c r="E152" s="8" t="s">
        <v>11</v>
      </c>
      <c r="F152" s="8" t="s">
        <v>14</v>
      </c>
      <c r="G152" s="8">
        <v>1228</v>
      </c>
      <c r="H152" s="9">
        <f>SUMIFS(价目表[零售价],价目表[产品名称],销售[[#This Row],[产品名称]],价目表[产品型号],销售[[#This Row],[产品型号]])</f>
        <v>2.5</v>
      </c>
      <c r="I152" s="9">
        <f>销售[[#This Row],[销售量]]*销售[[#This Row],[零售价]]</f>
        <v>3070</v>
      </c>
      <c r="J152" s="8">
        <v>18</v>
      </c>
    </row>
    <row r="153" spans="4:10" x14ac:dyDescent="0.45">
      <c r="D153" s="7">
        <v>43980</v>
      </c>
      <c r="E153" s="8" t="s">
        <v>21</v>
      </c>
      <c r="F153" s="8" t="s">
        <v>12</v>
      </c>
      <c r="G153" s="8">
        <v>265</v>
      </c>
      <c r="H153" s="9">
        <f>SUMIFS(价目表[零售价],价目表[产品名称],销售[[#This Row],[产品名称]],价目表[产品型号],销售[[#This Row],[产品型号]])</f>
        <v>8</v>
      </c>
      <c r="I153" s="9">
        <f>销售[[#This Row],[销售量]]*销售[[#This Row],[零售价]]</f>
        <v>2120</v>
      </c>
      <c r="J153" s="8">
        <v>14</v>
      </c>
    </row>
    <row r="154" spans="4:10" x14ac:dyDescent="0.45">
      <c r="D154" s="7">
        <v>43981</v>
      </c>
      <c r="E154" s="8" t="s">
        <v>16</v>
      </c>
      <c r="F154" s="8" t="s">
        <v>15</v>
      </c>
      <c r="G154" s="8">
        <v>1084</v>
      </c>
      <c r="H154" s="9">
        <f>SUMIFS(价目表[零售价],价目表[产品名称],销售[[#This Row],[产品名称]],价目表[产品型号],销售[[#This Row],[产品型号]])</f>
        <v>3</v>
      </c>
      <c r="I154" s="9">
        <f>销售[[#This Row],[销售量]]*销售[[#This Row],[零售价]]</f>
        <v>3252</v>
      </c>
      <c r="J154" s="8">
        <v>11</v>
      </c>
    </row>
    <row r="155" spans="4:10" x14ac:dyDescent="0.45">
      <c r="D155" s="7">
        <v>43982</v>
      </c>
      <c r="E155" s="8" t="s">
        <v>8</v>
      </c>
      <c r="F155" s="8" t="s">
        <v>9</v>
      </c>
      <c r="G155" s="8">
        <v>1506</v>
      </c>
      <c r="H155" s="9">
        <f>SUMIFS(价目表[零售价],价目表[产品名称],销售[[#This Row],[产品名称]],价目表[产品型号],销售[[#This Row],[产品型号]])</f>
        <v>4</v>
      </c>
      <c r="I155" s="9">
        <f>销售[[#This Row],[销售量]]*销售[[#This Row],[零售价]]</f>
        <v>6024</v>
      </c>
      <c r="J155" s="8">
        <v>13</v>
      </c>
    </row>
    <row r="156" spans="4:10" x14ac:dyDescent="0.45">
      <c r="D156" s="7">
        <v>43983</v>
      </c>
      <c r="E156" s="8" t="s">
        <v>31</v>
      </c>
      <c r="F156" s="8" t="s">
        <v>28</v>
      </c>
      <c r="G156" s="8">
        <v>321</v>
      </c>
      <c r="H156" s="9">
        <f>SUMIFS(价目表[零售价],价目表[产品名称],销售[[#This Row],[产品名称]],价目表[产品型号],销售[[#This Row],[产品型号]])</f>
        <v>2.5</v>
      </c>
      <c r="I156" s="9">
        <f>销售[[#This Row],[销售量]]*销售[[#This Row],[零售价]]</f>
        <v>802.5</v>
      </c>
      <c r="J156" s="8">
        <v>1</v>
      </c>
    </row>
    <row r="157" spans="4:10" x14ac:dyDescent="0.45">
      <c r="D157" s="7">
        <v>43984</v>
      </c>
      <c r="E157" s="8" t="s">
        <v>16</v>
      </c>
      <c r="F157" s="8" t="s">
        <v>12</v>
      </c>
      <c r="G157" s="8">
        <v>1102</v>
      </c>
      <c r="H157" s="9">
        <f>SUMIFS(价目表[零售价],价目表[产品名称],销售[[#This Row],[产品名称]],价目表[产品型号],销售[[#This Row],[产品型号]])</f>
        <v>6</v>
      </c>
      <c r="I157" s="9">
        <f>销售[[#This Row],[销售量]]*销售[[#This Row],[零售价]]</f>
        <v>6612</v>
      </c>
      <c r="J157" s="8">
        <v>15</v>
      </c>
    </row>
    <row r="158" spans="4:10" x14ac:dyDescent="0.45">
      <c r="D158" s="7">
        <v>43985</v>
      </c>
      <c r="E158" s="8" t="s">
        <v>18</v>
      </c>
      <c r="F158" s="8" t="s">
        <v>19</v>
      </c>
      <c r="G158" s="8">
        <v>321</v>
      </c>
      <c r="H158" s="9">
        <f>SUMIFS(价目表[零售价],价目表[产品名称],销售[[#This Row],[产品名称]],价目表[产品型号],销售[[#This Row],[产品型号]])</f>
        <v>6</v>
      </c>
      <c r="I158" s="9">
        <f>销售[[#This Row],[销售量]]*销售[[#This Row],[零售价]]</f>
        <v>1926</v>
      </c>
      <c r="J158" s="8">
        <v>12</v>
      </c>
    </row>
    <row r="159" spans="4:10" x14ac:dyDescent="0.45">
      <c r="D159" s="7">
        <v>43986</v>
      </c>
      <c r="E159" s="8" t="s">
        <v>16</v>
      </c>
      <c r="F159" s="8" t="s">
        <v>12</v>
      </c>
      <c r="G159" s="8">
        <v>2962</v>
      </c>
      <c r="H159" s="9">
        <f>SUMIFS(价目表[零售价],价目表[产品名称],销售[[#This Row],[产品名称]],价目表[产品型号],销售[[#This Row],[产品型号]])</f>
        <v>6</v>
      </c>
      <c r="I159" s="9">
        <f>销售[[#This Row],[销售量]]*销售[[#This Row],[零售价]]</f>
        <v>17772</v>
      </c>
      <c r="J159" s="8">
        <v>11</v>
      </c>
    </row>
    <row r="160" spans="4:10" x14ac:dyDescent="0.45">
      <c r="D160" s="7">
        <v>43987</v>
      </c>
      <c r="E160" s="8" t="s">
        <v>11</v>
      </c>
      <c r="F160" s="8" t="s">
        <v>14</v>
      </c>
      <c r="G160" s="8">
        <v>2572</v>
      </c>
      <c r="H160" s="9">
        <f>SUMIFS(价目表[零售价],价目表[产品名称],销售[[#This Row],[产品名称]],价目表[产品型号],销售[[#This Row],[产品型号]])</f>
        <v>2.5</v>
      </c>
      <c r="I160" s="9">
        <f>销售[[#This Row],[销售量]]*销售[[#This Row],[零售价]]</f>
        <v>6430</v>
      </c>
      <c r="J160" s="8">
        <v>11</v>
      </c>
    </row>
    <row r="161" spans="4:10" x14ac:dyDescent="0.45">
      <c r="D161" s="7">
        <v>43988</v>
      </c>
      <c r="E161" s="8" t="s">
        <v>17</v>
      </c>
      <c r="F161" s="8" t="s">
        <v>14</v>
      </c>
      <c r="G161" s="8">
        <v>1402</v>
      </c>
      <c r="H161" s="9">
        <f>SUMIFS(价目表[零售价],价目表[产品名称],销售[[#This Row],[产品名称]],价目表[产品型号],销售[[#This Row],[产品型号]])</f>
        <v>3</v>
      </c>
      <c r="I161" s="9">
        <f>销售[[#This Row],[销售量]]*销售[[#This Row],[零售价]]</f>
        <v>4206</v>
      </c>
      <c r="J161" s="8">
        <v>5</v>
      </c>
    </row>
    <row r="162" spans="4:10" x14ac:dyDescent="0.45">
      <c r="D162" s="7">
        <v>43989</v>
      </c>
      <c r="E162" s="8" t="s">
        <v>8</v>
      </c>
      <c r="F162" s="8" t="s">
        <v>14</v>
      </c>
      <c r="G162" s="8">
        <v>1630</v>
      </c>
      <c r="H162" s="9">
        <f>SUMIFS(价目表[零售价],价目表[产品名称],销售[[#This Row],[产品名称]],价目表[产品型号],销售[[#This Row],[产品型号]])</f>
        <v>6</v>
      </c>
      <c r="I162" s="9">
        <f>销售[[#This Row],[销售量]]*销售[[#This Row],[零售价]]</f>
        <v>9780</v>
      </c>
      <c r="J162" s="8">
        <v>3</v>
      </c>
    </row>
    <row r="163" spans="4:10" x14ac:dyDescent="0.45">
      <c r="D163" s="7">
        <v>43990</v>
      </c>
      <c r="E163" s="8" t="s">
        <v>8</v>
      </c>
      <c r="F163" s="8" t="s">
        <v>14</v>
      </c>
      <c r="G163" s="8">
        <v>2613</v>
      </c>
      <c r="H163" s="9">
        <f>SUMIFS(价目表[零售价],价目表[产品名称],销售[[#This Row],[产品名称]],价目表[产品型号],销售[[#This Row],[产品型号]])</f>
        <v>6</v>
      </c>
      <c r="I163" s="9">
        <f>销售[[#This Row],[销售量]]*销售[[#This Row],[零售价]]</f>
        <v>15678</v>
      </c>
      <c r="J163" s="8">
        <v>9</v>
      </c>
    </row>
    <row r="164" spans="4:10" x14ac:dyDescent="0.45">
      <c r="D164" s="7">
        <v>43991</v>
      </c>
      <c r="E164" s="8" t="s">
        <v>21</v>
      </c>
      <c r="F164" s="8" t="s">
        <v>15</v>
      </c>
      <c r="G164" s="8">
        <v>1641</v>
      </c>
      <c r="H164" s="9">
        <f>SUMIFS(价目表[零售价],价目表[产品名称],销售[[#This Row],[产品名称]],价目表[产品型号],销售[[#This Row],[产品型号]])</f>
        <v>3.5</v>
      </c>
      <c r="I164" s="9">
        <f>销售[[#This Row],[销售量]]*销售[[#This Row],[零售价]]</f>
        <v>5743.5</v>
      </c>
      <c r="J164" s="8">
        <v>14</v>
      </c>
    </row>
    <row r="165" spans="4:10" x14ac:dyDescent="0.45">
      <c r="D165" s="7">
        <v>43992</v>
      </c>
      <c r="E165" s="8" t="s">
        <v>16</v>
      </c>
      <c r="F165" s="8" t="s">
        <v>14</v>
      </c>
      <c r="G165" s="8">
        <v>2417</v>
      </c>
      <c r="H165" s="9">
        <f>SUMIFS(价目表[零售价],价目表[产品名称],销售[[#This Row],[产品名称]],价目表[产品型号],销售[[#This Row],[产品型号]])</f>
        <v>2.5</v>
      </c>
      <c r="I165" s="9">
        <f>销售[[#This Row],[销售量]]*销售[[#This Row],[零售价]]</f>
        <v>6042.5</v>
      </c>
      <c r="J165" s="8">
        <v>16</v>
      </c>
    </row>
    <row r="166" spans="4:10" x14ac:dyDescent="0.45">
      <c r="D166" s="7">
        <v>43993</v>
      </c>
      <c r="E166" s="8" t="s">
        <v>16</v>
      </c>
      <c r="F166" s="8" t="s">
        <v>14</v>
      </c>
      <c r="G166" s="8">
        <v>2454</v>
      </c>
      <c r="H166" s="9">
        <f>SUMIFS(价目表[零售价],价目表[产品名称],销售[[#This Row],[产品名称]],价目表[产品型号],销售[[#This Row],[产品型号]])</f>
        <v>2.5</v>
      </c>
      <c r="I166" s="9">
        <f>销售[[#This Row],[销售量]]*销售[[#This Row],[零售价]]</f>
        <v>6135</v>
      </c>
      <c r="J166" s="8">
        <v>9</v>
      </c>
    </row>
    <row r="167" spans="4:10" x14ac:dyDescent="0.45">
      <c r="D167" s="7">
        <v>43994</v>
      </c>
      <c r="E167" s="8" t="s">
        <v>18</v>
      </c>
      <c r="F167" s="8" t="s">
        <v>19</v>
      </c>
      <c r="G167" s="8">
        <v>1977</v>
      </c>
      <c r="H167" s="9">
        <f>SUMIFS(价目表[零售价],价目表[产品名称],销售[[#This Row],[产品名称]],价目表[产品型号],销售[[#This Row],[产品型号]])</f>
        <v>6</v>
      </c>
      <c r="I167" s="9">
        <f>销售[[#This Row],[销售量]]*销售[[#This Row],[零售价]]</f>
        <v>11862</v>
      </c>
      <c r="J167" s="8">
        <v>9</v>
      </c>
    </row>
    <row r="168" spans="4:10" x14ac:dyDescent="0.45">
      <c r="D168" s="7">
        <v>43995</v>
      </c>
      <c r="E168" s="8" t="s">
        <v>17</v>
      </c>
      <c r="F168" s="8" t="s">
        <v>14</v>
      </c>
      <c r="G168" s="8">
        <v>2071</v>
      </c>
      <c r="H168" s="9">
        <f>SUMIFS(价目表[零售价],价目表[产品名称],销售[[#This Row],[产品名称]],价目表[产品型号],销售[[#This Row],[产品型号]])</f>
        <v>3</v>
      </c>
      <c r="I168" s="9">
        <f>销售[[#This Row],[销售量]]*销售[[#This Row],[零售价]]</f>
        <v>6213</v>
      </c>
      <c r="J168" s="8">
        <v>18</v>
      </c>
    </row>
    <row r="169" spans="4:10" x14ac:dyDescent="0.45">
      <c r="D169" s="7">
        <v>43996</v>
      </c>
      <c r="E169" s="8" t="s">
        <v>8</v>
      </c>
      <c r="F169" s="8" t="s">
        <v>14</v>
      </c>
      <c r="G169" s="8">
        <v>158</v>
      </c>
      <c r="H169" s="9">
        <f>SUMIFS(价目表[零售价],价目表[产品名称],销售[[#This Row],[产品名称]],价目表[产品型号],销售[[#This Row],[产品型号]])</f>
        <v>6</v>
      </c>
      <c r="I169" s="9">
        <f>销售[[#This Row],[销售量]]*销售[[#This Row],[零售价]]</f>
        <v>948</v>
      </c>
      <c r="J169" s="8">
        <v>10</v>
      </c>
    </row>
    <row r="170" spans="4:10" x14ac:dyDescent="0.45">
      <c r="D170" s="7">
        <v>43997</v>
      </c>
      <c r="E170" s="8" t="s">
        <v>16</v>
      </c>
      <c r="F170" s="8" t="s">
        <v>14</v>
      </c>
      <c r="G170" s="8">
        <v>531</v>
      </c>
      <c r="H170" s="9">
        <f>SUMIFS(价目表[零售价],价目表[产品名称],销售[[#This Row],[产品名称]],价目表[产品型号],销售[[#This Row],[产品型号]])</f>
        <v>2.5</v>
      </c>
      <c r="I170" s="9">
        <f>销售[[#This Row],[销售量]]*销售[[#This Row],[零售价]]</f>
        <v>1327.5</v>
      </c>
      <c r="J170" s="8">
        <v>7</v>
      </c>
    </row>
    <row r="171" spans="4:10" x14ac:dyDescent="0.45">
      <c r="D171" s="7">
        <v>43998</v>
      </c>
      <c r="E171" s="8" t="s">
        <v>21</v>
      </c>
      <c r="F171" s="8" t="s">
        <v>12</v>
      </c>
      <c r="G171" s="8">
        <v>2900</v>
      </c>
      <c r="H171" s="9">
        <f>SUMIFS(价目表[零售价],价目表[产品名称],销售[[#This Row],[产品名称]],价目表[产品型号],销售[[#This Row],[产品型号]])</f>
        <v>8</v>
      </c>
      <c r="I171" s="9">
        <f>销售[[#This Row],[销售量]]*销售[[#This Row],[零售价]]</f>
        <v>23200</v>
      </c>
      <c r="J171" s="8">
        <v>9</v>
      </c>
    </row>
    <row r="172" spans="4:10" x14ac:dyDescent="0.45">
      <c r="D172" s="7">
        <v>43999</v>
      </c>
      <c r="E172" s="8" t="s">
        <v>11</v>
      </c>
      <c r="F172" s="8" t="s">
        <v>14</v>
      </c>
      <c r="G172" s="8">
        <v>1248</v>
      </c>
      <c r="H172" s="9">
        <f>SUMIFS(价目表[零售价],价目表[产品名称],销售[[#This Row],[产品名称]],价目表[产品型号],销售[[#This Row],[产品型号]])</f>
        <v>2.5</v>
      </c>
      <c r="I172" s="9">
        <f>销售[[#This Row],[销售量]]*销售[[#This Row],[零售价]]</f>
        <v>3120</v>
      </c>
      <c r="J172" s="8">
        <v>20</v>
      </c>
    </row>
    <row r="173" spans="4:10" x14ac:dyDescent="0.45">
      <c r="D173" s="7">
        <v>44000</v>
      </c>
      <c r="E173" s="8" t="s">
        <v>31</v>
      </c>
      <c r="F173" s="8" t="s">
        <v>34</v>
      </c>
      <c r="G173" s="8">
        <v>1167</v>
      </c>
      <c r="H173" s="9">
        <f>SUMIFS(价目表[零售价],价目表[产品名称],销售[[#This Row],[产品名称]],价目表[产品型号],销售[[#This Row],[产品型号]])</f>
        <v>6</v>
      </c>
      <c r="I173" s="9">
        <f>销售[[#This Row],[销售量]]*销售[[#This Row],[零售价]]</f>
        <v>7002</v>
      </c>
      <c r="J173" s="8">
        <v>18</v>
      </c>
    </row>
    <row r="174" spans="4:10" x14ac:dyDescent="0.45">
      <c r="D174" s="7">
        <v>44001</v>
      </c>
      <c r="E174" s="8" t="s">
        <v>18</v>
      </c>
      <c r="F174" s="8" t="s">
        <v>15</v>
      </c>
      <c r="G174" s="8">
        <v>1992</v>
      </c>
      <c r="H174" s="9">
        <f>SUMIFS(价目表[零售价],价目表[产品名称],销售[[#This Row],[产品名称]],价目表[产品型号],销售[[#This Row],[产品型号]])</f>
        <v>5</v>
      </c>
      <c r="I174" s="9">
        <f>销售[[#This Row],[销售量]]*销售[[#This Row],[零售价]]</f>
        <v>9960</v>
      </c>
      <c r="J174" s="8">
        <v>8</v>
      </c>
    </row>
    <row r="175" spans="4:10" x14ac:dyDescent="0.45">
      <c r="D175" s="7">
        <v>44002</v>
      </c>
      <c r="E175" s="8" t="s">
        <v>16</v>
      </c>
      <c r="F175" s="8" t="s">
        <v>15</v>
      </c>
      <c r="G175" s="8">
        <v>211</v>
      </c>
      <c r="H175" s="9">
        <f>SUMIFS(价目表[零售价],价目表[产品名称],销售[[#This Row],[产品名称]],价目表[产品型号],销售[[#This Row],[产品型号]])</f>
        <v>3</v>
      </c>
      <c r="I175" s="9">
        <f>销售[[#This Row],[销售量]]*销售[[#This Row],[零售价]]</f>
        <v>633</v>
      </c>
      <c r="J175" s="8">
        <v>20</v>
      </c>
    </row>
    <row r="176" spans="4:10" x14ac:dyDescent="0.45">
      <c r="D176" s="7">
        <v>44003</v>
      </c>
      <c r="E176" s="8" t="s">
        <v>17</v>
      </c>
      <c r="F176" s="8" t="s">
        <v>14</v>
      </c>
      <c r="G176" s="8">
        <v>1609</v>
      </c>
      <c r="H176" s="9">
        <f>SUMIFS(价目表[零售价],价目表[产品名称],销售[[#This Row],[产品名称]],价目表[产品型号],销售[[#This Row],[产品型号]])</f>
        <v>3</v>
      </c>
      <c r="I176" s="9">
        <f>销售[[#This Row],[销售量]]*销售[[#This Row],[零售价]]</f>
        <v>4827</v>
      </c>
      <c r="J176" s="8">
        <v>0</v>
      </c>
    </row>
    <row r="177" spans="4:10" x14ac:dyDescent="0.45">
      <c r="D177" s="7">
        <v>44004</v>
      </c>
      <c r="E177" s="8" t="s">
        <v>11</v>
      </c>
      <c r="F177" s="8" t="s">
        <v>14</v>
      </c>
      <c r="G177" s="8">
        <v>344</v>
      </c>
      <c r="H177" s="9">
        <f>SUMIFS(价目表[零售价],价目表[产品名称],销售[[#This Row],[产品名称]],价目表[产品型号],销售[[#This Row],[产品型号]])</f>
        <v>2.5</v>
      </c>
      <c r="I177" s="9">
        <f>销售[[#This Row],[销售量]]*销售[[#This Row],[零售价]]</f>
        <v>860</v>
      </c>
      <c r="J177" s="8">
        <v>0</v>
      </c>
    </row>
    <row r="178" spans="4:10" x14ac:dyDescent="0.45">
      <c r="D178" s="7">
        <v>44005</v>
      </c>
      <c r="E178" s="8" t="s">
        <v>21</v>
      </c>
      <c r="F178" s="8" t="s">
        <v>15</v>
      </c>
      <c r="G178" s="8">
        <v>2904</v>
      </c>
      <c r="H178" s="9">
        <f>SUMIFS(价目表[零售价],价目表[产品名称],销售[[#This Row],[产品名称]],价目表[产品型号],销售[[#This Row],[产品型号]])</f>
        <v>3.5</v>
      </c>
      <c r="I178" s="9">
        <f>销售[[#This Row],[销售量]]*销售[[#This Row],[零售价]]</f>
        <v>10164</v>
      </c>
      <c r="J178" s="8">
        <v>1</v>
      </c>
    </row>
    <row r="179" spans="4:10" x14ac:dyDescent="0.45">
      <c r="D179" s="7">
        <v>44006</v>
      </c>
      <c r="E179" s="8" t="s">
        <v>18</v>
      </c>
      <c r="F179" s="8" t="s">
        <v>15</v>
      </c>
      <c r="G179" s="8">
        <v>2658</v>
      </c>
      <c r="H179" s="9">
        <f>SUMIFS(价目表[零售价],价目表[产品名称],销售[[#This Row],[产品名称]],价目表[产品型号],销售[[#This Row],[产品型号]])</f>
        <v>5</v>
      </c>
      <c r="I179" s="9">
        <f>销售[[#This Row],[销售量]]*销售[[#This Row],[零售价]]</f>
        <v>13290</v>
      </c>
      <c r="J179" s="8">
        <v>12</v>
      </c>
    </row>
    <row r="180" spans="4:10" x14ac:dyDescent="0.45">
      <c r="D180" s="7">
        <v>44007</v>
      </c>
      <c r="E180" s="8" t="s">
        <v>8</v>
      </c>
      <c r="F180" s="8" t="s">
        <v>9</v>
      </c>
      <c r="G180" s="8">
        <v>563</v>
      </c>
      <c r="H180" s="9">
        <f>SUMIFS(价目表[零售价],价目表[产品名称],销售[[#This Row],[产品名称]],价目表[产品型号],销售[[#This Row],[产品型号]])</f>
        <v>4</v>
      </c>
      <c r="I180" s="9">
        <f>销售[[#This Row],[销售量]]*销售[[#This Row],[零售价]]</f>
        <v>2252</v>
      </c>
      <c r="J180" s="8">
        <v>15</v>
      </c>
    </row>
    <row r="181" spans="4:10" x14ac:dyDescent="0.45">
      <c r="D181" s="7">
        <v>44008</v>
      </c>
      <c r="E181" s="8" t="s">
        <v>8</v>
      </c>
      <c r="F181" s="8" t="s">
        <v>13</v>
      </c>
      <c r="G181" s="8">
        <v>2690</v>
      </c>
      <c r="H181" s="9">
        <f>SUMIFS(价目表[零售价],价目表[产品名称],销售[[#This Row],[产品名称]],价目表[产品型号],销售[[#This Row],[产品型号]])</f>
        <v>8</v>
      </c>
      <c r="I181" s="9">
        <f>销售[[#This Row],[销售量]]*销售[[#This Row],[零售价]]</f>
        <v>21520</v>
      </c>
      <c r="J181" s="8">
        <v>1</v>
      </c>
    </row>
    <row r="182" spans="4:10" x14ac:dyDescent="0.45">
      <c r="D182" s="7">
        <v>44009</v>
      </c>
      <c r="E182" s="8" t="s">
        <v>16</v>
      </c>
      <c r="F182" s="8" t="s">
        <v>12</v>
      </c>
      <c r="G182" s="8">
        <v>2091</v>
      </c>
      <c r="H182" s="9">
        <f>SUMIFS(价目表[零售价],价目表[产品名称],销售[[#This Row],[产品名称]],价目表[产品型号],销售[[#This Row],[产品型号]])</f>
        <v>6</v>
      </c>
      <c r="I182" s="9">
        <f>销售[[#This Row],[销售量]]*销售[[#This Row],[零售价]]</f>
        <v>12546</v>
      </c>
      <c r="J182" s="8">
        <v>12</v>
      </c>
    </row>
    <row r="183" spans="4:10" x14ac:dyDescent="0.45">
      <c r="D183" s="7">
        <v>44010</v>
      </c>
      <c r="E183" s="8" t="s">
        <v>16</v>
      </c>
      <c r="F183" s="8" t="s">
        <v>15</v>
      </c>
      <c r="G183" s="8">
        <v>197</v>
      </c>
      <c r="H183" s="9">
        <f>SUMIFS(价目表[零售价],价目表[产品名称],销售[[#This Row],[产品名称]],价目表[产品型号],销售[[#This Row],[产品型号]])</f>
        <v>3</v>
      </c>
      <c r="I183" s="9">
        <f>销售[[#This Row],[销售量]]*销售[[#This Row],[零售价]]</f>
        <v>591</v>
      </c>
      <c r="J183" s="8">
        <v>9</v>
      </c>
    </row>
    <row r="184" spans="4:10" x14ac:dyDescent="0.45">
      <c r="D184" s="7">
        <v>44011</v>
      </c>
      <c r="E184" s="8" t="s">
        <v>11</v>
      </c>
      <c r="F184" s="8" t="s">
        <v>14</v>
      </c>
      <c r="G184" s="8">
        <v>340</v>
      </c>
      <c r="H184" s="9">
        <f>SUMIFS(价目表[零售价],价目表[产品名称],销售[[#This Row],[产品名称]],价目表[产品型号],销售[[#This Row],[产品型号]])</f>
        <v>2.5</v>
      </c>
      <c r="I184" s="9">
        <f>销售[[#This Row],[销售量]]*销售[[#This Row],[零售价]]</f>
        <v>850</v>
      </c>
      <c r="J184" s="8">
        <v>5</v>
      </c>
    </row>
    <row r="185" spans="4:10" x14ac:dyDescent="0.45">
      <c r="D185" s="7">
        <v>44012</v>
      </c>
      <c r="E185" s="8" t="s">
        <v>18</v>
      </c>
      <c r="F185" s="8" t="s">
        <v>19</v>
      </c>
      <c r="G185" s="8">
        <v>1592</v>
      </c>
      <c r="H185" s="9">
        <f>SUMIFS(价目表[零售价],价目表[产品名称],销售[[#This Row],[产品名称]],价目表[产品型号],销售[[#This Row],[产品型号]])</f>
        <v>6</v>
      </c>
      <c r="I185" s="9">
        <f>销售[[#This Row],[销售量]]*销售[[#This Row],[零售价]]</f>
        <v>9552</v>
      </c>
      <c r="J185" s="8">
        <v>13</v>
      </c>
    </row>
    <row r="186" spans="4:10" x14ac:dyDescent="0.45">
      <c r="D186" s="7">
        <v>44013</v>
      </c>
      <c r="E186" s="8" t="s">
        <v>21</v>
      </c>
      <c r="F186" s="8" t="s">
        <v>12</v>
      </c>
      <c r="G186" s="8">
        <v>1322</v>
      </c>
      <c r="H186" s="9">
        <f>SUMIFS(价目表[零售价],价目表[产品名称],销售[[#This Row],[产品名称]],价目表[产品型号],销售[[#This Row],[产品型号]])</f>
        <v>8</v>
      </c>
      <c r="I186" s="9">
        <f>销售[[#This Row],[销售量]]*销售[[#This Row],[零售价]]</f>
        <v>10576</v>
      </c>
      <c r="J186" s="8">
        <v>8</v>
      </c>
    </row>
    <row r="187" spans="4:10" x14ac:dyDescent="0.45">
      <c r="D187" s="7">
        <v>44014</v>
      </c>
      <c r="E187" s="8" t="s">
        <v>8</v>
      </c>
      <c r="F187" s="8" t="s">
        <v>14</v>
      </c>
      <c r="G187" s="8">
        <v>2825</v>
      </c>
      <c r="H187" s="9">
        <f>SUMIFS(价目表[零售价],价目表[产品名称],销售[[#This Row],[产品名称]],价目表[产品型号],销售[[#This Row],[产品型号]])</f>
        <v>6</v>
      </c>
      <c r="I187" s="9">
        <f>销售[[#This Row],[销售量]]*销售[[#This Row],[零售价]]</f>
        <v>16950</v>
      </c>
      <c r="J187" s="8">
        <v>9</v>
      </c>
    </row>
    <row r="188" spans="4:10" x14ac:dyDescent="0.45">
      <c r="D188" s="7">
        <v>44015</v>
      </c>
      <c r="E188" s="8" t="s">
        <v>8</v>
      </c>
      <c r="F188" s="8" t="s">
        <v>13</v>
      </c>
      <c r="G188" s="8">
        <v>1608</v>
      </c>
      <c r="H188" s="9">
        <f>SUMIFS(价目表[零售价],价目表[产品名称],销售[[#This Row],[产品名称]],价目表[产品型号],销售[[#This Row],[产品型号]])</f>
        <v>8</v>
      </c>
      <c r="I188" s="9">
        <f>销售[[#This Row],[销售量]]*销售[[#This Row],[零售价]]</f>
        <v>12864</v>
      </c>
      <c r="J188" s="8">
        <v>12</v>
      </c>
    </row>
    <row r="189" spans="4:10" x14ac:dyDescent="0.45">
      <c r="D189" s="7">
        <v>44016</v>
      </c>
      <c r="E189" s="8" t="s">
        <v>8</v>
      </c>
      <c r="F189" s="8" t="s">
        <v>14</v>
      </c>
      <c r="G189" s="8">
        <v>2731</v>
      </c>
      <c r="H189" s="9">
        <f>SUMIFS(价目表[零售价],价目表[产品名称],销售[[#This Row],[产品名称]],价目表[产品型号],销售[[#This Row],[产品型号]])</f>
        <v>6</v>
      </c>
      <c r="I189" s="9">
        <f>销售[[#This Row],[销售量]]*销售[[#This Row],[零售价]]</f>
        <v>16386</v>
      </c>
      <c r="J189" s="8">
        <v>15</v>
      </c>
    </row>
    <row r="190" spans="4:10" x14ac:dyDescent="0.45">
      <c r="D190" s="7">
        <v>44017</v>
      </c>
      <c r="E190" s="8" t="s">
        <v>29</v>
      </c>
      <c r="F190" s="8" t="s">
        <v>30</v>
      </c>
      <c r="G190" s="8">
        <v>365</v>
      </c>
      <c r="H190" s="9">
        <f>SUMIFS(价目表[零售价],价目表[产品名称],销售[[#This Row],[产品名称]],价目表[产品型号],销售[[#This Row],[产品型号]])</f>
        <v>6</v>
      </c>
      <c r="I190" s="9">
        <f>销售[[#This Row],[销售量]]*销售[[#This Row],[零售价]]</f>
        <v>2190</v>
      </c>
      <c r="J190" s="8">
        <v>4</v>
      </c>
    </row>
    <row r="191" spans="4:10" x14ac:dyDescent="0.45">
      <c r="D191" s="7">
        <v>44018</v>
      </c>
      <c r="E191" s="8" t="s">
        <v>18</v>
      </c>
      <c r="F191" s="8" t="s">
        <v>19</v>
      </c>
      <c r="G191" s="8">
        <v>295</v>
      </c>
      <c r="H191" s="9">
        <f>SUMIFS(价目表[零售价],价目表[产品名称],销售[[#This Row],[产品名称]],价目表[产品型号],销售[[#This Row],[产品型号]])</f>
        <v>6</v>
      </c>
      <c r="I191" s="9">
        <f>销售[[#This Row],[销售量]]*销售[[#This Row],[零售价]]</f>
        <v>1770</v>
      </c>
      <c r="J191" s="8">
        <v>20</v>
      </c>
    </row>
    <row r="192" spans="4:10" x14ac:dyDescent="0.45">
      <c r="D192" s="7">
        <v>44019</v>
      </c>
      <c r="E192" s="8" t="s">
        <v>18</v>
      </c>
      <c r="F192" s="8" t="s">
        <v>14</v>
      </c>
      <c r="G192" s="8">
        <v>2985</v>
      </c>
      <c r="H192" s="9">
        <f>SUMIFS(价目表[零售价],价目表[产品名称],销售[[#This Row],[产品名称]],价目表[产品型号],销售[[#This Row],[产品型号]])</f>
        <v>4</v>
      </c>
      <c r="I192" s="9">
        <f>销售[[#This Row],[销售量]]*销售[[#This Row],[零售价]]</f>
        <v>11940</v>
      </c>
      <c r="J192" s="8">
        <v>5</v>
      </c>
    </row>
    <row r="193" spans="4:10" x14ac:dyDescent="0.45">
      <c r="D193" s="7">
        <v>44020</v>
      </c>
      <c r="E193" s="8" t="s">
        <v>11</v>
      </c>
      <c r="F193" s="8" t="s">
        <v>12</v>
      </c>
      <c r="G193" s="8">
        <v>2571</v>
      </c>
      <c r="H193" s="9">
        <f>SUMIFS(价目表[零售价],价目表[产品名称],销售[[#This Row],[产品名称]],价目表[产品型号],销售[[#This Row],[产品型号]])</f>
        <v>6</v>
      </c>
      <c r="I193" s="9">
        <f>销售[[#This Row],[销售量]]*销售[[#This Row],[零售价]]</f>
        <v>15426</v>
      </c>
      <c r="J193" s="8">
        <v>7</v>
      </c>
    </row>
    <row r="194" spans="4:10" x14ac:dyDescent="0.45">
      <c r="D194" s="7">
        <v>44021</v>
      </c>
      <c r="E194" s="8" t="s">
        <v>11</v>
      </c>
      <c r="F194" s="8" t="s">
        <v>12</v>
      </c>
      <c r="G194" s="8">
        <v>2460</v>
      </c>
      <c r="H194" s="9">
        <f>SUMIFS(价目表[零售价],价目表[产品名称],销售[[#This Row],[产品名称]],价目表[产品型号],销售[[#This Row],[产品型号]])</f>
        <v>6</v>
      </c>
      <c r="I194" s="9">
        <f>销售[[#This Row],[销售量]]*销售[[#This Row],[零售价]]</f>
        <v>14760</v>
      </c>
      <c r="J194" s="8">
        <v>10</v>
      </c>
    </row>
    <row r="195" spans="4:10" x14ac:dyDescent="0.45">
      <c r="D195" s="7">
        <v>44022</v>
      </c>
      <c r="E195" s="8" t="s">
        <v>8</v>
      </c>
      <c r="F195" s="8" t="s">
        <v>13</v>
      </c>
      <c r="G195" s="8">
        <v>2231</v>
      </c>
      <c r="H195" s="9">
        <f>SUMIFS(价目表[零售价],价目表[产品名称],销售[[#This Row],[产品名称]],价目表[产品型号],销售[[#This Row],[产品型号]])</f>
        <v>8</v>
      </c>
      <c r="I195" s="9">
        <f>销售[[#This Row],[销售量]]*销售[[#This Row],[零售价]]</f>
        <v>17848</v>
      </c>
      <c r="J195" s="8">
        <v>1</v>
      </c>
    </row>
    <row r="196" spans="4:10" x14ac:dyDescent="0.45">
      <c r="D196" s="7">
        <v>44023</v>
      </c>
      <c r="E196" s="8" t="s">
        <v>11</v>
      </c>
      <c r="F196" s="8" t="s">
        <v>12</v>
      </c>
      <c r="G196" s="8">
        <v>1693</v>
      </c>
      <c r="H196" s="9">
        <f>SUMIFS(价目表[零售价],价目表[产品名称],销售[[#This Row],[产品名称]],价目表[产品型号],销售[[#This Row],[产品型号]])</f>
        <v>6</v>
      </c>
      <c r="I196" s="9">
        <f>销售[[#This Row],[销售量]]*销售[[#This Row],[零售价]]</f>
        <v>10158</v>
      </c>
      <c r="J196" s="8">
        <v>8</v>
      </c>
    </row>
    <row r="197" spans="4:10" x14ac:dyDescent="0.45">
      <c r="D197" s="7">
        <v>44024</v>
      </c>
      <c r="E197" s="8" t="s">
        <v>11</v>
      </c>
      <c r="F197" s="8" t="s">
        <v>14</v>
      </c>
      <c r="G197" s="8">
        <v>1419</v>
      </c>
      <c r="H197" s="9">
        <f>SUMIFS(价目表[零售价],价目表[产品名称],销售[[#This Row],[产品名称]],价目表[产品型号],销售[[#This Row],[产品型号]])</f>
        <v>2.5</v>
      </c>
      <c r="I197" s="9">
        <f>销售[[#This Row],[销售量]]*销售[[#This Row],[零售价]]</f>
        <v>3547.5</v>
      </c>
      <c r="J197" s="8">
        <v>8</v>
      </c>
    </row>
    <row r="198" spans="4:10" x14ac:dyDescent="0.45">
      <c r="D198" s="7">
        <v>44025</v>
      </c>
      <c r="E198" s="8" t="s">
        <v>16</v>
      </c>
      <c r="F198" s="8" t="s">
        <v>14</v>
      </c>
      <c r="G198" s="8">
        <v>245</v>
      </c>
      <c r="H198" s="9">
        <f>SUMIFS(价目表[零售价],价目表[产品名称],销售[[#This Row],[产品名称]],价目表[产品型号],销售[[#This Row],[产品型号]])</f>
        <v>2.5</v>
      </c>
      <c r="I198" s="9">
        <f>销售[[#This Row],[销售量]]*销售[[#This Row],[零售价]]</f>
        <v>612.5</v>
      </c>
      <c r="J198" s="8">
        <v>9</v>
      </c>
    </row>
    <row r="199" spans="4:10" x14ac:dyDescent="0.45">
      <c r="D199" s="7">
        <v>44026</v>
      </c>
      <c r="E199" s="8" t="s">
        <v>17</v>
      </c>
      <c r="F199" s="8" t="s">
        <v>15</v>
      </c>
      <c r="G199" s="8">
        <v>433</v>
      </c>
      <c r="H199" s="9">
        <f>SUMIFS(价目表[零售价],价目表[产品名称],销售[[#This Row],[产品名称]],价目表[产品型号],销售[[#This Row],[产品型号]])</f>
        <v>3.5</v>
      </c>
      <c r="I199" s="9">
        <f>销售[[#This Row],[销售量]]*销售[[#This Row],[零售价]]</f>
        <v>1515.5</v>
      </c>
      <c r="J199" s="8">
        <v>9</v>
      </c>
    </row>
    <row r="200" spans="4:10" x14ac:dyDescent="0.45">
      <c r="D200" s="7">
        <v>44027</v>
      </c>
      <c r="E200" s="8" t="s">
        <v>8</v>
      </c>
      <c r="F200" s="8" t="s">
        <v>9</v>
      </c>
      <c r="G200" s="8">
        <v>2879</v>
      </c>
      <c r="H200" s="9">
        <f>SUMIFS(价目表[零售价],价目表[产品名称],销售[[#This Row],[产品名称]],价目表[产品型号],销售[[#This Row],[产品型号]])</f>
        <v>4</v>
      </c>
      <c r="I200" s="9">
        <f>销售[[#This Row],[销售量]]*销售[[#This Row],[零售价]]</f>
        <v>11516</v>
      </c>
      <c r="J200" s="8">
        <v>8</v>
      </c>
    </row>
    <row r="201" spans="4:10" x14ac:dyDescent="0.45">
      <c r="D201" s="7">
        <v>44028</v>
      </c>
      <c r="E201" s="8" t="s">
        <v>16</v>
      </c>
      <c r="F201" s="8" t="s">
        <v>15</v>
      </c>
      <c r="G201" s="8">
        <v>382</v>
      </c>
      <c r="H201" s="9">
        <f>SUMIFS(价目表[零售价],价目表[产品名称],销售[[#This Row],[产品名称]],价目表[产品型号],销售[[#This Row],[产品型号]])</f>
        <v>3</v>
      </c>
      <c r="I201" s="9">
        <f>销售[[#This Row],[销售量]]*销售[[#This Row],[零售价]]</f>
        <v>1146</v>
      </c>
      <c r="J201" s="8">
        <v>13</v>
      </c>
    </row>
    <row r="202" spans="4:10" x14ac:dyDescent="0.45">
      <c r="D202" s="7">
        <v>44029</v>
      </c>
      <c r="E202" s="8" t="s">
        <v>16</v>
      </c>
      <c r="F202" s="8" t="s">
        <v>14</v>
      </c>
      <c r="G202" s="8">
        <v>1874</v>
      </c>
      <c r="H202" s="9">
        <f>SUMIFS(价目表[零售价],价目表[产品名称],销售[[#This Row],[产品名称]],价目表[产品型号],销售[[#This Row],[产品型号]])</f>
        <v>2.5</v>
      </c>
      <c r="I202" s="9">
        <f>销售[[#This Row],[销售量]]*销售[[#This Row],[零售价]]</f>
        <v>4685</v>
      </c>
      <c r="J202" s="8">
        <v>9</v>
      </c>
    </row>
    <row r="203" spans="4:10" x14ac:dyDescent="0.45">
      <c r="D203" s="7">
        <v>44030</v>
      </c>
      <c r="E203" s="8" t="s">
        <v>21</v>
      </c>
      <c r="F203" s="8" t="s">
        <v>12</v>
      </c>
      <c r="G203" s="8">
        <v>2836</v>
      </c>
      <c r="H203" s="9">
        <f>SUMIFS(价目表[零售价],价目表[产品名称],销售[[#This Row],[产品名称]],价目表[产品型号],销售[[#This Row],[产品型号]])</f>
        <v>8</v>
      </c>
      <c r="I203" s="9">
        <f>销售[[#This Row],[销售量]]*销售[[#This Row],[零售价]]</f>
        <v>22688</v>
      </c>
      <c r="J203" s="8">
        <v>7</v>
      </c>
    </row>
    <row r="204" spans="4:10" x14ac:dyDescent="0.45">
      <c r="D204" s="7">
        <v>44031</v>
      </c>
      <c r="E204" s="8" t="s">
        <v>8</v>
      </c>
      <c r="F204" s="8" t="s">
        <v>13</v>
      </c>
      <c r="G204" s="8">
        <v>1584</v>
      </c>
      <c r="H204" s="9">
        <f>SUMIFS(价目表[零售价],价目表[产品名称],销售[[#This Row],[产品名称]],价目表[产品型号],销售[[#This Row],[产品型号]])</f>
        <v>8</v>
      </c>
      <c r="I204" s="9">
        <f>销售[[#This Row],[销售量]]*销售[[#This Row],[零售价]]</f>
        <v>12672</v>
      </c>
      <c r="J204" s="8">
        <v>5</v>
      </c>
    </row>
    <row r="205" spans="4:10" x14ac:dyDescent="0.45">
      <c r="D205" s="7">
        <v>44032</v>
      </c>
      <c r="E205" s="8" t="s">
        <v>17</v>
      </c>
      <c r="F205" s="8" t="s">
        <v>15</v>
      </c>
      <c r="G205" s="8">
        <v>2360</v>
      </c>
      <c r="H205" s="9">
        <f>SUMIFS(价目表[零售价],价目表[产品名称],销售[[#This Row],[产品名称]],价目表[产品型号],销售[[#This Row],[产品型号]])</f>
        <v>3.5</v>
      </c>
      <c r="I205" s="9">
        <f>销售[[#This Row],[销售量]]*销售[[#This Row],[零售价]]</f>
        <v>8260</v>
      </c>
      <c r="J205" s="8">
        <v>12</v>
      </c>
    </row>
    <row r="206" spans="4:10" x14ac:dyDescent="0.45">
      <c r="D206" s="7">
        <v>44033</v>
      </c>
      <c r="E206" s="8" t="s">
        <v>16</v>
      </c>
      <c r="F206" s="8" t="s">
        <v>15</v>
      </c>
      <c r="G206" s="8">
        <v>2615</v>
      </c>
      <c r="H206" s="9">
        <f>SUMIFS(价目表[零售价],价目表[产品名称],销售[[#This Row],[产品名称]],价目表[产品型号],销售[[#This Row],[产品型号]])</f>
        <v>3</v>
      </c>
      <c r="I206" s="9">
        <f>销售[[#This Row],[销售量]]*销售[[#This Row],[零售价]]</f>
        <v>7845</v>
      </c>
      <c r="J206" s="8">
        <v>20</v>
      </c>
    </row>
    <row r="207" spans="4:10" x14ac:dyDescent="0.45">
      <c r="D207" s="7">
        <v>44034</v>
      </c>
      <c r="E207" s="8" t="s">
        <v>33</v>
      </c>
      <c r="F207" s="8" t="s">
        <v>28</v>
      </c>
      <c r="G207" s="8">
        <v>2002</v>
      </c>
      <c r="H207" s="9">
        <f>SUMIFS(价目表[零售价],价目表[产品名称],销售[[#This Row],[产品名称]],价目表[产品型号],销售[[#This Row],[产品型号]])</f>
        <v>2.5</v>
      </c>
      <c r="I207" s="9">
        <f>销售[[#This Row],[销售量]]*销售[[#This Row],[零售价]]</f>
        <v>5005</v>
      </c>
      <c r="J207" s="8">
        <v>18</v>
      </c>
    </row>
    <row r="208" spans="4:10" x14ac:dyDescent="0.45">
      <c r="D208" s="7">
        <v>44035</v>
      </c>
      <c r="E208" s="8" t="s">
        <v>21</v>
      </c>
      <c r="F208" s="8" t="s">
        <v>15</v>
      </c>
      <c r="G208" s="8">
        <v>1034</v>
      </c>
      <c r="H208" s="9">
        <f>SUMIFS(价目表[零售价],价目表[产品名称],销售[[#This Row],[产品名称]],价目表[产品型号],销售[[#This Row],[产品型号]])</f>
        <v>3.5</v>
      </c>
      <c r="I208" s="9">
        <f>销售[[#This Row],[销售量]]*销售[[#This Row],[零售价]]</f>
        <v>3619</v>
      </c>
      <c r="J208" s="8">
        <v>10</v>
      </c>
    </row>
    <row r="209" spans="4:10" x14ac:dyDescent="0.45">
      <c r="D209" s="7">
        <v>44036</v>
      </c>
      <c r="E209" s="8" t="s">
        <v>11</v>
      </c>
      <c r="F209" s="8" t="s">
        <v>15</v>
      </c>
      <c r="G209" s="8">
        <v>1804</v>
      </c>
      <c r="H209" s="9">
        <f>SUMIFS(价目表[零售价],价目表[产品名称],销售[[#This Row],[产品名称]],价目表[产品型号],销售[[#This Row],[产品型号]])</f>
        <v>3</v>
      </c>
      <c r="I209" s="9">
        <f>销售[[#This Row],[销售量]]*销售[[#This Row],[零售价]]</f>
        <v>5412</v>
      </c>
      <c r="J209" s="8">
        <v>1</v>
      </c>
    </row>
    <row r="210" spans="4:10" x14ac:dyDescent="0.45">
      <c r="D210" s="7">
        <v>44037</v>
      </c>
      <c r="E210" s="8" t="s">
        <v>18</v>
      </c>
      <c r="F210" s="8" t="s">
        <v>19</v>
      </c>
      <c r="G210" s="8">
        <v>716</v>
      </c>
      <c r="H210" s="9">
        <f>SUMIFS(价目表[零售价],价目表[产品名称],销售[[#This Row],[产品名称]],价目表[产品型号],销售[[#This Row],[产品型号]])</f>
        <v>6</v>
      </c>
      <c r="I210" s="9">
        <f>销售[[#This Row],[销售量]]*销售[[#This Row],[零售价]]</f>
        <v>4296</v>
      </c>
      <c r="J210" s="8">
        <v>11</v>
      </c>
    </row>
    <row r="211" spans="4:10" x14ac:dyDescent="0.45">
      <c r="D211" s="7">
        <v>44038</v>
      </c>
      <c r="E211" s="8" t="s">
        <v>17</v>
      </c>
      <c r="F211" s="8" t="s">
        <v>15</v>
      </c>
      <c r="G211" s="8">
        <v>1437</v>
      </c>
      <c r="H211" s="9">
        <f>SUMIFS(价目表[零售价],价目表[产品名称],销售[[#This Row],[产品名称]],价目表[产品型号],销售[[#This Row],[产品型号]])</f>
        <v>3.5</v>
      </c>
      <c r="I211" s="9">
        <f>销售[[#This Row],[销售量]]*销售[[#This Row],[零售价]]</f>
        <v>5029.5</v>
      </c>
      <c r="J211" s="8">
        <v>4</v>
      </c>
    </row>
    <row r="212" spans="4:10" x14ac:dyDescent="0.45">
      <c r="D212" s="7">
        <v>44039</v>
      </c>
      <c r="E212" s="8" t="s">
        <v>17</v>
      </c>
      <c r="F212" s="8" t="s">
        <v>14</v>
      </c>
      <c r="G212" s="8">
        <v>760</v>
      </c>
      <c r="H212" s="9">
        <f>SUMIFS(价目表[零售价],价目表[产品名称],销售[[#This Row],[产品名称]],价目表[产品型号],销售[[#This Row],[产品型号]])</f>
        <v>3</v>
      </c>
      <c r="I212" s="9">
        <f>销售[[#This Row],[销售量]]*销售[[#This Row],[零售价]]</f>
        <v>2280</v>
      </c>
      <c r="J212" s="8">
        <v>12</v>
      </c>
    </row>
    <row r="213" spans="4:10" x14ac:dyDescent="0.45">
      <c r="D213" s="7">
        <v>44040</v>
      </c>
      <c r="E213" s="8" t="s">
        <v>16</v>
      </c>
      <c r="F213" s="8" t="s">
        <v>15</v>
      </c>
      <c r="G213" s="8">
        <v>1820</v>
      </c>
      <c r="H213" s="9">
        <f>SUMIFS(价目表[零售价],价目表[产品名称],销售[[#This Row],[产品名称]],价目表[产品型号],销售[[#This Row],[产品型号]])</f>
        <v>3</v>
      </c>
      <c r="I213" s="9">
        <f>销售[[#This Row],[销售量]]*销售[[#This Row],[零售价]]</f>
        <v>5460</v>
      </c>
      <c r="J213" s="8">
        <v>4</v>
      </c>
    </row>
    <row r="214" spans="4:10" x14ac:dyDescent="0.45">
      <c r="D214" s="7">
        <v>44041</v>
      </c>
      <c r="E214" s="8" t="s">
        <v>16</v>
      </c>
      <c r="F214" s="8" t="s">
        <v>15</v>
      </c>
      <c r="G214" s="8">
        <v>399</v>
      </c>
      <c r="H214" s="9">
        <f>SUMIFS(价目表[零售价],价目表[产品名称],销售[[#This Row],[产品名称]],价目表[产品型号],销售[[#This Row],[产品型号]])</f>
        <v>3</v>
      </c>
      <c r="I214" s="9">
        <f>销售[[#This Row],[销售量]]*销售[[#This Row],[零售价]]</f>
        <v>1197</v>
      </c>
      <c r="J214" s="8">
        <v>9</v>
      </c>
    </row>
    <row r="215" spans="4:10" x14ac:dyDescent="0.45">
      <c r="D215" s="7">
        <v>44042</v>
      </c>
      <c r="E215" s="8" t="s">
        <v>18</v>
      </c>
      <c r="F215" s="8" t="s">
        <v>19</v>
      </c>
      <c r="G215" s="8">
        <v>595</v>
      </c>
      <c r="H215" s="9">
        <f>SUMIFS(价目表[零售价],价目表[产品名称],销售[[#This Row],[产品名称]],价目表[产品型号],销售[[#This Row],[产品型号]])</f>
        <v>6</v>
      </c>
      <c r="I215" s="9">
        <f>销售[[#This Row],[销售量]]*销售[[#This Row],[零售价]]</f>
        <v>3570</v>
      </c>
      <c r="J215" s="8">
        <v>8</v>
      </c>
    </row>
    <row r="216" spans="4:10" x14ac:dyDescent="0.45">
      <c r="D216" s="7">
        <v>44043</v>
      </c>
      <c r="E216" s="8" t="s">
        <v>16</v>
      </c>
      <c r="F216" s="8" t="s">
        <v>14</v>
      </c>
      <c r="G216" s="8">
        <v>154</v>
      </c>
      <c r="H216" s="9">
        <f>SUMIFS(价目表[零售价],价目表[产品名称],销售[[#This Row],[产品名称]],价目表[产品型号],销售[[#This Row],[产品型号]])</f>
        <v>2.5</v>
      </c>
      <c r="I216" s="9">
        <f>销售[[#This Row],[销售量]]*销售[[#This Row],[零售价]]</f>
        <v>385</v>
      </c>
      <c r="J216" s="8">
        <v>3</v>
      </c>
    </row>
    <row r="217" spans="4:10" x14ac:dyDescent="0.45">
      <c r="D217" s="7">
        <v>44044</v>
      </c>
      <c r="E217" s="8" t="s">
        <v>11</v>
      </c>
      <c r="F217" s="8" t="s">
        <v>14</v>
      </c>
      <c r="G217" s="8">
        <v>2815</v>
      </c>
      <c r="H217" s="9">
        <f>SUMIFS(价目表[零售价],价目表[产品名称],销售[[#This Row],[产品名称]],价目表[产品型号],销售[[#This Row],[产品型号]])</f>
        <v>2.5</v>
      </c>
      <c r="I217" s="9">
        <f>销售[[#This Row],[销售量]]*销售[[#This Row],[零售价]]</f>
        <v>7037.5</v>
      </c>
      <c r="J217" s="8">
        <v>7</v>
      </c>
    </row>
    <row r="218" spans="4:10" x14ac:dyDescent="0.45">
      <c r="D218" s="7">
        <v>44045</v>
      </c>
      <c r="E218" s="8" t="s">
        <v>16</v>
      </c>
      <c r="F218" s="8" t="s">
        <v>12</v>
      </c>
      <c r="G218" s="8">
        <v>496</v>
      </c>
      <c r="H218" s="9">
        <f>SUMIFS(价目表[零售价],价目表[产品名称],销售[[#This Row],[产品名称]],价目表[产品型号],销售[[#This Row],[产品型号]])</f>
        <v>6</v>
      </c>
      <c r="I218" s="9">
        <f>销售[[#This Row],[销售量]]*销售[[#This Row],[零售价]]</f>
        <v>2976</v>
      </c>
      <c r="J218" s="8">
        <v>1</v>
      </c>
    </row>
    <row r="219" spans="4:10" x14ac:dyDescent="0.45">
      <c r="D219" s="7">
        <v>44046</v>
      </c>
      <c r="E219" s="8" t="s">
        <v>16</v>
      </c>
      <c r="F219" s="8" t="s">
        <v>15</v>
      </c>
      <c r="G219" s="8">
        <v>2056</v>
      </c>
      <c r="H219" s="9">
        <f>SUMIFS(价目表[零售价],价目表[产品名称],销售[[#This Row],[产品名称]],价目表[产品型号],销售[[#This Row],[产品型号]])</f>
        <v>3</v>
      </c>
      <c r="I219" s="9">
        <f>销售[[#This Row],[销售量]]*销售[[#This Row],[零售价]]</f>
        <v>6168</v>
      </c>
      <c r="J219" s="8">
        <v>10</v>
      </c>
    </row>
    <row r="220" spans="4:10" x14ac:dyDescent="0.45">
      <c r="D220" s="7">
        <v>44047</v>
      </c>
      <c r="E220" s="8" t="s">
        <v>11</v>
      </c>
      <c r="F220" s="8" t="s">
        <v>15</v>
      </c>
      <c r="G220" s="8">
        <v>2036</v>
      </c>
      <c r="H220" s="9">
        <f>SUMIFS(价目表[零售价],价目表[产品名称],销售[[#This Row],[产品名称]],价目表[产品型号],销售[[#This Row],[产品型号]])</f>
        <v>3</v>
      </c>
      <c r="I220" s="9">
        <f>销售[[#This Row],[销售量]]*销售[[#This Row],[零售价]]</f>
        <v>6108</v>
      </c>
      <c r="J220" s="8">
        <v>13</v>
      </c>
    </row>
    <row r="221" spans="4:10" x14ac:dyDescent="0.45">
      <c r="D221" s="7">
        <v>44048</v>
      </c>
      <c r="E221" s="8" t="s">
        <v>21</v>
      </c>
      <c r="F221" s="8" t="s">
        <v>15</v>
      </c>
      <c r="G221" s="8">
        <v>2443</v>
      </c>
      <c r="H221" s="9">
        <f>SUMIFS(价目表[零售价],价目表[产品名称],销售[[#This Row],[产品名称]],价目表[产品型号],销售[[#This Row],[产品型号]])</f>
        <v>3.5</v>
      </c>
      <c r="I221" s="9">
        <f>销售[[#This Row],[销售量]]*销售[[#This Row],[零售价]]</f>
        <v>8550.5</v>
      </c>
      <c r="J221" s="8">
        <v>14</v>
      </c>
    </row>
    <row r="222" spans="4:10" x14ac:dyDescent="0.45">
      <c r="D222" s="7">
        <v>44049</v>
      </c>
      <c r="E222" s="8" t="s">
        <v>17</v>
      </c>
      <c r="F222" s="8" t="s">
        <v>15</v>
      </c>
      <c r="G222" s="8">
        <v>1085</v>
      </c>
      <c r="H222" s="9">
        <f>SUMIFS(价目表[零售价],价目表[产品名称],销售[[#This Row],[产品名称]],价目表[产品型号],销售[[#This Row],[产品型号]])</f>
        <v>3.5</v>
      </c>
      <c r="I222" s="9">
        <f>销售[[#This Row],[销售量]]*销售[[#This Row],[零售价]]</f>
        <v>3797.5</v>
      </c>
      <c r="J222" s="8">
        <v>14</v>
      </c>
    </row>
    <row r="223" spans="4:10" x14ac:dyDescent="0.45">
      <c r="D223" s="7">
        <v>44050</v>
      </c>
      <c r="E223" s="8" t="s">
        <v>8</v>
      </c>
      <c r="F223" s="8" t="s">
        <v>9</v>
      </c>
      <c r="G223" s="8">
        <v>671</v>
      </c>
      <c r="H223" s="9">
        <f>SUMIFS(价目表[零售价],价目表[产品名称],销售[[#This Row],[产品名称]],价目表[产品型号],销售[[#This Row],[产品型号]])</f>
        <v>4</v>
      </c>
      <c r="I223" s="9">
        <f>销售[[#This Row],[销售量]]*销售[[#This Row],[零售价]]</f>
        <v>2684</v>
      </c>
      <c r="J223" s="8">
        <v>4</v>
      </c>
    </row>
    <row r="224" spans="4:10" x14ac:dyDescent="0.45">
      <c r="D224" s="7">
        <v>44051</v>
      </c>
      <c r="E224" s="8" t="s">
        <v>35</v>
      </c>
      <c r="F224" s="8" t="s">
        <v>36</v>
      </c>
      <c r="G224" s="8">
        <v>2784</v>
      </c>
      <c r="H224" s="9">
        <f>SUMIFS(价目表[零售价],价目表[产品名称],销售[[#This Row],[产品名称]],价目表[产品型号],销售[[#This Row],[产品型号]])</f>
        <v>4</v>
      </c>
      <c r="I224" s="9">
        <f>销售[[#This Row],[销售量]]*销售[[#This Row],[零售价]]</f>
        <v>11136</v>
      </c>
      <c r="J224" s="8">
        <v>10</v>
      </c>
    </row>
    <row r="225" spans="4:10" x14ac:dyDescent="0.45">
      <c r="D225" s="7">
        <v>44052</v>
      </c>
      <c r="E225" s="8" t="s">
        <v>16</v>
      </c>
      <c r="F225" s="8" t="s">
        <v>12</v>
      </c>
      <c r="G225" s="8">
        <v>1942</v>
      </c>
      <c r="H225" s="9">
        <f>SUMIFS(价目表[零售价],价目表[产品名称],销售[[#This Row],[产品名称]],价目表[产品型号],销售[[#This Row],[产品型号]])</f>
        <v>6</v>
      </c>
      <c r="I225" s="9">
        <f>销售[[#This Row],[销售量]]*销售[[#This Row],[零售价]]</f>
        <v>11652</v>
      </c>
      <c r="J225" s="8">
        <v>14</v>
      </c>
    </row>
    <row r="226" spans="4:10" x14ac:dyDescent="0.45">
      <c r="D226" s="7">
        <v>44053</v>
      </c>
      <c r="E226" s="8" t="s">
        <v>18</v>
      </c>
      <c r="F226" s="8" t="s">
        <v>14</v>
      </c>
      <c r="G226" s="8">
        <v>2093</v>
      </c>
      <c r="H226" s="9">
        <f>SUMIFS(价目表[零售价],价目表[产品名称],销售[[#This Row],[产品名称]],价目表[产品型号],销售[[#This Row],[产品型号]])</f>
        <v>4</v>
      </c>
      <c r="I226" s="9">
        <f>销售[[#This Row],[销售量]]*销售[[#This Row],[零售价]]</f>
        <v>8372</v>
      </c>
      <c r="J226" s="8">
        <v>13</v>
      </c>
    </row>
    <row r="227" spans="4:10" x14ac:dyDescent="0.45">
      <c r="D227" s="7">
        <v>44054</v>
      </c>
      <c r="E227" s="8" t="s">
        <v>16</v>
      </c>
      <c r="F227" s="8" t="s">
        <v>12</v>
      </c>
      <c r="G227" s="8">
        <v>2761</v>
      </c>
      <c r="H227" s="9">
        <f>SUMIFS(价目表[零售价],价目表[产品名称],销售[[#This Row],[产品名称]],价目表[产品型号],销售[[#This Row],[产品型号]])</f>
        <v>6</v>
      </c>
      <c r="I227" s="9">
        <f>销售[[#This Row],[销售量]]*销售[[#This Row],[零售价]]</f>
        <v>16566</v>
      </c>
      <c r="J227" s="8">
        <v>7</v>
      </c>
    </row>
    <row r="228" spans="4:10" x14ac:dyDescent="0.45">
      <c r="D228" s="7">
        <v>44055</v>
      </c>
      <c r="E228" s="8" t="s">
        <v>16</v>
      </c>
      <c r="F228" s="8" t="s">
        <v>14</v>
      </c>
      <c r="G228" s="8">
        <v>1948</v>
      </c>
      <c r="H228" s="9">
        <f>SUMIFS(价目表[零售价],价目表[产品名称],销售[[#This Row],[产品名称]],价目表[产品型号],销售[[#This Row],[产品型号]])</f>
        <v>2.5</v>
      </c>
      <c r="I228" s="9">
        <f>销售[[#This Row],[销售量]]*销售[[#This Row],[零售价]]</f>
        <v>4870</v>
      </c>
      <c r="J228" s="8">
        <v>12</v>
      </c>
    </row>
    <row r="229" spans="4:10" x14ac:dyDescent="0.45">
      <c r="D229" s="7">
        <v>44056</v>
      </c>
      <c r="E229" s="8" t="s">
        <v>16</v>
      </c>
      <c r="F229" s="8" t="s">
        <v>12</v>
      </c>
      <c r="G229" s="8">
        <v>280</v>
      </c>
      <c r="H229" s="9">
        <f>SUMIFS(价目表[零售价],价目表[产品名称],销售[[#This Row],[产品名称]],价目表[产品型号],销售[[#This Row],[产品型号]])</f>
        <v>6</v>
      </c>
      <c r="I229" s="9">
        <f>销售[[#This Row],[销售量]]*销售[[#This Row],[零售价]]</f>
        <v>1680</v>
      </c>
      <c r="J229" s="8">
        <v>3</v>
      </c>
    </row>
    <row r="230" spans="4:10" x14ac:dyDescent="0.45">
      <c r="D230" s="7">
        <v>44057</v>
      </c>
      <c r="E230" s="8" t="s">
        <v>18</v>
      </c>
      <c r="F230" s="8" t="s">
        <v>15</v>
      </c>
      <c r="G230" s="8">
        <v>1799</v>
      </c>
      <c r="H230" s="9">
        <f>SUMIFS(价目表[零售价],价目表[产品名称],销售[[#This Row],[产品名称]],价目表[产品型号],销售[[#This Row],[产品型号]])</f>
        <v>5</v>
      </c>
      <c r="I230" s="9">
        <f>销售[[#This Row],[销售量]]*销售[[#This Row],[零售价]]</f>
        <v>8995</v>
      </c>
      <c r="J230" s="8">
        <v>20</v>
      </c>
    </row>
    <row r="231" spans="4:10" x14ac:dyDescent="0.45">
      <c r="D231" s="7">
        <v>44058</v>
      </c>
      <c r="E231" s="8" t="s">
        <v>21</v>
      </c>
      <c r="F231" s="8" t="s">
        <v>12</v>
      </c>
      <c r="G231" s="8">
        <v>2164</v>
      </c>
      <c r="H231" s="9">
        <f>SUMIFS(价目表[零售价],价目表[产品名称],销售[[#This Row],[产品名称]],价目表[产品型号],销售[[#This Row],[产品型号]])</f>
        <v>8</v>
      </c>
      <c r="I231" s="9">
        <f>销售[[#This Row],[销售量]]*销售[[#This Row],[零售价]]</f>
        <v>17312</v>
      </c>
      <c r="J231" s="8">
        <v>5</v>
      </c>
    </row>
    <row r="232" spans="4:10" x14ac:dyDescent="0.45">
      <c r="D232" s="7">
        <v>44059</v>
      </c>
      <c r="E232" s="8" t="s">
        <v>18</v>
      </c>
      <c r="F232" s="8" t="s">
        <v>19</v>
      </c>
      <c r="G232" s="8">
        <v>859</v>
      </c>
      <c r="H232" s="9">
        <f>SUMIFS(价目表[零售价],价目表[产品名称],销售[[#This Row],[产品名称]],价目表[产品型号],销售[[#This Row],[产品型号]])</f>
        <v>6</v>
      </c>
      <c r="I232" s="9">
        <f>销售[[#This Row],[销售量]]*销售[[#This Row],[零售价]]</f>
        <v>5154</v>
      </c>
      <c r="J232" s="8">
        <v>3</v>
      </c>
    </row>
    <row r="233" spans="4:10" x14ac:dyDescent="0.45">
      <c r="D233" s="7">
        <v>44060</v>
      </c>
      <c r="E233" s="8" t="s">
        <v>17</v>
      </c>
      <c r="F233" s="8" t="s">
        <v>15</v>
      </c>
      <c r="G233" s="8">
        <v>1292</v>
      </c>
      <c r="H233" s="9">
        <f>SUMIFS(价目表[零售价],价目表[产品名称],销售[[#This Row],[产品名称]],价目表[产品型号],销售[[#This Row],[产品型号]])</f>
        <v>3.5</v>
      </c>
      <c r="I233" s="9">
        <f>销售[[#This Row],[销售量]]*销售[[#This Row],[零售价]]</f>
        <v>4522</v>
      </c>
      <c r="J233" s="8">
        <v>8</v>
      </c>
    </row>
    <row r="234" spans="4:10" x14ac:dyDescent="0.45">
      <c r="D234" s="7">
        <v>44061</v>
      </c>
      <c r="E234" s="8" t="s">
        <v>18</v>
      </c>
      <c r="F234" s="8" t="s">
        <v>19</v>
      </c>
      <c r="G234" s="8">
        <v>1236</v>
      </c>
      <c r="H234" s="9">
        <f>SUMIFS(价目表[零售价],价目表[产品名称],销售[[#This Row],[产品名称]],价目表[产品型号],销售[[#This Row],[产品型号]])</f>
        <v>6</v>
      </c>
      <c r="I234" s="9">
        <f>销售[[#This Row],[销售量]]*销售[[#This Row],[零售价]]</f>
        <v>7416</v>
      </c>
      <c r="J234" s="8">
        <v>13</v>
      </c>
    </row>
    <row r="235" spans="4:10" x14ac:dyDescent="0.45">
      <c r="D235" s="7">
        <v>44062</v>
      </c>
      <c r="E235" s="8" t="s">
        <v>11</v>
      </c>
      <c r="F235" s="8" t="s">
        <v>14</v>
      </c>
      <c r="G235" s="8">
        <v>699</v>
      </c>
      <c r="H235" s="9">
        <f>SUMIFS(价目表[零售价],价目表[产品名称],销售[[#This Row],[产品名称]],价目表[产品型号],销售[[#This Row],[产品型号]])</f>
        <v>2.5</v>
      </c>
      <c r="I235" s="9">
        <f>销售[[#This Row],[销售量]]*销售[[#This Row],[零售价]]</f>
        <v>1747.5</v>
      </c>
      <c r="J235" s="8">
        <v>5</v>
      </c>
    </row>
    <row r="236" spans="4:10" x14ac:dyDescent="0.45">
      <c r="D236" s="7">
        <v>44063</v>
      </c>
      <c r="E236" s="8" t="s">
        <v>11</v>
      </c>
      <c r="F236" s="8" t="s">
        <v>14</v>
      </c>
      <c r="G236" s="8">
        <v>2123</v>
      </c>
      <c r="H236" s="9">
        <f>SUMIFS(价目表[零售价],价目表[产品名称],销售[[#This Row],[产品名称]],价目表[产品型号],销售[[#This Row],[产品型号]])</f>
        <v>2.5</v>
      </c>
      <c r="I236" s="9">
        <f>销售[[#This Row],[销售量]]*销售[[#This Row],[零售价]]</f>
        <v>5307.5</v>
      </c>
      <c r="J236" s="8">
        <v>17</v>
      </c>
    </row>
    <row r="237" spans="4:10" x14ac:dyDescent="0.45">
      <c r="D237" s="7">
        <v>44064</v>
      </c>
      <c r="E237" s="8" t="s">
        <v>8</v>
      </c>
      <c r="F237" s="8" t="s">
        <v>14</v>
      </c>
      <c r="G237" s="8">
        <v>1949</v>
      </c>
      <c r="H237" s="9">
        <f>SUMIFS(价目表[零售价],价目表[产品名称],销售[[#This Row],[产品名称]],价目表[产品型号],销售[[#This Row],[产品型号]])</f>
        <v>6</v>
      </c>
      <c r="I237" s="9">
        <f>销售[[#This Row],[销售量]]*销售[[#This Row],[零售价]]</f>
        <v>11694</v>
      </c>
      <c r="J237" s="8">
        <v>11</v>
      </c>
    </row>
    <row r="238" spans="4:10" x14ac:dyDescent="0.45">
      <c r="D238" s="7">
        <v>44065</v>
      </c>
      <c r="E238" s="8" t="s">
        <v>16</v>
      </c>
      <c r="F238" s="8" t="s">
        <v>15</v>
      </c>
      <c r="G238" s="8">
        <v>2615</v>
      </c>
      <c r="H238" s="9">
        <f>SUMIFS(价目表[零售价],价目表[产品名称],销售[[#This Row],[产品名称]],价目表[产品型号],销售[[#This Row],[产品型号]])</f>
        <v>3</v>
      </c>
      <c r="I238" s="9">
        <f>销售[[#This Row],[销售量]]*销售[[#This Row],[零售价]]</f>
        <v>7845</v>
      </c>
      <c r="J238" s="8">
        <v>12</v>
      </c>
    </row>
    <row r="239" spans="4:10" x14ac:dyDescent="0.45">
      <c r="D239" s="7">
        <v>44066</v>
      </c>
      <c r="E239" s="8" t="s">
        <v>16</v>
      </c>
      <c r="F239" s="8" t="s">
        <v>12</v>
      </c>
      <c r="G239" s="8">
        <v>411</v>
      </c>
      <c r="H239" s="9">
        <f>SUMIFS(价目表[零售价],价目表[产品名称],销售[[#This Row],[产品名称]],价目表[产品型号],销售[[#This Row],[产品型号]])</f>
        <v>6</v>
      </c>
      <c r="I239" s="9">
        <f>销售[[#This Row],[销售量]]*销售[[#This Row],[零售价]]</f>
        <v>2466</v>
      </c>
      <c r="J239" s="8">
        <v>3</v>
      </c>
    </row>
    <row r="240" spans="4:10" x14ac:dyDescent="0.45">
      <c r="D240" s="7">
        <v>44067</v>
      </c>
      <c r="E240" s="8" t="s">
        <v>17</v>
      </c>
      <c r="F240" s="8" t="s">
        <v>15</v>
      </c>
      <c r="G240" s="8">
        <v>789</v>
      </c>
      <c r="H240" s="9">
        <f>SUMIFS(价目表[零售价],价目表[产品名称],销售[[#This Row],[产品名称]],价目表[产品型号],销售[[#This Row],[产品型号]])</f>
        <v>3.5</v>
      </c>
      <c r="I240" s="9">
        <f>销售[[#This Row],[销售量]]*销售[[#This Row],[零售价]]</f>
        <v>2761.5</v>
      </c>
      <c r="J240" s="8">
        <v>5</v>
      </c>
    </row>
    <row r="241" spans="4:10" x14ac:dyDescent="0.45">
      <c r="D241" s="7">
        <v>44068</v>
      </c>
      <c r="E241" s="8" t="s">
        <v>35</v>
      </c>
      <c r="F241" s="8" t="s">
        <v>28</v>
      </c>
      <c r="G241" s="8">
        <v>797</v>
      </c>
      <c r="H241" s="9">
        <f>SUMIFS(价目表[零售价],价目表[产品名称],销售[[#This Row],[产品名称]],价目表[产品型号],销售[[#This Row],[产品型号]])</f>
        <v>6</v>
      </c>
      <c r="I241" s="9">
        <f>销售[[#This Row],[销售量]]*销售[[#This Row],[零售价]]</f>
        <v>4782</v>
      </c>
      <c r="J241" s="8">
        <v>1</v>
      </c>
    </row>
    <row r="242" spans="4:10" x14ac:dyDescent="0.45">
      <c r="D242" s="7">
        <v>44069</v>
      </c>
      <c r="E242" s="8" t="s">
        <v>11</v>
      </c>
      <c r="F242" s="8" t="s">
        <v>12</v>
      </c>
      <c r="G242" s="8">
        <v>970</v>
      </c>
      <c r="H242" s="9">
        <f>SUMIFS(价目表[零售价],价目表[产品名称],销售[[#This Row],[产品名称]],价目表[产品型号],销售[[#This Row],[产品型号]])</f>
        <v>6</v>
      </c>
      <c r="I242" s="9">
        <f>销售[[#This Row],[销售量]]*销售[[#This Row],[零售价]]</f>
        <v>5820</v>
      </c>
      <c r="J242" s="8">
        <v>4</v>
      </c>
    </row>
    <row r="243" spans="4:10" x14ac:dyDescent="0.45">
      <c r="D243" s="7">
        <v>44070</v>
      </c>
      <c r="E243" s="8" t="s">
        <v>16</v>
      </c>
      <c r="F243" s="8" t="s">
        <v>14</v>
      </c>
      <c r="G243" s="8">
        <v>1208</v>
      </c>
      <c r="H243" s="9">
        <f>SUMIFS(价目表[零售价],价目表[产品名称],销售[[#This Row],[产品名称]],价目表[产品型号],销售[[#This Row],[产品型号]])</f>
        <v>2.5</v>
      </c>
      <c r="I243" s="9">
        <f>销售[[#This Row],[销售量]]*销售[[#This Row],[零售价]]</f>
        <v>3020</v>
      </c>
      <c r="J243" s="8">
        <v>11</v>
      </c>
    </row>
    <row r="244" spans="4:10" x14ac:dyDescent="0.45">
      <c r="D244" s="7">
        <v>44071</v>
      </c>
      <c r="E244" s="8" t="s">
        <v>21</v>
      </c>
      <c r="F244" s="8" t="s">
        <v>15</v>
      </c>
      <c r="G244" s="8">
        <v>1427</v>
      </c>
      <c r="H244" s="9">
        <f>SUMIFS(价目表[零售价],价目表[产品名称],销售[[#This Row],[产品名称]],价目表[产品型号],销售[[#This Row],[产品型号]])</f>
        <v>3.5</v>
      </c>
      <c r="I244" s="9">
        <f>销售[[#This Row],[销售量]]*销售[[#This Row],[零售价]]</f>
        <v>4994.5</v>
      </c>
      <c r="J244" s="8">
        <v>6</v>
      </c>
    </row>
    <row r="245" spans="4:10" x14ac:dyDescent="0.45">
      <c r="D245" s="7">
        <v>44072</v>
      </c>
      <c r="E245" s="8" t="s">
        <v>17</v>
      </c>
      <c r="F245" s="8" t="s">
        <v>15</v>
      </c>
      <c r="G245" s="8">
        <v>1586</v>
      </c>
      <c r="H245" s="9">
        <f>SUMIFS(价目表[零售价],价目表[产品名称],销售[[#This Row],[产品名称]],价目表[产品型号],销售[[#This Row],[产品型号]])</f>
        <v>3.5</v>
      </c>
      <c r="I245" s="9">
        <f>销售[[#This Row],[销售量]]*销售[[#This Row],[零售价]]</f>
        <v>5551</v>
      </c>
      <c r="J245" s="8">
        <v>16</v>
      </c>
    </row>
    <row r="246" spans="4:10" x14ac:dyDescent="0.45">
      <c r="D246" s="7">
        <v>44073</v>
      </c>
      <c r="E246" s="8" t="s">
        <v>17</v>
      </c>
      <c r="F246" s="8" t="s">
        <v>15</v>
      </c>
      <c r="G246" s="8">
        <v>1697</v>
      </c>
      <c r="H246" s="9">
        <f>SUMIFS(价目表[零售价],价目表[产品名称],销售[[#This Row],[产品名称]],价目表[产品型号],销售[[#This Row],[产品型号]])</f>
        <v>3.5</v>
      </c>
      <c r="I246" s="9">
        <f>销售[[#This Row],[销售量]]*销售[[#This Row],[零售价]]</f>
        <v>5939.5</v>
      </c>
      <c r="J246" s="8">
        <v>11</v>
      </c>
    </row>
    <row r="247" spans="4:10" x14ac:dyDescent="0.45">
      <c r="D247" s="7">
        <v>44074</v>
      </c>
      <c r="E247" s="8" t="s">
        <v>16</v>
      </c>
      <c r="F247" s="8" t="s">
        <v>15</v>
      </c>
      <c r="G247" s="8">
        <v>1778</v>
      </c>
      <c r="H247" s="9">
        <f>SUMIFS(价目表[零售价],价目表[产品名称],销售[[#This Row],[产品名称]],价目表[产品型号],销售[[#This Row],[产品型号]])</f>
        <v>3</v>
      </c>
      <c r="I247" s="9">
        <f>销售[[#This Row],[销售量]]*销售[[#This Row],[零售价]]</f>
        <v>5334</v>
      </c>
      <c r="J247" s="8">
        <v>13</v>
      </c>
    </row>
    <row r="248" spans="4:10" x14ac:dyDescent="0.45">
      <c r="D248" s="7">
        <v>44075</v>
      </c>
      <c r="E248" s="8" t="s">
        <v>17</v>
      </c>
      <c r="F248" s="8" t="s">
        <v>14</v>
      </c>
      <c r="G248" s="8">
        <v>1533</v>
      </c>
      <c r="H248" s="9">
        <f>SUMIFS(价目表[零售价],价目表[产品名称],销售[[#This Row],[产品名称]],价目表[产品型号],销售[[#This Row],[产品型号]])</f>
        <v>3</v>
      </c>
      <c r="I248" s="9">
        <f>销售[[#This Row],[销售量]]*销售[[#This Row],[零售价]]</f>
        <v>4599</v>
      </c>
      <c r="J248" s="8">
        <v>3</v>
      </c>
    </row>
    <row r="249" spans="4:10" x14ac:dyDescent="0.45">
      <c r="D249" s="7">
        <v>44076</v>
      </c>
      <c r="E249" s="8" t="s">
        <v>8</v>
      </c>
      <c r="F249" s="8" t="s">
        <v>13</v>
      </c>
      <c r="G249" s="8">
        <v>2932</v>
      </c>
      <c r="H249" s="9">
        <f>SUMIFS(价目表[零售价],价目表[产品名称],销售[[#This Row],[产品名称]],价目表[产品型号],销售[[#This Row],[产品型号]])</f>
        <v>8</v>
      </c>
      <c r="I249" s="9">
        <f>销售[[#This Row],[销售量]]*销售[[#This Row],[零售价]]</f>
        <v>23456</v>
      </c>
      <c r="J249" s="8">
        <v>2</v>
      </c>
    </row>
    <row r="250" spans="4:10" x14ac:dyDescent="0.45">
      <c r="D250" s="7">
        <v>44077</v>
      </c>
      <c r="E250" s="8" t="s">
        <v>11</v>
      </c>
      <c r="F250" s="8" t="s">
        <v>15</v>
      </c>
      <c r="G250" s="8">
        <v>2989</v>
      </c>
      <c r="H250" s="9">
        <f>SUMIFS(价目表[零售价],价目表[产品名称],销售[[#This Row],[产品名称]],价目表[产品型号],销售[[#This Row],[产品型号]])</f>
        <v>3</v>
      </c>
      <c r="I250" s="9">
        <f>销售[[#This Row],[销售量]]*销售[[#This Row],[零售价]]</f>
        <v>8967</v>
      </c>
      <c r="J250" s="8">
        <v>20</v>
      </c>
    </row>
    <row r="251" spans="4:10" x14ac:dyDescent="0.45">
      <c r="D251" s="7">
        <v>44078</v>
      </c>
      <c r="E251" s="8" t="s">
        <v>8</v>
      </c>
      <c r="F251" s="8" t="s">
        <v>9</v>
      </c>
      <c r="G251" s="8">
        <v>2200</v>
      </c>
      <c r="H251" s="9">
        <f>SUMIFS(价目表[零售价],价目表[产品名称],销售[[#This Row],[产品名称]],价目表[产品型号],销售[[#This Row],[产品型号]])</f>
        <v>4</v>
      </c>
      <c r="I251" s="9">
        <f>销售[[#This Row],[销售量]]*销售[[#This Row],[零售价]]</f>
        <v>8800</v>
      </c>
      <c r="J251" s="8">
        <v>9</v>
      </c>
    </row>
    <row r="252" spans="4:10" x14ac:dyDescent="0.45">
      <c r="D252" s="7">
        <v>44079</v>
      </c>
      <c r="E252" s="8" t="s">
        <v>8</v>
      </c>
      <c r="F252" s="8" t="s">
        <v>9</v>
      </c>
      <c r="G252" s="8">
        <v>2355</v>
      </c>
      <c r="H252" s="9">
        <f>SUMIFS(价目表[零售价],价目表[产品名称],销售[[#This Row],[产品名称]],价目表[产品型号],销售[[#This Row],[产品型号]])</f>
        <v>4</v>
      </c>
      <c r="I252" s="9">
        <f>销售[[#This Row],[销售量]]*销售[[#This Row],[零售价]]</f>
        <v>9420</v>
      </c>
      <c r="J252" s="8">
        <v>1</v>
      </c>
    </row>
    <row r="253" spans="4:10" x14ac:dyDescent="0.45">
      <c r="D253" s="7">
        <v>44080</v>
      </c>
      <c r="E253" s="8" t="s">
        <v>16</v>
      </c>
      <c r="F253" s="8" t="s">
        <v>12</v>
      </c>
      <c r="G253" s="8">
        <v>636</v>
      </c>
      <c r="H253" s="9">
        <f>SUMIFS(价目表[零售价],价目表[产品名称],销售[[#This Row],[产品名称]],价目表[产品型号],销售[[#This Row],[产品型号]])</f>
        <v>6</v>
      </c>
      <c r="I253" s="9">
        <f>销售[[#This Row],[销售量]]*销售[[#This Row],[零售价]]</f>
        <v>3816</v>
      </c>
      <c r="J253" s="8">
        <v>3</v>
      </c>
    </row>
    <row r="254" spans="4:10" x14ac:dyDescent="0.45">
      <c r="D254" s="7">
        <v>44081</v>
      </c>
      <c r="E254" s="8" t="s">
        <v>17</v>
      </c>
      <c r="F254" s="8" t="s">
        <v>14</v>
      </c>
      <c r="G254" s="8">
        <v>2212</v>
      </c>
      <c r="H254" s="9">
        <f>SUMIFS(价目表[零售价],价目表[产品名称],销售[[#This Row],[产品名称]],价目表[产品型号],销售[[#This Row],[产品型号]])</f>
        <v>3</v>
      </c>
      <c r="I254" s="9">
        <f>销售[[#This Row],[销售量]]*销售[[#This Row],[零售价]]</f>
        <v>6636</v>
      </c>
      <c r="J254" s="8">
        <v>4</v>
      </c>
    </row>
    <row r="255" spans="4:10" x14ac:dyDescent="0.45">
      <c r="D255" s="7">
        <v>44082</v>
      </c>
      <c r="E255" s="8" t="s">
        <v>21</v>
      </c>
      <c r="F255" s="8" t="s">
        <v>15</v>
      </c>
      <c r="G255" s="8">
        <v>1942</v>
      </c>
      <c r="H255" s="9">
        <f>SUMIFS(价目表[零售价],价目表[产品名称],销售[[#This Row],[产品名称]],价目表[产品型号],销售[[#This Row],[产品型号]])</f>
        <v>3.5</v>
      </c>
      <c r="I255" s="9">
        <f>销售[[#This Row],[销售量]]*销售[[#This Row],[零售价]]</f>
        <v>6797</v>
      </c>
      <c r="J255" s="8">
        <v>4</v>
      </c>
    </row>
    <row r="256" spans="4:10" x14ac:dyDescent="0.45">
      <c r="D256" s="7">
        <v>44083</v>
      </c>
      <c r="E256" s="8" t="s">
        <v>8</v>
      </c>
      <c r="F256" s="8" t="s">
        <v>14</v>
      </c>
      <c r="G256" s="8">
        <v>388</v>
      </c>
      <c r="H256" s="9">
        <f>SUMIFS(价目表[零售价],价目表[产品名称],销售[[#This Row],[产品名称]],价目表[产品型号],销售[[#This Row],[产品型号]])</f>
        <v>6</v>
      </c>
      <c r="I256" s="9">
        <f>销售[[#This Row],[销售量]]*销售[[#This Row],[零售价]]</f>
        <v>2328</v>
      </c>
      <c r="J256" s="8">
        <v>17</v>
      </c>
    </row>
    <row r="257" spans="4:10" x14ac:dyDescent="0.45">
      <c r="D257" s="7">
        <v>44084</v>
      </c>
      <c r="E257" s="8" t="s">
        <v>18</v>
      </c>
      <c r="F257" s="8" t="s">
        <v>15</v>
      </c>
      <c r="G257" s="8">
        <v>2608</v>
      </c>
      <c r="H257" s="9">
        <f>SUMIFS(价目表[零售价],价目表[产品名称],销售[[#This Row],[产品名称]],价目表[产品型号],销售[[#This Row],[产品型号]])</f>
        <v>5</v>
      </c>
      <c r="I257" s="9">
        <f>销售[[#This Row],[销售量]]*销售[[#This Row],[零售价]]</f>
        <v>13040</v>
      </c>
      <c r="J257" s="8">
        <v>16</v>
      </c>
    </row>
    <row r="258" spans="4:10" x14ac:dyDescent="0.45">
      <c r="D258" s="7">
        <v>44085</v>
      </c>
      <c r="E258" s="8" t="s">
        <v>33</v>
      </c>
      <c r="F258" s="8" t="s">
        <v>32</v>
      </c>
      <c r="G258" s="8">
        <v>430</v>
      </c>
      <c r="H258" s="9">
        <f>SUMIFS(价目表[零售价],价目表[产品名称],销售[[#This Row],[产品名称]],价目表[产品型号],销售[[#This Row],[产品型号]])</f>
        <v>3</v>
      </c>
      <c r="I258" s="9">
        <f>销售[[#This Row],[销售量]]*销售[[#This Row],[零售价]]</f>
        <v>1290</v>
      </c>
      <c r="J258" s="8">
        <v>6</v>
      </c>
    </row>
    <row r="259" spans="4:10" x14ac:dyDescent="0.45">
      <c r="D259" s="7">
        <v>44086</v>
      </c>
      <c r="E259" s="8" t="s">
        <v>17</v>
      </c>
      <c r="F259" s="8" t="s">
        <v>14</v>
      </c>
      <c r="G259" s="8">
        <v>2061</v>
      </c>
      <c r="H259" s="9">
        <f>SUMIFS(价目表[零售价],价目表[产品名称],销售[[#This Row],[产品名称]],价目表[产品型号],销售[[#This Row],[产品型号]])</f>
        <v>3</v>
      </c>
      <c r="I259" s="9">
        <f>销售[[#This Row],[销售量]]*销售[[#This Row],[零售价]]</f>
        <v>6183</v>
      </c>
      <c r="J259" s="8">
        <v>17</v>
      </c>
    </row>
    <row r="260" spans="4:10" x14ac:dyDescent="0.45">
      <c r="D260" s="7">
        <v>44087</v>
      </c>
      <c r="E260" s="8" t="s">
        <v>18</v>
      </c>
      <c r="F260" s="8" t="s">
        <v>14</v>
      </c>
      <c r="G260" s="8">
        <v>519</v>
      </c>
      <c r="H260" s="9">
        <f>SUMIFS(价目表[零售价],价目表[产品名称],销售[[#This Row],[产品名称]],价目表[产品型号],销售[[#This Row],[产品型号]])</f>
        <v>4</v>
      </c>
      <c r="I260" s="9">
        <f>销售[[#This Row],[销售量]]*销售[[#This Row],[零售价]]</f>
        <v>2076</v>
      </c>
      <c r="J260" s="8">
        <v>8</v>
      </c>
    </row>
    <row r="261" spans="4:10" x14ac:dyDescent="0.45">
      <c r="D261" s="7">
        <v>44088</v>
      </c>
      <c r="E261" s="8" t="s">
        <v>21</v>
      </c>
      <c r="F261" s="8" t="s">
        <v>12</v>
      </c>
      <c r="G261" s="8">
        <v>2537</v>
      </c>
      <c r="H261" s="9">
        <f>SUMIFS(价目表[零售价],价目表[产品名称],销售[[#This Row],[产品名称]],价目表[产品型号],销售[[#This Row],[产品型号]])</f>
        <v>8</v>
      </c>
      <c r="I261" s="9">
        <f>销售[[#This Row],[销售量]]*销售[[#This Row],[零售价]]</f>
        <v>20296</v>
      </c>
      <c r="J261" s="8">
        <v>8</v>
      </c>
    </row>
    <row r="262" spans="4:10" x14ac:dyDescent="0.45">
      <c r="D262" s="7">
        <v>44089</v>
      </c>
      <c r="E262" s="8" t="s">
        <v>11</v>
      </c>
      <c r="F262" s="8" t="s">
        <v>15</v>
      </c>
      <c r="G262" s="8">
        <v>701</v>
      </c>
      <c r="H262" s="9">
        <f>SUMIFS(价目表[零售价],价目表[产品名称],销售[[#This Row],[产品名称]],价目表[产品型号],销售[[#This Row],[产品型号]])</f>
        <v>3</v>
      </c>
      <c r="I262" s="9">
        <f>销售[[#This Row],[销售量]]*销售[[#This Row],[零售价]]</f>
        <v>2103</v>
      </c>
      <c r="J262" s="8">
        <v>12</v>
      </c>
    </row>
    <row r="263" spans="4:10" x14ac:dyDescent="0.45">
      <c r="D263" s="7">
        <v>44090</v>
      </c>
      <c r="E263" s="8" t="s">
        <v>16</v>
      </c>
      <c r="F263" s="8" t="s">
        <v>15</v>
      </c>
      <c r="G263" s="8">
        <v>1239</v>
      </c>
      <c r="H263" s="9">
        <f>SUMIFS(价目表[零售价],价目表[产品名称],销售[[#This Row],[产品名称]],价目表[产品型号],销售[[#This Row],[产品型号]])</f>
        <v>3</v>
      </c>
      <c r="I263" s="9">
        <f>销售[[#This Row],[销售量]]*销售[[#This Row],[零售价]]</f>
        <v>3717</v>
      </c>
      <c r="J263" s="8">
        <v>10</v>
      </c>
    </row>
    <row r="264" spans="4:10" x14ac:dyDescent="0.45">
      <c r="D264" s="7">
        <v>44091</v>
      </c>
      <c r="E264" s="8" t="s">
        <v>21</v>
      </c>
      <c r="F264" s="8" t="s">
        <v>12</v>
      </c>
      <c r="G264" s="8">
        <v>1084</v>
      </c>
      <c r="H264" s="9">
        <f>SUMIFS(价目表[零售价],价目表[产品名称],销售[[#This Row],[产品名称]],价目表[产品型号],销售[[#This Row],[产品型号]])</f>
        <v>8</v>
      </c>
      <c r="I264" s="9">
        <f>销售[[#This Row],[销售量]]*销售[[#This Row],[零售价]]</f>
        <v>8672</v>
      </c>
      <c r="J264" s="8">
        <v>16</v>
      </c>
    </row>
    <row r="265" spans="4:10" x14ac:dyDescent="0.45">
      <c r="D265" s="7">
        <v>44092</v>
      </c>
      <c r="E265" s="8" t="s">
        <v>18</v>
      </c>
      <c r="F265" s="8" t="s">
        <v>19</v>
      </c>
      <c r="G265" s="8">
        <v>1992</v>
      </c>
      <c r="H265" s="9">
        <f>SUMIFS(价目表[零售价],价目表[产品名称],销售[[#This Row],[产品名称]],价目表[产品型号],销售[[#This Row],[产品型号]])</f>
        <v>6</v>
      </c>
      <c r="I265" s="9">
        <f>销售[[#This Row],[销售量]]*销售[[#This Row],[零售价]]</f>
        <v>11952</v>
      </c>
      <c r="J265" s="8">
        <v>12</v>
      </c>
    </row>
    <row r="266" spans="4:10" x14ac:dyDescent="0.45">
      <c r="D266" s="7">
        <v>44093</v>
      </c>
      <c r="E266" s="8" t="s">
        <v>21</v>
      </c>
      <c r="F266" s="8" t="s">
        <v>15</v>
      </c>
      <c r="G266" s="8">
        <v>1534</v>
      </c>
      <c r="H266" s="9">
        <f>SUMIFS(价目表[零售价],价目表[产品名称],销售[[#This Row],[产品名称]],价目表[产品型号],销售[[#This Row],[产品型号]])</f>
        <v>3.5</v>
      </c>
      <c r="I266" s="9">
        <f>销售[[#This Row],[销售量]]*销售[[#This Row],[零售价]]</f>
        <v>5369</v>
      </c>
      <c r="J266" s="8">
        <v>18</v>
      </c>
    </row>
    <row r="267" spans="4:10" x14ac:dyDescent="0.45">
      <c r="D267" s="7">
        <v>44094</v>
      </c>
      <c r="E267" s="8" t="s">
        <v>11</v>
      </c>
      <c r="F267" s="8" t="s">
        <v>14</v>
      </c>
      <c r="G267" s="8">
        <v>1126</v>
      </c>
      <c r="H267" s="9">
        <f>SUMIFS(价目表[零售价],价目表[产品名称],销售[[#This Row],[产品名称]],价目表[产品型号],销售[[#This Row],[产品型号]])</f>
        <v>2.5</v>
      </c>
      <c r="I267" s="9">
        <f>销售[[#This Row],[销售量]]*销售[[#This Row],[零售价]]</f>
        <v>2815</v>
      </c>
      <c r="J267" s="8">
        <v>17</v>
      </c>
    </row>
    <row r="268" spans="4:10" x14ac:dyDescent="0.45">
      <c r="D268" s="7">
        <v>44095</v>
      </c>
      <c r="E268" s="8" t="s">
        <v>17</v>
      </c>
      <c r="F268" s="8" t="s">
        <v>15</v>
      </c>
      <c r="G268" s="8">
        <v>307</v>
      </c>
      <c r="H268" s="9">
        <f>SUMIFS(价目表[零售价],价目表[产品名称],销售[[#This Row],[产品名称]],价目表[产品型号],销售[[#This Row],[产品型号]])</f>
        <v>3.5</v>
      </c>
      <c r="I268" s="9">
        <f>销售[[#This Row],[销售量]]*销售[[#This Row],[零售价]]</f>
        <v>1074.5</v>
      </c>
      <c r="J268" s="8">
        <v>19</v>
      </c>
    </row>
    <row r="269" spans="4:10" x14ac:dyDescent="0.45">
      <c r="D269" s="7">
        <v>44096</v>
      </c>
      <c r="E269" s="8" t="s">
        <v>8</v>
      </c>
      <c r="F269" s="8" t="s">
        <v>13</v>
      </c>
      <c r="G269" s="8">
        <v>963</v>
      </c>
      <c r="H269" s="9">
        <f>SUMIFS(价目表[零售价],价目表[产品名称],销售[[#This Row],[产品名称]],价目表[产品型号],销售[[#This Row],[产品型号]])</f>
        <v>8</v>
      </c>
      <c r="I269" s="9">
        <f>销售[[#This Row],[销售量]]*销售[[#This Row],[零售价]]</f>
        <v>7704</v>
      </c>
      <c r="J269" s="8">
        <v>18</v>
      </c>
    </row>
    <row r="270" spans="4:10" x14ac:dyDescent="0.45">
      <c r="D270" s="7">
        <v>44097</v>
      </c>
      <c r="E270" s="8" t="s">
        <v>16</v>
      </c>
      <c r="F270" s="8" t="s">
        <v>12</v>
      </c>
      <c r="G270" s="8">
        <v>2588</v>
      </c>
      <c r="H270" s="9">
        <f>SUMIFS(价目表[零售价],价目表[产品名称],销售[[#This Row],[产品名称]],价目表[产品型号],销售[[#This Row],[产品型号]])</f>
        <v>6</v>
      </c>
      <c r="I270" s="9">
        <f>销售[[#This Row],[销售量]]*销售[[#This Row],[零售价]]</f>
        <v>15528</v>
      </c>
      <c r="J270" s="8">
        <v>7</v>
      </c>
    </row>
    <row r="271" spans="4:10" x14ac:dyDescent="0.45">
      <c r="D271" s="7">
        <v>44098</v>
      </c>
      <c r="E271" s="8" t="s">
        <v>16</v>
      </c>
      <c r="F271" s="8" t="s">
        <v>15</v>
      </c>
      <c r="G271" s="8">
        <v>918</v>
      </c>
      <c r="H271" s="9">
        <f>SUMIFS(价目表[零售价],价目表[产品名称],销售[[#This Row],[产品名称]],价目表[产品型号],销售[[#This Row],[产品型号]])</f>
        <v>3</v>
      </c>
      <c r="I271" s="9">
        <f>销售[[#This Row],[销售量]]*销售[[#This Row],[零售价]]</f>
        <v>2754</v>
      </c>
      <c r="J271" s="8">
        <v>16</v>
      </c>
    </row>
    <row r="272" spans="4:10" x14ac:dyDescent="0.45">
      <c r="D272" s="7">
        <v>44099</v>
      </c>
      <c r="E272" s="8" t="s">
        <v>18</v>
      </c>
      <c r="F272" s="8" t="s">
        <v>19</v>
      </c>
      <c r="G272" s="8">
        <v>1417</v>
      </c>
      <c r="H272" s="9">
        <f>SUMIFS(价目表[零售价],价目表[产品名称],销售[[#This Row],[产品名称]],价目表[产品型号],销售[[#This Row],[产品型号]])</f>
        <v>6</v>
      </c>
      <c r="I272" s="9">
        <f>销售[[#This Row],[销售量]]*销售[[#This Row],[零售价]]</f>
        <v>8502</v>
      </c>
      <c r="J272" s="8">
        <v>3</v>
      </c>
    </row>
    <row r="273" spans="4:10" x14ac:dyDescent="0.45">
      <c r="D273" s="7">
        <v>44100</v>
      </c>
      <c r="E273" s="8" t="s">
        <v>21</v>
      </c>
      <c r="F273" s="8" t="s">
        <v>15</v>
      </c>
      <c r="G273" s="8">
        <v>1443</v>
      </c>
      <c r="H273" s="9">
        <f>SUMIFS(价目表[零售价],价目表[产品名称],销售[[#This Row],[产品名称]],价目表[产品型号],销售[[#This Row],[产品型号]])</f>
        <v>3.5</v>
      </c>
      <c r="I273" s="9">
        <f>销售[[#This Row],[销售量]]*销售[[#This Row],[零售价]]</f>
        <v>5050.5</v>
      </c>
      <c r="J273" s="8">
        <v>15</v>
      </c>
    </row>
    <row r="274" spans="4:10" x14ac:dyDescent="0.45">
      <c r="D274" s="7">
        <v>44101</v>
      </c>
      <c r="E274" s="8" t="s">
        <v>18</v>
      </c>
      <c r="F274" s="8" t="s">
        <v>15</v>
      </c>
      <c r="G274" s="8">
        <v>1604</v>
      </c>
      <c r="H274" s="9">
        <f>SUMIFS(价目表[零售价],价目表[产品名称],销售[[#This Row],[产品名称]],价目表[产品型号],销售[[#This Row],[产品型号]])</f>
        <v>5</v>
      </c>
      <c r="I274" s="9">
        <f>销售[[#This Row],[销售量]]*销售[[#This Row],[零售价]]</f>
        <v>8020</v>
      </c>
      <c r="J274" s="8">
        <v>13</v>
      </c>
    </row>
    <row r="275" spans="4:10" x14ac:dyDescent="0.45">
      <c r="D275" s="7">
        <v>44102</v>
      </c>
      <c r="E275" s="8" t="s">
        <v>29</v>
      </c>
      <c r="F275" s="8" t="s">
        <v>30</v>
      </c>
      <c r="G275" s="8">
        <v>2145</v>
      </c>
      <c r="H275" s="9">
        <f>SUMIFS(价目表[零售价],价目表[产品名称],销售[[#This Row],[产品名称]],价目表[产品型号],销售[[#This Row],[产品型号]])</f>
        <v>6</v>
      </c>
      <c r="I275" s="9">
        <f>销售[[#This Row],[销售量]]*销售[[#This Row],[零售价]]</f>
        <v>12870</v>
      </c>
      <c r="J275" s="8">
        <v>8</v>
      </c>
    </row>
    <row r="276" spans="4:10" x14ac:dyDescent="0.45">
      <c r="D276" s="7">
        <v>44103</v>
      </c>
      <c r="E276" s="8" t="s">
        <v>17</v>
      </c>
      <c r="F276" s="8" t="s">
        <v>15</v>
      </c>
      <c r="G276" s="8">
        <v>374</v>
      </c>
      <c r="H276" s="9">
        <f>SUMIFS(价目表[零售价],价目表[产品名称],销售[[#This Row],[产品名称]],价目表[产品型号],销售[[#This Row],[产品型号]])</f>
        <v>3.5</v>
      </c>
      <c r="I276" s="9">
        <f>销售[[#This Row],[销售量]]*销售[[#This Row],[零售价]]</f>
        <v>1309</v>
      </c>
      <c r="J276" s="8">
        <v>20</v>
      </c>
    </row>
    <row r="277" spans="4:10" x14ac:dyDescent="0.45">
      <c r="D277" s="7">
        <v>44104</v>
      </c>
      <c r="E277" s="8" t="s">
        <v>17</v>
      </c>
      <c r="F277" s="8" t="s">
        <v>15</v>
      </c>
      <c r="G277" s="8">
        <v>1123</v>
      </c>
      <c r="H277" s="9">
        <f>SUMIFS(价目表[零售价],价目表[产品名称],销售[[#This Row],[产品名称]],价目表[产品型号],销售[[#This Row],[产品型号]])</f>
        <v>3.5</v>
      </c>
      <c r="I277" s="9">
        <f>销售[[#This Row],[销售量]]*销售[[#This Row],[零售价]]</f>
        <v>3930.5</v>
      </c>
      <c r="J277" s="8">
        <v>18</v>
      </c>
    </row>
    <row r="278" spans="4:10" x14ac:dyDescent="0.45">
      <c r="D278" s="7">
        <v>44105</v>
      </c>
      <c r="E278" s="8" t="s">
        <v>18</v>
      </c>
      <c r="F278" s="8" t="s">
        <v>19</v>
      </c>
      <c r="G278" s="8">
        <v>2933</v>
      </c>
      <c r="H278" s="9">
        <f>SUMIFS(价目表[零售价],价目表[产品名称],销售[[#This Row],[产品名称]],价目表[产品型号],销售[[#This Row],[产品型号]])</f>
        <v>6</v>
      </c>
      <c r="I278" s="9">
        <f>销售[[#This Row],[销售量]]*销售[[#This Row],[零售价]]</f>
        <v>17598</v>
      </c>
      <c r="J278" s="8">
        <v>16</v>
      </c>
    </row>
    <row r="279" spans="4:10" x14ac:dyDescent="0.45">
      <c r="D279" s="7">
        <v>44106</v>
      </c>
      <c r="E279" s="8" t="s">
        <v>16</v>
      </c>
      <c r="F279" s="8" t="s">
        <v>15</v>
      </c>
      <c r="G279" s="8">
        <v>1585</v>
      </c>
      <c r="H279" s="9">
        <f>SUMIFS(价目表[零售价],价目表[产品名称],销售[[#This Row],[产品名称]],价目表[产品型号],销售[[#This Row],[产品型号]])</f>
        <v>3</v>
      </c>
      <c r="I279" s="9">
        <f>销售[[#This Row],[销售量]]*销售[[#This Row],[零售价]]</f>
        <v>4755</v>
      </c>
      <c r="J279" s="8">
        <v>3</v>
      </c>
    </row>
    <row r="280" spans="4:10" x14ac:dyDescent="0.45">
      <c r="D280" s="7">
        <v>44107</v>
      </c>
      <c r="E280" s="8" t="s">
        <v>18</v>
      </c>
      <c r="F280" s="8" t="s">
        <v>14</v>
      </c>
      <c r="G280" s="8">
        <v>382</v>
      </c>
      <c r="H280" s="9">
        <f>SUMIFS(价目表[零售价],价目表[产品名称],销售[[#This Row],[产品名称]],价目表[产品型号],销售[[#This Row],[产品型号]])</f>
        <v>4</v>
      </c>
      <c r="I280" s="9">
        <f>销售[[#This Row],[销售量]]*销售[[#This Row],[零售价]]</f>
        <v>1528</v>
      </c>
      <c r="J280" s="8">
        <v>13</v>
      </c>
    </row>
    <row r="281" spans="4:10" x14ac:dyDescent="0.45">
      <c r="D281" s="7">
        <v>44108</v>
      </c>
      <c r="E281" s="8" t="s">
        <v>16</v>
      </c>
      <c r="F281" s="8" t="s">
        <v>14</v>
      </c>
      <c r="G281" s="8">
        <v>2609</v>
      </c>
      <c r="H281" s="9">
        <f>SUMIFS(价目表[零售价],价目表[产品名称],销售[[#This Row],[产品名称]],价目表[产品型号],销售[[#This Row],[产品型号]])</f>
        <v>2.5</v>
      </c>
      <c r="I281" s="9">
        <f>销售[[#This Row],[销售量]]*销售[[#This Row],[零售价]]</f>
        <v>6522.5</v>
      </c>
      <c r="J281" s="8">
        <v>0</v>
      </c>
    </row>
    <row r="282" spans="4:10" x14ac:dyDescent="0.45">
      <c r="D282" s="7">
        <v>44109</v>
      </c>
      <c r="E282" s="8" t="s">
        <v>16</v>
      </c>
      <c r="F282" s="8" t="s">
        <v>12</v>
      </c>
      <c r="G282" s="8">
        <v>774</v>
      </c>
      <c r="H282" s="9">
        <f>SUMIFS(价目表[零售价],价目表[产品名称],销售[[#This Row],[产品名称]],价目表[产品型号],销售[[#This Row],[产品型号]])</f>
        <v>6</v>
      </c>
      <c r="I282" s="9">
        <f>销售[[#This Row],[销售量]]*销售[[#This Row],[零售价]]</f>
        <v>4644</v>
      </c>
      <c r="J282" s="8">
        <v>20</v>
      </c>
    </row>
    <row r="283" spans="4:10" x14ac:dyDescent="0.45">
      <c r="D283" s="7">
        <v>44110</v>
      </c>
      <c r="E283" s="8" t="s">
        <v>11</v>
      </c>
      <c r="F283" s="8" t="s">
        <v>14</v>
      </c>
      <c r="G283" s="8">
        <v>1474</v>
      </c>
      <c r="H283" s="9">
        <f>SUMIFS(价目表[零售价],价目表[产品名称],销售[[#This Row],[产品名称]],价目表[产品型号],销售[[#This Row],[产品型号]])</f>
        <v>2.5</v>
      </c>
      <c r="I283" s="9">
        <f>销售[[#This Row],[销售量]]*销售[[#This Row],[零售价]]</f>
        <v>3685</v>
      </c>
      <c r="J283" s="8">
        <v>4</v>
      </c>
    </row>
    <row r="284" spans="4:10" x14ac:dyDescent="0.45">
      <c r="D284" s="7">
        <v>44111</v>
      </c>
      <c r="E284" s="8" t="s">
        <v>16</v>
      </c>
      <c r="F284" s="8" t="s">
        <v>12</v>
      </c>
      <c r="G284" s="8">
        <v>1252</v>
      </c>
      <c r="H284" s="9">
        <f>SUMIFS(价目表[零售价],价目表[产品名称],销售[[#This Row],[产品名称]],价目表[产品型号],销售[[#This Row],[产品型号]])</f>
        <v>6</v>
      </c>
      <c r="I284" s="9">
        <f>销售[[#This Row],[销售量]]*销售[[#This Row],[零售价]]</f>
        <v>7512</v>
      </c>
      <c r="J284" s="8">
        <v>5</v>
      </c>
    </row>
    <row r="285" spans="4:10" x14ac:dyDescent="0.45">
      <c r="D285" s="7">
        <v>44112</v>
      </c>
      <c r="E285" s="8" t="s">
        <v>18</v>
      </c>
      <c r="F285" s="8" t="s">
        <v>14</v>
      </c>
      <c r="G285" s="8">
        <v>2010</v>
      </c>
      <c r="H285" s="9">
        <f>SUMIFS(价目表[零售价],价目表[产品名称],销售[[#This Row],[产品名称]],价目表[产品型号],销售[[#This Row],[产品型号]])</f>
        <v>4</v>
      </c>
      <c r="I285" s="9">
        <f>销售[[#This Row],[销售量]]*销售[[#This Row],[零售价]]</f>
        <v>8040</v>
      </c>
      <c r="J285" s="8">
        <v>4</v>
      </c>
    </row>
    <row r="286" spans="4:10" x14ac:dyDescent="0.45">
      <c r="D286" s="7">
        <v>44113</v>
      </c>
      <c r="E286" s="8" t="s">
        <v>21</v>
      </c>
      <c r="F286" s="8" t="s">
        <v>15</v>
      </c>
      <c r="G286" s="8">
        <v>2915</v>
      </c>
      <c r="H286" s="9">
        <f>SUMIFS(价目表[零售价],价目表[产品名称],销售[[#This Row],[产品名称]],价目表[产品型号],销售[[#This Row],[产品型号]])</f>
        <v>3.5</v>
      </c>
      <c r="I286" s="9">
        <f>销售[[#This Row],[销售量]]*销售[[#This Row],[零售价]]</f>
        <v>10202.5</v>
      </c>
      <c r="J286" s="8">
        <v>11</v>
      </c>
    </row>
    <row r="287" spans="4:10" x14ac:dyDescent="0.45">
      <c r="D287" s="7">
        <v>44114</v>
      </c>
      <c r="E287" s="8" t="s">
        <v>18</v>
      </c>
      <c r="F287" s="8" t="s">
        <v>14</v>
      </c>
      <c r="G287" s="8">
        <v>122</v>
      </c>
      <c r="H287" s="9">
        <f>SUMIFS(价目表[零售价],价目表[产品名称],销售[[#This Row],[产品名称]],价目表[产品型号],销售[[#This Row],[产品型号]])</f>
        <v>4</v>
      </c>
      <c r="I287" s="9">
        <f>销售[[#This Row],[销售量]]*销售[[#This Row],[零售价]]</f>
        <v>488</v>
      </c>
      <c r="J287" s="8">
        <v>9</v>
      </c>
    </row>
    <row r="288" spans="4:10" x14ac:dyDescent="0.45">
      <c r="D288" s="7">
        <v>44115</v>
      </c>
      <c r="E288" s="8" t="s">
        <v>8</v>
      </c>
      <c r="F288" s="8" t="s">
        <v>14</v>
      </c>
      <c r="G288" s="8">
        <v>1123</v>
      </c>
      <c r="H288" s="9">
        <f>SUMIFS(价目表[零售价],价目表[产品名称],销售[[#This Row],[产品名称]],价目表[产品型号],销售[[#This Row],[产品型号]])</f>
        <v>6</v>
      </c>
      <c r="I288" s="9">
        <f>销售[[#This Row],[销售量]]*销售[[#This Row],[零售价]]</f>
        <v>6738</v>
      </c>
      <c r="J288" s="8">
        <v>17</v>
      </c>
    </row>
    <row r="289" spans="4:10" x14ac:dyDescent="0.45">
      <c r="D289" s="7">
        <v>44116</v>
      </c>
      <c r="E289" s="8" t="s">
        <v>21</v>
      </c>
      <c r="F289" s="8" t="s">
        <v>15</v>
      </c>
      <c r="G289" s="8">
        <v>1759</v>
      </c>
      <c r="H289" s="9">
        <f>SUMIFS(价目表[零售价],价目表[产品名称],销售[[#This Row],[产品名称]],价目表[产品型号],销售[[#This Row],[产品型号]])</f>
        <v>3.5</v>
      </c>
      <c r="I289" s="9">
        <f>销售[[#This Row],[销售量]]*销售[[#This Row],[零售价]]</f>
        <v>6156.5</v>
      </c>
      <c r="J289" s="8">
        <v>12</v>
      </c>
    </row>
    <row r="290" spans="4:10" x14ac:dyDescent="0.45">
      <c r="D290" s="7">
        <v>44117</v>
      </c>
      <c r="E290" s="8" t="s">
        <v>16</v>
      </c>
      <c r="F290" s="8" t="s">
        <v>14</v>
      </c>
      <c r="G290" s="8">
        <v>1283</v>
      </c>
      <c r="H290" s="9">
        <f>SUMIFS(价目表[零售价],价目表[产品名称],销售[[#This Row],[产品名称]],价目表[产品型号],销售[[#This Row],[产品型号]])</f>
        <v>2.5</v>
      </c>
      <c r="I290" s="9">
        <f>销售[[#This Row],[销售量]]*销售[[#This Row],[零售价]]</f>
        <v>3207.5</v>
      </c>
      <c r="J290" s="8">
        <v>1</v>
      </c>
    </row>
    <row r="291" spans="4:10" x14ac:dyDescent="0.45">
      <c r="D291" s="7">
        <v>44118</v>
      </c>
      <c r="E291" s="8" t="s">
        <v>18</v>
      </c>
      <c r="F291" s="8" t="s">
        <v>14</v>
      </c>
      <c r="G291" s="8">
        <v>1923</v>
      </c>
      <c r="H291" s="9">
        <f>SUMIFS(价目表[零售价],价目表[产品名称],销售[[#This Row],[产品名称]],价目表[产品型号],销售[[#This Row],[产品型号]])</f>
        <v>4</v>
      </c>
      <c r="I291" s="9">
        <f>销售[[#This Row],[销售量]]*销售[[#This Row],[零售价]]</f>
        <v>7692</v>
      </c>
      <c r="J291" s="8">
        <v>6</v>
      </c>
    </row>
    <row r="292" spans="4:10" x14ac:dyDescent="0.45">
      <c r="D292" s="7">
        <v>44119</v>
      </c>
      <c r="E292" s="8" t="s">
        <v>37</v>
      </c>
      <c r="F292" s="8" t="s">
        <v>32</v>
      </c>
      <c r="G292" s="8">
        <v>1817</v>
      </c>
      <c r="H292" s="9">
        <f>SUMIFS(价目表[零售价],价目表[产品名称],销售[[#This Row],[产品名称]],价目表[产品型号],销售[[#This Row],[产品型号]])</f>
        <v>3.5</v>
      </c>
      <c r="I292" s="9">
        <f>销售[[#This Row],[销售量]]*销售[[#This Row],[零售价]]</f>
        <v>6359.5</v>
      </c>
      <c r="J292" s="8">
        <v>12</v>
      </c>
    </row>
    <row r="293" spans="4:10" x14ac:dyDescent="0.45">
      <c r="D293" s="7">
        <v>44120</v>
      </c>
      <c r="E293" s="8" t="s">
        <v>18</v>
      </c>
      <c r="F293" s="8" t="s">
        <v>19</v>
      </c>
      <c r="G293" s="8">
        <v>354</v>
      </c>
      <c r="H293" s="9">
        <f>SUMIFS(价目表[零售价],价目表[产品名称],销售[[#This Row],[产品名称]],价目表[产品型号],销售[[#This Row],[产品型号]])</f>
        <v>6</v>
      </c>
      <c r="I293" s="9">
        <f>销售[[#This Row],[销售量]]*销售[[#This Row],[零售价]]</f>
        <v>2124</v>
      </c>
      <c r="J293" s="8">
        <v>20</v>
      </c>
    </row>
    <row r="294" spans="4:10" x14ac:dyDescent="0.45">
      <c r="D294" s="7">
        <v>44121</v>
      </c>
      <c r="E294" s="8" t="s">
        <v>11</v>
      </c>
      <c r="F294" s="8" t="s">
        <v>15</v>
      </c>
      <c r="G294" s="8">
        <v>760</v>
      </c>
      <c r="H294" s="9">
        <f>SUMIFS(价目表[零售价],价目表[产品名称],销售[[#This Row],[产品名称]],价目表[产品型号],销售[[#This Row],[产品型号]])</f>
        <v>3</v>
      </c>
      <c r="I294" s="9">
        <f>销售[[#This Row],[销售量]]*销售[[#This Row],[零售价]]</f>
        <v>2280</v>
      </c>
      <c r="J294" s="8">
        <v>0</v>
      </c>
    </row>
    <row r="295" spans="4:10" x14ac:dyDescent="0.45">
      <c r="D295" s="7">
        <v>44122</v>
      </c>
      <c r="E295" s="8" t="s">
        <v>21</v>
      </c>
      <c r="F295" s="8" t="s">
        <v>15</v>
      </c>
      <c r="G295" s="8">
        <v>2450</v>
      </c>
      <c r="H295" s="9">
        <f>SUMIFS(价目表[零售价],价目表[产品名称],销售[[#This Row],[产品名称]],价目表[产品型号],销售[[#This Row],[产品型号]])</f>
        <v>3.5</v>
      </c>
      <c r="I295" s="9">
        <f>销售[[#This Row],[销售量]]*销售[[#This Row],[零售价]]</f>
        <v>8575</v>
      </c>
      <c r="J295" s="8">
        <v>14</v>
      </c>
    </row>
    <row r="296" spans="4:10" x14ac:dyDescent="0.45">
      <c r="D296" s="7">
        <v>44123</v>
      </c>
      <c r="E296" s="8" t="s">
        <v>8</v>
      </c>
      <c r="F296" s="8" t="s">
        <v>13</v>
      </c>
      <c r="G296" s="8">
        <v>620</v>
      </c>
      <c r="H296" s="9">
        <f>SUMIFS(价目表[零售价],价目表[产品名称],销售[[#This Row],[产品名称]],价目表[产品型号],销售[[#This Row],[产品型号]])</f>
        <v>8</v>
      </c>
      <c r="I296" s="9">
        <f>销售[[#This Row],[销售量]]*销售[[#This Row],[零售价]]</f>
        <v>4960</v>
      </c>
      <c r="J296" s="8">
        <v>5</v>
      </c>
    </row>
    <row r="297" spans="4:10" x14ac:dyDescent="0.45">
      <c r="D297" s="7">
        <v>44124</v>
      </c>
      <c r="E297" s="8" t="s">
        <v>18</v>
      </c>
      <c r="F297" s="8" t="s">
        <v>15</v>
      </c>
      <c r="G297" s="8">
        <v>1807</v>
      </c>
      <c r="H297" s="9">
        <f>SUMIFS(价目表[零售价],价目表[产品名称],销售[[#This Row],[产品名称]],价目表[产品型号],销售[[#This Row],[产品型号]])</f>
        <v>5</v>
      </c>
      <c r="I297" s="9">
        <f>销售[[#This Row],[销售量]]*销售[[#This Row],[零售价]]</f>
        <v>9035</v>
      </c>
      <c r="J297" s="8">
        <v>17</v>
      </c>
    </row>
    <row r="298" spans="4:10" x14ac:dyDescent="0.45">
      <c r="D298" s="7">
        <v>44125</v>
      </c>
      <c r="E298" s="8" t="s">
        <v>18</v>
      </c>
      <c r="F298" s="8" t="s">
        <v>19</v>
      </c>
      <c r="G298" s="8">
        <v>2238</v>
      </c>
      <c r="H298" s="9">
        <f>SUMIFS(价目表[零售价],价目表[产品名称],销售[[#This Row],[产品名称]],价目表[产品型号],销售[[#This Row],[产品型号]])</f>
        <v>6</v>
      </c>
      <c r="I298" s="9">
        <f>销售[[#This Row],[销售量]]*销售[[#This Row],[零售价]]</f>
        <v>13428</v>
      </c>
      <c r="J298" s="8">
        <v>2</v>
      </c>
    </row>
    <row r="299" spans="4:10" x14ac:dyDescent="0.45">
      <c r="D299" s="7">
        <v>44126</v>
      </c>
      <c r="E299" s="8" t="s">
        <v>16</v>
      </c>
      <c r="F299" s="8" t="s">
        <v>15</v>
      </c>
      <c r="G299" s="8">
        <v>857</v>
      </c>
      <c r="H299" s="9">
        <f>SUMIFS(价目表[零售价],价目表[产品名称],销售[[#This Row],[产品名称]],价目表[产品型号],销售[[#This Row],[产品型号]])</f>
        <v>3</v>
      </c>
      <c r="I299" s="9">
        <f>销售[[#This Row],[销售量]]*销售[[#This Row],[零售价]]</f>
        <v>2571</v>
      </c>
      <c r="J299" s="8">
        <v>10</v>
      </c>
    </row>
    <row r="300" spans="4:10" x14ac:dyDescent="0.45">
      <c r="D300" s="7">
        <v>44127</v>
      </c>
      <c r="E300" s="8" t="s">
        <v>16</v>
      </c>
      <c r="F300" s="8" t="s">
        <v>12</v>
      </c>
      <c r="G300" s="8">
        <v>1765</v>
      </c>
      <c r="H300" s="9">
        <f>SUMIFS(价目表[零售价],价目表[产品名称],销售[[#This Row],[产品名称]],价目表[产品型号],销售[[#This Row],[产品型号]])</f>
        <v>6</v>
      </c>
      <c r="I300" s="9">
        <f>销售[[#This Row],[销售量]]*销售[[#This Row],[零售价]]</f>
        <v>10590</v>
      </c>
      <c r="J300" s="8">
        <v>19</v>
      </c>
    </row>
    <row r="301" spans="4:10" x14ac:dyDescent="0.45">
      <c r="D301" s="7">
        <v>44128</v>
      </c>
      <c r="E301" s="8" t="s">
        <v>8</v>
      </c>
      <c r="F301" s="8" t="s">
        <v>13</v>
      </c>
      <c r="G301" s="8">
        <v>632</v>
      </c>
      <c r="H301" s="9">
        <f>SUMIFS(价目表[零售价],价目表[产品名称],销售[[#This Row],[产品名称]],价目表[产品型号],销售[[#This Row],[产品型号]])</f>
        <v>8</v>
      </c>
      <c r="I301" s="9">
        <f>销售[[#This Row],[销售量]]*销售[[#This Row],[零售价]]</f>
        <v>5056</v>
      </c>
      <c r="J301" s="8">
        <v>12</v>
      </c>
    </row>
    <row r="302" spans="4:10" x14ac:dyDescent="0.45">
      <c r="D302" s="7">
        <v>44129</v>
      </c>
      <c r="E302" s="8" t="s">
        <v>18</v>
      </c>
      <c r="F302" s="8" t="s">
        <v>14</v>
      </c>
      <c r="G302" s="8">
        <v>2304</v>
      </c>
      <c r="H302" s="9">
        <f>SUMIFS(价目表[零售价],价目表[产品名称],销售[[#This Row],[产品名称]],价目表[产品型号],销售[[#This Row],[产品型号]])</f>
        <v>4</v>
      </c>
      <c r="I302" s="9">
        <f>销售[[#This Row],[销售量]]*销售[[#This Row],[零售价]]</f>
        <v>9216</v>
      </c>
      <c r="J302" s="8">
        <v>6</v>
      </c>
    </row>
    <row r="303" spans="4:10" x14ac:dyDescent="0.45">
      <c r="D303" s="7">
        <v>44130</v>
      </c>
      <c r="E303" s="8" t="s">
        <v>17</v>
      </c>
      <c r="F303" s="8" t="s">
        <v>15</v>
      </c>
      <c r="G303" s="8">
        <v>2573</v>
      </c>
      <c r="H303" s="9">
        <f>SUMIFS(价目表[零售价],价目表[产品名称],销售[[#This Row],[产品名称]],价目表[产品型号],销售[[#This Row],[产品型号]])</f>
        <v>3.5</v>
      </c>
      <c r="I303" s="9">
        <f>销售[[#This Row],[销售量]]*销售[[#This Row],[零售价]]</f>
        <v>9005.5</v>
      </c>
      <c r="J303" s="8">
        <v>19</v>
      </c>
    </row>
    <row r="304" spans="4:10" x14ac:dyDescent="0.45">
      <c r="D304" s="7">
        <v>44131</v>
      </c>
      <c r="E304" s="8" t="s">
        <v>21</v>
      </c>
      <c r="F304" s="8" t="s">
        <v>12</v>
      </c>
      <c r="G304" s="8">
        <v>2674</v>
      </c>
      <c r="H304" s="9">
        <f>SUMIFS(价目表[零售价],价目表[产品名称],销售[[#This Row],[产品名称]],价目表[产品型号],销售[[#This Row],[产品型号]])</f>
        <v>8</v>
      </c>
      <c r="I304" s="9">
        <f>销售[[#This Row],[销售量]]*销售[[#This Row],[零售价]]</f>
        <v>21392</v>
      </c>
      <c r="J304" s="8">
        <v>12</v>
      </c>
    </row>
    <row r="305" spans="4:10" x14ac:dyDescent="0.45">
      <c r="D305" s="7">
        <v>44132</v>
      </c>
      <c r="E305" s="8" t="s">
        <v>21</v>
      </c>
      <c r="F305" s="8" t="s">
        <v>12</v>
      </c>
      <c r="G305" s="8">
        <v>179</v>
      </c>
      <c r="H305" s="9">
        <f>SUMIFS(价目表[零售价],价目表[产品名称],销售[[#This Row],[产品名称]],价目表[产品型号],销售[[#This Row],[产品型号]])</f>
        <v>8</v>
      </c>
      <c r="I305" s="9">
        <f>销售[[#This Row],[销售量]]*销售[[#This Row],[零售价]]</f>
        <v>1432</v>
      </c>
      <c r="J305" s="8">
        <v>14</v>
      </c>
    </row>
    <row r="306" spans="4:10" x14ac:dyDescent="0.45">
      <c r="D306" s="7">
        <v>44133</v>
      </c>
      <c r="E306" s="8" t="s">
        <v>11</v>
      </c>
      <c r="F306" s="8" t="s">
        <v>14</v>
      </c>
      <c r="G306" s="8">
        <v>1695</v>
      </c>
      <c r="H306" s="9">
        <f>SUMIFS(价目表[零售价],价目表[产品名称],销售[[#This Row],[产品名称]],价目表[产品型号],销售[[#This Row],[产品型号]])</f>
        <v>2.5</v>
      </c>
      <c r="I306" s="9">
        <f>销售[[#This Row],[销售量]]*销售[[#This Row],[零售价]]</f>
        <v>4237.5</v>
      </c>
      <c r="J306" s="8">
        <v>7</v>
      </c>
    </row>
    <row r="307" spans="4:10" x14ac:dyDescent="0.45">
      <c r="D307" s="7">
        <v>44134</v>
      </c>
      <c r="E307" s="8" t="s">
        <v>18</v>
      </c>
      <c r="F307" s="8" t="s">
        <v>14</v>
      </c>
      <c r="G307" s="8">
        <v>1789</v>
      </c>
      <c r="H307" s="9">
        <f>SUMIFS(价目表[零售价],价目表[产品名称],销售[[#This Row],[产品名称]],价目表[产品型号],销售[[#This Row],[产品型号]])</f>
        <v>4</v>
      </c>
      <c r="I307" s="9">
        <f>销售[[#This Row],[销售量]]*销售[[#This Row],[零售价]]</f>
        <v>7156</v>
      </c>
      <c r="J307" s="8">
        <v>1</v>
      </c>
    </row>
    <row r="308" spans="4:10" x14ac:dyDescent="0.45">
      <c r="D308" s="7">
        <v>44135</v>
      </c>
      <c r="E308" s="8" t="s">
        <v>8</v>
      </c>
      <c r="F308" s="8" t="s">
        <v>13</v>
      </c>
      <c r="G308" s="8">
        <v>2068</v>
      </c>
      <c r="H308" s="9">
        <f>SUMIFS(价目表[零售价],价目表[产品名称],销售[[#This Row],[产品名称]],价目表[产品型号],销售[[#This Row],[产品型号]])</f>
        <v>8</v>
      </c>
      <c r="I308" s="9">
        <f>销售[[#This Row],[销售量]]*销售[[#This Row],[零售价]]</f>
        <v>16544</v>
      </c>
      <c r="J308" s="8">
        <v>0</v>
      </c>
    </row>
    <row r="309" spans="4:10" x14ac:dyDescent="0.45">
      <c r="D309" s="7">
        <v>44136</v>
      </c>
      <c r="E309" s="8" t="s">
        <v>31</v>
      </c>
      <c r="F309" s="8" t="s">
        <v>28</v>
      </c>
      <c r="G309" s="8">
        <v>1272</v>
      </c>
      <c r="H309" s="9">
        <f>SUMIFS(价目表[零售价],价目表[产品名称],销售[[#This Row],[产品名称]],价目表[产品型号],销售[[#This Row],[产品型号]])</f>
        <v>2.5</v>
      </c>
      <c r="I309" s="9">
        <f>销售[[#This Row],[销售量]]*销售[[#This Row],[零售价]]</f>
        <v>3180</v>
      </c>
      <c r="J309" s="8">
        <v>13</v>
      </c>
    </row>
    <row r="310" spans="4:10" x14ac:dyDescent="0.45">
      <c r="D310" s="7">
        <v>44137</v>
      </c>
      <c r="E310" s="8" t="s">
        <v>17</v>
      </c>
      <c r="F310" s="8" t="s">
        <v>14</v>
      </c>
      <c r="G310" s="8">
        <v>391</v>
      </c>
      <c r="H310" s="9">
        <f>SUMIFS(价目表[零售价],价目表[产品名称],销售[[#This Row],[产品名称]],价目表[产品型号],销售[[#This Row],[产品型号]])</f>
        <v>3</v>
      </c>
      <c r="I310" s="9">
        <f>销售[[#This Row],[销售量]]*销售[[#This Row],[零售价]]</f>
        <v>1173</v>
      </c>
      <c r="J310" s="8">
        <v>0</v>
      </c>
    </row>
    <row r="311" spans="4:10" x14ac:dyDescent="0.45">
      <c r="D311" s="7">
        <v>44138</v>
      </c>
      <c r="E311" s="8" t="s">
        <v>17</v>
      </c>
      <c r="F311" s="8" t="s">
        <v>14</v>
      </c>
      <c r="G311" s="8">
        <v>1581</v>
      </c>
      <c r="H311" s="9">
        <f>SUMIFS(价目表[零售价],价目表[产品名称],销售[[#This Row],[产品名称]],价目表[产品型号],销售[[#This Row],[产品型号]])</f>
        <v>3</v>
      </c>
      <c r="I311" s="9">
        <f>销售[[#This Row],[销售量]]*销售[[#This Row],[零售价]]</f>
        <v>4743</v>
      </c>
      <c r="J311" s="8">
        <v>10</v>
      </c>
    </row>
    <row r="312" spans="4:10" x14ac:dyDescent="0.45">
      <c r="D312" s="7">
        <v>44139</v>
      </c>
      <c r="E312" s="8" t="s">
        <v>18</v>
      </c>
      <c r="F312" s="8" t="s">
        <v>14</v>
      </c>
      <c r="G312" s="8">
        <v>2359</v>
      </c>
      <c r="H312" s="9">
        <f>SUMIFS(价目表[零售价],价目表[产品名称],销售[[#This Row],[产品名称]],价目表[产品型号],销售[[#This Row],[产品型号]])</f>
        <v>4</v>
      </c>
      <c r="I312" s="9">
        <f>销售[[#This Row],[销售量]]*销售[[#This Row],[零售价]]</f>
        <v>9436</v>
      </c>
      <c r="J312" s="8">
        <v>2</v>
      </c>
    </row>
    <row r="313" spans="4:10" x14ac:dyDescent="0.45">
      <c r="D313" s="7">
        <v>44140</v>
      </c>
      <c r="E313" s="8" t="s">
        <v>8</v>
      </c>
      <c r="F313" s="8" t="s">
        <v>13</v>
      </c>
      <c r="G313" s="8">
        <v>2116</v>
      </c>
      <c r="H313" s="9">
        <f>SUMIFS(价目表[零售价],价目表[产品名称],销售[[#This Row],[产品名称]],价目表[产品型号],销售[[#This Row],[产品型号]])</f>
        <v>8</v>
      </c>
      <c r="I313" s="9">
        <f>销售[[#This Row],[销售量]]*销售[[#This Row],[零售价]]</f>
        <v>16928</v>
      </c>
      <c r="J313" s="8">
        <v>10</v>
      </c>
    </row>
    <row r="314" spans="4:10" x14ac:dyDescent="0.45">
      <c r="D314" s="7">
        <v>44141</v>
      </c>
      <c r="E314" s="8" t="s">
        <v>18</v>
      </c>
      <c r="F314" s="8" t="s">
        <v>19</v>
      </c>
      <c r="G314" s="8">
        <v>2808</v>
      </c>
      <c r="H314" s="9">
        <f>SUMIFS(价目表[零售价],价目表[产品名称],销售[[#This Row],[产品名称]],价目表[产品型号],销售[[#This Row],[产品型号]])</f>
        <v>6</v>
      </c>
      <c r="I314" s="9">
        <f>销售[[#This Row],[销售量]]*销售[[#This Row],[零售价]]</f>
        <v>16848</v>
      </c>
      <c r="J314" s="8">
        <v>2</v>
      </c>
    </row>
    <row r="315" spans="4:10" x14ac:dyDescent="0.45">
      <c r="D315" s="7">
        <v>44142</v>
      </c>
      <c r="E315" s="8" t="s">
        <v>17</v>
      </c>
      <c r="F315" s="8" t="s">
        <v>15</v>
      </c>
      <c r="G315" s="8">
        <v>2142</v>
      </c>
      <c r="H315" s="9">
        <f>SUMIFS(价目表[零售价],价目表[产品名称],销售[[#This Row],[产品名称]],价目表[产品型号],销售[[#This Row],[产品型号]])</f>
        <v>3.5</v>
      </c>
      <c r="I315" s="9">
        <f>销售[[#This Row],[销售量]]*销售[[#This Row],[零售价]]</f>
        <v>7497</v>
      </c>
      <c r="J315" s="8">
        <v>10</v>
      </c>
    </row>
    <row r="316" spans="4:10" x14ac:dyDescent="0.45">
      <c r="D316" s="7">
        <v>44143</v>
      </c>
      <c r="E316" s="8" t="s">
        <v>8</v>
      </c>
      <c r="F316" s="8" t="s">
        <v>14</v>
      </c>
      <c r="G316" s="8">
        <v>2773</v>
      </c>
      <c r="H316" s="9">
        <f>SUMIFS(价目表[零售价],价目表[产品名称],销售[[#This Row],[产品名称]],价目表[产品型号],销售[[#This Row],[产品型号]])</f>
        <v>6</v>
      </c>
      <c r="I316" s="9">
        <f>销售[[#This Row],[销售量]]*销售[[#This Row],[零售价]]</f>
        <v>16638</v>
      </c>
      <c r="J316" s="8">
        <v>7</v>
      </c>
    </row>
    <row r="317" spans="4:10" x14ac:dyDescent="0.45">
      <c r="D317" s="7">
        <v>44144</v>
      </c>
      <c r="E317" s="8" t="s">
        <v>8</v>
      </c>
      <c r="F317" s="8" t="s">
        <v>9</v>
      </c>
      <c r="G317" s="8">
        <v>1418</v>
      </c>
      <c r="H317" s="9">
        <f>SUMIFS(价目表[零售价],价目表[产品名称],销售[[#This Row],[产品名称]],价目表[产品型号],销售[[#This Row],[产品型号]])</f>
        <v>4</v>
      </c>
      <c r="I317" s="9">
        <f>销售[[#This Row],[销售量]]*销售[[#This Row],[零售价]]</f>
        <v>5672</v>
      </c>
      <c r="J317" s="8">
        <v>0</v>
      </c>
    </row>
    <row r="318" spans="4:10" x14ac:dyDescent="0.45">
      <c r="D318" s="7">
        <v>44145</v>
      </c>
      <c r="E318" s="8" t="s">
        <v>16</v>
      </c>
      <c r="F318" s="8" t="s">
        <v>12</v>
      </c>
      <c r="G318" s="8">
        <v>1607</v>
      </c>
      <c r="H318" s="9">
        <f>SUMIFS(价目表[零售价],价目表[产品名称],销售[[#This Row],[产品名称]],价目表[产品型号],销售[[#This Row],[产品型号]])</f>
        <v>6</v>
      </c>
      <c r="I318" s="9">
        <f>销售[[#This Row],[销售量]]*销售[[#This Row],[零售价]]</f>
        <v>9642</v>
      </c>
      <c r="J318" s="8">
        <v>13</v>
      </c>
    </row>
    <row r="319" spans="4:10" x14ac:dyDescent="0.45">
      <c r="D319" s="7">
        <v>44146</v>
      </c>
      <c r="E319" s="8" t="s">
        <v>8</v>
      </c>
      <c r="F319" s="8" t="s">
        <v>9</v>
      </c>
      <c r="G319" s="8">
        <v>1227</v>
      </c>
      <c r="H319" s="9">
        <f>SUMIFS(价目表[零售价],价目表[产品名称],销售[[#This Row],[产品名称]],价目表[产品型号],销售[[#This Row],[产品型号]])</f>
        <v>4</v>
      </c>
      <c r="I319" s="9">
        <f>销售[[#This Row],[销售量]]*销售[[#This Row],[零售价]]</f>
        <v>4908</v>
      </c>
      <c r="J319" s="8">
        <v>3</v>
      </c>
    </row>
    <row r="320" spans="4:10" x14ac:dyDescent="0.45">
      <c r="D320" s="7">
        <v>44147</v>
      </c>
      <c r="E320" s="8" t="s">
        <v>18</v>
      </c>
      <c r="F320" s="8" t="s">
        <v>15</v>
      </c>
      <c r="G320" s="8">
        <v>2354</v>
      </c>
      <c r="H320" s="9">
        <f>SUMIFS(价目表[零售价],价目表[产品名称],销售[[#This Row],[产品名称]],价目表[产品型号],销售[[#This Row],[产品型号]])</f>
        <v>5</v>
      </c>
      <c r="I320" s="9">
        <f>销售[[#This Row],[销售量]]*销售[[#This Row],[零售价]]</f>
        <v>11770</v>
      </c>
      <c r="J320" s="8">
        <v>17</v>
      </c>
    </row>
    <row r="321" spans="4:10" x14ac:dyDescent="0.45">
      <c r="D321" s="7">
        <v>44148</v>
      </c>
      <c r="E321" s="8" t="s">
        <v>16</v>
      </c>
      <c r="F321" s="8" t="s">
        <v>15</v>
      </c>
      <c r="G321" s="8">
        <v>1381</v>
      </c>
      <c r="H321" s="9">
        <f>SUMIFS(价目表[零售价],价目表[产品名称],销售[[#This Row],[产品名称]],价目表[产品型号],销售[[#This Row],[产品型号]])</f>
        <v>3</v>
      </c>
      <c r="I321" s="9">
        <f>销售[[#This Row],[销售量]]*销售[[#This Row],[零售价]]</f>
        <v>4143</v>
      </c>
      <c r="J321" s="8">
        <v>17</v>
      </c>
    </row>
    <row r="322" spans="4:10" x14ac:dyDescent="0.45">
      <c r="D322" s="7">
        <v>44149</v>
      </c>
      <c r="E322" s="8" t="s">
        <v>17</v>
      </c>
      <c r="F322" s="8" t="s">
        <v>14</v>
      </c>
      <c r="G322" s="8">
        <v>2858</v>
      </c>
      <c r="H322" s="9">
        <f>SUMIFS(价目表[零售价],价目表[产品名称],销售[[#This Row],[产品名称]],价目表[产品型号],销售[[#This Row],[产品型号]])</f>
        <v>3</v>
      </c>
      <c r="I322" s="9">
        <f>销售[[#This Row],[销售量]]*销售[[#This Row],[零售价]]</f>
        <v>8574</v>
      </c>
      <c r="J322" s="8">
        <v>3</v>
      </c>
    </row>
    <row r="323" spans="4:10" x14ac:dyDescent="0.45">
      <c r="D323" s="7">
        <v>44150</v>
      </c>
      <c r="E323" s="8" t="s">
        <v>18</v>
      </c>
      <c r="F323" s="8" t="s">
        <v>19</v>
      </c>
      <c r="G323" s="8">
        <v>1241</v>
      </c>
      <c r="H323" s="9">
        <f>SUMIFS(价目表[零售价],价目表[产品名称],销售[[#This Row],[产品名称]],价目表[产品型号],销售[[#This Row],[产品型号]])</f>
        <v>6</v>
      </c>
      <c r="I323" s="9">
        <f>销售[[#This Row],[销售量]]*销售[[#This Row],[零售价]]</f>
        <v>7446</v>
      </c>
      <c r="J323" s="8">
        <v>2</v>
      </c>
    </row>
    <row r="324" spans="4:10" x14ac:dyDescent="0.45">
      <c r="D324" s="7">
        <v>44151</v>
      </c>
      <c r="E324" s="8" t="s">
        <v>16</v>
      </c>
      <c r="F324" s="8" t="s">
        <v>15</v>
      </c>
      <c r="G324" s="8">
        <v>353</v>
      </c>
      <c r="H324" s="9">
        <f>SUMIFS(价目表[零售价],价目表[产品名称],销售[[#This Row],[产品名称]],价目表[产品型号],销售[[#This Row],[产品型号]])</f>
        <v>3</v>
      </c>
      <c r="I324" s="9">
        <f>销售[[#This Row],[销售量]]*销售[[#This Row],[零售价]]</f>
        <v>1059</v>
      </c>
      <c r="J324" s="8">
        <v>0</v>
      </c>
    </row>
    <row r="325" spans="4:10" x14ac:dyDescent="0.45">
      <c r="D325" s="7">
        <v>44152</v>
      </c>
      <c r="E325" s="8" t="s">
        <v>16</v>
      </c>
      <c r="F325" s="8" t="s">
        <v>14</v>
      </c>
      <c r="G325" s="8">
        <v>175</v>
      </c>
      <c r="H325" s="9">
        <f>SUMIFS(价目表[零售价],价目表[产品名称],销售[[#This Row],[产品名称]],价目表[产品型号],销售[[#This Row],[产品型号]])</f>
        <v>2.5</v>
      </c>
      <c r="I325" s="9">
        <f>销售[[#This Row],[销售量]]*销售[[#This Row],[零售价]]</f>
        <v>437.5</v>
      </c>
      <c r="J325" s="8">
        <v>18</v>
      </c>
    </row>
    <row r="326" spans="4:10" x14ac:dyDescent="0.45">
      <c r="D326" s="7">
        <v>44153</v>
      </c>
      <c r="E326" s="8" t="s">
        <v>37</v>
      </c>
      <c r="F326" s="8" t="s">
        <v>32</v>
      </c>
      <c r="G326" s="8">
        <v>2293</v>
      </c>
      <c r="H326" s="9">
        <f>SUMIFS(价目表[零售价],价目表[产品名称],销售[[#This Row],[产品名称]],价目表[产品型号],销售[[#This Row],[产品型号]])</f>
        <v>3.5</v>
      </c>
      <c r="I326" s="9">
        <f>销售[[#This Row],[销售量]]*销售[[#This Row],[零售价]]</f>
        <v>8025.5</v>
      </c>
      <c r="J326" s="8">
        <v>17</v>
      </c>
    </row>
    <row r="327" spans="4:10" x14ac:dyDescent="0.45">
      <c r="D327" s="7">
        <v>44154</v>
      </c>
      <c r="E327" s="8" t="s">
        <v>16</v>
      </c>
      <c r="F327" s="8" t="s">
        <v>14</v>
      </c>
      <c r="G327" s="8">
        <v>1300</v>
      </c>
      <c r="H327" s="9">
        <f>SUMIFS(价目表[零售价],价目表[产品名称],销售[[#This Row],[产品名称]],价目表[产品型号],销售[[#This Row],[产品型号]])</f>
        <v>2.5</v>
      </c>
      <c r="I327" s="9">
        <f>销售[[#This Row],[销售量]]*销售[[#This Row],[零售价]]</f>
        <v>3250</v>
      </c>
      <c r="J327" s="8">
        <v>4</v>
      </c>
    </row>
    <row r="328" spans="4:10" x14ac:dyDescent="0.45">
      <c r="D328" s="7">
        <v>44155</v>
      </c>
      <c r="E328" s="8" t="s">
        <v>16</v>
      </c>
      <c r="F328" s="8" t="s">
        <v>12</v>
      </c>
      <c r="G328" s="8">
        <v>2811</v>
      </c>
      <c r="H328" s="9">
        <f>SUMIFS(价目表[零售价],价目表[产品名称],销售[[#This Row],[产品名称]],价目表[产品型号],销售[[#This Row],[产品型号]])</f>
        <v>6</v>
      </c>
      <c r="I328" s="9">
        <f>销售[[#This Row],[销售量]]*销售[[#This Row],[零售价]]</f>
        <v>16866</v>
      </c>
      <c r="J328" s="8">
        <v>11</v>
      </c>
    </row>
    <row r="329" spans="4:10" x14ac:dyDescent="0.45">
      <c r="D329" s="7">
        <v>44156</v>
      </c>
      <c r="E329" s="8" t="s">
        <v>17</v>
      </c>
      <c r="F329" s="8" t="s">
        <v>15</v>
      </c>
      <c r="G329" s="8">
        <v>1961</v>
      </c>
      <c r="H329" s="9">
        <f>SUMIFS(价目表[零售价],价目表[产品名称],销售[[#This Row],[产品名称]],价目表[产品型号],销售[[#This Row],[产品型号]])</f>
        <v>3.5</v>
      </c>
      <c r="I329" s="9">
        <f>销售[[#This Row],[销售量]]*销售[[#This Row],[零售价]]</f>
        <v>6863.5</v>
      </c>
      <c r="J329" s="8">
        <v>1</v>
      </c>
    </row>
    <row r="330" spans="4:10" x14ac:dyDescent="0.45">
      <c r="D330" s="7">
        <v>44157</v>
      </c>
      <c r="E330" s="8" t="s">
        <v>11</v>
      </c>
      <c r="F330" s="8" t="s">
        <v>12</v>
      </c>
      <c r="G330" s="8">
        <v>2373</v>
      </c>
      <c r="H330" s="9">
        <f>SUMIFS(价目表[零售价],价目表[产品名称],销售[[#This Row],[产品名称]],价目表[产品型号],销售[[#This Row],[产品型号]])</f>
        <v>6</v>
      </c>
      <c r="I330" s="9">
        <f>销售[[#This Row],[销售量]]*销售[[#This Row],[零售价]]</f>
        <v>14238</v>
      </c>
      <c r="J330" s="8">
        <v>15</v>
      </c>
    </row>
    <row r="331" spans="4:10" x14ac:dyDescent="0.45">
      <c r="D331" s="7">
        <v>44158</v>
      </c>
      <c r="E331" s="8" t="s">
        <v>18</v>
      </c>
      <c r="F331" s="8" t="s">
        <v>14</v>
      </c>
      <c r="G331" s="8">
        <v>1732</v>
      </c>
      <c r="H331" s="9">
        <f>SUMIFS(价目表[零售价],价目表[产品名称],销售[[#This Row],[产品名称]],价目表[产品型号],销售[[#This Row],[产品型号]])</f>
        <v>4</v>
      </c>
      <c r="I331" s="9">
        <f>销售[[#This Row],[销售量]]*销售[[#This Row],[零售价]]</f>
        <v>6928</v>
      </c>
      <c r="J331" s="8">
        <v>0</v>
      </c>
    </row>
    <row r="332" spans="4:10" x14ac:dyDescent="0.45">
      <c r="D332" s="7">
        <v>44159</v>
      </c>
      <c r="E332" s="8" t="s">
        <v>18</v>
      </c>
      <c r="F332" s="8" t="s">
        <v>15</v>
      </c>
      <c r="G332" s="8">
        <v>2935</v>
      </c>
      <c r="H332" s="9">
        <f>SUMIFS(价目表[零售价],价目表[产品名称],销售[[#This Row],[产品名称]],价目表[产品型号],销售[[#This Row],[产品型号]])</f>
        <v>5</v>
      </c>
      <c r="I332" s="9">
        <f>销售[[#This Row],[销售量]]*销售[[#This Row],[零售价]]</f>
        <v>14675</v>
      </c>
      <c r="J332" s="8">
        <v>12</v>
      </c>
    </row>
    <row r="333" spans="4:10" x14ac:dyDescent="0.45">
      <c r="D333" s="7">
        <v>44160</v>
      </c>
      <c r="E333" s="8" t="s">
        <v>17</v>
      </c>
      <c r="F333" s="8" t="s">
        <v>14</v>
      </c>
      <c r="G333" s="8">
        <v>419</v>
      </c>
      <c r="H333" s="9">
        <f>SUMIFS(价目表[零售价],价目表[产品名称],销售[[#This Row],[产品名称]],价目表[产品型号],销售[[#This Row],[产品型号]])</f>
        <v>3</v>
      </c>
      <c r="I333" s="9">
        <f>销售[[#This Row],[销售量]]*销售[[#This Row],[零售价]]</f>
        <v>1257</v>
      </c>
      <c r="J333" s="8">
        <v>5</v>
      </c>
    </row>
    <row r="334" spans="4:10" x14ac:dyDescent="0.45">
      <c r="D334" s="7">
        <v>44161</v>
      </c>
      <c r="E334" s="8" t="s">
        <v>8</v>
      </c>
      <c r="F334" s="8" t="s">
        <v>9</v>
      </c>
      <c r="G334" s="8">
        <v>2959</v>
      </c>
      <c r="H334" s="9">
        <f>SUMIFS(价目表[零售价],价目表[产品名称],销售[[#This Row],[产品名称]],价目表[产品型号],销售[[#This Row],[产品型号]])</f>
        <v>4</v>
      </c>
      <c r="I334" s="9">
        <f>销售[[#This Row],[销售量]]*销售[[#This Row],[零售价]]</f>
        <v>11836</v>
      </c>
      <c r="J334" s="8">
        <v>19</v>
      </c>
    </row>
    <row r="335" spans="4:10" x14ac:dyDescent="0.45">
      <c r="D335" s="7">
        <v>44162</v>
      </c>
      <c r="E335" s="8" t="s">
        <v>17</v>
      </c>
      <c r="F335" s="8" t="s">
        <v>15</v>
      </c>
      <c r="G335" s="8">
        <v>2617</v>
      </c>
      <c r="H335" s="9">
        <f>SUMIFS(价目表[零售价],价目表[产品名称],销售[[#This Row],[产品名称]],价目表[产品型号],销售[[#This Row],[产品型号]])</f>
        <v>3.5</v>
      </c>
      <c r="I335" s="9">
        <f>销售[[#This Row],[销售量]]*销售[[#This Row],[零售价]]</f>
        <v>9159.5</v>
      </c>
      <c r="J335" s="8">
        <v>17</v>
      </c>
    </row>
    <row r="336" spans="4:10" x14ac:dyDescent="0.45">
      <c r="D336" s="7">
        <v>44163</v>
      </c>
      <c r="E336" s="8" t="s">
        <v>18</v>
      </c>
      <c r="F336" s="8" t="s">
        <v>15</v>
      </c>
      <c r="G336" s="8">
        <v>1018</v>
      </c>
      <c r="H336" s="9">
        <f>SUMIFS(价目表[零售价],价目表[产品名称],销售[[#This Row],[产品名称]],价目表[产品型号],销售[[#This Row],[产品型号]])</f>
        <v>5</v>
      </c>
      <c r="I336" s="9">
        <f>销售[[#This Row],[销售量]]*销售[[#This Row],[零售价]]</f>
        <v>5090</v>
      </c>
      <c r="J336" s="8">
        <v>11</v>
      </c>
    </row>
    <row r="337" spans="4:10" x14ac:dyDescent="0.45">
      <c r="D337" s="7">
        <v>44164</v>
      </c>
      <c r="E337" s="8" t="s">
        <v>21</v>
      </c>
      <c r="F337" s="8" t="s">
        <v>15</v>
      </c>
      <c r="G337" s="8">
        <v>496</v>
      </c>
      <c r="H337" s="9">
        <f>SUMIFS(价目表[零售价],价目表[产品名称],销售[[#This Row],[产品名称]],价目表[产品型号],销售[[#This Row],[产品型号]])</f>
        <v>3.5</v>
      </c>
      <c r="I337" s="9">
        <f>销售[[#This Row],[销售量]]*销售[[#This Row],[零售价]]</f>
        <v>1736</v>
      </c>
      <c r="J337" s="8">
        <v>18</v>
      </c>
    </row>
    <row r="338" spans="4:10" x14ac:dyDescent="0.45">
      <c r="D338" s="7">
        <v>44165</v>
      </c>
      <c r="E338" s="8" t="s">
        <v>21</v>
      </c>
      <c r="F338" s="8" t="s">
        <v>12</v>
      </c>
      <c r="G338" s="8">
        <v>1192</v>
      </c>
      <c r="H338" s="9">
        <f>SUMIFS(价目表[零售价],价目表[产品名称],销售[[#This Row],[产品名称]],价目表[产品型号],销售[[#This Row],[产品型号]])</f>
        <v>8</v>
      </c>
      <c r="I338" s="9">
        <f>销售[[#This Row],[销售量]]*销售[[#This Row],[零售价]]</f>
        <v>9536</v>
      </c>
      <c r="J338" s="8">
        <v>0</v>
      </c>
    </row>
    <row r="339" spans="4:10" x14ac:dyDescent="0.45">
      <c r="D339" s="7">
        <v>44166</v>
      </c>
      <c r="E339" s="8" t="s">
        <v>21</v>
      </c>
      <c r="F339" s="8" t="s">
        <v>15</v>
      </c>
      <c r="G339" s="8">
        <v>1376</v>
      </c>
      <c r="H339" s="9">
        <f>SUMIFS(价目表[零售价],价目表[产品名称],销售[[#This Row],[产品名称]],价目表[产品型号],销售[[#This Row],[产品型号]])</f>
        <v>3.5</v>
      </c>
      <c r="I339" s="9">
        <f>销售[[#This Row],[销售量]]*销售[[#This Row],[零售价]]</f>
        <v>4816</v>
      </c>
      <c r="J339" s="8">
        <v>8</v>
      </c>
    </row>
    <row r="340" spans="4:10" x14ac:dyDescent="0.45">
      <c r="D340" s="7">
        <v>44167</v>
      </c>
      <c r="E340" s="8" t="s">
        <v>21</v>
      </c>
      <c r="F340" s="8" t="s">
        <v>12</v>
      </c>
      <c r="G340" s="8">
        <v>1102</v>
      </c>
      <c r="H340" s="9">
        <f>SUMIFS(价目表[零售价],价目表[产品名称],销售[[#This Row],[产品名称]],价目表[产品型号],销售[[#This Row],[产品型号]])</f>
        <v>8</v>
      </c>
      <c r="I340" s="9">
        <f>销售[[#This Row],[销售量]]*销售[[#This Row],[零售价]]</f>
        <v>8816</v>
      </c>
      <c r="J340" s="8">
        <v>3</v>
      </c>
    </row>
    <row r="341" spans="4:10" x14ac:dyDescent="0.45">
      <c r="D341" s="7">
        <v>44168</v>
      </c>
      <c r="E341" s="8" t="s">
        <v>8</v>
      </c>
      <c r="F341" s="8" t="s">
        <v>9</v>
      </c>
      <c r="G341" s="8">
        <v>793</v>
      </c>
      <c r="H341" s="9">
        <f>SUMIFS(价目表[零售价],价目表[产品名称],销售[[#This Row],[产品名称]],价目表[产品型号],销售[[#This Row],[产品型号]])</f>
        <v>4</v>
      </c>
      <c r="I341" s="9">
        <f>销售[[#This Row],[销售量]]*销售[[#This Row],[零售价]]</f>
        <v>3172</v>
      </c>
      <c r="J341" s="8">
        <v>0</v>
      </c>
    </row>
    <row r="342" spans="4:10" x14ac:dyDescent="0.45">
      <c r="D342" s="7">
        <v>44169</v>
      </c>
      <c r="E342" s="8" t="s">
        <v>8</v>
      </c>
      <c r="F342" s="8" t="s">
        <v>14</v>
      </c>
      <c r="G342" s="8">
        <v>309</v>
      </c>
      <c r="H342" s="9">
        <f>SUMIFS(价目表[零售价],价目表[产品名称],销售[[#This Row],[产品名称]],价目表[产品型号],销售[[#This Row],[产品型号]])</f>
        <v>6</v>
      </c>
      <c r="I342" s="9">
        <f>销售[[#This Row],[销售量]]*销售[[#This Row],[零售价]]</f>
        <v>1854</v>
      </c>
      <c r="J342" s="8">
        <v>5</v>
      </c>
    </row>
    <row r="343" spans="4:10" x14ac:dyDescent="0.45">
      <c r="D343" s="7">
        <v>44170</v>
      </c>
      <c r="E343" s="8" t="s">
        <v>37</v>
      </c>
      <c r="F343" s="8" t="s">
        <v>32</v>
      </c>
      <c r="G343" s="8">
        <v>1277</v>
      </c>
      <c r="H343" s="9">
        <f>SUMIFS(价目表[零售价],价目表[产品名称],销售[[#This Row],[产品名称]],价目表[产品型号],销售[[#This Row],[产品型号]])</f>
        <v>3.5</v>
      </c>
      <c r="I343" s="9">
        <f>销售[[#This Row],[销售量]]*销售[[#This Row],[零售价]]</f>
        <v>4469.5</v>
      </c>
      <c r="J343" s="8">
        <v>13</v>
      </c>
    </row>
    <row r="344" spans="4:10" x14ac:dyDescent="0.45">
      <c r="D344" s="7">
        <v>44171</v>
      </c>
      <c r="E344" s="8" t="s">
        <v>8</v>
      </c>
      <c r="F344" s="8" t="s">
        <v>14</v>
      </c>
      <c r="G344" s="8">
        <v>1020</v>
      </c>
      <c r="H344" s="9">
        <f>SUMIFS(价目表[零售价],价目表[产品名称],销售[[#This Row],[产品名称]],价目表[产品型号],销售[[#This Row],[产品型号]])</f>
        <v>6</v>
      </c>
      <c r="I344" s="9">
        <f>销售[[#This Row],[销售量]]*销售[[#This Row],[零售价]]</f>
        <v>6120</v>
      </c>
      <c r="J344" s="8">
        <v>0</v>
      </c>
    </row>
    <row r="345" spans="4:10" x14ac:dyDescent="0.45">
      <c r="D345" s="7">
        <v>44172</v>
      </c>
      <c r="E345" s="8" t="s">
        <v>16</v>
      </c>
      <c r="F345" s="8" t="s">
        <v>12</v>
      </c>
      <c r="G345" s="8">
        <v>1847</v>
      </c>
      <c r="H345" s="9">
        <f>SUMIFS(价目表[零售价],价目表[产品名称],销售[[#This Row],[产品名称]],价目表[产品型号],销售[[#This Row],[产品型号]])</f>
        <v>6</v>
      </c>
      <c r="I345" s="9">
        <f>销售[[#This Row],[销售量]]*销售[[#This Row],[零售价]]</f>
        <v>11082</v>
      </c>
      <c r="J345" s="8">
        <v>12</v>
      </c>
    </row>
    <row r="346" spans="4:10" x14ac:dyDescent="0.45">
      <c r="D346" s="7">
        <v>44173</v>
      </c>
      <c r="E346" s="8" t="s">
        <v>21</v>
      </c>
      <c r="F346" s="8" t="s">
        <v>15</v>
      </c>
      <c r="G346" s="8">
        <v>101</v>
      </c>
      <c r="H346" s="9">
        <f>SUMIFS(价目表[零售价],价目表[产品名称],销售[[#This Row],[产品名称]],价目表[产品型号],销售[[#This Row],[产品型号]])</f>
        <v>3.5</v>
      </c>
      <c r="I346" s="9">
        <f>销售[[#This Row],[销售量]]*销售[[#This Row],[零售价]]</f>
        <v>353.5</v>
      </c>
      <c r="J346" s="8">
        <v>4</v>
      </c>
    </row>
    <row r="347" spans="4:10" x14ac:dyDescent="0.45">
      <c r="D347" s="7">
        <v>44174</v>
      </c>
      <c r="E347" s="8" t="s">
        <v>11</v>
      </c>
      <c r="F347" s="8" t="s">
        <v>14</v>
      </c>
      <c r="G347" s="8">
        <v>1002</v>
      </c>
      <c r="H347" s="9">
        <f>SUMIFS(价目表[零售价],价目表[产品名称],销售[[#This Row],[产品名称]],价目表[产品型号],销售[[#This Row],[产品型号]])</f>
        <v>2.5</v>
      </c>
      <c r="I347" s="9">
        <f>销售[[#This Row],[销售量]]*销售[[#This Row],[零售价]]</f>
        <v>2505</v>
      </c>
      <c r="J347" s="8">
        <v>12</v>
      </c>
    </row>
    <row r="348" spans="4:10" x14ac:dyDescent="0.45">
      <c r="D348" s="7">
        <v>44175</v>
      </c>
      <c r="E348" s="8" t="s">
        <v>16</v>
      </c>
      <c r="F348" s="8" t="s">
        <v>15</v>
      </c>
      <c r="G348" s="8">
        <v>294</v>
      </c>
      <c r="H348" s="9">
        <f>SUMIFS(价目表[零售价],价目表[产品名称],销售[[#This Row],[产品名称]],价目表[产品型号],销售[[#This Row],[产品型号]])</f>
        <v>3</v>
      </c>
      <c r="I348" s="9">
        <f>销售[[#This Row],[销售量]]*销售[[#This Row],[零售价]]</f>
        <v>882</v>
      </c>
      <c r="J348" s="8">
        <v>0</v>
      </c>
    </row>
    <row r="349" spans="4:10" x14ac:dyDescent="0.45">
      <c r="D349" s="7">
        <v>44176</v>
      </c>
      <c r="E349" s="8" t="s">
        <v>16</v>
      </c>
      <c r="F349" s="8" t="s">
        <v>15</v>
      </c>
      <c r="G349" s="8">
        <v>2831</v>
      </c>
      <c r="H349" s="9">
        <f>SUMIFS(价目表[零售价],价目表[产品名称],销售[[#This Row],[产品名称]],价目表[产品型号],销售[[#This Row],[产品型号]])</f>
        <v>3</v>
      </c>
      <c r="I349" s="9">
        <f>销售[[#This Row],[销售量]]*销售[[#This Row],[零售价]]</f>
        <v>8493</v>
      </c>
      <c r="J349" s="8">
        <v>6</v>
      </c>
    </row>
    <row r="350" spans="4:10" x14ac:dyDescent="0.45">
      <c r="D350" s="7">
        <v>44177</v>
      </c>
      <c r="E350" s="8" t="s">
        <v>21</v>
      </c>
      <c r="F350" s="8" t="s">
        <v>15</v>
      </c>
      <c r="G350" s="8">
        <v>2280</v>
      </c>
      <c r="H350" s="9">
        <f>SUMIFS(价目表[零售价],价目表[产品名称],销售[[#This Row],[产品名称]],价目表[产品型号],销售[[#This Row],[产品型号]])</f>
        <v>3.5</v>
      </c>
      <c r="I350" s="9">
        <f>销售[[#This Row],[销售量]]*销售[[#This Row],[零售价]]</f>
        <v>7980</v>
      </c>
      <c r="J350" s="8">
        <v>19</v>
      </c>
    </row>
    <row r="351" spans="4:10" x14ac:dyDescent="0.45">
      <c r="D351" s="7">
        <v>44178</v>
      </c>
      <c r="E351" s="8" t="s">
        <v>11</v>
      </c>
      <c r="F351" s="8" t="s">
        <v>15</v>
      </c>
      <c r="G351" s="8">
        <v>1610</v>
      </c>
      <c r="H351" s="9">
        <f>SUMIFS(价目表[零售价],价目表[产品名称],销售[[#This Row],[产品名称]],价目表[产品型号],销售[[#This Row],[产品型号]])</f>
        <v>3</v>
      </c>
      <c r="I351" s="9">
        <f>销售[[#This Row],[销售量]]*销售[[#This Row],[零售价]]</f>
        <v>4830</v>
      </c>
      <c r="J351" s="8">
        <v>12</v>
      </c>
    </row>
    <row r="352" spans="4:10" x14ac:dyDescent="0.45">
      <c r="D352" s="7">
        <v>44179</v>
      </c>
      <c r="E352" s="8" t="s">
        <v>8</v>
      </c>
      <c r="F352" s="8" t="s">
        <v>13</v>
      </c>
      <c r="G352" s="8">
        <v>916</v>
      </c>
      <c r="H352" s="9">
        <f>SUMIFS(价目表[零售价],价目表[产品名称],销售[[#This Row],[产品名称]],价目表[产品型号],销售[[#This Row],[产品型号]])</f>
        <v>8</v>
      </c>
      <c r="I352" s="9">
        <f>销售[[#This Row],[销售量]]*销售[[#This Row],[零售价]]</f>
        <v>7328</v>
      </c>
      <c r="J352" s="8">
        <v>18</v>
      </c>
    </row>
    <row r="353" spans="4:10" x14ac:dyDescent="0.45">
      <c r="D353" s="7">
        <v>44180</v>
      </c>
      <c r="E353" s="8" t="s">
        <v>21</v>
      </c>
      <c r="F353" s="8" t="s">
        <v>12</v>
      </c>
      <c r="G353" s="8">
        <v>914</v>
      </c>
      <c r="H353" s="9">
        <f>SUMIFS(价目表[零售价],价目表[产品名称],销售[[#This Row],[产品名称]],价目表[产品型号],销售[[#This Row],[产品型号]])</f>
        <v>8</v>
      </c>
      <c r="I353" s="9">
        <f>销售[[#This Row],[销售量]]*销售[[#This Row],[零售价]]</f>
        <v>7312</v>
      </c>
      <c r="J353" s="8">
        <v>6</v>
      </c>
    </row>
    <row r="354" spans="4:10" x14ac:dyDescent="0.45">
      <c r="D354" s="7">
        <v>44181</v>
      </c>
      <c r="E354" s="8" t="s">
        <v>8</v>
      </c>
      <c r="F354" s="8" t="s">
        <v>9</v>
      </c>
      <c r="G354" s="8">
        <v>1580</v>
      </c>
      <c r="H354" s="9">
        <f>SUMIFS(价目表[零售价],价目表[产品名称],销售[[#This Row],[产品名称]],价目表[产品型号],销售[[#This Row],[产品型号]])</f>
        <v>4</v>
      </c>
      <c r="I354" s="9">
        <f>销售[[#This Row],[销售量]]*销售[[#This Row],[零售价]]</f>
        <v>6320</v>
      </c>
      <c r="J354" s="8">
        <v>2</v>
      </c>
    </row>
    <row r="355" spans="4:10" x14ac:dyDescent="0.45">
      <c r="D355" s="7">
        <v>44182</v>
      </c>
      <c r="E355" s="8" t="s">
        <v>21</v>
      </c>
      <c r="F355" s="8" t="s">
        <v>12</v>
      </c>
      <c r="G355" s="8">
        <v>222</v>
      </c>
      <c r="H355" s="9">
        <f>SUMIFS(价目表[零售价],价目表[产品名称],销售[[#This Row],[产品名称]],价目表[产品型号],销售[[#This Row],[产品型号]])</f>
        <v>8</v>
      </c>
      <c r="I355" s="9">
        <f>销售[[#This Row],[销售量]]*销售[[#This Row],[零售价]]</f>
        <v>1776</v>
      </c>
      <c r="J355" s="8">
        <v>2</v>
      </c>
    </row>
    <row r="356" spans="4:10" x14ac:dyDescent="0.45">
      <c r="D356" s="7">
        <v>44183</v>
      </c>
      <c r="E356" s="8" t="s">
        <v>16</v>
      </c>
      <c r="F356" s="8" t="s">
        <v>15</v>
      </c>
      <c r="G356" s="8">
        <v>2421</v>
      </c>
      <c r="H356" s="9">
        <f>SUMIFS(价目表[零售价],价目表[产品名称],销售[[#This Row],[产品名称]],价目表[产品型号],销售[[#This Row],[产品型号]])</f>
        <v>3</v>
      </c>
      <c r="I356" s="9">
        <f>销售[[#This Row],[销售量]]*销售[[#This Row],[零售价]]</f>
        <v>7263</v>
      </c>
      <c r="J356" s="8">
        <v>6</v>
      </c>
    </row>
    <row r="357" spans="4:10" x14ac:dyDescent="0.45">
      <c r="D357" s="7">
        <v>44184</v>
      </c>
      <c r="E357" s="8" t="s">
        <v>21</v>
      </c>
      <c r="F357" s="8" t="s">
        <v>12</v>
      </c>
      <c r="G357" s="8">
        <v>130</v>
      </c>
      <c r="H357" s="9">
        <f>SUMIFS(价目表[零售价],价目表[产品名称],销售[[#This Row],[产品名称]],价目表[产品型号],销售[[#This Row],[产品型号]])</f>
        <v>8</v>
      </c>
      <c r="I357" s="9">
        <f>销售[[#This Row],[销售量]]*销售[[#This Row],[零售价]]</f>
        <v>1040</v>
      </c>
      <c r="J357" s="8">
        <v>18</v>
      </c>
    </row>
    <row r="358" spans="4:10" x14ac:dyDescent="0.45">
      <c r="D358" s="7">
        <v>44185</v>
      </c>
      <c r="E358" s="8" t="s">
        <v>16</v>
      </c>
      <c r="F358" s="8" t="s">
        <v>15</v>
      </c>
      <c r="G358" s="8">
        <v>2338</v>
      </c>
      <c r="H358" s="9">
        <f>SUMIFS(价目表[零售价],价目表[产品名称],销售[[#This Row],[产品名称]],价目表[产品型号],销售[[#This Row],[产品型号]])</f>
        <v>3</v>
      </c>
      <c r="I358" s="9">
        <f>销售[[#This Row],[销售量]]*销售[[#This Row],[零售价]]</f>
        <v>7014</v>
      </c>
      <c r="J358" s="8">
        <v>18</v>
      </c>
    </row>
    <row r="359" spans="4:10" x14ac:dyDescent="0.45">
      <c r="D359" s="7">
        <v>44186</v>
      </c>
      <c r="E359" s="8" t="s">
        <v>8</v>
      </c>
      <c r="F359" s="8" t="s">
        <v>14</v>
      </c>
      <c r="G359" s="8">
        <v>2203</v>
      </c>
      <c r="H359" s="9">
        <f>SUMIFS(价目表[零售价],价目表[产品名称],销售[[#This Row],[产品名称]],价目表[产品型号],销售[[#This Row],[产品型号]])</f>
        <v>6</v>
      </c>
      <c r="I359" s="9">
        <f>销售[[#This Row],[销售量]]*销售[[#This Row],[零售价]]</f>
        <v>13218</v>
      </c>
      <c r="J359" s="8">
        <v>4</v>
      </c>
    </row>
    <row r="360" spans="4:10" x14ac:dyDescent="0.45">
      <c r="D360" s="7">
        <v>44187</v>
      </c>
      <c r="E360" s="8" t="s">
        <v>31</v>
      </c>
      <c r="F360" s="8" t="s">
        <v>28</v>
      </c>
      <c r="G360" s="8">
        <v>587</v>
      </c>
      <c r="H360" s="9">
        <f>SUMIFS(价目表[零售价],价目表[产品名称],销售[[#This Row],[产品名称]],价目表[产品型号],销售[[#This Row],[产品型号]])</f>
        <v>2.5</v>
      </c>
      <c r="I360" s="9">
        <f>销售[[#This Row],[销售量]]*销售[[#This Row],[零售价]]</f>
        <v>1467.5</v>
      </c>
      <c r="J360" s="8">
        <v>18</v>
      </c>
    </row>
    <row r="361" spans="4:10" x14ac:dyDescent="0.45">
      <c r="D361" s="7">
        <v>44188</v>
      </c>
      <c r="E361" s="8" t="s">
        <v>18</v>
      </c>
      <c r="F361" s="8" t="s">
        <v>19</v>
      </c>
      <c r="G361" s="8">
        <v>117</v>
      </c>
      <c r="H361" s="9">
        <f>SUMIFS(价目表[零售价],价目表[产品名称],销售[[#This Row],[产品名称]],价目表[产品型号],销售[[#This Row],[产品型号]])</f>
        <v>6</v>
      </c>
      <c r="I361" s="9">
        <f>销售[[#This Row],[销售量]]*销售[[#This Row],[零售价]]</f>
        <v>702</v>
      </c>
      <c r="J361" s="8">
        <v>5</v>
      </c>
    </row>
    <row r="362" spans="4:10" x14ac:dyDescent="0.45">
      <c r="D362" s="7">
        <v>44189</v>
      </c>
      <c r="E362" s="8" t="s">
        <v>17</v>
      </c>
      <c r="F362" s="8" t="s">
        <v>15</v>
      </c>
      <c r="G362" s="8">
        <v>2950</v>
      </c>
      <c r="H362" s="9">
        <f>SUMIFS(价目表[零售价],价目表[产品名称],销售[[#This Row],[产品名称]],价目表[产品型号],销售[[#This Row],[产品型号]])</f>
        <v>3.5</v>
      </c>
      <c r="I362" s="9">
        <f>销售[[#This Row],[销售量]]*销售[[#This Row],[零售价]]</f>
        <v>10325</v>
      </c>
      <c r="J362" s="8">
        <v>1</v>
      </c>
    </row>
    <row r="363" spans="4:10" x14ac:dyDescent="0.45">
      <c r="D363" s="7">
        <v>44190</v>
      </c>
      <c r="E363" s="8" t="s">
        <v>8</v>
      </c>
      <c r="F363" s="8" t="s">
        <v>13</v>
      </c>
      <c r="G363" s="8">
        <v>111</v>
      </c>
      <c r="H363" s="9">
        <f>SUMIFS(价目表[零售价],价目表[产品名称],销售[[#This Row],[产品名称]],价目表[产品型号],销售[[#This Row],[产品型号]])</f>
        <v>8</v>
      </c>
      <c r="I363" s="9">
        <f>销售[[#This Row],[销售量]]*销售[[#This Row],[零售价]]</f>
        <v>888</v>
      </c>
      <c r="J363" s="8">
        <v>3</v>
      </c>
    </row>
    <row r="364" spans="4:10" x14ac:dyDescent="0.45">
      <c r="D364" s="7">
        <v>44191</v>
      </c>
      <c r="E364" s="8" t="s">
        <v>11</v>
      </c>
      <c r="F364" s="8" t="s">
        <v>14</v>
      </c>
      <c r="G364" s="8">
        <v>2536</v>
      </c>
      <c r="H364" s="9">
        <f>SUMIFS(价目表[零售价],价目表[产品名称],销售[[#This Row],[产品名称]],价目表[产品型号],销售[[#This Row],[产品型号]])</f>
        <v>2.5</v>
      </c>
      <c r="I364" s="9">
        <f>销售[[#This Row],[销售量]]*销售[[#This Row],[零售价]]</f>
        <v>6340</v>
      </c>
      <c r="J364" s="8">
        <v>11</v>
      </c>
    </row>
    <row r="365" spans="4:10" x14ac:dyDescent="0.45">
      <c r="D365" s="7">
        <v>44192</v>
      </c>
      <c r="E365" s="8" t="s">
        <v>8</v>
      </c>
      <c r="F365" s="8" t="s">
        <v>9</v>
      </c>
      <c r="G365" s="8">
        <v>2250</v>
      </c>
      <c r="H365" s="9">
        <f>SUMIFS(价目表[零售价],价目表[产品名称],销售[[#This Row],[产品名称]],价目表[产品型号],销售[[#This Row],[产品型号]])</f>
        <v>4</v>
      </c>
      <c r="I365" s="9">
        <f>销售[[#This Row],[销售量]]*销售[[#This Row],[零售价]]</f>
        <v>9000</v>
      </c>
      <c r="J365" s="8">
        <v>13</v>
      </c>
    </row>
    <row r="366" spans="4:10" x14ac:dyDescent="0.45">
      <c r="D366" s="7">
        <v>44193</v>
      </c>
      <c r="E366" s="8" t="s">
        <v>16</v>
      </c>
      <c r="F366" s="8" t="s">
        <v>14</v>
      </c>
      <c r="G366" s="8">
        <v>2321</v>
      </c>
      <c r="H366" s="9">
        <f>SUMIFS(价目表[零售价],价目表[产品名称],销售[[#This Row],[产品名称]],价目表[产品型号],销售[[#This Row],[产品型号]])</f>
        <v>2.5</v>
      </c>
      <c r="I366" s="9">
        <f>销售[[#This Row],[销售量]]*销售[[#This Row],[零售价]]</f>
        <v>5802.5</v>
      </c>
      <c r="J366" s="8">
        <v>8</v>
      </c>
    </row>
    <row r="367" spans="4:10" x14ac:dyDescent="0.45">
      <c r="D367" s="7">
        <v>44194</v>
      </c>
      <c r="E367" s="8" t="s">
        <v>11</v>
      </c>
      <c r="F367" s="8" t="s">
        <v>15</v>
      </c>
      <c r="G367" s="8">
        <v>2524</v>
      </c>
      <c r="H367" s="9">
        <f>SUMIFS(价目表[零售价],价目表[产品名称],销售[[#This Row],[产品名称]],价目表[产品型号],销售[[#This Row],[产品型号]])</f>
        <v>3</v>
      </c>
      <c r="I367" s="9">
        <f>销售[[#This Row],[销售量]]*销售[[#This Row],[零售价]]</f>
        <v>7572</v>
      </c>
      <c r="J367" s="8">
        <v>12</v>
      </c>
    </row>
    <row r="368" spans="4:10" x14ac:dyDescent="0.45">
      <c r="D368" s="7">
        <v>44195</v>
      </c>
      <c r="E368" s="8" t="s">
        <v>17</v>
      </c>
      <c r="F368" s="8" t="s">
        <v>14</v>
      </c>
      <c r="G368" s="8">
        <v>282</v>
      </c>
      <c r="H368" s="9">
        <f>SUMIFS(价目表[零售价],价目表[产品名称],销售[[#This Row],[产品名称]],价目表[产品型号],销售[[#This Row],[产品型号]])</f>
        <v>3</v>
      </c>
      <c r="I368" s="9">
        <f>销售[[#This Row],[销售量]]*销售[[#This Row],[零售价]]</f>
        <v>846</v>
      </c>
      <c r="J368" s="8">
        <v>16</v>
      </c>
    </row>
    <row r="369" spans="4:10" x14ac:dyDescent="0.45">
      <c r="D369" s="7">
        <v>44196</v>
      </c>
      <c r="E369" s="8" t="s">
        <v>18</v>
      </c>
      <c r="F369" s="8" t="s">
        <v>15</v>
      </c>
      <c r="G369" s="8">
        <v>1666</v>
      </c>
      <c r="H369" s="9">
        <f>SUMIFS(价目表[零售价],价目表[产品名称],销售[[#This Row],[产品名称]],价目表[产品型号],销售[[#This Row],[产品型号]])</f>
        <v>5</v>
      </c>
      <c r="I369" s="9">
        <f>销售[[#This Row],[销售量]]*销售[[#This Row],[零售价]]</f>
        <v>8330</v>
      </c>
      <c r="J369" s="8">
        <v>9</v>
      </c>
    </row>
    <row r="370" spans="4:10" x14ac:dyDescent="0.45">
      <c r="D370" s="7">
        <v>44197</v>
      </c>
      <c r="E370" s="8" t="s">
        <v>8</v>
      </c>
      <c r="F370" s="8" t="s">
        <v>9</v>
      </c>
      <c r="G370" s="8">
        <v>2892</v>
      </c>
      <c r="H370" s="9">
        <f>SUMIFS(价目表[零售价],价目表[产品名称],销售[[#This Row],[产品名称]],价目表[产品型号],销售[[#This Row],[产品型号]])</f>
        <v>4</v>
      </c>
      <c r="I370" s="9">
        <f>销售[[#This Row],[销售量]]*销售[[#This Row],[零售价]]</f>
        <v>11568</v>
      </c>
      <c r="J370" s="8">
        <v>5</v>
      </c>
    </row>
    <row r="371" spans="4:10" x14ac:dyDescent="0.45">
      <c r="D371" s="7">
        <v>44198</v>
      </c>
      <c r="E371" s="8" t="s">
        <v>18</v>
      </c>
      <c r="F371" s="8" t="s">
        <v>14</v>
      </c>
      <c r="G371" s="8">
        <v>890</v>
      </c>
      <c r="H371" s="9">
        <f>SUMIFS(价目表[零售价],价目表[产品名称],销售[[#This Row],[产品名称]],价目表[产品型号],销售[[#This Row],[产品型号]])</f>
        <v>4</v>
      </c>
      <c r="I371" s="9">
        <f>销售[[#This Row],[销售量]]*销售[[#This Row],[零售价]]</f>
        <v>3560</v>
      </c>
      <c r="J371" s="8">
        <v>7</v>
      </c>
    </row>
    <row r="372" spans="4:10" x14ac:dyDescent="0.45">
      <c r="D372" s="7">
        <v>44199</v>
      </c>
      <c r="E372" s="8" t="s">
        <v>18</v>
      </c>
      <c r="F372" s="8" t="s">
        <v>15</v>
      </c>
      <c r="G372" s="8">
        <v>902</v>
      </c>
      <c r="H372" s="9">
        <f>SUMIFS(价目表[零售价],价目表[产品名称],销售[[#This Row],[产品名称]],价目表[产品型号],销售[[#This Row],[产品型号]])</f>
        <v>5</v>
      </c>
      <c r="I372" s="9">
        <f>销售[[#This Row],[销售量]]*销售[[#This Row],[零售价]]</f>
        <v>4510</v>
      </c>
      <c r="J372" s="8">
        <v>16</v>
      </c>
    </row>
    <row r="373" spans="4:10" x14ac:dyDescent="0.45">
      <c r="D373" s="7">
        <v>44200</v>
      </c>
      <c r="E373" s="8" t="s">
        <v>18</v>
      </c>
      <c r="F373" s="8" t="s">
        <v>14</v>
      </c>
      <c r="G373" s="8">
        <v>2852</v>
      </c>
      <c r="H373" s="9">
        <f>SUMIFS(价目表[零售价],价目表[产品名称],销售[[#This Row],[产品名称]],价目表[产品型号],销售[[#This Row],[产品型号]])</f>
        <v>4</v>
      </c>
      <c r="I373" s="9">
        <f>销售[[#This Row],[销售量]]*销售[[#This Row],[零售价]]</f>
        <v>11408</v>
      </c>
      <c r="J373" s="8">
        <v>11</v>
      </c>
    </row>
    <row r="374" spans="4:10" x14ac:dyDescent="0.45">
      <c r="D374" s="7">
        <v>44201</v>
      </c>
      <c r="E374" s="8" t="s">
        <v>21</v>
      </c>
      <c r="F374" s="8" t="s">
        <v>15</v>
      </c>
      <c r="G374" s="8">
        <v>544</v>
      </c>
      <c r="H374" s="9">
        <f>SUMIFS(价目表[零售价],价目表[产品名称],销售[[#This Row],[产品名称]],价目表[产品型号],销售[[#This Row],[产品型号]])</f>
        <v>3.5</v>
      </c>
      <c r="I374" s="9">
        <f>销售[[#This Row],[销售量]]*销售[[#This Row],[零售价]]</f>
        <v>1904</v>
      </c>
      <c r="J374" s="8">
        <v>11</v>
      </c>
    </row>
    <row r="375" spans="4:10" x14ac:dyDescent="0.45">
      <c r="D375" s="7">
        <v>44202</v>
      </c>
      <c r="E375" s="8" t="s">
        <v>17</v>
      </c>
      <c r="F375" s="8" t="s">
        <v>14</v>
      </c>
      <c r="G375" s="8">
        <v>2105</v>
      </c>
      <c r="H375" s="9">
        <f>SUMIFS(价目表[零售价],价目表[产品名称],销售[[#This Row],[产品名称]],价目表[产品型号],销售[[#This Row],[产品型号]])</f>
        <v>3</v>
      </c>
      <c r="I375" s="9">
        <f>销售[[#This Row],[销售量]]*销售[[#This Row],[零售价]]</f>
        <v>6315</v>
      </c>
      <c r="J375" s="8">
        <v>11</v>
      </c>
    </row>
    <row r="376" spans="4:10" x14ac:dyDescent="0.45">
      <c r="D376" s="7">
        <v>44203</v>
      </c>
      <c r="E376" s="8" t="s">
        <v>17</v>
      </c>
      <c r="F376" s="8" t="s">
        <v>14</v>
      </c>
      <c r="G376" s="8">
        <v>1147</v>
      </c>
      <c r="H376" s="9">
        <f>SUMIFS(价目表[零售价],价目表[产品名称],销售[[#This Row],[产品名称]],价目表[产品型号],销售[[#This Row],[产品型号]])</f>
        <v>3</v>
      </c>
      <c r="I376" s="9">
        <f>销售[[#This Row],[销售量]]*销售[[#This Row],[零售价]]</f>
        <v>3441</v>
      </c>
      <c r="J376" s="8">
        <v>5</v>
      </c>
    </row>
    <row r="377" spans="4:10" x14ac:dyDescent="0.45">
      <c r="D377" s="7">
        <v>44204</v>
      </c>
      <c r="E377" s="8" t="s">
        <v>35</v>
      </c>
      <c r="F377" s="8" t="s">
        <v>38</v>
      </c>
      <c r="G377" s="8">
        <v>611</v>
      </c>
      <c r="H377" s="9">
        <f>SUMIFS(价目表[零售价],价目表[产品名称],销售[[#This Row],[产品名称]],价目表[产品型号],销售[[#This Row],[产品型号]])</f>
        <v>8</v>
      </c>
      <c r="I377" s="9">
        <f>销售[[#This Row],[销售量]]*销售[[#This Row],[零售价]]</f>
        <v>4888</v>
      </c>
      <c r="J377" s="8">
        <v>11</v>
      </c>
    </row>
    <row r="378" spans="4:10" x14ac:dyDescent="0.45">
      <c r="D378" s="7">
        <v>44205</v>
      </c>
      <c r="E378" s="8" t="s">
        <v>18</v>
      </c>
      <c r="F378" s="8" t="s">
        <v>19</v>
      </c>
      <c r="G378" s="8">
        <v>2168</v>
      </c>
      <c r="H378" s="9">
        <f>SUMIFS(价目表[零售价],价目表[产品名称],销售[[#This Row],[产品名称]],价目表[产品型号],销售[[#This Row],[产品型号]])</f>
        <v>6</v>
      </c>
      <c r="I378" s="9">
        <f>销售[[#This Row],[销售量]]*销售[[#This Row],[零售价]]</f>
        <v>13008</v>
      </c>
      <c r="J378" s="8">
        <v>1</v>
      </c>
    </row>
    <row r="379" spans="4:10" x14ac:dyDescent="0.45">
      <c r="D379" s="7">
        <v>44206</v>
      </c>
      <c r="E379" s="8" t="s">
        <v>18</v>
      </c>
      <c r="F379" s="8" t="s">
        <v>19</v>
      </c>
      <c r="G379" s="8">
        <v>2652</v>
      </c>
      <c r="H379" s="9">
        <f>SUMIFS(价目表[零售价],价目表[产品名称],销售[[#This Row],[产品名称]],价目表[产品型号],销售[[#This Row],[产品型号]])</f>
        <v>6</v>
      </c>
      <c r="I379" s="9">
        <f>销售[[#This Row],[销售量]]*销售[[#This Row],[零售价]]</f>
        <v>15912</v>
      </c>
      <c r="J379" s="8">
        <v>17</v>
      </c>
    </row>
    <row r="380" spans="4:10" x14ac:dyDescent="0.45">
      <c r="D380" s="7">
        <v>44207</v>
      </c>
      <c r="E380" s="8" t="s">
        <v>16</v>
      </c>
      <c r="F380" s="8" t="s">
        <v>12</v>
      </c>
      <c r="G380" s="8">
        <v>1444</v>
      </c>
      <c r="H380" s="9">
        <f>SUMIFS(价目表[零售价],价目表[产品名称],销售[[#This Row],[产品名称]],价目表[产品型号],销售[[#This Row],[产品型号]])</f>
        <v>6</v>
      </c>
      <c r="I380" s="9">
        <f>销售[[#This Row],[销售量]]*销售[[#This Row],[零售价]]</f>
        <v>8664</v>
      </c>
      <c r="J380" s="8">
        <v>19</v>
      </c>
    </row>
    <row r="381" spans="4:10" x14ac:dyDescent="0.45">
      <c r="D381" s="7">
        <v>44208</v>
      </c>
      <c r="E381" s="8" t="s">
        <v>8</v>
      </c>
      <c r="F381" s="8" t="s">
        <v>13</v>
      </c>
      <c r="G381" s="8">
        <v>786</v>
      </c>
      <c r="H381" s="9">
        <f>SUMIFS(价目表[零售价],价目表[产品名称],销售[[#This Row],[产品名称]],价目表[产品型号],销售[[#This Row],[产品型号]])</f>
        <v>8</v>
      </c>
      <c r="I381" s="9">
        <f>销售[[#This Row],[销售量]]*销售[[#This Row],[零售价]]</f>
        <v>6288</v>
      </c>
      <c r="J381" s="8">
        <v>18</v>
      </c>
    </row>
    <row r="382" spans="4:10" x14ac:dyDescent="0.45">
      <c r="D382" s="7">
        <v>44209</v>
      </c>
      <c r="E382" s="8" t="s">
        <v>16</v>
      </c>
      <c r="F382" s="8" t="s">
        <v>14</v>
      </c>
      <c r="G382" s="8">
        <v>2628</v>
      </c>
      <c r="H382" s="9">
        <f>SUMIFS(价目表[零售价],价目表[产品名称],销售[[#This Row],[产品名称]],价目表[产品型号],销售[[#This Row],[产品型号]])</f>
        <v>2.5</v>
      </c>
      <c r="I382" s="9">
        <f>销售[[#This Row],[销售量]]*销售[[#This Row],[零售价]]</f>
        <v>6570</v>
      </c>
      <c r="J382" s="8">
        <v>7</v>
      </c>
    </row>
    <row r="383" spans="4:10" x14ac:dyDescent="0.45">
      <c r="D383" s="7">
        <v>44210</v>
      </c>
      <c r="E383" s="8" t="s">
        <v>21</v>
      </c>
      <c r="F383" s="8" t="s">
        <v>15</v>
      </c>
      <c r="G383" s="8">
        <v>2183</v>
      </c>
      <c r="H383" s="9">
        <f>SUMIFS(价目表[零售价],价目表[产品名称],销售[[#This Row],[产品名称]],价目表[产品型号],销售[[#This Row],[产品型号]])</f>
        <v>3.5</v>
      </c>
      <c r="I383" s="9">
        <f>销售[[#This Row],[销售量]]*销售[[#This Row],[零售价]]</f>
        <v>7640.5</v>
      </c>
      <c r="J383" s="8">
        <v>8</v>
      </c>
    </row>
    <row r="384" spans="4:10" x14ac:dyDescent="0.45">
      <c r="D384" s="7">
        <v>44211</v>
      </c>
      <c r="E384" s="8" t="s">
        <v>18</v>
      </c>
      <c r="F384" s="8" t="s">
        <v>14</v>
      </c>
      <c r="G384" s="8">
        <v>1002</v>
      </c>
      <c r="H384" s="9">
        <f>SUMIFS(价目表[零售价],价目表[产品名称],销售[[#This Row],[产品名称]],价目表[产品型号],销售[[#This Row],[产品型号]])</f>
        <v>4</v>
      </c>
      <c r="I384" s="9">
        <f>销售[[#This Row],[销售量]]*销售[[#This Row],[零售价]]</f>
        <v>4008</v>
      </c>
      <c r="J384" s="8">
        <v>5</v>
      </c>
    </row>
    <row r="385" spans="4:10" x14ac:dyDescent="0.45">
      <c r="D385" s="7">
        <v>44212</v>
      </c>
      <c r="E385" s="8" t="s">
        <v>16</v>
      </c>
      <c r="F385" s="8" t="s">
        <v>14</v>
      </c>
      <c r="G385" s="8">
        <v>320</v>
      </c>
      <c r="H385" s="9">
        <f>SUMIFS(价目表[零售价],价目表[产品名称],销售[[#This Row],[产品名称]],价目表[产品型号],销售[[#This Row],[产品型号]])</f>
        <v>2.5</v>
      </c>
      <c r="I385" s="9">
        <f>销售[[#This Row],[销售量]]*销售[[#This Row],[零售价]]</f>
        <v>800</v>
      </c>
      <c r="J385" s="8">
        <v>6</v>
      </c>
    </row>
    <row r="386" spans="4:10" x14ac:dyDescent="0.45">
      <c r="D386" s="7">
        <v>44213</v>
      </c>
      <c r="E386" s="8" t="s">
        <v>17</v>
      </c>
      <c r="F386" s="8" t="s">
        <v>15</v>
      </c>
      <c r="G386" s="8">
        <v>114</v>
      </c>
      <c r="H386" s="9">
        <f>SUMIFS(价目表[零售价],价目表[产品名称],销售[[#This Row],[产品名称]],价目表[产品型号],销售[[#This Row],[产品型号]])</f>
        <v>3.5</v>
      </c>
      <c r="I386" s="9">
        <f>销售[[#This Row],[销售量]]*销售[[#This Row],[零售价]]</f>
        <v>399</v>
      </c>
      <c r="J386" s="8">
        <v>2</v>
      </c>
    </row>
    <row r="387" spans="4:10" x14ac:dyDescent="0.45">
      <c r="D387" s="7">
        <v>44214</v>
      </c>
      <c r="E387" s="8" t="s">
        <v>16</v>
      </c>
      <c r="F387" s="8" t="s">
        <v>15</v>
      </c>
      <c r="G387" s="8">
        <v>1240</v>
      </c>
      <c r="H387" s="9">
        <f>SUMIFS(价目表[零售价],价目表[产品名称],销售[[#This Row],[产品名称]],价目表[产品型号],销售[[#This Row],[产品型号]])</f>
        <v>3</v>
      </c>
      <c r="I387" s="9">
        <f>销售[[#This Row],[销售量]]*销售[[#This Row],[零售价]]</f>
        <v>3720</v>
      </c>
      <c r="J387" s="8">
        <v>10</v>
      </c>
    </row>
    <row r="388" spans="4:10" x14ac:dyDescent="0.45">
      <c r="D388" s="7">
        <v>44215</v>
      </c>
      <c r="E388" s="8" t="s">
        <v>18</v>
      </c>
      <c r="F388" s="8" t="s">
        <v>19</v>
      </c>
      <c r="G388" s="8">
        <v>1047</v>
      </c>
      <c r="H388" s="9">
        <f>SUMIFS(价目表[零售价],价目表[产品名称],销售[[#This Row],[产品名称]],价目表[产品型号],销售[[#This Row],[产品型号]])</f>
        <v>6</v>
      </c>
      <c r="I388" s="9">
        <f>销售[[#This Row],[销售量]]*销售[[#This Row],[零售价]]</f>
        <v>6282</v>
      </c>
      <c r="J388" s="8">
        <v>7</v>
      </c>
    </row>
    <row r="389" spans="4:10" x14ac:dyDescent="0.45">
      <c r="D389" s="7">
        <v>44216</v>
      </c>
      <c r="E389" s="8" t="s">
        <v>16</v>
      </c>
      <c r="F389" s="8" t="s">
        <v>12</v>
      </c>
      <c r="G389" s="8">
        <v>1797</v>
      </c>
      <c r="H389" s="9">
        <f>SUMIFS(价目表[零售价],价目表[产品名称],销售[[#This Row],[产品名称]],价目表[产品型号],销售[[#This Row],[产品型号]])</f>
        <v>6</v>
      </c>
      <c r="I389" s="9">
        <f>销售[[#This Row],[销售量]]*销售[[#This Row],[零售价]]</f>
        <v>10782</v>
      </c>
      <c r="J389" s="8">
        <v>9</v>
      </c>
    </row>
    <row r="390" spans="4:10" x14ac:dyDescent="0.45">
      <c r="D390" s="7">
        <v>44217</v>
      </c>
      <c r="E390" s="8" t="s">
        <v>17</v>
      </c>
      <c r="F390" s="8" t="s">
        <v>15</v>
      </c>
      <c r="G390" s="8">
        <v>1762</v>
      </c>
      <c r="H390" s="9">
        <f>SUMIFS(价目表[零售价],价目表[产品名称],销售[[#This Row],[产品名称]],价目表[产品型号],销售[[#This Row],[产品型号]])</f>
        <v>3.5</v>
      </c>
      <c r="I390" s="9">
        <f>销售[[#This Row],[销售量]]*销售[[#This Row],[零售价]]</f>
        <v>6167</v>
      </c>
      <c r="J390" s="8">
        <v>3</v>
      </c>
    </row>
    <row r="391" spans="4:10" x14ac:dyDescent="0.45">
      <c r="D391" s="7">
        <v>44218</v>
      </c>
      <c r="E391" s="8" t="s">
        <v>21</v>
      </c>
      <c r="F391" s="8" t="s">
        <v>12</v>
      </c>
      <c r="G391" s="8">
        <v>2532</v>
      </c>
      <c r="H391" s="9">
        <f>SUMIFS(价目表[零售价],价目表[产品名称],销售[[#This Row],[产品名称]],价目表[产品型号],销售[[#This Row],[产品型号]])</f>
        <v>8</v>
      </c>
      <c r="I391" s="9">
        <f>销售[[#This Row],[销售量]]*销售[[#This Row],[零售价]]</f>
        <v>20256</v>
      </c>
      <c r="J391" s="8">
        <v>18</v>
      </c>
    </row>
    <row r="392" spans="4:10" x14ac:dyDescent="0.45">
      <c r="D392" s="7">
        <v>44219</v>
      </c>
      <c r="E392" s="8" t="s">
        <v>8</v>
      </c>
      <c r="F392" s="8" t="s">
        <v>13</v>
      </c>
      <c r="G392" s="8">
        <v>2985</v>
      </c>
      <c r="H392" s="9">
        <f>SUMIFS(价目表[零售价],价目表[产品名称],销售[[#This Row],[产品名称]],价目表[产品型号],销售[[#This Row],[产品型号]])</f>
        <v>8</v>
      </c>
      <c r="I392" s="9">
        <f>销售[[#This Row],[销售量]]*销售[[#This Row],[零售价]]</f>
        <v>23880</v>
      </c>
      <c r="J392" s="8">
        <v>14</v>
      </c>
    </row>
    <row r="393" spans="4:10" x14ac:dyDescent="0.45">
      <c r="D393" s="7">
        <v>44220</v>
      </c>
      <c r="E393" s="8" t="s">
        <v>8</v>
      </c>
      <c r="F393" s="8" t="s">
        <v>13</v>
      </c>
      <c r="G393" s="8">
        <v>1020</v>
      </c>
      <c r="H393" s="9">
        <f>SUMIFS(价目表[零售价],价目表[产品名称],销售[[#This Row],[产品名称]],价目表[产品型号],销售[[#This Row],[产品型号]])</f>
        <v>8</v>
      </c>
      <c r="I393" s="9">
        <f>销售[[#This Row],[销售量]]*销售[[#This Row],[零售价]]</f>
        <v>8160</v>
      </c>
      <c r="J393" s="8">
        <v>3</v>
      </c>
    </row>
    <row r="394" spans="4:10" x14ac:dyDescent="0.45">
      <c r="D394" s="7">
        <v>44221</v>
      </c>
      <c r="E394" s="8" t="s">
        <v>37</v>
      </c>
      <c r="F394" s="8" t="s">
        <v>34</v>
      </c>
      <c r="G394" s="8">
        <v>1329</v>
      </c>
      <c r="H394" s="9">
        <f>SUMIFS(价目表[零售价],价目表[产品名称],销售[[#This Row],[产品名称]],价目表[产品型号],销售[[#This Row],[产品型号]])</f>
        <v>8</v>
      </c>
      <c r="I394" s="9">
        <f>销售[[#This Row],[销售量]]*销售[[#This Row],[零售价]]</f>
        <v>10632</v>
      </c>
      <c r="J394" s="8">
        <v>15</v>
      </c>
    </row>
    <row r="395" spans="4:10" x14ac:dyDescent="0.45">
      <c r="D395" s="7">
        <v>44222</v>
      </c>
      <c r="E395" s="8" t="s">
        <v>8</v>
      </c>
      <c r="F395" s="8" t="s">
        <v>9</v>
      </c>
      <c r="G395" s="8">
        <v>1688</v>
      </c>
      <c r="H395" s="9">
        <f>SUMIFS(价目表[零售价],价目表[产品名称],销售[[#This Row],[产品名称]],价目表[产品型号],销售[[#This Row],[产品型号]])</f>
        <v>4</v>
      </c>
      <c r="I395" s="9">
        <f>销售[[#This Row],[销售量]]*销售[[#This Row],[零售价]]</f>
        <v>6752</v>
      </c>
      <c r="J395" s="8">
        <v>6</v>
      </c>
    </row>
    <row r="396" spans="4:10" x14ac:dyDescent="0.45">
      <c r="D396" s="7">
        <v>44223</v>
      </c>
      <c r="E396" s="8" t="s">
        <v>21</v>
      </c>
      <c r="F396" s="8" t="s">
        <v>15</v>
      </c>
      <c r="G396" s="8">
        <v>1639</v>
      </c>
      <c r="H396" s="9">
        <f>SUMIFS(价目表[零售价],价目表[产品名称],销售[[#This Row],[产品名称]],价目表[产品型号],销售[[#This Row],[产品型号]])</f>
        <v>3.5</v>
      </c>
      <c r="I396" s="9">
        <f>销售[[#This Row],[销售量]]*销售[[#This Row],[零售价]]</f>
        <v>5736.5</v>
      </c>
      <c r="J396" s="8">
        <v>19</v>
      </c>
    </row>
    <row r="397" spans="4:10" x14ac:dyDescent="0.45">
      <c r="D397" s="7">
        <v>44224</v>
      </c>
      <c r="E397" s="8" t="s">
        <v>16</v>
      </c>
      <c r="F397" s="8" t="s">
        <v>15</v>
      </c>
      <c r="G397" s="8">
        <v>429</v>
      </c>
      <c r="H397" s="9">
        <f>SUMIFS(价目表[零售价],价目表[产品名称],销售[[#This Row],[产品名称]],价目表[产品型号],销售[[#This Row],[产品型号]])</f>
        <v>3</v>
      </c>
      <c r="I397" s="9">
        <f>销售[[#This Row],[销售量]]*销售[[#This Row],[零售价]]</f>
        <v>1287</v>
      </c>
      <c r="J397" s="8">
        <v>16</v>
      </c>
    </row>
    <row r="398" spans="4:10" x14ac:dyDescent="0.45">
      <c r="D398" s="7">
        <v>44225</v>
      </c>
      <c r="E398" s="8" t="s">
        <v>18</v>
      </c>
      <c r="F398" s="8" t="s">
        <v>19</v>
      </c>
      <c r="G398" s="8">
        <v>444</v>
      </c>
      <c r="H398" s="9">
        <f>SUMIFS(价目表[零售价],价目表[产品名称],销售[[#This Row],[产品名称]],价目表[产品型号],销售[[#This Row],[产品型号]])</f>
        <v>6</v>
      </c>
      <c r="I398" s="9">
        <f>销售[[#This Row],[销售量]]*销售[[#This Row],[零售价]]</f>
        <v>2664</v>
      </c>
      <c r="J398" s="8">
        <v>19</v>
      </c>
    </row>
    <row r="399" spans="4:10" x14ac:dyDescent="0.45">
      <c r="D399" s="7">
        <v>44226</v>
      </c>
      <c r="E399" s="8" t="s">
        <v>8</v>
      </c>
      <c r="F399" s="8" t="s">
        <v>13</v>
      </c>
      <c r="G399" s="8">
        <v>2562</v>
      </c>
      <c r="H399" s="9">
        <f>SUMIFS(价目表[零售价],价目表[产品名称],销售[[#This Row],[产品名称]],价目表[产品型号],销售[[#This Row],[产品型号]])</f>
        <v>8</v>
      </c>
      <c r="I399" s="9">
        <f>销售[[#This Row],[销售量]]*销售[[#This Row],[零售价]]</f>
        <v>20496</v>
      </c>
      <c r="J399" s="8">
        <v>13</v>
      </c>
    </row>
    <row r="400" spans="4:10" x14ac:dyDescent="0.45">
      <c r="D400" s="7">
        <v>44227</v>
      </c>
      <c r="E400" s="8" t="s">
        <v>21</v>
      </c>
      <c r="F400" s="8" t="s">
        <v>15</v>
      </c>
      <c r="G400" s="8">
        <v>1014</v>
      </c>
      <c r="H400" s="9">
        <f>SUMIFS(价目表[零售价],价目表[产品名称],销售[[#This Row],[产品名称]],价目表[产品型号],销售[[#This Row],[产品型号]])</f>
        <v>3.5</v>
      </c>
      <c r="I400" s="9">
        <f>销售[[#This Row],[销售量]]*销售[[#This Row],[零售价]]</f>
        <v>3549</v>
      </c>
      <c r="J400" s="8">
        <v>7</v>
      </c>
    </row>
    <row r="401" spans="4:10" x14ac:dyDescent="0.45">
      <c r="D401" s="7">
        <v>44228</v>
      </c>
      <c r="E401" s="8" t="s">
        <v>11</v>
      </c>
      <c r="F401" s="8" t="s">
        <v>14</v>
      </c>
      <c r="G401" s="8">
        <v>2813</v>
      </c>
      <c r="H401" s="9">
        <f>SUMIFS(价目表[零售价],价目表[产品名称],销售[[#This Row],[产品名称]],价目表[产品型号],销售[[#This Row],[产品型号]])</f>
        <v>2.5</v>
      </c>
      <c r="I401" s="9">
        <f>销售[[#This Row],[销售量]]*销售[[#This Row],[零售价]]</f>
        <v>7032.5</v>
      </c>
      <c r="J401" s="8">
        <v>16</v>
      </c>
    </row>
    <row r="402" spans="4:10" x14ac:dyDescent="0.45">
      <c r="D402" s="7">
        <v>44229</v>
      </c>
      <c r="E402" s="8" t="s">
        <v>8</v>
      </c>
      <c r="F402" s="8" t="s">
        <v>9</v>
      </c>
      <c r="G402" s="8">
        <v>528</v>
      </c>
      <c r="H402" s="9">
        <f>SUMIFS(价目表[零售价],价目表[产品名称],销售[[#This Row],[产品名称]],价目表[产品型号],销售[[#This Row],[产品型号]])</f>
        <v>4</v>
      </c>
      <c r="I402" s="9">
        <f>销售[[#This Row],[销售量]]*销售[[#This Row],[零售价]]</f>
        <v>2112</v>
      </c>
      <c r="J402" s="8">
        <v>2</v>
      </c>
    </row>
    <row r="403" spans="4:10" x14ac:dyDescent="0.45">
      <c r="D403" s="7">
        <v>44230</v>
      </c>
      <c r="E403" s="8" t="s">
        <v>16</v>
      </c>
      <c r="F403" s="8" t="s">
        <v>12</v>
      </c>
      <c r="G403" s="8">
        <v>2753</v>
      </c>
      <c r="H403" s="9">
        <f>SUMIFS(价目表[零售价],价目表[产品名称],销售[[#This Row],[产品名称]],价目表[产品型号],销售[[#This Row],[产品型号]])</f>
        <v>6</v>
      </c>
      <c r="I403" s="9">
        <f>销售[[#This Row],[销售量]]*销售[[#This Row],[零售价]]</f>
        <v>16518</v>
      </c>
      <c r="J403" s="8">
        <v>1</v>
      </c>
    </row>
    <row r="404" spans="4:10" x14ac:dyDescent="0.45">
      <c r="D404" s="7">
        <v>44231</v>
      </c>
      <c r="E404" s="8" t="s">
        <v>8</v>
      </c>
      <c r="F404" s="8" t="s">
        <v>9</v>
      </c>
      <c r="G404" s="8">
        <v>2169</v>
      </c>
      <c r="H404" s="9">
        <f>SUMIFS(价目表[零售价],价目表[产品名称],销售[[#This Row],[产品名称]],价目表[产品型号],销售[[#This Row],[产品型号]])</f>
        <v>4</v>
      </c>
      <c r="I404" s="9">
        <f>销售[[#This Row],[销售量]]*销售[[#This Row],[零售价]]</f>
        <v>8676</v>
      </c>
      <c r="J404" s="8">
        <v>19</v>
      </c>
    </row>
    <row r="405" spans="4:10" x14ac:dyDescent="0.45">
      <c r="D405" s="7">
        <v>44232</v>
      </c>
      <c r="E405" s="8" t="s">
        <v>21</v>
      </c>
      <c r="F405" s="8" t="s">
        <v>15</v>
      </c>
      <c r="G405" s="8">
        <v>665</v>
      </c>
      <c r="H405" s="9">
        <f>SUMIFS(价目表[零售价],价目表[产品名称],销售[[#This Row],[产品名称]],价目表[产品型号],销售[[#This Row],[产品型号]])</f>
        <v>3.5</v>
      </c>
      <c r="I405" s="9">
        <f>销售[[#This Row],[销售量]]*销售[[#This Row],[零售价]]</f>
        <v>2327.5</v>
      </c>
      <c r="J405" s="8">
        <v>8</v>
      </c>
    </row>
    <row r="406" spans="4:10" x14ac:dyDescent="0.45">
      <c r="D406" s="7">
        <v>44233</v>
      </c>
      <c r="E406" s="8" t="s">
        <v>21</v>
      </c>
      <c r="F406" s="8" t="s">
        <v>15</v>
      </c>
      <c r="G406" s="8">
        <v>2457</v>
      </c>
      <c r="H406" s="9">
        <f>SUMIFS(价目表[零售价],价目表[产品名称],销售[[#This Row],[产品名称]],价目表[产品型号],销售[[#This Row],[产品型号]])</f>
        <v>3.5</v>
      </c>
      <c r="I406" s="9">
        <f>销售[[#This Row],[销售量]]*销售[[#This Row],[零售价]]</f>
        <v>8599.5</v>
      </c>
      <c r="J406" s="8">
        <v>16</v>
      </c>
    </row>
    <row r="407" spans="4:10" x14ac:dyDescent="0.45">
      <c r="D407" s="7">
        <v>44234</v>
      </c>
      <c r="E407" s="8" t="s">
        <v>16</v>
      </c>
      <c r="F407" s="8" t="s">
        <v>15</v>
      </c>
      <c r="G407" s="8">
        <v>1721</v>
      </c>
      <c r="H407" s="9">
        <f>SUMIFS(价目表[零售价],价目表[产品名称],销售[[#This Row],[产品名称]],价目表[产品型号],销售[[#This Row],[产品型号]])</f>
        <v>3</v>
      </c>
      <c r="I407" s="9">
        <f>销售[[#This Row],[销售量]]*销售[[#This Row],[零售价]]</f>
        <v>5163</v>
      </c>
      <c r="J407" s="8">
        <v>3</v>
      </c>
    </row>
    <row r="408" spans="4:10" x14ac:dyDescent="0.45">
      <c r="D408" s="7">
        <v>44235</v>
      </c>
      <c r="E408" s="8" t="s">
        <v>16</v>
      </c>
      <c r="F408" s="8" t="s">
        <v>15</v>
      </c>
      <c r="G408" s="8">
        <v>2043</v>
      </c>
      <c r="H408" s="9">
        <f>SUMIFS(价目表[零售价],价目表[产品名称],销售[[#This Row],[产品名称]],价目表[产品型号],销售[[#This Row],[产品型号]])</f>
        <v>3</v>
      </c>
      <c r="I408" s="9">
        <f>销售[[#This Row],[销售量]]*销售[[#This Row],[零售价]]</f>
        <v>6129</v>
      </c>
      <c r="J408" s="8">
        <v>14</v>
      </c>
    </row>
    <row r="409" spans="4:10" x14ac:dyDescent="0.45">
      <c r="D409" s="7">
        <v>44236</v>
      </c>
      <c r="E409" s="8" t="s">
        <v>21</v>
      </c>
      <c r="F409" s="8" t="s">
        <v>15</v>
      </c>
      <c r="G409" s="8">
        <v>1221</v>
      </c>
      <c r="H409" s="9">
        <f>SUMIFS(价目表[零售价],价目表[产品名称],销售[[#This Row],[产品名称]],价目表[产品型号],销售[[#This Row],[产品型号]])</f>
        <v>3.5</v>
      </c>
      <c r="I409" s="9">
        <f>销售[[#This Row],[销售量]]*销售[[#This Row],[零售价]]</f>
        <v>4273.5</v>
      </c>
      <c r="J409" s="8">
        <v>10</v>
      </c>
    </row>
    <row r="410" spans="4:10" x14ac:dyDescent="0.45">
      <c r="D410" s="7">
        <v>44237</v>
      </c>
      <c r="E410" s="8" t="s">
        <v>18</v>
      </c>
      <c r="F410" s="8" t="s">
        <v>14</v>
      </c>
      <c r="G410" s="8">
        <v>1500</v>
      </c>
      <c r="H410" s="9">
        <f>SUMIFS(价目表[零售价],价目表[产品名称],销售[[#This Row],[产品名称]],价目表[产品型号],销售[[#This Row],[产品型号]])</f>
        <v>4</v>
      </c>
      <c r="I410" s="9">
        <f>销售[[#This Row],[销售量]]*销售[[#This Row],[零售价]]</f>
        <v>6000</v>
      </c>
      <c r="J410" s="8">
        <v>4</v>
      </c>
    </row>
    <row r="411" spans="4:10" x14ac:dyDescent="0.45">
      <c r="D411" s="7">
        <v>44238</v>
      </c>
      <c r="E411" s="8" t="s">
        <v>33</v>
      </c>
      <c r="F411" s="8" t="s">
        <v>28</v>
      </c>
      <c r="G411" s="8">
        <v>435</v>
      </c>
      <c r="H411" s="9">
        <f>SUMIFS(价目表[零售价],价目表[产品名称],销售[[#This Row],[产品名称]],价目表[产品型号],销售[[#This Row],[产品型号]])</f>
        <v>2.5</v>
      </c>
      <c r="I411" s="9">
        <f>销售[[#This Row],[销售量]]*销售[[#This Row],[零售价]]</f>
        <v>1087.5</v>
      </c>
      <c r="J411" s="8">
        <v>1</v>
      </c>
    </row>
    <row r="412" spans="4:10" x14ac:dyDescent="0.45">
      <c r="D412" s="7">
        <v>44239</v>
      </c>
      <c r="E412" s="8" t="s">
        <v>16</v>
      </c>
      <c r="F412" s="8" t="s">
        <v>15</v>
      </c>
      <c r="G412" s="8">
        <v>2202</v>
      </c>
      <c r="H412" s="9">
        <f>SUMIFS(价目表[零售价],价目表[产品名称],销售[[#This Row],[产品名称]],价目表[产品型号],销售[[#This Row],[产品型号]])</f>
        <v>3</v>
      </c>
      <c r="I412" s="9">
        <f>销售[[#This Row],[销售量]]*销售[[#This Row],[零售价]]</f>
        <v>6606</v>
      </c>
      <c r="J412" s="8">
        <v>13</v>
      </c>
    </row>
    <row r="413" spans="4:10" x14ac:dyDescent="0.45">
      <c r="D413" s="7">
        <v>44240</v>
      </c>
      <c r="E413" s="8" t="s">
        <v>16</v>
      </c>
      <c r="F413" s="8" t="s">
        <v>14</v>
      </c>
      <c r="G413" s="8">
        <v>656</v>
      </c>
      <c r="H413" s="9">
        <f>SUMIFS(价目表[零售价],价目表[产品名称],销售[[#This Row],[产品名称]],价目表[产品型号],销售[[#This Row],[产品型号]])</f>
        <v>2.5</v>
      </c>
      <c r="I413" s="9">
        <f>销售[[#This Row],[销售量]]*销售[[#This Row],[零售价]]</f>
        <v>1640</v>
      </c>
      <c r="J413" s="8">
        <v>1</v>
      </c>
    </row>
    <row r="414" spans="4:10" x14ac:dyDescent="0.45">
      <c r="D414" s="7">
        <v>44241</v>
      </c>
      <c r="E414" s="8" t="s">
        <v>8</v>
      </c>
      <c r="F414" s="8" t="s">
        <v>9</v>
      </c>
      <c r="G414" s="8">
        <v>2727</v>
      </c>
      <c r="H414" s="9">
        <f>SUMIFS(价目表[零售价],价目表[产品名称],销售[[#This Row],[产品名称]],价目表[产品型号],销售[[#This Row],[产品型号]])</f>
        <v>4</v>
      </c>
      <c r="I414" s="9">
        <f>销售[[#This Row],[销售量]]*销售[[#This Row],[零售价]]</f>
        <v>10908</v>
      </c>
      <c r="J414" s="8">
        <v>18</v>
      </c>
    </row>
    <row r="415" spans="4:10" x14ac:dyDescent="0.45">
      <c r="D415" s="7">
        <v>44242</v>
      </c>
      <c r="E415" s="8" t="s">
        <v>8</v>
      </c>
      <c r="F415" s="8" t="s">
        <v>13</v>
      </c>
      <c r="G415" s="8">
        <v>368</v>
      </c>
      <c r="H415" s="9">
        <f>SUMIFS(价目表[零售价],价目表[产品名称],销售[[#This Row],[产品名称]],价目表[产品型号],销售[[#This Row],[产品型号]])</f>
        <v>8</v>
      </c>
      <c r="I415" s="9">
        <f>销售[[#This Row],[销售量]]*销售[[#This Row],[零售价]]</f>
        <v>2944</v>
      </c>
      <c r="J415" s="8">
        <v>19</v>
      </c>
    </row>
    <row r="416" spans="4:10" x14ac:dyDescent="0.45">
      <c r="D416" s="7">
        <v>44243</v>
      </c>
      <c r="E416" s="8" t="s">
        <v>16</v>
      </c>
      <c r="F416" s="8" t="s">
        <v>15</v>
      </c>
      <c r="G416" s="8">
        <v>1998</v>
      </c>
      <c r="H416" s="9">
        <f>SUMIFS(价目表[零售价],价目表[产品名称],销售[[#This Row],[产品名称]],价目表[产品型号],销售[[#This Row],[产品型号]])</f>
        <v>3</v>
      </c>
      <c r="I416" s="9">
        <f>销售[[#This Row],[销售量]]*销售[[#This Row],[零售价]]</f>
        <v>5994</v>
      </c>
      <c r="J416" s="8">
        <v>15</v>
      </c>
    </row>
    <row r="417" spans="4:10" x14ac:dyDescent="0.45">
      <c r="D417" s="7">
        <v>44244</v>
      </c>
      <c r="E417" s="8" t="s">
        <v>17</v>
      </c>
      <c r="F417" s="8" t="s">
        <v>14</v>
      </c>
      <c r="G417" s="8">
        <v>2412</v>
      </c>
      <c r="H417" s="9">
        <f>SUMIFS(价目表[零售价],价目表[产品名称],销售[[#This Row],[产品名称]],价目表[产品型号],销售[[#This Row],[产品型号]])</f>
        <v>3</v>
      </c>
      <c r="I417" s="9">
        <f>销售[[#This Row],[销售量]]*销售[[#This Row],[零售价]]</f>
        <v>7236</v>
      </c>
      <c r="J417" s="8">
        <v>19</v>
      </c>
    </row>
    <row r="418" spans="4:10" x14ac:dyDescent="0.45">
      <c r="D418" s="7">
        <v>44245</v>
      </c>
      <c r="E418" s="8" t="s">
        <v>11</v>
      </c>
      <c r="F418" s="8" t="s">
        <v>12</v>
      </c>
      <c r="G418" s="8">
        <v>630</v>
      </c>
      <c r="H418" s="9">
        <f>SUMIFS(价目表[零售价],价目表[产品名称],销售[[#This Row],[产品名称]],价目表[产品型号],销售[[#This Row],[产品型号]])</f>
        <v>6</v>
      </c>
      <c r="I418" s="9">
        <f>销售[[#This Row],[销售量]]*销售[[#This Row],[零售价]]</f>
        <v>3780</v>
      </c>
      <c r="J418" s="8">
        <v>5</v>
      </c>
    </row>
    <row r="419" spans="4:10" x14ac:dyDescent="0.45">
      <c r="D419" s="7">
        <v>44246</v>
      </c>
      <c r="E419" s="8" t="s">
        <v>8</v>
      </c>
      <c r="F419" s="8" t="s">
        <v>9</v>
      </c>
      <c r="G419" s="8">
        <v>2188</v>
      </c>
      <c r="H419" s="9">
        <f>SUMIFS(价目表[零售价],价目表[产品名称],销售[[#This Row],[产品名称]],价目表[产品型号],销售[[#This Row],[产品型号]])</f>
        <v>4</v>
      </c>
      <c r="I419" s="9">
        <f>销售[[#This Row],[销售量]]*销售[[#This Row],[零售价]]</f>
        <v>8752</v>
      </c>
      <c r="J419" s="8">
        <v>19</v>
      </c>
    </row>
    <row r="420" spans="4:10" x14ac:dyDescent="0.45">
      <c r="D420" s="7">
        <v>44247</v>
      </c>
      <c r="E420" s="8" t="s">
        <v>11</v>
      </c>
      <c r="F420" s="8" t="s">
        <v>14</v>
      </c>
      <c r="G420" s="8">
        <v>1703</v>
      </c>
      <c r="H420" s="9">
        <f>SUMIFS(价目表[零售价],价目表[产品名称],销售[[#This Row],[产品名称]],价目表[产品型号],销售[[#This Row],[产品型号]])</f>
        <v>2.5</v>
      </c>
      <c r="I420" s="9">
        <f>销售[[#This Row],[销售量]]*销售[[#This Row],[零售价]]</f>
        <v>4257.5</v>
      </c>
      <c r="J420" s="8">
        <v>0</v>
      </c>
    </row>
    <row r="421" spans="4:10" x14ac:dyDescent="0.45">
      <c r="D421" s="7">
        <v>44248</v>
      </c>
      <c r="E421" s="8" t="s">
        <v>16</v>
      </c>
      <c r="F421" s="8" t="s">
        <v>14</v>
      </c>
      <c r="G421" s="8">
        <v>1101</v>
      </c>
      <c r="H421" s="9">
        <f>SUMIFS(价目表[零售价],价目表[产品名称],销售[[#This Row],[产品名称]],价目表[产品型号],销售[[#This Row],[产品型号]])</f>
        <v>2.5</v>
      </c>
      <c r="I421" s="9">
        <f>销售[[#This Row],[销售量]]*销售[[#This Row],[零售价]]</f>
        <v>2752.5</v>
      </c>
      <c r="J421" s="8">
        <v>17</v>
      </c>
    </row>
    <row r="422" spans="4:10" x14ac:dyDescent="0.45">
      <c r="D422" s="7">
        <v>44249</v>
      </c>
      <c r="E422" s="8" t="s">
        <v>8</v>
      </c>
      <c r="F422" s="8" t="s">
        <v>13</v>
      </c>
      <c r="G422" s="8">
        <v>2224</v>
      </c>
      <c r="H422" s="9">
        <f>SUMIFS(价目表[零售价],价目表[产品名称],销售[[#This Row],[产品名称]],价目表[产品型号],销售[[#This Row],[产品型号]])</f>
        <v>8</v>
      </c>
      <c r="I422" s="9">
        <f>销售[[#This Row],[销售量]]*销售[[#This Row],[零售价]]</f>
        <v>17792</v>
      </c>
      <c r="J422" s="8">
        <v>0</v>
      </c>
    </row>
    <row r="423" spans="4:10" x14ac:dyDescent="0.45">
      <c r="D423" s="7">
        <v>44250</v>
      </c>
      <c r="E423" s="8" t="s">
        <v>16</v>
      </c>
      <c r="F423" s="8" t="s">
        <v>12</v>
      </c>
      <c r="G423" s="8">
        <v>2824</v>
      </c>
      <c r="H423" s="9">
        <f>SUMIFS(价目表[零售价],价目表[产品名称],销售[[#This Row],[产品名称]],价目表[产品型号],销售[[#This Row],[产品型号]])</f>
        <v>6</v>
      </c>
      <c r="I423" s="9">
        <f>销售[[#This Row],[销售量]]*销售[[#This Row],[零售价]]</f>
        <v>16944</v>
      </c>
      <c r="J423" s="8">
        <v>19</v>
      </c>
    </row>
    <row r="424" spans="4:10" x14ac:dyDescent="0.45">
      <c r="D424" s="7">
        <v>44251</v>
      </c>
      <c r="E424" s="8" t="s">
        <v>8</v>
      </c>
      <c r="F424" s="8" t="s">
        <v>9</v>
      </c>
      <c r="G424" s="8">
        <v>2070</v>
      </c>
      <c r="H424" s="9">
        <f>SUMIFS(价目表[零售价],价目表[产品名称],销售[[#This Row],[产品名称]],价目表[产品型号],销售[[#This Row],[产品型号]])</f>
        <v>4</v>
      </c>
      <c r="I424" s="9">
        <f>销售[[#This Row],[销售量]]*销售[[#This Row],[零售价]]</f>
        <v>8280</v>
      </c>
      <c r="J424" s="8">
        <v>2</v>
      </c>
    </row>
    <row r="425" spans="4:10" x14ac:dyDescent="0.45">
      <c r="D425" s="7">
        <v>44252</v>
      </c>
      <c r="E425" s="8" t="s">
        <v>8</v>
      </c>
      <c r="F425" s="8" t="s">
        <v>9</v>
      </c>
      <c r="G425" s="8">
        <v>2163</v>
      </c>
      <c r="H425" s="9">
        <f>SUMIFS(价目表[零售价],价目表[产品名称],销售[[#This Row],[产品名称]],价目表[产品型号],销售[[#This Row],[产品型号]])</f>
        <v>4</v>
      </c>
      <c r="I425" s="9">
        <f>销售[[#This Row],[销售量]]*销售[[#This Row],[零售价]]</f>
        <v>8652</v>
      </c>
      <c r="J425" s="8">
        <v>2</v>
      </c>
    </row>
    <row r="426" spans="4:10" x14ac:dyDescent="0.45">
      <c r="D426" s="7">
        <v>44253</v>
      </c>
      <c r="E426" s="8" t="s">
        <v>16</v>
      </c>
      <c r="F426" s="8" t="s">
        <v>12</v>
      </c>
      <c r="G426" s="8">
        <v>846</v>
      </c>
      <c r="H426" s="9">
        <f>SUMIFS(价目表[零售价],价目表[产品名称],销售[[#This Row],[产品名称]],价目表[产品型号],销售[[#This Row],[产品型号]])</f>
        <v>6</v>
      </c>
      <c r="I426" s="9">
        <f>销售[[#This Row],[销售量]]*销售[[#This Row],[零售价]]</f>
        <v>5076</v>
      </c>
      <c r="J426" s="8">
        <v>0</v>
      </c>
    </row>
    <row r="427" spans="4:10" x14ac:dyDescent="0.45">
      <c r="D427" s="7">
        <v>44254</v>
      </c>
      <c r="E427" s="8" t="s">
        <v>16</v>
      </c>
      <c r="F427" s="8" t="s">
        <v>15</v>
      </c>
      <c r="G427" s="8">
        <v>512</v>
      </c>
      <c r="H427" s="9">
        <f>SUMIFS(价目表[零售价],价目表[产品名称],销售[[#This Row],[产品名称]],价目表[产品型号],销售[[#This Row],[产品型号]])</f>
        <v>3</v>
      </c>
      <c r="I427" s="9">
        <f>销售[[#This Row],[销售量]]*销售[[#This Row],[零售价]]</f>
        <v>1536</v>
      </c>
      <c r="J427" s="8">
        <v>15</v>
      </c>
    </row>
    <row r="428" spans="4:10" x14ac:dyDescent="0.45">
      <c r="D428" s="7">
        <v>44255</v>
      </c>
      <c r="E428" s="8" t="s">
        <v>33</v>
      </c>
      <c r="F428" s="8" t="s">
        <v>34</v>
      </c>
      <c r="G428" s="8">
        <v>734</v>
      </c>
      <c r="H428" s="9">
        <f>SUMIFS(价目表[零售价],价目表[产品名称],销售[[#This Row],[产品名称]],价目表[产品型号],销售[[#This Row],[产品型号]])</f>
        <v>6</v>
      </c>
      <c r="I428" s="9">
        <f>销售[[#This Row],[销售量]]*销售[[#This Row],[零售价]]</f>
        <v>4404</v>
      </c>
      <c r="J428" s="8">
        <v>6</v>
      </c>
    </row>
    <row r="429" spans="4:10" x14ac:dyDescent="0.45">
      <c r="D429" s="7">
        <v>44256</v>
      </c>
      <c r="E429" s="8" t="s">
        <v>16</v>
      </c>
      <c r="F429" s="8" t="s">
        <v>12</v>
      </c>
      <c r="G429" s="8">
        <v>949</v>
      </c>
      <c r="H429" s="9">
        <f>SUMIFS(价目表[零售价],价目表[产品名称],销售[[#This Row],[产品名称]],价目表[产品型号],销售[[#This Row],[产品型号]])</f>
        <v>6</v>
      </c>
      <c r="I429" s="9">
        <f>销售[[#This Row],[销售量]]*销售[[#This Row],[零售价]]</f>
        <v>5694</v>
      </c>
      <c r="J429" s="8">
        <v>4</v>
      </c>
    </row>
    <row r="430" spans="4:10" x14ac:dyDescent="0.45">
      <c r="D430" s="7">
        <v>44257</v>
      </c>
      <c r="E430" s="8" t="s">
        <v>18</v>
      </c>
      <c r="F430" s="8" t="s">
        <v>15</v>
      </c>
      <c r="G430" s="8">
        <v>1674</v>
      </c>
      <c r="H430" s="9">
        <f>SUMIFS(价目表[零售价],价目表[产品名称],销售[[#This Row],[产品名称]],价目表[产品型号],销售[[#This Row],[产品型号]])</f>
        <v>5</v>
      </c>
      <c r="I430" s="9">
        <f>销售[[#This Row],[销售量]]*销售[[#This Row],[零售价]]</f>
        <v>8370</v>
      </c>
      <c r="J430" s="8">
        <v>13</v>
      </c>
    </row>
    <row r="431" spans="4:10" x14ac:dyDescent="0.45">
      <c r="D431" s="7">
        <v>44258</v>
      </c>
      <c r="E431" s="8" t="s">
        <v>18</v>
      </c>
      <c r="F431" s="8" t="s">
        <v>14</v>
      </c>
      <c r="G431" s="8">
        <v>556</v>
      </c>
      <c r="H431" s="9">
        <f>SUMIFS(价目表[零售价],价目表[产品名称],销售[[#This Row],[产品名称]],价目表[产品型号],销售[[#This Row],[产品型号]])</f>
        <v>4</v>
      </c>
      <c r="I431" s="9">
        <f>销售[[#This Row],[销售量]]*销售[[#This Row],[零售价]]</f>
        <v>2224</v>
      </c>
      <c r="J431" s="8">
        <v>7</v>
      </c>
    </row>
    <row r="432" spans="4:10" x14ac:dyDescent="0.45">
      <c r="D432" s="7">
        <v>44259</v>
      </c>
      <c r="E432" s="8" t="s">
        <v>16</v>
      </c>
      <c r="F432" s="8" t="s">
        <v>12</v>
      </c>
      <c r="G432" s="8">
        <v>2418</v>
      </c>
      <c r="H432" s="9">
        <f>SUMIFS(价目表[零售价],价目表[产品名称],销售[[#This Row],[产品名称]],价目表[产品型号],销售[[#This Row],[产品型号]])</f>
        <v>6</v>
      </c>
      <c r="I432" s="9">
        <f>销售[[#This Row],[销售量]]*销售[[#This Row],[零售价]]</f>
        <v>14508</v>
      </c>
      <c r="J432" s="8">
        <v>2</v>
      </c>
    </row>
    <row r="433" spans="4:10" x14ac:dyDescent="0.45">
      <c r="D433" s="7">
        <v>44260</v>
      </c>
      <c r="E433" s="8" t="s">
        <v>17</v>
      </c>
      <c r="F433" s="8" t="s">
        <v>14</v>
      </c>
      <c r="G433" s="8">
        <v>1508</v>
      </c>
      <c r="H433" s="9">
        <f>SUMIFS(价目表[零售价],价目表[产品名称],销售[[#This Row],[产品名称]],价目表[产品型号],销售[[#This Row],[产品型号]])</f>
        <v>3</v>
      </c>
      <c r="I433" s="9">
        <f>销售[[#This Row],[销售量]]*销售[[#This Row],[零售价]]</f>
        <v>4524</v>
      </c>
      <c r="J433" s="8">
        <v>3</v>
      </c>
    </row>
    <row r="434" spans="4:10" x14ac:dyDescent="0.45">
      <c r="D434" s="7">
        <v>44261</v>
      </c>
      <c r="E434" s="8" t="s">
        <v>8</v>
      </c>
      <c r="F434" s="8" t="s">
        <v>14</v>
      </c>
      <c r="G434" s="8">
        <v>2737</v>
      </c>
      <c r="H434" s="9">
        <f>SUMIFS(价目表[零售价],价目表[产品名称],销售[[#This Row],[产品名称]],价目表[产品型号],销售[[#This Row],[产品型号]])</f>
        <v>6</v>
      </c>
      <c r="I434" s="9">
        <f>销售[[#This Row],[销售量]]*销售[[#This Row],[零售价]]</f>
        <v>16422</v>
      </c>
      <c r="J434" s="8">
        <v>0</v>
      </c>
    </row>
    <row r="435" spans="4:10" x14ac:dyDescent="0.45">
      <c r="D435" s="7">
        <v>44262</v>
      </c>
      <c r="E435" s="8" t="s">
        <v>11</v>
      </c>
      <c r="F435" s="8" t="s">
        <v>14</v>
      </c>
      <c r="G435" s="8">
        <v>1309</v>
      </c>
      <c r="H435" s="9">
        <f>SUMIFS(价目表[零售价],价目表[产品名称],销售[[#This Row],[产品名称]],价目表[产品型号],销售[[#This Row],[产品型号]])</f>
        <v>2.5</v>
      </c>
      <c r="I435" s="9">
        <f>销售[[#This Row],[销售量]]*销售[[#This Row],[零售价]]</f>
        <v>3272.5</v>
      </c>
      <c r="J435" s="8">
        <v>17</v>
      </c>
    </row>
    <row r="436" spans="4:10" x14ac:dyDescent="0.45">
      <c r="D436" s="7">
        <v>44263</v>
      </c>
      <c r="E436" s="8" t="s">
        <v>18</v>
      </c>
      <c r="F436" s="8" t="s">
        <v>19</v>
      </c>
      <c r="G436" s="8">
        <v>1312</v>
      </c>
      <c r="H436" s="9">
        <f>SUMIFS(价目表[零售价],价目表[产品名称],销售[[#This Row],[产品名称]],价目表[产品型号],销售[[#This Row],[产品型号]])</f>
        <v>6</v>
      </c>
      <c r="I436" s="9">
        <f>销售[[#This Row],[销售量]]*销售[[#This Row],[零售价]]</f>
        <v>7872</v>
      </c>
      <c r="J436" s="8">
        <v>0</v>
      </c>
    </row>
    <row r="437" spans="4:10" x14ac:dyDescent="0.45">
      <c r="D437" s="7">
        <v>44264</v>
      </c>
      <c r="E437" s="8" t="s">
        <v>8</v>
      </c>
      <c r="F437" s="8" t="s">
        <v>9</v>
      </c>
      <c r="G437" s="8">
        <v>2845</v>
      </c>
      <c r="H437" s="9">
        <f>SUMIFS(价目表[零售价],价目表[产品名称],销售[[#This Row],[产品名称]],价目表[产品型号],销售[[#This Row],[产品型号]])</f>
        <v>4</v>
      </c>
      <c r="I437" s="9">
        <f>销售[[#This Row],[销售量]]*销售[[#This Row],[零售价]]</f>
        <v>11380</v>
      </c>
      <c r="J437" s="8">
        <v>10</v>
      </c>
    </row>
    <row r="438" spans="4:10" x14ac:dyDescent="0.45">
      <c r="D438" s="7">
        <v>44265</v>
      </c>
      <c r="E438" s="8" t="s">
        <v>8</v>
      </c>
      <c r="F438" s="8" t="s">
        <v>14</v>
      </c>
      <c r="G438" s="8">
        <v>2843</v>
      </c>
      <c r="H438" s="9">
        <f>SUMIFS(价目表[零售价],价目表[产品名称],销售[[#This Row],[产品名称]],价目表[产品型号],销售[[#This Row],[产品型号]])</f>
        <v>6</v>
      </c>
      <c r="I438" s="9">
        <f>销售[[#This Row],[销售量]]*销售[[#This Row],[零售价]]</f>
        <v>17058</v>
      </c>
      <c r="J438" s="8">
        <v>15</v>
      </c>
    </row>
    <row r="439" spans="4:10" x14ac:dyDescent="0.45">
      <c r="D439" s="7">
        <v>44266</v>
      </c>
      <c r="E439" s="8" t="s">
        <v>8</v>
      </c>
      <c r="F439" s="8" t="s">
        <v>14</v>
      </c>
      <c r="G439" s="8">
        <v>994</v>
      </c>
      <c r="H439" s="9">
        <f>SUMIFS(价目表[零售价],价目表[产品名称],销售[[#This Row],[产品名称]],价目表[产品型号],销售[[#This Row],[产品型号]])</f>
        <v>6</v>
      </c>
      <c r="I439" s="9">
        <f>销售[[#This Row],[销售量]]*销售[[#This Row],[零售价]]</f>
        <v>5964</v>
      </c>
      <c r="J439" s="8">
        <v>5</v>
      </c>
    </row>
    <row r="440" spans="4:10" x14ac:dyDescent="0.45">
      <c r="D440" s="7">
        <v>44267</v>
      </c>
      <c r="E440" s="8" t="s">
        <v>16</v>
      </c>
      <c r="F440" s="8" t="s">
        <v>12</v>
      </c>
      <c r="G440" s="8">
        <v>629</v>
      </c>
      <c r="H440" s="9">
        <f>SUMIFS(价目表[零售价],价目表[产品名称],销售[[#This Row],[产品名称]],价目表[产品型号],销售[[#This Row],[产品型号]])</f>
        <v>6</v>
      </c>
      <c r="I440" s="9">
        <f>销售[[#This Row],[销售量]]*销售[[#This Row],[零售价]]</f>
        <v>3774</v>
      </c>
      <c r="J440" s="8">
        <v>8</v>
      </c>
    </row>
    <row r="441" spans="4:10" x14ac:dyDescent="0.45">
      <c r="D441" s="7">
        <v>44268</v>
      </c>
      <c r="E441" s="8" t="s">
        <v>18</v>
      </c>
      <c r="F441" s="8" t="s">
        <v>14</v>
      </c>
      <c r="G441" s="8">
        <v>1053</v>
      </c>
      <c r="H441" s="9">
        <f>SUMIFS(价目表[零售价],价目表[产品名称],销售[[#This Row],[产品名称]],价目表[产品型号],销售[[#This Row],[产品型号]])</f>
        <v>4</v>
      </c>
      <c r="I441" s="9">
        <f>销售[[#This Row],[销售量]]*销售[[#This Row],[零售价]]</f>
        <v>4212</v>
      </c>
      <c r="J441" s="8">
        <v>20</v>
      </c>
    </row>
    <row r="442" spans="4:10" x14ac:dyDescent="0.45">
      <c r="D442" s="7">
        <v>44269</v>
      </c>
      <c r="E442" s="8" t="s">
        <v>18</v>
      </c>
      <c r="F442" s="8" t="s">
        <v>19</v>
      </c>
      <c r="G442" s="8">
        <v>2372</v>
      </c>
      <c r="H442" s="9">
        <f>SUMIFS(价目表[零售价],价目表[产品名称],销售[[#This Row],[产品名称]],价目表[产品型号],销售[[#This Row],[产品型号]])</f>
        <v>6</v>
      </c>
      <c r="I442" s="9">
        <f>销售[[#This Row],[销售量]]*销售[[#This Row],[零售价]]</f>
        <v>14232</v>
      </c>
      <c r="J442" s="8">
        <v>3</v>
      </c>
    </row>
    <row r="443" spans="4:10" x14ac:dyDescent="0.45">
      <c r="D443" s="7">
        <v>44270</v>
      </c>
      <c r="E443" s="8" t="s">
        <v>8</v>
      </c>
      <c r="F443" s="8" t="s">
        <v>9</v>
      </c>
      <c r="G443" s="8">
        <v>967</v>
      </c>
      <c r="H443" s="9">
        <f>SUMIFS(价目表[零售价],价目表[产品名称],销售[[#This Row],[产品名称]],价目表[产品型号],销售[[#This Row],[产品型号]])</f>
        <v>4</v>
      </c>
      <c r="I443" s="9">
        <f>销售[[#This Row],[销售量]]*销售[[#This Row],[零售价]]</f>
        <v>3868</v>
      </c>
      <c r="J443" s="8">
        <v>8</v>
      </c>
    </row>
    <row r="444" spans="4:10" x14ac:dyDescent="0.45">
      <c r="D444" s="7">
        <v>44271</v>
      </c>
      <c r="E444" s="8" t="s">
        <v>18</v>
      </c>
      <c r="F444" s="8" t="s">
        <v>19</v>
      </c>
      <c r="G444" s="8">
        <v>373</v>
      </c>
      <c r="H444" s="9">
        <f>SUMIFS(价目表[零售价],价目表[产品名称],销售[[#This Row],[产品名称]],价目表[产品型号],销售[[#This Row],[产品型号]])</f>
        <v>6</v>
      </c>
      <c r="I444" s="9">
        <f>销售[[#This Row],[销售量]]*销售[[#This Row],[零售价]]</f>
        <v>2238</v>
      </c>
      <c r="J444" s="8">
        <v>10</v>
      </c>
    </row>
    <row r="445" spans="4:10" x14ac:dyDescent="0.45">
      <c r="D445" s="7">
        <v>44272</v>
      </c>
      <c r="E445" s="8" t="s">
        <v>35</v>
      </c>
      <c r="F445" s="8" t="s">
        <v>28</v>
      </c>
      <c r="G445" s="8">
        <v>312</v>
      </c>
      <c r="H445" s="9">
        <f>SUMIFS(价目表[零售价],价目表[产品名称],销售[[#This Row],[产品名称]],价目表[产品型号],销售[[#This Row],[产品型号]])</f>
        <v>6</v>
      </c>
      <c r="I445" s="9">
        <f>销售[[#This Row],[销售量]]*销售[[#This Row],[零售价]]</f>
        <v>1872</v>
      </c>
      <c r="J445" s="8">
        <v>13</v>
      </c>
    </row>
    <row r="446" spans="4:10" x14ac:dyDescent="0.45">
      <c r="D446" s="7">
        <v>44273</v>
      </c>
      <c r="E446" s="8" t="s">
        <v>8</v>
      </c>
      <c r="F446" s="8" t="s">
        <v>9</v>
      </c>
      <c r="G446" s="8">
        <v>908</v>
      </c>
      <c r="H446" s="9">
        <f>SUMIFS(价目表[零售价],价目表[产品名称],销售[[#This Row],[产品名称]],价目表[产品型号],销售[[#This Row],[产品型号]])</f>
        <v>4</v>
      </c>
      <c r="I446" s="9">
        <f>销售[[#This Row],[销售量]]*销售[[#This Row],[零售价]]</f>
        <v>3632</v>
      </c>
      <c r="J446" s="8">
        <v>8</v>
      </c>
    </row>
    <row r="447" spans="4:10" x14ac:dyDescent="0.45">
      <c r="D447" s="7">
        <v>44274</v>
      </c>
      <c r="E447" s="8" t="s">
        <v>17</v>
      </c>
      <c r="F447" s="8" t="s">
        <v>14</v>
      </c>
      <c r="G447" s="8">
        <v>1197</v>
      </c>
      <c r="H447" s="9">
        <f>SUMIFS(价目表[零售价],价目表[产品名称],销售[[#This Row],[产品名称]],价目表[产品型号],销售[[#This Row],[产品型号]])</f>
        <v>3</v>
      </c>
      <c r="I447" s="9">
        <f>销售[[#This Row],[销售量]]*销售[[#This Row],[零售价]]</f>
        <v>3591</v>
      </c>
      <c r="J447" s="8">
        <v>1</v>
      </c>
    </row>
    <row r="448" spans="4:10" x14ac:dyDescent="0.45">
      <c r="D448" s="7">
        <v>44275</v>
      </c>
      <c r="E448" s="8" t="s">
        <v>16</v>
      </c>
      <c r="F448" s="8" t="s">
        <v>15</v>
      </c>
      <c r="G448" s="8">
        <v>225</v>
      </c>
      <c r="H448" s="9">
        <f>SUMIFS(价目表[零售价],价目表[产品名称],销售[[#This Row],[产品名称]],价目表[产品型号],销售[[#This Row],[产品型号]])</f>
        <v>3</v>
      </c>
      <c r="I448" s="9">
        <f>销售[[#This Row],[销售量]]*销售[[#This Row],[零售价]]</f>
        <v>675</v>
      </c>
      <c r="J448" s="8">
        <v>1</v>
      </c>
    </row>
    <row r="449" spans="4:10" x14ac:dyDescent="0.45">
      <c r="D449" s="7">
        <v>44276</v>
      </c>
      <c r="E449" s="8" t="s">
        <v>17</v>
      </c>
      <c r="F449" s="8" t="s">
        <v>15</v>
      </c>
      <c r="G449" s="8">
        <v>547</v>
      </c>
      <c r="H449" s="9">
        <f>SUMIFS(价目表[零售价],价目表[产品名称],销售[[#This Row],[产品名称]],价目表[产品型号],销售[[#This Row],[产品型号]])</f>
        <v>3.5</v>
      </c>
      <c r="I449" s="9">
        <f>销售[[#This Row],[销售量]]*销售[[#This Row],[零售价]]</f>
        <v>1914.5</v>
      </c>
      <c r="J449" s="8">
        <v>18</v>
      </c>
    </row>
    <row r="450" spans="4:10" x14ac:dyDescent="0.45">
      <c r="D450" s="7">
        <v>44277</v>
      </c>
      <c r="E450" s="8" t="s">
        <v>18</v>
      </c>
      <c r="F450" s="8" t="s">
        <v>15</v>
      </c>
      <c r="G450" s="8">
        <v>559</v>
      </c>
      <c r="H450" s="9">
        <f>SUMIFS(价目表[零售价],价目表[产品名称],销售[[#This Row],[产品名称]],价目表[产品型号],销售[[#This Row],[产品型号]])</f>
        <v>5</v>
      </c>
      <c r="I450" s="9">
        <f>销售[[#This Row],[销售量]]*销售[[#This Row],[零售价]]</f>
        <v>2795</v>
      </c>
      <c r="J450" s="8">
        <v>8</v>
      </c>
    </row>
    <row r="451" spans="4:10" x14ac:dyDescent="0.45">
      <c r="D451" s="7">
        <v>44278</v>
      </c>
      <c r="E451" s="8" t="s">
        <v>17</v>
      </c>
      <c r="F451" s="8" t="s">
        <v>14</v>
      </c>
      <c r="G451" s="8">
        <v>503</v>
      </c>
      <c r="H451" s="9">
        <f>SUMIFS(价目表[零售价],价目表[产品名称],销售[[#This Row],[产品名称]],价目表[产品型号],销售[[#This Row],[产品型号]])</f>
        <v>3</v>
      </c>
      <c r="I451" s="9">
        <f>销售[[#This Row],[销售量]]*销售[[#This Row],[零售价]]</f>
        <v>1509</v>
      </c>
      <c r="J451" s="8">
        <v>17</v>
      </c>
    </row>
    <row r="452" spans="4:10" x14ac:dyDescent="0.45">
      <c r="D452" s="7">
        <v>44279</v>
      </c>
      <c r="E452" s="8" t="s">
        <v>16</v>
      </c>
      <c r="F452" s="8" t="s">
        <v>12</v>
      </c>
      <c r="G452" s="8">
        <v>663</v>
      </c>
      <c r="H452" s="9">
        <f>SUMIFS(价目表[零售价],价目表[产品名称],销售[[#This Row],[产品名称]],价目表[产品型号],销售[[#This Row],[产品型号]])</f>
        <v>6</v>
      </c>
      <c r="I452" s="9">
        <f>销售[[#This Row],[销售量]]*销售[[#This Row],[零售价]]</f>
        <v>3978</v>
      </c>
      <c r="J452" s="8">
        <v>3</v>
      </c>
    </row>
    <row r="453" spans="4:10" x14ac:dyDescent="0.45">
      <c r="D453" s="7">
        <v>44280</v>
      </c>
      <c r="E453" s="8" t="s">
        <v>21</v>
      </c>
      <c r="F453" s="8" t="s">
        <v>12</v>
      </c>
      <c r="G453" s="8">
        <v>438</v>
      </c>
      <c r="H453" s="9">
        <f>SUMIFS(价目表[零售价],价目表[产品名称],销售[[#This Row],[产品名称]],价目表[产品型号],销售[[#This Row],[产品型号]])</f>
        <v>8</v>
      </c>
      <c r="I453" s="9">
        <f>销售[[#This Row],[销售量]]*销售[[#This Row],[零售价]]</f>
        <v>3504</v>
      </c>
      <c r="J453" s="8">
        <v>13</v>
      </c>
    </row>
    <row r="454" spans="4:10" x14ac:dyDescent="0.45">
      <c r="D454" s="7">
        <v>44281</v>
      </c>
      <c r="E454" s="8" t="s">
        <v>17</v>
      </c>
      <c r="F454" s="8" t="s">
        <v>15</v>
      </c>
      <c r="G454" s="8">
        <v>2927</v>
      </c>
      <c r="H454" s="9">
        <f>SUMIFS(价目表[零售价],价目表[产品名称],销售[[#This Row],[产品名称]],价目表[产品型号],销售[[#This Row],[产品型号]])</f>
        <v>3.5</v>
      </c>
      <c r="I454" s="9">
        <f>销售[[#This Row],[销售量]]*销售[[#This Row],[零售价]]</f>
        <v>10244.5</v>
      </c>
      <c r="J454" s="8">
        <v>20</v>
      </c>
    </row>
    <row r="455" spans="4:10" x14ac:dyDescent="0.45">
      <c r="D455" s="7">
        <v>44282</v>
      </c>
      <c r="E455" s="8" t="s">
        <v>21</v>
      </c>
      <c r="F455" s="8" t="s">
        <v>15</v>
      </c>
      <c r="G455" s="8">
        <v>974</v>
      </c>
      <c r="H455" s="9">
        <f>SUMIFS(价目表[零售价],价目表[产品名称],销售[[#This Row],[产品名称]],价目表[产品型号],销售[[#This Row],[产品型号]])</f>
        <v>3.5</v>
      </c>
      <c r="I455" s="9">
        <f>销售[[#This Row],[销售量]]*销售[[#This Row],[零售价]]</f>
        <v>3409</v>
      </c>
      <c r="J455" s="8">
        <v>19</v>
      </c>
    </row>
    <row r="456" spans="4:10" x14ac:dyDescent="0.45">
      <c r="D456" s="7">
        <v>44283</v>
      </c>
      <c r="E456" s="8" t="s">
        <v>16</v>
      </c>
      <c r="F456" s="8" t="s">
        <v>12</v>
      </c>
      <c r="G456" s="8">
        <v>2832</v>
      </c>
      <c r="H456" s="9">
        <f>SUMIFS(价目表[零售价],价目表[产品名称],销售[[#This Row],[产品名称]],价目表[产品型号],销售[[#This Row],[产品型号]])</f>
        <v>6</v>
      </c>
      <c r="I456" s="9">
        <f>销售[[#This Row],[销售量]]*销售[[#This Row],[零售价]]</f>
        <v>16992</v>
      </c>
      <c r="J456" s="8">
        <v>20</v>
      </c>
    </row>
    <row r="457" spans="4:10" x14ac:dyDescent="0.45">
      <c r="D457" s="7">
        <v>44284</v>
      </c>
      <c r="E457" s="8" t="s">
        <v>11</v>
      </c>
      <c r="F457" s="8" t="s">
        <v>12</v>
      </c>
      <c r="G457" s="8">
        <v>528</v>
      </c>
      <c r="H457" s="9">
        <f>SUMIFS(价目表[零售价],价目表[产品名称],销售[[#This Row],[产品名称]],价目表[产品型号],销售[[#This Row],[产品型号]])</f>
        <v>6</v>
      </c>
      <c r="I457" s="9">
        <f>销售[[#This Row],[销售量]]*销售[[#This Row],[零售价]]</f>
        <v>3168</v>
      </c>
      <c r="J457" s="8">
        <v>4</v>
      </c>
    </row>
    <row r="458" spans="4:10" x14ac:dyDescent="0.45">
      <c r="D458" s="7">
        <v>44285</v>
      </c>
      <c r="E458" s="8" t="s">
        <v>17</v>
      </c>
      <c r="F458" s="8" t="s">
        <v>15</v>
      </c>
      <c r="G458" s="8">
        <v>2217</v>
      </c>
      <c r="H458" s="9">
        <f>SUMIFS(价目表[零售价],价目表[产品名称],销售[[#This Row],[产品名称]],价目表[产品型号],销售[[#This Row],[产品型号]])</f>
        <v>3.5</v>
      </c>
      <c r="I458" s="9">
        <f>销售[[#This Row],[销售量]]*销售[[#This Row],[零售价]]</f>
        <v>7759.5</v>
      </c>
      <c r="J458" s="8">
        <v>17</v>
      </c>
    </row>
    <row r="459" spans="4:10" x14ac:dyDescent="0.45">
      <c r="D459" s="7">
        <v>44286</v>
      </c>
      <c r="E459" s="8" t="s">
        <v>11</v>
      </c>
      <c r="F459" s="8" t="s">
        <v>12</v>
      </c>
      <c r="G459" s="8">
        <v>363</v>
      </c>
      <c r="H459" s="9">
        <f>SUMIFS(价目表[零售价],价目表[产品名称],销售[[#This Row],[产品名称]],价目表[产品型号],销售[[#This Row],[产品型号]])</f>
        <v>6</v>
      </c>
      <c r="I459" s="9">
        <f>销售[[#This Row],[销售量]]*销售[[#This Row],[零售价]]</f>
        <v>2178</v>
      </c>
      <c r="J459" s="8">
        <v>0</v>
      </c>
    </row>
    <row r="460" spans="4:10" x14ac:dyDescent="0.45">
      <c r="D460" s="7">
        <v>44287</v>
      </c>
      <c r="E460" s="8" t="s">
        <v>16</v>
      </c>
      <c r="F460" s="8" t="s">
        <v>12</v>
      </c>
      <c r="G460" s="8">
        <v>1593</v>
      </c>
      <c r="H460" s="9">
        <f>SUMIFS(价目表[零售价],价目表[产品名称],销售[[#This Row],[产品名称]],价目表[产品型号],销售[[#This Row],[产品型号]])</f>
        <v>6</v>
      </c>
      <c r="I460" s="9">
        <f>销售[[#This Row],[销售量]]*销售[[#This Row],[零售价]]</f>
        <v>9558</v>
      </c>
      <c r="J460" s="8">
        <v>7</v>
      </c>
    </row>
    <row r="461" spans="4:10" x14ac:dyDescent="0.45">
      <c r="D461" s="7">
        <v>44288</v>
      </c>
      <c r="E461" s="8" t="s">
        <v>21</v>
      </c>
      <c r="F461" s="8" t="s">
        <v>15</v>
      </c>
      <c r="G461" s="8">
        <v>1938</v>
      </c>
      <c r="H461" s="9">
        <f>SUMIFS(价目表[零售价],价目表[产品名称],销售[[#This Row],[产品名称]],价目表[产品型号],销售[[#This Row],[产品型号]])</f>
        <v>3.5</v>
      </c>
      <c r="I461" s="9">
        <f>销售[[#This Row],[销售量]]*销售[[#This Row],[零售价]]</f>
        <v>6783</v>
      </c>
      <c r="J461" s="8">
        <v>9</v>
      </c>
    </row>
    <row r="462" spans="4:10" x14ac:dyDescent="0.45">
      <c r="D462" s="7">
        <v>44289</v>
      </c>
      <c r="E462" s="8" t="s">
        <v>33</v>
      </c>
      <c r="F462" s="8" t="s">
        <v>34</v>
      </c>
      <c r="G462" s="8">
        <v>2449</v>
      </c>
      <c r="H462" s="9">
        <f>SUMIFS(价目表[零售价],价目表[产品名称],销售[[#This Row],[产品名称]],价目表[产品型号],销售[[#This Row],[产品型号]])</f>
        <v>6</v>
      </c>
      <c r="I462" s="9">
        <f>销售[[#This Row],[销售量]]*销售[[#This Row],[零售价]]</f>
        <v>14694</v>
      </c>
      <c r="J462" s="8">
        <v>13</v>
      </c>
    </row>
    <row r="463" spans="4:10" x14ac:dyDescent="0.45">
      <c r="D463" s="7">
        <v>44290</v>
      </c>
      <c r="E463" s="8" t="s">
        <v>21</v>
      </c>
      <c r="F463" s="8" t="s">
        <v>12</v>
      </c>
      <c r="G463" s="8">
        <v>999</v>
      </c>
      <c r="H463" s="9">
        <f>SUMIFS(价目表[零售价],价目表[产品名称],销售[[#This Row],[产品名称]],价目表[产品型号],销售[[#This Row],[产品型号]])</f>
        <v>8</v>
      </c>
      <c r="I463" s="9">
        <f>销售[[#This Row],[销售量]]*销售[[#This Row],[零售价]]</f>
        <v>7992</v>
      </c>
      <c r="J463" s="8">
        <v>15</v>
      </c>
    </row>
    <row r="464" spans="4:10" x14ac:dyDescent="0.45">
      <c r="D464" s="7">
        <v>44291</v>
      </c>
      <c r="E464" s="8" t="s">
        <v>8</v>
      </c>
      <c r="F464" s="8" t="s">
        <v>9</v>
      </c>
      <c r="G464" s="8">
        <v>985</v>
      </c>
      <c r="H464" s="9">
        <f>SUMIFS(价目表[零售价],价目表[产品名称],销售[[#This Row],[产品名称]],价目表[产品型号],销售[[#This Row],[产品型号]])</f>
        <v>4</v>
      </c>
      <c r="I464" s="9">
        <f>销售[[#This Row],[销售量]]*销售[[#This Row],[零售价]]</f>
        <v>3940</v>
      </c>
      <c r="J464" s="8">
        <v>2</v>
      </c>
    </row>
    <row r="465" spans="4:10" x14ac:dyDescent="0.45">
      <c r="D465" s="7">
        <v>44292</v>
      </c>
      <c r="E465" s="8" t="s">
        <v>16</v>
      </c>
      <c r="F465" s="8" t="s">
        <v>14</v>
      </c>
      <c r="G465" s="8">
        <v>1379</v>
      </c>
      <c r="H465" s="9">
        <f>SUMIFS(价目表[零售价],价目表[产品名称],销售[[#This Row],[产品名称]],价目表[产品型号],销售[[#This Row],[产品型号]])</f>
        <v>2.5</v>
      </c>
      <c r="I465" s="9">
        <f>销售[[#This Row],[销售量]]*销售[[#This Row],[零售价]]</f>
        <v>3447.5</v>
      </c>
      <c r="J465" s="8">
        <v>2</v>
      </c>
    </row>
    <row r="466" spans="4:10" x14ac:dyDescent="0.45">
      <c r="D466" s="7">
        <v>44293</v>
      </c>
      <c r="E466" s="8" t="s">
        <v>18</v>
      </c>
      <c r="F466" s="8" t="s">
        <v>14</v>
      </c>
      <c r="G466" s="8">
        <v>2769</v>
      </c>
      <c r="H466" s="9">
        <f>SUMIFS(价目表[零售价],价目表[产品名称],销售[[#This Row],[产品名称]],价目表[产品型号],销售[[#This Row],[产品型号]])</f>
        <v>4</v>
      </c>
      <c r="I466" s="9">
        <f>销售[[#This Row],[销售量]]*销售[[#This Row],[零售价]]</f>
        <v>11076</v>
      </c>
      <c r="J466" s="8">
        <v>4</v>
      </c>
    </row>
    <row r="467" spans="4:10" x14ac:dyDescent="0.45">
      <c r="D467" s="7">
        <v>44294</v>
      </c>
      <c r="E467" s="8" t="s">
        <v>16</v>
      </c>
      <c r="F467" s="8" t="s">
        <v>14</v>
      </c>
      <c r="G467" s="8">
        <v>1291</v>
      </c>
      <c r="H467" s="9">
        <f>SUMIFS(价目表[零售价],价目表[产品名称],销售[[#This Row],[产品名称]],价目表[产品型号],销售[[#This Row],[产品型号]])</f>
        <v>2.5</v>
      </c>
      <c r="I467" s="9">
        <f>销售[[#This Row],[销售量]]*销售[[#This Row],[零售价]]</f>
        <v>3227.5</v>
      </c>
      <c r="J467" s="8">
        <v>15</v>
      </c>
    </row>
    <row r="468" spans="4:10" x14ac:dyDescent="0.45">
      <c r="D468" s="7">
        <v>44295</v>
      </c>
      <c r="E468" s="8" t="s">
        <v>16</v>
      </c>
      <c r="F468" s="8" t="s">
        <v>14</v>
      </c>
      <c r="G468" s="8">
        <v>2176</v>
      </c>
      <c r="H468" s="9">
        <f>SUMIFS(价目表[零售价],价目表[产品名称],销售[[#This Row],[产品名称]],价目表[产品型号],销售[[#This Row],[产品型号]])</f>
        <v>2.5</v>
      </c>
      <c r="I468" s="9">
        <f>销售[[#This Row],[销售量]]*销售[[#This Row],[零售价]]</f>
        <v>5440</v>
      </c>
      <c r="J468" s="8">
        <v>8</v>
      </c>
    </row>
    <row r="469" spans="4:10" x14ac:dyDescent="0.45">
      <c r="D469" s="7">
        <v>44296</v>
      </c>
      <c r="E469" s="8" t="s">
        <v>17</v>
      </c>
      <c r="F469" s="8" t="s">
        <v>14</v>
      </c>
      <c r="G469" s="8">
        <v>2949</v>
      </c>
      <c r="H469" s="9">
        <f>SUMIFS(价目表[零售价],价目表[产品名称],销售[[#This Row],[产品名称]],价目表[产品型号],销售[[#This Row],[产品型号]])</f>
        <v>3</v>
      </c>
      <c r="I469" s="9">
        <f>销售[[#This Row],[销售量]]*销售[[#This Row],[零售价]]</f>
        <v>8847</v>
      </c>
      <c r="J469" s="8">
        <v>20</v>
      </c>
    </row>
    <row r="470" spans="4:10" x14ac:dyDescent="0.45">
      <c r="D470" s="7">
        <v>44297</v>
      </c>
      <c r="E470" s="8" t="s">
        <v>16</v>
      </c>
      <c r="F470" s="8" t="s">
        <v>12</v>
      </c>
      <c r="G470" s="8">
        <v>641</v>
      </c>
      <c r="H470" s="9">
        <f>SUMIFS(价目表[零售价],价目表[产品名称],销售[[#This Row],[产品名称]],价目表[产品型号],销售[[#This Row],[产品型号]])</f>
        <v>6</v>
      </c>
      <c r="I470" s="9">
        <f>销售[[#This Row],[销售量]]*销售[[#This Row],[零售价]]</f>
        <v>3846</v>
      </c>
      <c r="J470" s="8">
        <v>15</v>
      </c>
    </row>
    <row r="471" spans="4:10" x14ac:dyDescent="0.45">
      <c r="D471" s="7">
        <v>44298</v>
      </c>
      <c r="E471" s="8" t="s">
        <v>18</v>
      </c>
      <c r="F471" s="8" t="s">
        <v>19</v>
      </c>
      <c r="G471" s="8">
        <v>2974</v>
      </c>
      <c r="H471" s="9">
        <f>SUMIFS(价目表[零售价],价目表[产品名称],销售[[#This Row],[产品名称]],价目表[产品型号],销售[[#This Row],[产品型号]])</f>
        <v>6</v>
      </c>
      <c r="I471" s="9">
        <f>销售[[#This Row],[销售量]]*销售[[#This Row],[零售价]]</f>
        <v>17844</v>
      </c>
      <c r="J471" s="8">
        <v>11</v>
      </c>
    </row>
    <row r="472" spans="4:10" x14ac:dyDescent="0.45">
      <c r="D472" s="7">
        <v>44299</v>
      </c>
      <c r="E472" s="8" t="s">
        <v>17</v>
      </c>
      <c r="F472" s="8" t="s">
        <v>15</v>
      </c>
      <c r="G472" s="8">
        <v>2128</v>
      </c>
      <c r="H472" s="9">
        <f>SUMIFS(价目表[零售价],价目表[产品名称],销售[[#This Row],[产品名称]],价目表[产品型号],销售[[#This Row],[产品型号]])</f>
        <v>3.5</v>
      </c>
      <c r="I472" s="9">
        <f>销售[[#This Row],[销售量]]*销售[[#This Row],[零售价]]</f>
        <v>7448</v>
      </c>
      <c r="J472" s="8">
        <v>14</v>
      </c>
    </row>
    <row r="473" spans="4:10" x14ac:dyDescent="0.45">
      <c r="D473" s="7">
        <v>44300</v>
      </c>
      <c r="E473" s="8" t="s">
        <v>16</v>
      </c>
      <c r="F473" s="8" t="s">
        <v>15</v>
      </c>
      <c r="G473" s="8">
        <v>2995</v>
      </c>
      <c r="H473" s="9">
        <f>SUMIFS(价目表[零售价],价目表[产品名称],销售[[#This Row],[产品名称]],价目表[产品型号],销售[[#This Row],[产品型号]])</f>
        <v>3</v>
      </c>
      <c r="I473" s="9">
        <f>销售[[#This Row],[销售量]]*销售[[#This Row],[零售价]]</f>
        <v>8985</v>
      </c>
      <c r="J473" s="8">
        <v>15</v>
      </c>
    </row>
    <row r="474" spans="4:10" x14ac:dyDescent="0.45">
      <c r="D474" s="7">
        <v>44301</v>
      </c>
      <c r="E474" s="8" t="s">
        <v>17</v>
      </c>
      <c r="F474" s="8" t="s">
        <v>14</v>
      </c>
      <c r="G474" s="8">
        <v>2639</v>
      </c>
      <c r="H474" s="9">
        <f>SUMIFS(价目表[零售价],价目表[产品名称],销售[[#This Row],[产品名称]],价目表[产品型号],销售[[#This Row],[产品型号]])</f>
        <v>3</v>
      </c>
      <c r="I474" s="9">
        <f>销售[[#This Row],[销售量]]*销售[[#This Row],[零售价]]</f>
        <v>7917</v>
      </c>
      <c r="J474" s="8">
        <v>14</v>
      </c>
    </row>
    <row r="475" spans="4:10" x14ac:dyDescent="0.45">
      <c r="D475" s="7">
        <v>44302</v>
      </c>
      <c r="E475" s="8" t="s">
        <v>16</v>
      </c>
      <c r="F475" s="8" t="s">
        <v>14</v>
      </c>
      <c r="G475" s="8">
        <v>1145</v>
      </c>
      <c r="H475" s="9">
        <f>SUMIFS(价目表[零售价],价目表[产品名称],销售[[#This Row],[产品名称]],价目表[产品型号],销售[[#This Row],[产品型号]])</f>
        <v>2.5</v>
      </c>
      <c r="I475" s="9">
        <f>销售[[#This Row],[销售量]]*销售[[#This Row],[零售价]]</f>
        <v>2862.5</v>
      </c>
      <c r="J475" s="8">
        <v>4</v>
      </c>
    </row>
    <row r="476" spans="4:10" x14ac:dyDescent="0.45">
      <c r="D476" s="7">
        <v>44303</v>
      </c>
      <c r="E476" s="8" t="s">
        <v>8</v>
      </c>
      <c r="F476" s="8" t="s">
        <v>14</v>
      </c>
      <c r="G476" s="8">
        <v>2415</v>
      </c>
      <c r="H476" s="9">
        <f>SUMIFS(价目表[零售价],价目表[产品名称],销售[[#This Row],[产品名称]],价目表[产品型号],销售[[#This Row],[产品型号]])</f>
        <v>6</v>
      </c>
      <c r="I476" s="9">
        <f>销售[[#This Row],[销售量]]*销售[[#This Row],[零售价]]</f>
        <v>14490</v>
      </c>
      <c r="J476" s="8">
        <v>0</v>
      </c>
    </row>
    <row r="477" spans="4:10" x14ac:dyDescent="0.45">
      <c r="D477" s="7">
        <v>44304</v>
      </c>
      <c r="E477" s="8" t="s">
        <v>8</v>
      </c>
      <c r="F477" s="8" t="s">
        <v>9</v>
      </c>
      <c r="G477" s="8">
        <v>395</v>
      </c>
      <c r="H477" s="9">
        <f>SUMIFS(价目表[零售价],价目表[产品名称],销售[[#This Row],[产品名称]],价目表[产品型号],销售[[#This Row],[产品型号]])</f>
        <v>4</v>
      </c>
      <c r="I477" s="9">
        <f>销售[[#This Row],[销售量]]*销售[[#This Row],[零售价]]</f>
        <v>1580</v>
      </c>
      <c r="J477" s="8">
        <v>6</v>
      </c>
    </row>
    <row r="478" spans="4:10" x14ac:dyDescent="0.45">
      <c r="D478" s="7">
        <v>44305</v>
      </c>
      <c r="E478" s="8" t="s">
        <v>8</v>
      </c>
      <c r="F478" s="8" t="s">
        <v>13</v>
      </c>
      <c r="G478" s="8">
        <v>2642</v>
      </c>
      <c r="H478" s="9">
        <f>SUMIFS(价目表[零售价],价目表[产品名称],销售[[#This Row],[产品名称]],价目表[产品型号],销售[[#This Row],[产品型号]])</f>
        <v>8</v>
      </c>
      <c r="I478" s="9">
        <f>销售[[#This Row],[销售量]]*销售[[#This Row],[零售价]]</f>
        <v>21136</v>
      </c>
      <c r="J478" s="8">
        <v>12</v>
      </c>
    </row>
    <row r="479" spans="4:10" x14ac:dyDescent="0.45">
      <c r="D479" s="7">
        <v>44306</v>
      </c>
      <c r="E479" s="8" t="s">
        <v>29</v>
      </c>
      <c r="F479" s="8" t="s">
        <v>30</v>
      </c>
      <c r="G479" s="8">
        <v>964</v>
      </c>
      <c r="H479" s="9">
        <f>SUMIFS(价目表[零售价],价目表[产品名称],销售[[#This Row],[产品名称]],价目表[产品型号],销售[[#This Row],[产品型号]])</f>
        <v>6</v>
      </c>
      <c r="I479" s="9">
        <f>销售[[#This Row],[销售量]]*销售[[#This Row],[零售价]]</f>
        <v>5784</v>
      </c>
      <c r="J479" s="8">
        <v>12</v>
      </c>
    </row>
    <row r="480" spans="4:10" x14ac:dyDescent="0.45">
      <c r="D480" s="7">
        <v>44307</v>
      </c>
      <c r="E480" s="8" t="s">
        <v>17</v>
      </c>
      <c r="F480" s="8" t="s">
        <v>14</v>
      </c>
      <c r="G480" s="8">
        <v>1849</v>
      </c>
      <c r="H480" s="9">
        <f>SUMIFS(价目表[零售价],价目表[产品名称],销售[[#This Row],[产品名称]],价目表[产品型号],销售[[#This Row],[产品型号]])</f>
        <v>3</v>
      </c>
      <c r="I480" s="9">
        <f>销售[[#This Row],[销售量]]*销售[[#This Row],[零售价]]</f>
        <v>5547</v>
      </c>
      <c r="J480" s="8">
        <v>19</v>
      </c>
    </row>
    <row r="481" spans="4:10" x14ac:dyDescent="0.45">
      <c r="D481" s="7">
        <v>44308</v>
      </c>
      <c r="E481" s="8" t="s">
        <v>16</v>
      </c>
      <c r="F481" s="8" t="s">
        <v>12</v>
      </c>
      <c r="G481" s="8">
        <v>382</v>
      </c>
      <c r="H481" s="9">
        <f>SUMIFS(价目表[零售价],价目表[产品名称],销售[[#This Row],[产品名称]],价目表[产品型号],销售[[#This Row],[产品型号]])</f>
        <v>6</v>
      </c>
      <c r="I481" s="9">
        <f>销售[[#This Row],[销售量]]*销售[[#This Row],[零售价]]</f>
        <v>2292</v>
      </c>
      <c r="J481" s="8">
        <v>13</v>
      </c>
    </row>
    <row r="482" spans="4:10" x14ac:dyDescent="0.45">
      <c r="D482" s="7">
        <v>44309</v>
      </c>
      <c r="E482" s="8" t="s">
        <v>16</v>
      </c>
      <c r="F482" s="8" t="s">
        <v>15</v>
      </c>
      <c r="G482" s="8">
        <v>464</v>
      </c>
      <c r="H482" s="9">
        <f>SUMIFS(价目表[零售价],价目表[产品名称],销售[[#This Row],[产品名称]],价目表[产品型号],销售[[#This Row],[产品型号]])</f>
        <v>3</v>
      </c>
      <c r="I482" s="9">
        <f>销售[[#This Row],[销售量]]*销售[[#This Row],[零售价]]</f>
        <v>1392</v>
      </c>
      <c r="J482" s="8">
        <v>16</v>
      </c>
    </row>
    <row r="483" spans="4:10" x14ac:dyDescent="0.45">
      <c r="D483" s="7">
        <v>44310</v>
      </c>
      <c r="E483" s="8" t="s">
        <v>11</v>
      </c>
      <c r="F483" s="8" t="s">
        <v>15</v>
      </c>
      <c r="G483" s="8">
        <v>936</v>
      </c>
      <c r="H483" s="9">
        <f>SUMIFS(价目表[零售价],价目表[产品名称],销售[[#This Row],[产品名称]],价目表[产品型号],销售[[#This Row],[产品型号]])</f>
        <v>3</v>
      </c>
      <c r="I483" s="9">
        <f>销售[[#This Row],[销售量]]*销售[[#This Row],[零售价]]</f>
        <v>2808</v>
      </c>
      <c r="J483" s="8">
        <v>19</v>
      </c>
    </row>
    <row r="484" spans="4:10" x14ac:dyDescent="0.45">
      <c r="D484" s="7">
        <v>44311</v>
      </c>
      <c r="E484" s="8" t="s">
        <v>16</v>
      </c>
      <c r="F484" s="8" t="s">
        <v>12</v>
      </c>
      <c r="G484" s="8">
        <v>1394</v>
      </c>
      <c r="H484" s="9">
        <f>SUMIFS(价目表[零售价],价目表[产品名称],销售[[#This Row],[产品名称]],价目表[产品型号],销售[[#This Row],[产品型号]])</f>
        <v>6</v>
      </c>
      <c r="I484" s="9">
        <f>销售[[#This Row],[销售量]]*销售[[#This Row],[零售价]]</f>
        <v>8364</v>
      </c>
      <c r="J484" s="8">
        <v>7</v>
      </c>
    </row>
    <row r="485" spans="4:10" x14ac:dyDescent="0.45">
      <c r="D485" s="7">
        <v>44312</v>
      </c>
      <c r="E485" s="8" t="s">
        <v>21</v>
      </c>
      <c r="F485" s="8" t="s">
        <v>15</v>
      </c>
      <c r="G485" s="8">
        <v>788</v>
      </c>
      <c r="H485" s="9">
        <f>SUMIFS(价目表[零售价],价目表[产品名称],销售[[#This Row],[产品名称]],价目表[产品型号],销售[[#This Row],[产品型号]])</f>
        <v>3.5</v>
      </c>
      <c r="I485" s="9">
        <f>销售[[#This Row],[销售量]]*销售[[#This Row],[零售价]]</f>
        <v>2758</v>
      </c>
      <c r="J485" s="8">
        <v>20</v>
      </c>
    </row>
    <row r="486" spans="4:10" x14ac:dyDescent="0.45">
      <c r="D486" s="7">
        <v>44313</v>
      </c>
      <c r="E486" s="8" t="s">
        <v>11</v>
      </c>
      <c r="F486" s="8" t="s">
        <v>12</v>
      </c>
      <c r="G486" s="8">
        <v>832</v>
      </c>
      <c r="H486" s="9">
        <f>SUMIFS(价目表[零售价],价目表[产品名称],销售[[#This Row],[产品名称]],价目表[产品型号],销售[[#This Row],[产品型号]])</f>
        <v>6</v>
      </c>
      <c r="I486" s="9">
        <f>销售[[#This Row],[销售量]]*销售[[#This Row],[零售价]]</f>
        <v>4992</v>
      </c>
      <c r="J486" s="8">
        <v>5</v>
      </c>
    </row>
    <row r="487" spans="4:10" x14ac:dyDescent="0.45">
      <c r="D487" s="7">
        <v>44314</v>
      </c>
      <c r="E487" s="8" t="s">
        <v>8</v>
      </c>
      <c r="F487" s="8" t="s">
        <v>14</v>
      </c>
      <c r="G487" s="8">
        <v>810</v>
      </c>
      <c r="H487" s="9">
        <f>SUMIFS(价目表[零售价],价目表[产品名称],销售[[#This Row],[产品名称]],价目表[产品型号],销售[[#This Row],[产品型号]])</f>
        <v>6</v>
      </c>
      <c r="I487" s="9">
        <f>销售[[#This Row],[销售量]]*销售[[#This Row],[零售价]]</f>
        <v>4860</v>
      </c>
      <c r="J487" s="8">
        <v>3</v>
      </c>
    </row>
    <row r="488" spans="4:10" x14ac:dyDescent="0.45">
      <c r="D488" s="7">
        <v>44315</v>
      </c>
      <c r="E488" s="8" t="s">
        <v>21</v>
      </c>
      <c r="F488" s="8" t="s">
        <v>12</v>
      </c>
      <c r="G488" s="8">
        <v>154</v>
      </c>
      <c r="H488" s="9">
        <f>SUMIFS(价目表[零售价],价目表[产品名称],销售[[#This Row],[产品名称]],价目表[产品型号],销售[[#This Row],[产品型号]])</f>
        <v>8</v>
      </c>
      <c r="I488" s="9">
        <f>销售[[#This Row],[销售量]]*销售[[#This Row],[零售价]]</f>
        <v>1232</v>
      </c>
      <c r="J488" s="8">
        <v>19</v>
      </c>
    </row>
    <row r="489" spans="4:10" x14ac:dyDescent="0.45">
      <c r="D489" s="7">
        <v>44316</v>
      </c>
      <c r="E489" s="8" t="s">
        <v>16</v>
      </c>
      <c r="F489" s="8" t="s">
        <v>12</v>
      </c>
      <c r="G489" s="8">
        <v>663</v>
      </c>
      <c r="H489" s="9">
        <f>SUMIFS(价目表[零售价],价目表[产品名称],销售[[#This Row],[产品名称]],价目表[产品型号],销售[[#This Row],[产品型号]])</f>
        <v>6</v>
      </c>
      <c r="I489" s="9">
        <f>销售[[#This Row],[销售量]]*销售[[#This Row],[零售价]]</f>
        <v>3978</v>
      </c>
      <c r="J489" s="8">
        <v>11</v>
      </c>
    </row>
    <row r="490" spans="4:10" x14ac:dyDescent="0.45">
      <c r="D490" s="7">
        <v>44317</v>
      </c>
      <c r="E490" s="8" t="s">
        <v>11</v>
      </c>
      <c r="F490" s="8" t="s">
        <v>14</v>
      </c>
      <c r="G490" s="8">
        <v>936</v>
      </c>
      <c r="H490" s="9">
        <f>SUMIFS(价目表[零售价],价目表[产品名称],销售[[#This Row],[产品名称]],价目表[产品型号],销售[[#This Row],[产品型号]])</f>
        <v>2.5</v>
      </c>
      <c r="I490" s="9">
        <f>销售[[#This Row],[销售量]]*销售[[#This Row],[零售价]]</f>
        <v>2340</v>
      </c>
      <c r="J490" s="8">
        <v>17</v>
      </c>
    </row>
    <row r="491" spans="4:10" x14ac:dyDescent="0.45">
      <c r="D491" s="7">
        <v>44318</v>
      </c>
      <c r="E491" s="8" t="s">
        <v>11</v>
      </c>
      <c r="F491" s="8" t="s">
        <v>15</v>
      </c>
      <c r="G491" s="8">
        <v>2597</v>
      </c>
      <c r="H491" s="9">
        <f>SUMIFS(价目表[零售价],价目表[产品名称],销售[[#This Row],[产品名称]],价目表[产品型号],销售[[#This Row],[产品型号]])</f>
        <v>3</v>
      </c>
      <c r="I491" s="9">
        <f>销售[[#This Row],[销售量]]*销售[[#This Row],[零售价]]</f>
        <v>7791</v>
      </c>
      <c r="J491" s="8">
        <v>7</v>
      </c>
    </row>
    <row r="492" spans="4:10" x14ac:dyDescent="0.45">
      <c r="D492" s="7">
        <v>44319</v>
      </c>
      <c r="E492" s="8" t="s">
        <v>16</v>
      </c>
      <c r="F492" s="8" t="s">
        <v>14</v>
      </c>
      <c r="G492" s="8">
        <v>306</v>
      </c>
      <c r="H492" s="9">
        <f>SUMIFS(价目表[零售价],价目表[产品名称],销售[[#This Row],[产品名称]],价目表[产品型号],销售[[#This Row],[产品型号]])</f>
        <v>2.5</v>
      </c>
      <c r="I492" s="9">
        <f>销售[[#This Row],[销售量]]*销售[[#This Row],[零售价]]</f>
        <v>765</v>
      </c>
      <c r="J492" s="8">
        <v>9</v>
      </c>
    </row>
    <row r="493" spans="4:10" x14ac:dyDescent="0.45">
      <c r="D493" s="7">
        <v>44320</v>
      </c>
      <c r="E493" s="8" t="s">
        <v>11</v>
      </c>
      <c r="F493" s="8" t="s">
        <v>15</v>
      </c>
      <c r="G493" s="8">
        <v>2602</v>
      </c>
      <c r="H493" s="9">
        <f>SUMIFS(价目表[零售价],价目表[产品名称],销售[[#This Row],[产品名称]],价目表[产品型号],销售[[#This Row],[产品型号]])</f>
        <v>3</v>
      </c>
      <c r="I493" s="9">
        <f>销售[[#This Row],[销售量]]*销售[[#This Row],[零售价]]</f>
        <v>7806</v>
      </c>
      <c r="J493" s="8">
        <v>15</v>
      </c>
    </row>
    <row r="494" spans="4:10" x14ac:dyDescent="0.45">
      <c r="D494" s="7">
        <v>44321</v>
      </c>
      <c r="E494" s="8" t="s">
        <v>8</v>
      </c>
      <c r="F494" s="8" t="s">
        <v>14</v>
      </c>
      <c r="G494" s="8">
        <v>2886</v>
      </c>
      <c r="H494" s="9">
        <f>SUMIFS(价目表[零售价],价目表[产品名称],销售[[#This Row],[产品名称]],价目表[产品型号],销售[[#This Row],[产品型号]])</f>
        <v>6</v>
      </c>
      <c r="I494" s="9">
        <f>销售[[#This Row],[销售量]]*销售[[#This Row],[零售价]]</f>
        <v>17316</v>
      </c>
      <c r="J494" s="8">
        <v>11</v>
      </c>
    </row>
    <row r="495" spans="4:10" x14ac:dyDescent="0.45">
      <c r="D495" s="7">
        <v>44322</v>
      </c>
      <c r="E495" s="8" t="s">
        <v>8</v>
      </c>
      <c r="F495" s="8" t="s">
        <v>14</v>
      </c>
      <c r="G495" s="8">
        <v>1267</v>
      </c>
      <c r="H495" s="9">
        <f>SUMIFS(价目表[零售价],价目表[产品名称],销售[[#This Row],[产品名称]],价目表[产品型号],销售[[#This Row],[产品型号]])</f>
        <v>6</v>
      </c>
      <c r="I495" s="9">
        <f>销售[[#This Row],[销售量]]*销售[[#This Row],[零售价]]</f>
        <v>7602</v>
      </c>
      <c r="J495" s="8">
        <v>11</v>
      </c>
    </row>
    <row r="496" spans="4:10" x14ac:dyDescent="0.45">
      <c r="D496" s="7">
        <v>44323</v>
      </c>
      <c r="E496" s="8" t="s">
        <v>31</v>
      </c>
      <c r="F496" s="8" t="s">
        <v>32</v>
      </c>
      <c r="G496" s="8">
        <v>1462</v>
      </c>
      <c r="H496" s="9">
        <f>SUMIFS(价目表[零售价],价目表[产品名称],销售[[#This Row],[产品名称]],价目表[产品型号],销售[[#This Row],[产品型号]])</f>
        <v>3</v>
      </c>
      <c r="I496" s="9">
        <f>销售[[#This Row],[销售量]]*销售[[#This Row],[零售价]]</f>
        <v>4386</v>
      </c>
      <c r="J496" s="8">
        <v>7</v>
      </c>
    </row>
    <row r="497" spans="4:10" x14ac:dyDescent="0.45">
      <c r="D497" s="7">
        <v>44324</v>
      </c>
      <c r="E497" s="8" t="s">
        <v>18</v>
      </c>
      <c r="F497" s="8" t="s">
        <v>15</v>
      </c>
      <c r="G497" s="8">
        <v>1847</v>
      </c>
      <c r="H497" s="9">
        <f>SUMIFS(价目表[零售价],价目表[产品名称],销售[[#This Row],[产品名称]],价目表[产品型号],销售[[#This Row],[产品型号]])</f>
        <v>5</v>
      </c>
      <c r="I497" s="9">
        <f>销售[[#This Row],[销售量]]*销售[[#This Row],[零售价]]</f>
        <v>9235</v>
      </c>
      <c r="J497" s="8">
        <v>5</v>
      </c>
    </row>
    <row r="498" spans="4:10" x14ac:dyDescent="0.45">
      <c r="D498" s="7">
        <v>44325</v>
      </c>
      <c r="E498" s="8" t="s">
        <v>18</v>
      </c>
      <c r="F498" s="8" t="s">
        <v>14</v>
      </c>
      <c r="G498" s="8">
        <v>151</v>
      </c>
      <c r="H498" s="9">
        <f>SUMIFS(价目表[零售价],价目表[产品名称],销售[[#This Row],[产品名称]],价目表[产品型号],销售[[#This Row],[产品型号]])</f>
        <v>4</v>
      </c>
      <c r="I498" s="9">
        <f>销售[[#This Row],[销售量]]*销售[[#This Row],[零售价]]</f>
        <v>604</v>
      </c>
      <c r="J498" s="8">
        <v>9</v>
      </c>
    </row>
    <row r="499" spans="4:10" x14ac:dyDescent="0.45">
      <c r="D499" s="7">
        <v>44326</v>
      </c>
      <c r="E499" s="8" t="s">
        <v>8</v>
      </c>
      <c r="F499" s="8" t="s">
        <v>13</v>
      </c>
      <c r="G499" s="8">
        <v>776</v>
      </c>
      <c r="H499" s="9">
        <f>SUMIFS(价目表[零售价],价目表[产品名称],销售[[#This Row],[产品名称]],价目表[产品型号],销售[[#This Row],[产品型号]])</f>
        <v>8</v>
      </c>
      <c r="I499" s="9">
        <f>销售[[#This Row],[销售量]]*销售[[#This Row],[零售价]]</f>
        <v>6208</v>
      </c>
      <c r="J499" s="8">
        <v>20</v>
      </c>
    </row>
    <row r="500" spans="4:10" x14ac:dyDescent="0.45">
      <c r="D500" s="7">
        <v>44327</v>
      </c>
      <c r="E500" s="8" t="s">
        <v>17</v>
      </c>
      <c r="F500" s="8" t="s">
        <v>14</v>
      </c>
      <c r="G500" s="8">
        <v>2497</v>
      </c>
      <c r="H500" s="9">
        <f>SUMIFS(价目表[零售价],价目表[产品名称],销售[[#This Row],[产品名称]],价目表[产品型号],销售[[#This Row],[产品型号]])</f>
        <v>3</v>
      </c>
      <c r="I500" s="9">
        <f>销售[[#This Row],[销售量]]*销售[[#This Row],[零售价]]</f>
        <v>7491</v>
      </c>
      <c r="J500" s="8">
        <v>1</v>
      </c>
    </row>
    <row r="501" spans="4:10" x14ac:dyDescent="0.45">
      <c r="D501" s="7">
        <v>44328</v>
      </c>
      <c r="E501" s="8" t="s">
        <v>11</v>
      </c>
      <c r="F501" s="8" t="s">
        <v>14</v>
      </c>
      <c r="G501" s="8">
        <v>965</v>
      </c>
      <c r="H501" s="9">
        <f>SUMIFS(价目表[零售价],价目表[产品名称],销售[[#This Row],[产品名称]],价目表[产品型号],销售[[#This Row],[产品型号]])</f>
        <v>2.5</v>
      </c>
      <c r="I501" s="9">
        <f>销售[[#This Row],[销售量]]*销售[[#This Row],[零售价]]</f>
        <v>2412.5</v>
      </c>
      <c r="J501" s="8">
        <v>5</v>
      </c>
    </row>
    <row r="502" spans="4:10" x14ac:dyDescent="0.45">
      <c r="D502" s="7">
        <v>44329</v>
      </c>
      <c r="E502" s="8" t="s">
        <v>8</v>
      </c>
      <c r="F502" s="8" t="s">
        <v>9</v>
      </c>
      <c r="G502" s="8">
        <v>1544</v>
      </c>
      <c r="H502" s="9">
        <f>SUMIFS(价目表[零售价],价目表[产品名称],销售[[#This Row],[产品名称]],价目表[产品型号],销售[[#This Row],[产品型号]])</f>
        <v>4</v>
      </c>
      <c r="I502" s="9">
        <f>销售[[#This Row],[销售量]]*销售[[#This Row],[零售价]]</f>
        <v>6176</v>
      </c>
      <c r="J502" s="8">
        <v>2</v>
      </c>
    </row>
    <row r="503" spans="4:10" x14ac:dyDescent="0.45">
      <c r="D503" s="7">
        <v>44330</v>
      </c>
      <c r="E503" s="8" t="s">
        <v>16</v>
      </c>
      <c r="F503" s="8" t="s">
        <v>15</v>
      </c>
      <c r="G503" s="8">
        <v>265</v>
      </c>
      <c r="H503" s="9">
        <f>SUMIFS(价目表[零售价],价目表[产品名称],销售[[#This Row],[产品名称]],价目表[产品型号],销售[[#This Row],[产品型号]])</f>
        <v>3</v>
      </c>
      <c r="I503" s="9">
        <f>销售[[#This Row],[销售量]]*销售[[#This Row],[零售价]]</f>
        <v>795</v>
      </c>
      <c r="J503" s="8">
        <v>14</v>
      </c>
    </row>
    <row r="504" spans="4:10" x14ac:dyDescent="0.45">
      <c r="D504" s="7">
        <v>44331</v>
      </c>
      <c r="E504" s="8" t="s">
        <v>8</v>
      </c>
      <c r="F504" s="8" t="s">
        <v>9</v>
      </c>
      <c r="G504" s="8">
        <v>2617</v>
      </c>
      <c r="H504" s="9">
        <f>SUMIFS(价目表[零售价],价目表[产品名称],销售[[#This Row],[产品名称]],价目表[产品型号],销售[[#This Row],[产品型号]])</f>
        <v>4</v>
      </c>
      <c r="I504" s="9">
        <f>销售[[#This Row],[销售量]]*销售[[#This Row],[零售价]]</f>
        <v>10468</v>
      </c>
      <c r="J504" s="8">
        <v>12</v>
      </c>
    </row>
    <row r="505" spans="4:10" x14ac:dyDescent="0.45">
      <c r="D505" s="7">
        <v>44332</v>
      </c>
      <c r="E505" s="8" t="s">
        <v>11</v>
      </c>
      <c r="F505" s="8" t="s">
        <v>14</v>
      </c>
      <c r="G505" s="8">
        <v>825</v>
      </c>
      <c r="H505" s="9">
        <f>SUMIFS(价目表[零售价],价目表[产品名称],销售[[#This Row],[产品名称]],价目表[产品型号],销售[[#This Row],[产品型号]])</f>
        <v>2.5</v>
      </c>
      <c r="I505" s="9">
        <f>销售[[#This Row],[销售量]]*销售[[#This Row],[零售价]]</f>
        <v>2062.5</v>
      </c>
      <c r="J505" s="8">
        <v>16</v>
      </c>
    </row>
    <row r="506" spans="4:10" x14ac:dyDescent="0.45">
      <c r="D506" s="7">
        <v>44333</v>
      </c>
      <c r="E506" s="8" t="s">
        <v>8</v>
      </c>
      <c r="F506" s="8" t="s">
        <v>9</v>
      </c>
      <c r="G506" s="8">
        <v>1095</v>
      </c>
      <c r="H506" s="9">
        <f>SUMIFS(价目表[零售价],价目表[产品名称],销售[[#This Row],[产品名称]],价目表[产品型号],销售[[#This Row],[产品型号]])</f>
        <v>4</v>
      </c>
      <c r="I506" s="9">
        <f>销售[[#This Row],[销售量]]*销售[[#This Row],[零售价]]</f>
        <v>4380</v>
      </c>
      <c r="J506" s="8">
        <v>20</v>
      </c>
    </row>
    <row r="507" spans="4:10" x14ac:dyDescent="0.45">
      <c r="D507" s="7">
        <v>44334</v>
      </c>
      <c r="E507" s="8" t="s">
        <v>16</v>
      </c>
      <c r="F507" s="8" t="s">
        <v>15</v>
      </c>
      <c r="G507" s="8">
        <v>107</v>
      </c>
      <c r="H507" s="9">
        <f>SUMIFS(价目表[零售价],价目表[产品名称],销售[[#This Row],[产品名称]],价目表[产品型号],销售[[#This Row],[产品型号]])</f>
        <v>3</v>
      </c>
      <c r="I507" s="9">
        <f>销售[[#This Row],[销售量]]*销售[[#This Row],[零售价]]</f>
        <v>321</v>
      </c>
      <c r="J507" s="8">
        <v>8</v>
      </c>
    </row>
    <row r="508" spans="4:10" x14ac:dyDescent="0.45">
      <c r="D508" s="7">
        <v>44335</v>
      </c>
      <c r="E508" s="8" t="s">
        <v>16</v>
      </c>
      <c r="F508" s="8" t="s">
        <v>14</v>
      </c>
      <c r="G508" s="8">
        <v>2013</v>
      </c>
      <c r="H508" s="9">
        <f>SUMIFS(价目表[零售价],价目表[产品名称],销售[[#This Row],[产品名称]],价目表[产品型号],销售[[#This Row],[产品型号]])</f>
        <v>2.5</v>
      </c>
      <c r="I508" s="9">
        <f>销售[[#This Row],[销售量]]*销售[[#This Row],[零售价]]</f>
        <v>5032.5</v>
      </c>
      <c r="J508" s="8">
        <v>0</v>
      </c>
    </row>
    <row r="509" spans="4:10" x14ac:dyDescent="0.45">
      <c r="D509" s="7">
        <v>44336</v>
      </c>
      <c r="E509" s="8" t="s">
        <v>11</v>
      </c>
      <c r="F509" s="8" t="s">
        <v>14</v>
      </c>
      <c r="G509" s="8">
        <v>119</v>
      </c>
      <c r="H509" s="9">
        <f>SUMIFS(价目表[零售价],价目表[产品名称],销售[[#This Row],[产品名称]],价目表[产品型号],销售[[#This Row],[产品型号]])</f>
        <v>2.5</v>
      </c>
      <c r="I509" s="9">
        <f>销售[[#This Row],[销售量]]*销售[[#This Row],[零售价]]</f>
        <v>297.5</v>
      </c>
      <c r="J509" s="8">
        <v>20</v>
      </c>
    </row>
    <row r="510" spans="4:10" x14ac:dyDescent="0.45">
      <c r="D510" s="7">
        <v>44337</v>
      </c>
      <c r="E510" s="8" t="s">
        <v>8</v>
      </c>
      <c r="F510" s="8" t="s">
        <v>14</v>
      </c>
      <c r="G510" s="8">
        <v>235</v>
      </c>
      <c r="H510" s="9">
        <f>SUMIFS(价目表[零售价],价目表[产品名称],销售[[#This Row],[产品名称]],价目表[产品型号],销售[[#This Row],[产品型号]])</f>
        <v>6</v>
      </c>
      <c r="I510" s="9">
        <f>销售[[#This Row],[销售量]]*销售[[#This Row],[零售价]]</f>
        <v>1410</v>
      </c>
      <c r="J510" s="8">
        <v>6</v>
      </c>
    </row>
    <row r="511" spans="4:10" x14ac:dyDescent="0.45">
      <c r="D511" s="7">
        <v>44338</v>
      </c>
      <c r="E511" s="8" t="s">
        <v>18</v>
      </c>
      <c r="F511" s="8" t="s">
        <v>19</v>
      </c>
      <c r="G511" s="8">
        <v>128</v>
      </c>
      <c r="H511" s="9">
        <f>SUMIFS(价目表[零售价],价目表[产品名称],销售[[#This Row],[产品名称]],价目表[产品型号],销售[[#This Row],[产品型号]])</f>
        <v>6</v>
      </c>
      <c r="I511" s="9">
        <f>销售[[#This Row],[销售量]]*销售[[#This Row],[零售价]]</f>
        <v>768</v>
      </c>
      <c r="J511" s="8">
        <v>0</v>
      </c>
    </row>
    <row r="512" spans="4:10" x14ac:dyDescent="0.45">
      <c r="D512" s="7">
        <v>44339</v>
      </c>
      <c r="E512" s="8" t="s">
        <v>17</v>
      </c>
      <c r="F512" s="8" t="s">
        <v>14</v>
      </c>
      <c r="G512" s="8">
        <v>2731</v>
      </c>
      <c r="H512" s="9">
        <f>SUMIFS(价目表[零售价],价目表[产品名称],销售[[#This Row],[产品名称]],价目表[产品型号],销售[[#This Row],[产品型号]])</f>
        <v>3</v>
      </c>
      <c r="I512" s="9">
        <f>销售[[#This Row],[销售量]]*销售[[#This Row],[零售价]]</f>
        <v>8193</v>
      </c>
      <c r="J512" s="8">
        <v>1</v>
      </c>
    </row>
    <row r="513" spans="4:10" x14ac:dyDescent="0.45">
      <c r="D513" s="7">
        <v>44340</v>
      </c>
      <c r="E513" s="8" t="s">
        <v>37</v>
      </c>
      <c r="F513" s="8" t="s">
        <v>32</v>
      </c>
      <c r="G513" s="8">
        <v>2619</v>
      </c>
      <c r="H513" s="9">
        <f>SUMIFS(价目表[零售价],价目表[产品名称],销售[[#This Row],[产品名称]],价目表[产品型号],销售[[#This Row],[产品型号]])</f>
        <v>3.5</v>
      </c>
      <c r="I513" s="9">
        <f>销售[[#This Row],[销售量]]*销售[[#This Row],[零售价]]</f>
        <v>9166.5</v>
      </c>
      <c r="J513" s="8">
        <v>18</v>
      </c>
    </row>
    <row r="514" spans="4:10" x14ac:dyDescent="0.45">
      <c r="D514" s="7">
        <v>44341</v>
      </c>
      <c r="E514" s="8" t="s">
        <v>11</v>
      </c>
      <c r="F514" s="8" t="s">
        <v>12</v>
      </c>
      <c r="G514" s="8">
        <v>174</v>
      </c>
      <c r="H514" s="9">
        <f>SUMIFS(价目表[零售价],价目表[产品名称],销售[[#This Row],[产品名称]],价目表[产品型号],销售[[#This Row],[产品型号]])</f>
        <v>6</v>
      </c>
      <c r="I514" s="9">
        <f>销售[[#This Row],[销售量]]*销售[[#This Row],[零售价]]</f>
        <v>1044</v>
      </c>
      <c r="J514" s="8">
        <v>3</v>
      </c>
    </row>
    <row r="515" spans="4:10" x14ac:dyDescent="0.45">
      <c r="D515" s="7">
        <v>44342</v>
      </c>
      <c r="E515" s="8" t="s">
        <v>11</v>
      </c>
      <c r="F515" s="8" t="s">
        <v>15</v>
      </c>
      <c r="G515" s="8">
        <v>2203</v>
      </c>
      <c r="H515" s="9">
        <f>SUMIFS(价目表[零售价],价目表[产品名称],销售[[#This Row],[产品名称]],价目表[产品型号],销售[[#This Row],[产品型号]])</f>
        <v>3</v>
      </c>
      <c r="I515" s="9">
        <f>销售[[#This Row],[销售量]]*销售[[#This Row],[零售价]]</f>
        <v>6609</v>
      </c>
      <c r="J515" s="8">
        <v>17</v>
      </c>
    </row>
    <row r="516" spans="4:10" x14ac:dyDescent="0.45">
      <c r="D516" s="7">
        <v>44343</v>
      </c>
      <c r="E516" s="8" t="s">
        <v>16</v>
      </c>
      <c r="F516" s="8" t="s">
        <v>12</v>
      </c>
      <c r="G516" s="8">
        <v>1578</v>
      </c>
      <c r="H516" s="9">
        <f>SUMIFS(价目表[零售价],价目表[产品名称],销售[[#This Row],[产品名称]],价目表[产品型号],销售[[#This Row],[产品型号]])</f>
        <v>6</v>
      </c>
      <c r="I516" s="9">
        <f>销售[[#This Row],[销售量]]*销售[[#This Row],[零售价]]</f>
        <v>9468</v>
      </c>
      <c r="J516" s="8">
        <v>8</v>
      </c>
    </row>
    <row r="517" spans="4:10" x14ac:dyDescent="0.45">
      <c r="D517" s="7">
        <v>44344</v>
      </c>
      <c r="E517" s="8" t="s">
        <v>21</v>
      </c>
      <c r="F517" s="8" t="s">
        <v>12</v>
      </c>
      <c r="G517" s="8">
        <v>765</v>
      </c>
      <c r="H517" s="9">
        <f>SUMIFS(价目表[零售价],价目表[产品名称],销售[[#This Row],[产品名称]],价目表[产品型号],销售[[#This Row],[产品型号]])</f>
        <v>8</v>
      </c>
      <c r="I517" s="9">
        <f>销售[[#This Row],[销售量]]*销售[[#This Row],[零售价]]</f>
        <v>6120</v>
      </c>
      <c r="J517" s="8">
        <v>8</v>
      </c>
    </row>
    <row r="518" spans="4:10" x14ac:dyDescent="0.45">
      <c r="D518" s="7">
        <v>44345</v>
      </c>
      <c r="E518" s="8" t="s">
        <v>8</v>
      </c>
      <c r="F518" s="8" t="s">
        <v>9</v>
      </c>
      <c r="G518" s="8">
        <v>1596</v>
      </c>
      <c r="H518" s="9">
        <f>SUMIFS(价目表[零售价],价目表[产品名称],销售[[#This Row],[产品名称]],价目表[产品型号],销售[[#This Row],[产品型号]])</f>
        <v>4</v>
      </c>
      <c r="I518" s="9">
        <f>销售[[#This Row],[销售量]]*销售[[#This Row],[零售价]]</f>
        <v>6384</v>
      </c>
      <c r="J518" s="8">
        <v>16</v>
      </c>
    </row>
    <row r="519" spans="4:10" x14ac:dyDescent="0.45">
      <c r="D519" s="7">
        <v>44346</v>
      </c>
      <c r="E519" s="8" t="s">
        <v>16</v>
      </c>
      <c r="F519" s="8" t="s">
        <v>14</v>
      </c>
      <c r="G519" s="8">
        <v>501</v>
      </c>
      <c r="H519" s="9">
        <f>SUMIFS(价目表[零售价],价目表[产品名称],销售[[#This Row],[产品名称]],价目表[产品型号],销售[[#This Row],[产品型号]])</f>
        <v>2.5</v>
      </c>
      <c r="I519" s="9">
        <f>销售[[#This Row],[销售量]]*销售[[#This Row],[零售价]]</f>
        <v>1252.5</v>
      </c>
      <c r="J519" s="8">
        <v>5</v>
      </c>
    </row>
    <row r="520" spans="4:10" x14ac:dyDescent="0.45">
      <c r="D520" s="7">
        <v>44347</v>
      </c>
      <c r="E520" s="8" t="s">
        <v>18</v>
      </c>
      <c r="F520" s="8" t="s">
        <v>19</v>
      </c>
      <c r="G520" s="8">
        <v>2989</v>
      </c>
      <c r="H520" s="9">
        <f>SUMIFS(价目表[零售价],价目表[产品名称],销售[[#This Row],[产品名称]],价目表[产品型号],销售[[#This Row],[产品型号]])</f>
        <v>6</v>
      </c>
      <c r="I520" s="9">
        <f>销售[[#This Row],[销售量]]*销售[[#This Row],[零售价]]</f>
        <v>17934</v>
      </c>
      <c r="J520" s="8">
        <v>5</v>
      </c>
    </row>
    <row r="521" spans="4:10" x14ac:dyDescent="0.45">
      <c r="D521" s="7">
        <v>44348</v>
      </c>
      <c r="E521" s="8" t="s">
        <v>18</v>
      </c>
      <c r="F521" s="8" t="s">
        <v>19</v>
      </c>
      <c r="G521" s="8">
        <v>1336</v>
      </c>
      <c r="H521" s="9">
        <f>SUMIFS(价目表[零售价],价目表[产品名称],销售[[#This Row],[产品名称]],价目表[产品型号],销售[[#This Row],[产品型号]])</f>
        <v>6</v>
      </c>
      <c r="I521" s="9">
        <f>销售[[#This Row],[销售量]]*销售[[#This Row],[零售价]]</f>
        <v>8016</v>
      </c>
      <c r="J521" s="8">
        <v>11</v>
      </c>
    </row>
    <row r="522" spans="4:10" x14ac:dyDescent="0.45">
      <c r="D522" s="7">
        <v>44349</v>
      </c>
      <c r="E522" s="8" t="s">
        <v>17</v>
      </c>
      <c r="F522" s="8" t="s">
        <v>15</v>
      </c>
      <c r="G522" s="8">
        <v>2239</v>
      </c>
      <c r="H522" s="9">
        <f>SUMIFS(价目表[零售价],价目表[产品名称],销售[[#This Row],[产品名称]],价目表[产品型号],销售[[#This Row],[产品型号]])</f>
        <v>3.5</v>
      </c>
      <c r="I522" s="9">
        <f>销售[[#This Row],[销售量]]*销售[[#This Row],[零售价]]</f>
        <v>7836.5</v>
      </c>
      <c r="J522" s="8">
        <v>12</v>
      </c>
    </row>
    <row r="523" spans="4:10" x14ac:dyDescent="0.45">
      <c r="D523" s="7">
        <v>44350</v>
      </c>
      <c r="E523" s="8" t="s">
        <v>11</v>
      </c>
      <c r="F523" s="8" t="s">
        <v>14</v>
      </c>
      <c r="G523" s="8">
        <v>1686</v>
      </c>
      <c r="H523" s="9">
        <f>SUMIFS(价目表[零售价],价目表[产品名称],销售[[#This Row],[产品名称]],价目表[产品型号],销售[[#This Row],[产品型号]])</f>
        <v>2.5</v>
      </c>
      <c r="I523" s="9">
        <f>销售[[#This Row],[销售量]]*销售[[#This Row],[零售价]]</f>
        <v>4215</v>
      </c>
      <c r="J523" s="8">
        <v>9</v>
      </c>
    </row>
    <row r="524" spans="4:10" x14ac:dyDescent="0.45">
      <c r="D524" s="7">
        <v>44351</v>
      </c>
      <c r="E524" s="8" t="s">
        <v>17</v>
      </c>
      <c r="F524" s="8" t="s">
        <v>14</v>
      </c>
      <c r="G524" s="8">
        <v>2377</v>
      </c>
      <c r="H524" s="9">
        <f>SUMIFS(价目表[零售价],价目表[产品名称],销售[[#This Row],[产品名称]],价目表[产品型号],销售[[#This Row],[产品型号]])</f>
        <v>3</v>
      </c>
      <c r="I524" s="9">
        <f>销售[[#This Row],[销售量]]*销售[[#This Row],[零售价]]</f>
        <v>7131</v>
      </c>
      <c r="J524" s="8">
        <v>6</v>
      </c>
    </row>
    <row r="525" spans="4:10" x14ac:dyDescent="0.45">
      <c r="D525" s="7">
        <v>44352</v>
      </c>
      <c r="E525" s="8" t="s">
        <v>21</v>
      </c>
      <c r="F525" s="8" t="s">
        <v>12</v>
      </c>
      <c r="G525" s="8">
        <v>2389</v>
      </c>
      <c r="H525" s="9">
        <f>SUMIFS(价目表[零售价],价目表[产品名称],销售[[#This Row],[产品名称]],价目表[产品型号],销售[[#This Row],[产品型号]])</f>
        <v>8</v>
      </c>
      <c r="I525" s="9">
        <f>销售[[#This Row],[销售量]]*销售[[#This Row],[零售价]]</f>
        <v>19112</v>
      </c>
      <c r="J525" s="8">
        <v>8</v>
      </c>
    </row>
    <row r="526" spans="4:10" x14ac:dyDescent="0.45">
      <c r="D526" s="7">
        <v>44353</v>
      </c>
      <c r="E526" s="8" t="s">
        <v>8</v>
      </c>
      <c r="F526" s="8" t="s">
        <v>14</v>
      </c>
      <c r="G526" s="8">
        <v>2295</v>
      </c>
      <c r="H526" s="9">
        <f>SUMIFS(价目表[零售价],价目表[产品名称],销售[[#This Row],[产品名称]],价目表[产品型号],销售[[#This Row],[产品型号]])</f>
        <v>6</v>
      </c>
      <c r="I526" s="9">
        <f>销售[[#This Row],[销售量]]*销售[[#This Row],[零售价]]</f>
        <v>13770</v>
      </c>
      <c r="J526" s="8">
        <v>2</v>
      </c>
    </row>
    <row r="527" spans="4:10" x14ac:dyDescent="0.45">
      <c r="D527" s="7">
        <v>44354</v>
      </c>
      <c r="E527" s="8" t="s">
        <v>16</v>
      </c>
      <c r="F527" s="8" t="s">
        <v>14</v>
      </c>
      <c r="G527" s="8">
        <v>2138</v>
      </c>
      <c r="H527" s="9">
        <f>SUMIFS(价目表[零售价],价目表[产品名称],销售[[#This Row],[产品名称]],价目表[产品型号],销售[[#This Row],[产品型号]])</f>
        <v>2.5</v>
      </c>
      <c r="I527" s="9">
        <f>销售[[#This Row],[销售量]]*销售[[#This Row],[零售价]]</f>
        <v>5345</v>
      </c>
      <c r="J527" s="8">
        <v>20</v>
      </c>
    </row>
    <row r="528" spans="4:10" x14ac:dyDescent="0.45">
      <c r="D528" s="7">
        <v>44355</v>
      </c>
      <c r="E528" s="8" t="s">
        <v>21</v>
      </c>
      <c r="F528" s="8" t="s">
        <v>12</v>
      </c>
      <c r="G528" s="8">
        <v>2628</v>
      </c>
      <c r="H528" s="9">
        <f>SUMIFS(价目表[零售价],价目表[产品名称],销售[[#This Row],[产品名称]],价目表[产品型号],销售[[#This Row],[产品型号]])</f>
        <v>8</v>
      </c>
      <c r="I528" s="9">
        <f>销售[[#This Row],[销售量]]*销售[[#This Row],[零售价]]</f>
        <v>21024</v>
      </c>
      <c r="J528" s="8">
        <v>14</v>
      </c>
    </row>
    <row r="529" spans="4:10" x14ac:dyDescent="0.45">
      <c r="D529" s="7">
        <v>44356</v>
      </c>
      <c r="E529" s="8" t="s">
        <v>11</v>
      </c>
      <c r="F529" s="8" t="s">
        <v>15</v>
      </c>
      <c r="G529" s="8">
        <v>1397</v>
      </c>
      <c r="H529" s="9">
        <f>SUMIFS(价目表[零售价],价目表[产品名称],销售[[#This Row],[产品名称]],价目表[产品型号],销售[[#This Row],[产品型号]])</f>
        <v>3</v>
      </c>
      <c r="I529" s="9">
        <f>销售[[#This Row],[销售量]]*销售[[#This Row],[零售价]]</f>
        <v>4191</v>
      </c>
      <c r="J529" s="8">
        <v>8</v>
      </c>
    </row>
    <row r="530" spans="4:10" x14ac:dyDescent="0.45">
      <c r="D530" s="7">
        <v>44357</v>
      </c>
      <c r="E530" s="8" t="s">
        <v>33</v>
      </c>
      <c r="F530" s="8" t="s">
        <v>34</v>
      </c>
      <c r="G530" s="8">
        <v>1642</v>
      </c>
      <c r="H530" s="9">
        <f>SUMIFS(价目表[零售价],价目表[产品名称],销售[[#This Row],[产品名称]],价目表[产品型号],销售[[#This Row],[产品型号]])</f>
        <v>6</v>
      </c>
      <c r="I530" s="9">
        <f>销售[[#This Row],[销售量]]*销售[[#This Row],[零售价]]</f>
        <v>9852</v>
      </c>
      <c r="J530" s="8">
        <v>19</v>
      </c>
    </row>
    <row r="531" spans="4:10" x14ac:dyDescent="0.45">
      <c r="D531" s="7">
        <v>44358</v>
      </c>
      <c r="E531" s="8" t="s">
        <v>16</v>
      </c>
      <c r="F531" s="8" t="s">
        <v>14</v>
      </c>
      <c r="G531" s="8">
        <v>849</v>
      </c>
      <c r="H531" s="9">
        <f>SUMIFS(价目表[零售价],价目表[产品名称],销售[[#This Row],[产品名称]],价目表[产品型号],销售[[#This Row],[产品型号]])</f>
        <v>2.5</v>
      </c>
      <c r="I531" s="9">
        <f>销售[[#This Row],[销售量]]*销售[[#This Row],[零售价]]</f>
        <v>2122.5</v>
      </c>
      <c r="J531" s="8">
        <v>11</v>
      </c>
    </row>
    <row r="532" spans="4:10" x14ac:dyDescent="0.45">
      <c r="D532" s="7">
        <v>44359</v>
      </c>
      <c r="E532" s="8" t="s">
        <v>21</v>
      </c>
      <c r="F532" s="8" t="s">
        <v>15</v>
      </c>
      <c r="G532" s="8">
        <v>2844</v>
      </c>
      <c r="H532" s="9">
        <f>SUMIFS(价目表[零售价],价目表[产品名称],销售[[#This Row],[产品名称]],价目表[产品型号],销售[[#This Row],[产品型号]])</f>
        <v>3.5</v>
      </c>
      <c r="I532" s="9">
        <f>销售[[#This Row],[销售量]]*销售[[#This Row],[零售价]]</f>
        <v>9954</v>
      </c>
      <c r="J532" s="8">
        <v>4</v>
      </c>
    </row>
    <row r="533" spans="4:10" x14ac:dyDescent="0.45">
      <c r="D533" s="7">
        <v>44360</v>
      </c>
      <c r="E533" s="8" t="s">
        <v>21</v>
      </c>
      <c r="F533" s="8" t="s">
        <v>15</v>
      </c>
      <c r="G533" s="8">
        <v>1755</v>
      </c>
      <c r="H533" s="9">
        <f>SUMIFS(价目表[零售价],价目表[产品名称],销售[[#This Row],[产品名称]],价目表[产品型号],销售[[#This Row],[产品型号]])</f>
        <v>3.5</v>
      </c>
      <c r="I533" s="9">
        <f>销售[[#This Row],[销售量]]*销售[[#This Row],[零售价]]</f>
        <v>6142.5</v>
      </c>
      <c r="J533" s="8">
        <v>11</v>
      </c>
    </row>
    <row r="534" spans="4:10" x14ac:dyDescent="0.45">
      <c r="D534" s="7">
        <v>44361</v>
      </c>
      <c r="E534" s="8" t="s">
        <v>11</v>
      </c>
      <c r="F534" s="8" t="s">
        <v>14</v>
      </c>
      <c r="G534" s="8">
        <v>1417</v>
      </c>
      <c r="H534" s="9">
        <f>SUMIFS(价目表[零售价],价目表[产品名称],销售[[#This Row],[产品名称]],价目表[产品型号],销售[[#This Row],[产品型号]])</f>
        <v>2.5</v>
      </c>
      <c r="I534" s="9">
        <f>销售[[#This Row],[销售量]]*销售[[#This Row],[零售价]]</f>
        <v>3542.5</v>
      </c>
      <c r="J534" s="8">
        <v>10</v>
      </c>
    </row>
    <row r="535" spans="4:10" x14ac:dyDescent="0.45">
      <c r="D535" s="7">
        <v>44362</v>
      </c>
      <c r="E535" s="8" t="s">
        <v>16</v>
      </c>
      <c r="F535" s="8" t="s">
        <v>12</v>
      </c>
      <c r="G535" s="8">
        <v>2175</v>
      </c>
      <c r="H535" s="9">
        <f>SUMIFS(价目表[零售价],价目表[产品名称],销售[[#This Row],[产品名称]],价目表[产品型号],销售[[#This Row],[产品型号]])</f>
        <v>6</v>
      </c>
      <c r="I535" s="9">
        <f>销售[[#This Row],[销售量]]*销售[[#This Row],[零售价]]</f>
        <v>13050</v>
      </c>
      <c r="J535" s="8">
        <v>16</v>
      </c>
    </row>
    <row r="536" spans="4:10" x14ac:dyDescent="0.45">
      <c r="D536" s="7">
        <v>44363</v>
      </c>
      <c r="E536" s="8" t="s">
        <v>17</v>
      </c>
      <c r="F536" s="8" t="s">
        <v>15</v>
      </c>
      <c r="G536" s="8">
        <v>970</v>
      </c>
      <c r="H536" s="9">
        <f>SUMIFS(价目表[零售价],价目表[产品名称],销售[[#This Row],[产品名称]],价目表[产品型号],销售[[#This Row],[产品型号]])</f>
        <v>3.5</v>
      </c>
      <c r="I536" s="9">
        <f>销售[[#This Row],[销售量]]*销售[[#This Row],[零售价]]</f>
        <v>3395</v>
      </c>
      <c r="J536" s="8">
        <v>18</v>
      </c>
    </row>
    <row r="537" spans="4:10" x14ac:dyDescent="0.45">
      <c r="D537" s="7">
        <v>44364</v>
      </c>
      <c r="E537" s="8" t="s">
        <v>17</v>
      </c>
      <c r="F537" s="8" t="s">
        <v>15</v>
      </c>
      <c r="G537" s="8">
        <v>800</v>
      </c>
      <c r="H537" s="9">
        <f>SUMIFS(价目表[零售价],价目表[产品名称],销售[[#This Row],[产品名称]],价目表[产品型号],销售[[#This Row],[产品型号]])</f>
        <v>3.5</v>
      </c>
      <c r="I537" s="9">
        <f>销售[[#This Row],[销售量]]*销售[[#This Row],[零售价]]</f>
        <v>2800</v>
      </c>
      <c r="J537" s="8">
        <v>12</v>
      </c>
    </row>
    <row r="538" spans="4:10" x14ac:dyDescent="0.45">
      <c r="D538" s="7">
        <v>44365</v>
      </c>
      <c r="E538" s="8" t="s">
        <v>11</v>
      </c>
      <c r="F538" s="8" t="s">
        <v>15</v>
      </c>
      <c r="G538" s="8">
        <v>2687</v>
      </c>
      <c r="H538" s="9">
        <f>SUMIFS(价目表[零售价],价目表[产品名称],销售[[#This Row],[产品名称]],价目表[产品型号],销售[[#This Row],[产品型号]])</f>
        <v>3</v>
      </c>
      <c r="I538" s="9">
        <f>销售[[#This Row],[销售量]]*销售[[#This Row],[零售价]]</f>
        <v>8061</v>
      </c>
      <c r="J538" s="8">
        <v>4</v>
      </c>
    </row>
    <row r="539" spans="4:10" x14ac:dyDescent="0.45">
      <c r="D539" s="7">
        <v>44366</v>
      </c>
      <c r="E539" s="8" t="s">
        <v>21</v>
      </c>
      <c r="F539" s="8" t="s">
        <v>12</v>
      </c>
      <c r="G539" s="8">
        <v>1344</v>
      </c>
      <c r="H539" s="9">
        <f>SUMIFS(价目表[零售价],价目表[产品名称],销售[[#This Row],[产品名称]],价目表[产品型号],销售[[#This Row],[产品型号]])</f>
        <v>8</v>
      </c>
      <c r="I539" s="9">
        <f>销售[[#This Row],[销售量]]*销售[[#This Row],[零售价]]</f>
        <v>10752</v>
      </c>
      <c r="J539" s="8">
        <v>12</v>
      </c>
    </row>
    <row r="540" spans="4:10" x14ac:dyDescent="0.45">
      <c r="D540" s="7">
        <v>44367</v>
      </c>
      <c r="E540" s="8" t="s">
        <v>16</v>
      </c>
      <c r="F540" s="8" t="s">
        <v>14</v>
      </c>
      <c r="G540" s="8">
        <v>1164</v>
      </c>
      <c r="H540" s="9">
        <f>SUMIFS(价目表[零售价],价目表[产品名称],销售[[#This Row],[产品名称]],价目表[产品型号],销售[[#This Row],[产品型号]])</f>
        <v>2.5</v>
      </c>
      <c r="I540" s="9">
        <f>销售[[#This Row],[销售量]]*销售[[#This Row],[零售价]]</f>
        <v>2910</v>
      </c>
      <c r="J540" s="8">
        <v>7</v>
      </c>
    </row>
    <row r="541" spans="4:10" x14ac:dyDescent="0.45">
      <c r="D541" s="7">
        <v>44368</v>
      </c>
      <c r="E541" s="8" t="s">
        <v>8</v>
      </c>
      <c r="F541" s="8" t="s">
        <v>13</v>
      </c>
      <c r="G541" s="8">
        <v>779</v>
      </c>
      <c r="H541" s="9">
        <f>SUMIFS(价目表[零售价],价目表[产品名称],销售[[#This Row],[产品名称]],价目表[产品型号],销售[[#This Row],[产品型号]])</f>
        <v>8</v>
      </c>
      <c r="I541" s="9">
        <f>销售[[#This Row],[销售量]]*销售[[#This Row],[零售价]]</f>
        <v>6232</v>
      </c>
      <c r="J541" s="8">
        <v>0</v>
      </c>
    </row>
    <row r="542" spans="4:10" x14ac:dyDescent="0.45">
      <c r="D542" s="7">
        <v>44369</v>
      </c>
      <c r="E542" s="8" t="s">
        <v>16</v>
      </c>
      <c r="F542" s="8" t="s">
        <v>15</v>
      </c>
      <c r="G542" s="8">
        <v>1339</v>
      </c>
      <c r="H542" s="9">
        <f>SUMIFS(价目表[零售价],价目表[产品名称],销售[[#This Row],[产品名称]],价目表[产品型号],销售[[#This Row],[产品型号]])</f>
        <v>3</v>
      </c>
      <c r="I542" s="9">
        <f>销售[[#This Row],[销售量]]*销售[[#This Row],[零售价]]</f>
        <v>4017</v>
      </c>
      <c r="J542" s="8">
        <v>2</v>
      </c>
    </row>
    <row r="543" spans="4:10" x14ac:dyDescent="0.45">
      <c r="D543" s="7">
        <v>44370</v>
      </c>
      <c r="E543" s="8" t="s">
        <v>16</v>
      </c>
      <c r="F543" s="8" t="s">
        <v>12</v>
      </c>
      <c r="G543" s="8">
        <v>412</v>
      </c>
      <c r="H543" s="9">
        <f>SUMIFS(价目表[零售价],价目表[产品名称],销售[[#This Row],[产品名称]],价目表[产品型号],销售[[#This Row],[产品型号]])</f>
        <v>6</v>
      </c>
      <c r="I543" s="9">
        <f>销售[[#This Row],[销售量]]*销售[[#This Row],[零售价]]</f>
        <v>2472</v>
      </c>
      <c r="J543" s="8">
        <v>19</v>
      </c>
    </row>
    <row r="544" spans="4:10" x14ac:dyDescent="0.45">
      <c r="D544" s="7">
        <v>44371</v>
      </c>
      <c r="E544" s="8" t="s">
        <v>21</v>
      </c>
      <c r="F544" s="8" t="s">
        <v>12</v>
      </c>
      <c r="G544" s="8">
        <v>953</v>
      </c>
      <c r="H544" s="9">
        <f>SUMIFS(价目表[零售价],价目表[产品名称],销售[[#This Row],[产品名称]],价目表[产品型号],销售[[#This Row],[产品型号]])</f>
        <v>8</v>
      </c>
      <c r="I544" s="9">
        <f>销售[[#This Row],[销售量]]*销售[[#This Row],[零售价]]</f>
        <v>7624</v>
      </c>
      <c r="J544" s="8">
        <v>9</v>
      </c>
    </row>
    <row r="545" spans="4:10" x14ac:dyDescent="0.45">
      <c r="D545" s="7">
        <v>44372</v>
      </c>
      <c r="E545" s="8" t="s">
        <v>16</v>
      </c>
      <c r="F545" s="8" t="s">
        <v>12</v>
      </c>
      <c r="G545" s="8">
        <v>344</v>
      </c>
      <c r="H545" s="9">
        <f>SUMIFS(价目表[零售价],价目表[产品名称],销售[[#This Row],[产品名称]],价目表[产品型号],销售[[#This Row],[产品型号]])</f>
        <v>6</v>
      </c>
      <c r="I545" s="9">
        <f>销售[[#This Row],[销售量]]*销售[[#This Row],[零售价]]</f>
        <v>2064</v>
      </c>
      <c r="J545" s="8">
        <v>5</v>
      </c>
    </row>
    <row r="546" spans="4:10" x14ac:dyDescent="0.45">
      <c r="D546" s="7">
        <v>44373</v>
      </c>
      <c r="E546" s="8" t="s">
        <v>8</v>
      </c>
      <c r="F546" s="8" t="s">
        <v>9</v>
      </c>
      <c r="G546" s="8">
        <v>2507</v>
      </c>
      <c r="H546" s="9">
        <f>SUMIFS(价目表[零售价],价目表[产品名称],销售[[#This Row],[产品名称]],价目表[产品型号],销售[[#This Row],[产品型号]])</f>
        <v>4</v>
      </c>
      <c r="I546" s="9">
        <f>销售[[#This Row],[销售量]]*销售[[#This Row],[零售价]]</f>
        <v>10028</v>
      </c>
      <c r="J546" s="8">
        <v>16</v>
      </c>
    </row>
    <row r="547" spans="4:10" x14ac:dyDescent="0.45">
      <c r="D547" s="7">
        <v>44374</v>
      </c>
      <c r="E547" s="8" t="s">
        <v>37</v>
      </c>
      <c r="F547" s="8" t="s">
        <v>32</v>
      </c>
      <c r="G547" s="8">
        <v>1165</v>
      </c>
      <c r="H547" s="9">
        <f>SUMIFS(价目表[零售价],价目表[产品名称],销售[[#This Row],[产品名称]],价目表[产品型号],销售[[#This Row],[产品型号]])</f>
        <v>3.5</v>
      </c>
      <c r="I547" s="9">
        <f>销售[[#This Row],[销售量]]*销售[[#This Row],[零售价]]</f>
        <v>4077.5</v>
      </c>
      <c r="J547" s="8">
        <v>7</v>
      </c>
    </row>
    <row r="548" spans="4:10" x14ac:dyDescent="0.45">
      <c r="D548" s="7">
        <v>44375</v>
      </c>
      <c r="E548" s="8" t="s">
        <v>8</v>
      </c>
      <c r="F548" s="8" t="s">
        <v>14</v>
      </c>
      <c r="G548" s="8">
        <v>714</v>
      </c>
      <c r="H548" s="9">
        <f>SUMIFS(价目表[零售价],价目表[产品名称],销售[[#This Row],[产品名称]],价目表[产品型号],销售[[#This Row],[产品型号]])</f>
        <v>6</v>
      </c>
      <c r="I548" s="9">
        <f>销售[[#This Row],[销售量]]*销售[[#This Row],[零售价]]</f>
        <v>4284</v>
      </c>
      <c r="J548" s="8">
        <v>18</v>
      </c>
    </row>
    <row r="549" spans="4:10" x14ac:dyDescent="0.45">
      <c r="D549" s="7">
        <v>44376</v>
      </c>
      <c r="E549" s="8" t="s">
        <v>18</v>
      </c>
      <c r="F549" s="8" t="s">
        <v>19</v>
      </c>
      <c r="G549" s="8">
        <v>262</v>
      </c>
      <c r="H549" s="9">
        <f>SUMIFS(价目表[零售价],价目表[产品名称],销售[[#This Row],[产品名称]],价目表[产品型号],销售[[#This Row],[产品型号]])</f>
        <v>6</v>
      </c>
      <c r="I549" s="9">
        <f>销售[[#This Row],[销售量]]*销售[[#This Row],[零售价]]</f>
        <v>1572</v>
      </c>
      <c r="J549" s="8">
        <v>15</v>
      </c>
    </row>
    <row r="550" spans="4:10" x14ac:dyDescent="0.45">
      <c r="D550" s="7">
        <v>44377</v>
      </c>
      <c r="E550" s="8" t="s">
        <v>8</v>
      </c>
      <c r="F550" s="8" t="s">
        <v>13</v>
      </c>
      <c r="G550" s="8">
        <v>2767</v>
      </c>
      <c r="H550" s="9">
        <f>SUMIFS(价目表[零售价],价目表[产品名称],销售[[#This Row],[产品名称]],价目表[产品型号],销售[[#This Row],[产品型号]])</f>
        <v>8</v>
      </c>
      <c r="I550" s="9">
        <f>销售[[#This Row],[销售量]]*销售[[#This Row],[零售价]]</f>
        <v>22136</v>
      </c>
      <c r="J550" s="8">
        <v>16</v>
      </c>
    </row>
    <row r="551" spans="4:10" x14ac:dyDescent="0.45">
      <c r="D551" s="7">
        <v>44378</v>
      </c>
      <c r="E551" s="8" t="s">
        <v>8</v>
      </c>
      <c r="F551" s="8" t="s">
        <v>14</v>
      </c>
      <c r="G551" s="8">
        <v>1443</v>
      </c>
      <c r="H551" s="9">
        <f>SUMIFS(价目表[零售价],价目表[产品名称],销售[[#This Row],[产品名称]],价目表[产品型号],销售[[#This Row],[产品型号]])</f>
        <v>6</v>
      </c>
      <c r="I551" s="9">
        <f>销售[[#This Row],[销售量]]*销售[[#This Row],[零售价]]</f>
        <v>8658</v>
      </c>
      <c r="J551" s="8">
        <v>13</v>
      </c>
    </row>
    <row r="552" spans="4:10" x14ac:dyDescent="0.45">
      <c r="D552" s="7">
        <v>44379</v>
      </c>
      <c r="E552" s="8" t="s">
        <v>16</v>
      </c>
      <c r="F552" s="8" t="s">
        <v>14</v>
      </c>
      <c r="G552" s="8">
        <v>1530</v>
      </c>
      <c r="H552" s="9">
        <f>SUMIFS(价目表[零售价],价目表[产品名称],销售[[#This Row],[产品名称]],价目表[产品型号],销售[[#This Row],[产品型号]])</f>
        <v>2.5</v>
      </c>
      <c r="I552" s="9">
        <f>销售[[#This Row],[销售量]]*销售[[#This Row],[零售价]]</f>
        <v>3825</v>
      </c>
      <c r="J552" s="8">
        <v>9</v>
      </c>
    </row>
    <row r="553" spans="4:10" x14ac:dyDescent="0.45">
      <c r="D553" s="7">
        <v>44380</v>
      </c>
      <c r="E553" s="8" t="s">
        <v>21</v>
      </c>
      <c r="F553" s="8" t="s">
        <v>12</v>
      </c>
      <c r="G553" s="8">
        <v>2642</v>
      </c>
      <c r="H553" s="9">
        <f>SUMIFS(价目表[零售价],价目表[产品名称],销售[[#This Row],[产品名称]],价目表[产品型号],销售[[#This Row],[产品型号]])</f>
        <v>8</v>
      </c>
      <c r="I553" s="9">
        <f>销售[[#This Row],[销售量]]*销售[[#This Row],[零售价]]</f>
        <v>21136</v>
      </c>
      <c r="J553" s="8">
        <v>17</v>
      </c>
    </row>
    <row r="554" spans="4:10" x14ac:dyDescent="0.45">
      <c r="D554" s="7">
        <v>44381</v>
      </c>
      <c r="E554" s="8" t="s">
        <v>17</v>
      </c>
      <c r="F554" s="8" t="s">
        <v>14</v>
      </c>
      <c r="G554" s="8">
        <v>429</v>
      </c>
      <c r="H554" s="9">
        <f>SUMIFS(价目表[零售价],价目表[产品名称],销售[[#This Row],[产品名称]],价目表[产品型号],销售[[#This Row],[产品型号]])</f>
        <v>3</v>
      </c>
      <c r="I554" s="9">
        <f>销售[[#This Row],[销售量]]*销售[[#This Row],[零售价]]</f>
        <v>1287</v>
      </c>
      <c r="J554" s="8">
        <v>18</v>
      </c>
    </row>
    <row r="555" spans="4:10" x14ac:dyDescent="0.45">
      <c r="D555" s="7">
        <v>44382</v>
      </c>
      <c r="E555" s="8" t="s">
        <v>21</v>
      </c>
      <c r="F555" s="8" t="s">
        <v>12</v>
      </c>
      <c r="G555" s="8">
        <v>2342</v>
      </c>
      <c r="H555" s="9">
        <f>SUMIFS(价目表[零售价],价目表[产品名称],销售[[#This Row],[产品名称]],价目表[产品型号],销售[[#This Row],[产品型号]])</f>
        <v>8</v>
      </c>
      <c r="I555" s="9">
        <f>销售[[#This Row],[销售量]]*销售[[#This Row],[零售价]]</f>
        <v>18736</v>
      </c>
      <c r="J555" s="8">
        <v>8</v>
      </c>
    </row>
    <row r="556" spans="4:10" x14ac:dyDescent="0.45">
      <c r="D556" s="7">
        <v>44383</v>
      </c>
      <c r="E556" s="8" t="s">
        <v>8</v>
      </c>
      <c r="F556" s="8" t="s">
        <v>13</v>
      </c>
      <c r="G556" s="8">
        <v>579</v>
      </c>
      <c r="H556" s="9">
        <f>SUMIFS(价目表[零售价],价目表[产品名称],销售[[#This Row],[产品名称]],价目表[产品型号],销售[[#This Row],[产品型号]])</f>
        <v>8</v>
      </c>
      <c r="I556" s="9">
        <f>销售[[#This Row],[销售量]]*销售[[#This Row],[零售价]]</f>
        <v>4632</v>
      </c>
      <c r="J556" s="8">
        <v>12</v>
      </c>
    </row>
    <row r="557" spans="4:10" x14ac:dyDescent="0.45">
      <c r="D557" s="7">
        <v>44384</v>
      </c>
      <c r="E557" s="8" t="s">
        <v>16</v>
      </c>
      <c r="F557" s="8" t="s">
        <v>14</v>
      </c>
      <c r="G557" s="8">
        <v>1910</v>
      </c>
      <c r="H557" s="9">
        <f>SUMIFS(价目表[零售价],价目表[产品名称],销售[[#This Row],[产品名称]],价目表[产品型号],销售[[#This Row],[产品型号]])</f>
        <v>2.5</v>
      </c>
      <c r="I557" s="9">
        <f>销售[[#This Row],[销售量]]*销售[[#This Row],[零售价]]</f>
        <v>4775</v>
      </c>
      <c r="J557" s="8">
        <v>7</v>
      </c>
    </row>
    <row r="558" spans="4:10" x14ac:dyDescent="0.45">
      <c r="D558" s="7">
        <v>44385</v>
      </c>
      <c r="E558" s="8" t="s">
        <v>16</v>
      </c>
      <c r="F558" s="8" t="s">
        <v>15</v>
      </c>
      <c r="G558" s="8">
        <v>2627</v>
      </c>
      <c r="H558" s="9">
        <f>SUMIFS(价目表[零售价],价目表[产品名称],销售[[#This Row],[产品名称]],价目表[产品型号],销售[[#This Row],[产品型号]])</f>
        <v>3</v>
      </c>
      <c r="I558" s="9">
        <f>销售[[#This Row],[销售量]]*销售[[#This Row],[零售价]]</f>
        <v>7881</v>
      </c>
      <c r="J558" s="8">
        <v>10</v>
      </c>
    </row>
    <row r="559" spans="4:10" x14ac:dyDescent="0.45">
      <c r="D559" s="7">
        <v>44386</v>
      </c>
      <c r="E559" s="8" t="s">
        <v>21</v>
      </c>
      <c r="F559" s="8" t="s">
        <v>12</v>
      </c>
      <c r="G559" s="8">
        <v>1239</v>
      </c>
      <c r="H559" s="9">
        <f>SUMIFS(价目表[零售价],价目表[产品名称],销售[[#This Row],[产品名称]],价目表[产品型号],销售[[#This Row],[产品型号]])</f>
        <v>8</v>
      </c>
      <c r="I559" s="9">
        <f>销售[[#This Row],[销售量]]*销售[[#This Row],[零售价]]</f>
        <v>9912</v>
      </c>
      <c r="J559" s="8">
        <v>9</v>
      </c>
    </row>
  </sheetData>
  <phoneticPr fontId="2" type="noConversion"/>
  <dataValidations count="1">
    <dataValidation type="list" allowBlank="1" showInputMessage="1" showErrorMessage="1" sqref="F4:F559" xr:uid="{6298A352-5D0E-411A-9FB6-EEBD34A6E33B}">
      <formula1>INDIRECT($E4)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4E1F6C-7FF1-485F-9EE1-6D6A8D38D780}">
          <x14:formula1>
            <xm:f>辅助信息!$I$4:$N$4</xm:f>
          </x14:formula1>
          <xm:sqref>E4:E559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A23-7788-42E6-91B4-D85092B2BFCB}">
  <dimension ref="D1:K560"/>
  <sheetViews>
    <sheetView showGridLines="0" zoomScale="70" zoomScaleNormal="70" workbookViewId="0"/>
  </sheetViews>
  <sheetFormatPr defaultRowHeight="23.25" x14ac:dyDescent="0.45"/>
  <cols>
    <col min="1" max="3" width="8.6640625" style="1"/>
    <col min="4" max="11" width="13.58203125" style="1" customWidth="1"/>
    <col min="12" max="16384" width="8.6640625" style="1"/>
  </cols>
  <sheetData>
    <row r="1" spans="4:11" ht="24" customHeight="1" x14ac:dyDescent="0.45"/>
    <row r="2" spans="4:11" ht="24" customHeight="1" x14ac:dyDescent="0.45"/>
    <row r="3" spans="4:11" ht="24" customHeight="1" thickBot="1" x14ac:dyDescent="0.5">
      <c r="D3" s="2" t="s">
        <v>0</v>
      </c>
      <c r="E3" s="3" t="s">
        <v>1</v>
      </c>
      <c r="F3" s="1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4:11" ht="24" customHeight="1" x14ac:dyDescent="0.45">
      <c r="D4" s="4">
        <v>43831</v>
      </c>
      <c r="E4" s="5" t="s">
        <v>8</v>
      </c>
      <c r="F4" s="5" t="s">
        <v>9</v>
      </c>
      <c r="G4" s="5">
        <v>1940</v>
      </c>
      <c r="H4" s="6">
        <v>2.04</v>
      </c>
      <c r="I4" s="6">
        <f>采购[[#This Row],[采购量]]*采购[[#This Row],[采购单价]]</f>
        <v>3957.6</v>
      </c>
      <c r="J4" s="5" t="s">
        <v>10</v>
      </c>
      <c r="K4" s="5">
        <v>5</v>
      </c>
    </row>
    <row r="5" spans="4:11" ht="24" customHeight="1" x14ac:dyDescent="0.45">
      <c r="D5" s="7">
        <v>43832</v>
      </c>
      <c r="E5" s="8" t="s">
        <v>11</v>
      </c>
      <c r="F5" s="8" t="s">
        <v>12</v>
      </c>
      <c r="G5" s="8">
        <v>2175</v>
      </c>
      <c r="H5" s="9">
        <v>3.24</v>
      </c>
      <c r="I5" s="9">
        <f>采购[[#This Row],[采购量]]*采购[[#This Row],[采购单价]]</f>
        <v>7047.0000000000009</v>
      </c>
      <c r="J5" s="8" t="s">
        <v>10</v>
      </c>
      <c r="K5" s="8">
        <v>12</v>
      </c>
    </row>
    <row r="6" spans="4:11" ht="24" customHeight="1" x14ac:dyDescent="0.45">
      <c r="D6" s="7">
        <v>43833</v>
      </c>
      <c r="E6" s="8" t="s">
        <v>8</v>
      </c>
      <c r="F6" s="8" t="s">
        <v>13</v>
      </c>
      <c r="G6" s="8">
        <v>2371</v>
      </c>
      <c r="H6" s="9">
        <v>4.4400000000000004</v>
      </c>
      <c r="I6" s="9">
        <f>采购[[#This Row],[采购量]]*采购[[#This Row],[采购单价]]</f>
        <v>10527.240000000002</v>
      </c>
      <c r="J6" s="8" t="s">
        <v>10</v>
      </c>
      <c r="K6" s="8">
        <v>13</v>
      </c>
    </row>
    <row r="7" spans="4:11" ht="24" customHeight="1" x14ac:dyDescent="0.45">
      <c r="D7" s="7">
        <v>43834</v>
      </c>
      <c r="E7" s="8" t="s">
        <v>16</v>
      </c>
      <c r="F7" s="8" t="s">
        <v>14</v>
      </c>
      <c r="G7" s="8">
        <v>6000</v>
      </c>
      <c r="H7" s="9">
        <v>3.24</v>
      </c>
      <c r="I7" s="9">
        <f>采购[[#This Row],[采购量]]*采购[[#This Row],[采购单价]]</f>
        <v>19440</v>
      </c>
      <c r="J7" s="8" t="s">
        <v>10</v>
      </c>
      <c r="K7" s="8">
        <v>14</v>
      </c>
    </row>
    <row r="8" spans="4:11" ht="24" customHeight="1" x14ac:dyDescent="0.45">
      <c r="D8" s="7">
        <v>43835</v>
      </c>
      <c r="E8" s="8" t="s">
        <v>17</v>
      </c>
      <c r="F8" s="8" t="s">
        <v>15</v>
      </c>
      <c r="G8" s="8">
        <v>5000</v>
      </c>
      <c r="H8" s="9">
        <v>1.44</v>
      </c>
      <c r="I8" s="9">
        <f>采购[[#This Row],[采购量]]*采购[[#This Row],[采购单价]]</f>
        <v>7200</v>
      </c>
      <c r="J8" s="8" t="s">
        <v>10</v>
      </c>
      <c r="K8" s="8">
        <v>15</v>
      </c>
    </row>
    <row r="9" spans="4:11" ht="24" customHeight="1" x14ac:dyDescent="0.45">
      <c r="D9" s="7">
        <v>43836</v>
      </c>
      <c r="E9" s="8" t="s">
        <v>16</v>
      </c>
      <c r="F9" s="8" t="s">
        <v>15</v>
      </c>
      <c r="G9" s="8">
        <v>2898</v>
      </c>
      <c r="H9" s="9">
        <v>1.44</v>
      </c>
      <c r="I9" s="9">
        <f>采购[[#This Row],[采购量]]*采购[[#This Row],[采购单价]]</f>
        <v>4173.12</v>
      </c>
      <c r="J9" s="8" t="s">
        <v>10</v>
      </c>
      <c r="K9" s="8">
        <v>12</v>
      </c>
    </row>
    <row r="10" spans="4:11" ht="24" customHeight="1" x14ac:dyDescent="0.45">
      <c r="D10" s="7">
        <v>43837</v>
      </c>
      <c r="E10" s="8" t="s">
        <v>17</v>
      </c>
      <c r="F10" s="8" t="s">
        <v>14</v>
      </c>
      <c r="G10" s="8">
        <v>5000</v>
      </c>
      <c r="H10" s="9">
        <v>1.74</v>
      </c>
      <c r="I10" s="9">
        <f>采购[[#This Row],[采购量]]*采购[[#This Row],[采购单价]]</f>
        <v>8700</v>
      </c>
      <c r="J10" s="8" t="s">
        <v>10</v>
      </c>
      <c r="K10" s="8">
        <v>9</v>
      </c>
    </row>
    <row r="11" spans="4:11" ht="24" customHeight="1" x14ac:dyDescent="0.45">
      <c r="D11" s="7">
        <v>43838</v>
      </c>
      <c r="E11" s="8" t="s">
        <v>11</v>
      </c>
      <c r="F11" s="8" t="s">
        <v>15</v>
      </c>
      <c r="G11" s="8">
        <v>1683</v>
      </c>
      <c r="H11" s="9">
        <v>1.44</v>
      </c>
      <c r="I11" s="9">
        <f>采购[[#This Row],[采购量]]*采购[[#This Row],[采购单价]]</f>
        <v>2423.52</v>
      </c>
      <c r="J11" s="8" t="s">
        <v>10</v>
      </c>
      <c r="K11" s="8">
        <v>10</v>
      </c>
    </row>
    <row r="12" spans="4:11" ht="24" customHeight="1" x14ac:dyDescent="0.45">
      <c r="D12" s="7">
        <v>43839</v>
      </c>
      <c r="E12" s="8" t="s">
        <v>16</v>
      </c>
      <c r="F12" s="8" t="s">
        <v>15</v>
      </c>
      <c r="G12" s="8">
        <v>2223</v>
      </c>
      <c r="H12" s="9">
        <v>1.44</v>
      </c>
      <c r="I12" s="9">
        <f>采购[[#This Row],[采购量]]*采购[[#This Row],[采购单价]]</f>
        <v>3201.12</v>
      </c>
      <c r="J12" s="8" t="s">
        <v>10</v>
      </c>
      <c r="K12" s="8">
        <v>6</v>
      </c>
    </row>
    <row r="13" spans="4:11" ht="24" customHeight="1" x14ac:dyDescent="0.45">
      <c r="D13" s="7">
        <v>43840</v>
      </c>
      <c r="E13" s="8" t="s">
        <v>18</v>
      </c>
      <c r="F13" s="8" t="s">
        <v>19</v>
      </c>
      <c r="G13" s="8">
        <v>896</v>
      </c>
      <c r="H13" s="9">
        <v>3.78</v>
      </c>
      <c r="I13" s="9">
        <f>采购[[#This Row],[采购量]]*采购[[#This Row],[采购单价]]</f>
        <v>3386.8799999999997</v>
      </c>
      <c r="J13" s="8" t="s">
        <v>10</v>
      </c>
      <c r="K13" s="8">
        <v>9</v>
      </c>
    </row>
    <row r="14" spans="4:11" ht="24" customHeight="1" x14ac:dyDescent="0.45">
      <c r="D14" s="7">
        <v>43841</v>
      </c>
      <c r="E14" s="8" t="s">
        <v>16</v>
      </c>
      <c r="F14" s="8" t="s">
        <v>15</v>
      </c>
      <c r="G14" s="8">
        <v>1062</v>
      </c>
      <c r="H14" s="9">
        <v>1.1399999999999999</v>
      </c>
      <c r="I14" s="9">
        <f>采购[[#This Row],[采购量]]*采购[[#This Row],[采购单价]]</f>
        <v>1210.6799999999998</v>
      </c>
      <c r="J14" s="8" t="s">
        <v>10</v>
      </c>
      <c r="K14" s="8">
        <v>4</v>
      </c>
    </row>
    <row r="15" spans="4:11" ht="24" customHeight="1" x14ac:dyDescent="0.45">
      <c r="D15" s="7">
        <v>43842</v>
      </c>
      <c r="E15" s="8" t="s">
        <v>18</v>
      </c>
      <c r="F15" s="8" t="s">
        <v>19</v>
      </c>
      <c r="G15" s="8">
        <v>1155</v>
      </c>
      <c r="H15" s="9">
        <v>3.24</v>
      </c>
      <c r="I15" s="9">
        <f>采购[[#This Row],[采购量]]*采购[[#This Row],[采购单价]]</f>
        <v>3742.2000000000003</v>
      </c>
      <c r="J15" s="8" t="s">
        <v>10</v>
      </c>
      <c r="K15" s="8">
        <v>11</v>
      </c>
    </row>
    <row r="16" spans="4:11" ht="24" customHeight="1" x14ac:dyDescent="0.45">
      <c r="D16" s="7">
        <v>43843</v>
      </c>
      <c r="E16" s="8" t="s">
        <v>11</v>
      </c>
      <c r="F16" s="8" t="s">
        <v>14</v>
      </c>
      <c r="G16" s="8">
        <v>2261</v>
      </c>
      <c r="H16" s="9">
        <v>1.1399999999999999</v>
      </c>
      <c r="I16" s="9">
        <f>采购[[#This Row],[采购量]]*采购[[#This Row],[采购单价]]</f>
        <v>2577.54</v>
      </c>
      <c r="J16" s="8" t="s">
        <v>20</v>
      </c>
      <c r="K16" s="8">
        <v>15</v>
      </c>
    </row>
    <row r="17" spans="4:11" ht="24" customHeight="1" x14ac:dyDescent="0.45">
      <c r="D17" s="7">
        <v>43844</v>
      </c>
      <c r="E17" s="8" t="s">
        <v>16</v>
      </c>
      <c r="F17" s="8" t="s">
        <v>12</v>
      </c>
      <c r="G17" s="8">
        <v>3000</v>
      </c>
      <c r="H17" s="9">
        <v>1.68</v>
      </c>
      <c r="I17" s="9">
        <f>采购[[#This Row],[采购量]]*采购[[#This Row],[采购单价]]</f>
        <v>5040</v>
      </c>
      <c r="J17" s="8" t="s">
        <v>10</v>
      </c>
      <c r="K17" s="8">
        <v>0</v>
      </c>
    </row>
    <row r="18" spans="4:11" ht="24" customHeight="1" x14ac:dyDescent="0.45">
      <c r="D18" s="7">
        <v>43845</v>
      </c>
      <c r="E18" s="8" t="s">
        <v>18</v>
      </c>
      <c r="F18" s="8" t="s">
        <v>19</v>
      </c>
      <c r="G18" s="8">
        <v>2112</v>
      </c>
      <c r="H18" s="9">
        <v>3.24</v>
      </c>
      <c r="I18" s="9">
        <f>采购[[#This Row],[采购量]]*采购[[#This Row],[采购单价]]</f>
        <v>6842.88</v>
      </c>
      <c r="J18" s="8" t="s">
        <v>10</v>
      </c>
      <c r="K18" s="8">
        <v>0</v>
      </c>
    </row>
    <row r="19" spans="4:11" ht="24" customHeight="1" x14ac:dyDescent="0.45">
      <c r="D19" s="7">
        <v>43846</v>
      </c>
      <c r="E19" s="8" t="s">
        <v>11</v>
      </c>
      <c r="F19" s="8" t="s">
        <v>14</v>
      </c>
      <c r="G19" s="8">
        <v>1638</v>
      </c>
      <c r="H19" s="9">
        <v>1.1399999999999999</v>
      </c>
      <c r="I19" s="9">
        <f>采购[[#This Row],[采购量]]*采购[[#This Row],[采购单价]]</f>
        <v>1867.32</v>
      </c>
      <c r="J19" s="8" t="s">
        <v>10</v>
      </c>
      <c r="K19" s="8">
        <v>3</v>
      </c>
    </row>
    <row r="20" spans="4:11" ht="24" customHeight="1" x14ac:dyDescent="0.45">
      <c r="D20" s="7">
        <v>43847</v>
      </c>
      <c r="E20" s="8" t="s">
        <v>18</v>
      </c>
      <c r="F20" s="8" t="s">
        <v>14</v>
      </c>
      <c r="G20" s="8">
        <v>605</v>
      </c>
      <c r="H20" s="9">
        <v>2.38</v>
      </c>
      <c r="I20" s="9">
        <f>采购[[#This Row],[采购量]]*采购[[#This Row],[采购单价]]</f>
        <v>1439.8999999999999</v>
      </c>
      <c r="J20" s="8" t="s">
        <v>10</v>
      </c>
      <c r="K20" s="8">
        <v>15</v>
      </c>
    </row>
    <row r="21" spans="4:11" ht="24" customHeight="1" x14ac:dyDescent="0.45">
      <c r="D21" s="7">
        <v>43848</v>
      </c>
      <c r="E21" s="8" t="s">
        <v>11</v>
      </c>
      <c r="F21" s="8" t="s">
        <v>14</v>
      </c>
      <c r="G21" s="8">
        <v>1950</v>
      </c>
      <c r="H21" s="9">
        <v>1.1399999999999999</v>
      </c>
      <c r="I21" s="9">
        <f>采购[[#This Row],[采购量]]*采购[[#This Row],[采购单价]]</f>
        <v>2223</v>
      </c>
      <c r="J21" s="8" t="s">
        <v>20</v>
      </c>
      <c r="K21" s="8">
        <v>12</v>
      </c>
    </row>
    <row r="22" spans="4:11" ht="24" customHeight="1" x14ac:dyDescent="0.45">
      <c r="D22" s="7">
        <v>43849</v>
      </c>
      <c r="E22" s="8" t="s">
        <v>18</v>
      </c>
      <c r="F22" s="8" t="s">
        <v>15</v>
      </c>
      <c r="G22" s="8">
        <v>1093</v>
      </c>
      <c r="H22" s="9">
        <v>2.64</v>
      </c>
      <c r="I22" s="9">
        <f>采购[[#This Row],[采购量]]*采购[[#This Row],[采购单价]]</f>
        <v>2885.52</v>
      </c>
      <c r="J22" s="8" t="s">
        <v>10</v>
      </c>
      <c r="K22" s="8">
        <v>3</v>
      </c>
    </row>
    <row r="23" spans="4:11" ht="24" customHeight="1" x14ac:dyDescent="0.45">
      <c r="D23" s="7">
        <v>43850</v>
      </c>
      <c r="E23" s="8" t="s">
        <v>8</v>
      </c>
      <c r="F23" s="8" t="s">
        <v>9</v>
      </c>
      <c r="G23" s="8">
        <v>3176</v>
      </c>
      <c r="H23" s="9">
        <v>2.04</v>
      </c>
      <c r="I23" s="9">
        <f>采购[[#This Row],[采购量]]*采购[[#This Row],[采购单价]]</f>
        <v>6479.04</v>
      </c>
      <c r="J23" s="8" t="s">
        <v>10</v>
      </c>
      <c r="K23" s="8">
        <v>8</v>
      </c>
    </row>
    <row r="24" spans="4:11" ht="24" customHeight="1" x14ac:dyDescent="0.45">
      <c r="D24" s="7">
        <v>43851</v>
      </c>
      <c r="E24" s="8" t="s">
        <v>8</v>
      </c>
      <c r="F24" s="8" t="s">
        <v>13</v>
      </c>
      <c r="G24" s="8">
        <v>2180</v>
      </c>
      <c r="H24" s="9">
        <v>4.4400000000000004</v>
      </c>
      <c r="I24" s="9">
        <f>采购[[#This Row],[采购量]]*采购[[#This Row],[采购单价]]</f>
        <v>9679.2000000000007</v>
      </c>
      <c r="J24" s="8" t="s">
        <v>10</v>
      </c>
      <c r="K24" s="8">
        <v>2</v>
      </c>
    </row>
    <row r="25" spans="4:11" ht="24" customHeight="1" x14ac:dyDescent="0.45">
      <c r="D25" s="7">
        <v>43852</v>
      </c>
      <c r="E25" s="8" t="s">
        <v>8</v>
      </c>
      <c r="F25" s="8" t="s">
        <v>13</v>
      </c>
      <c r="G25" s="8">
        <v>897</v>
      </c>
      <c r="H25" s="9">
        <v>5.18</v>
      </c>
      <c r="I25" s="9">
        <f>采购[[#This Row],[采购量]]*采购[[#This Row],[采购单价]]</f>
        <v>4646.46</v>
      </c>
      <c r="J25" s="8" t="s">
        <v>10</v>
      </c>
      <c r="K25" s="8">
        <v>1</v>
      </c>
    </row>
    <row r="26" spans="4:11" ht="24" customHeight="1" x14ac:dyDescent="0.45">
      <c r="D26" s="7">
        <v>43853</v>
      </c>
      <c r="E26" s="8" t="s">
        <v>11</v>
      </c>
      <c r="F26" s="8" t="s">
        <v>12</v>
      </c>
      <c r="G26" s="8">
        <v>2480</v>
      </c>
      <c r="H26" s="9">
        <v>3.24</v>
      </c>
      <c r="I26" s="9">
        <f>采购[[#This Row],[采购量]]*采购[[#This Row],[采购单价]]</f>
        <v>8035.2000000000007</v>
      </c>
      <c r="J26" s="8" t="s">
        <v>10</v>
      </c>
      <c r="K26" s="8">
        <v>3</v>
      </c>
    </row>
    <row r="27" spans="4:11" ht="24" customHeight="1" x14ac:dyDescent="0.45">
      <c r="D27" s="7">
        <v>43854</v>
      </c>
      <c r="E27" s="8" t="s">
        <v>18</v>
      </c>
      <c r="F27" s="8" t="s">
        <v>19</v>
      </c>
      <c r="G27" s="8">
        <v>1011</v>
      </c>
      <c r="H27" s="9">
        <v>3.24</v>
      </c>
      <c r="I27" s="9">
        <f>采购[[#This Row],[采购量]]*采购[[#This Row],[采购单价]]</f>
        <v>3275.6400000000003</v>
      </c>
      <c r="J27" s="8" t="s">
        <v>10</v>
      </c>
      <c r="K27" s="8">
        <v>9</v>
      </c>
    </row>
    <row r="28" spans="4:11" ht="24" customHeight="1" x14ac:dyDescent="0.45">
      <c r="D28" s="7">
        <v>43855</v>
      </c>
      <c r="E28" s="8" t="s">
        <v>8</v>
      </c>
      <c r="F28" s="8" t="s">
        <v>9</v>
      </c>
      <c r="G28" s="8">
        <v>1701</v>
      </c>
      <c r="H28" s="9">
        <v>2.04</v>
      </c>
      <c r="I28" s="9">
        <f>采购[[#This Row],[采购量]]*采购[[#This Row],[采购单价]]</f>
        <v>3470.04</v>
      </c>
      <c r="J28" s="8" t="s">
        <v>10</v>
      </c>
      <c r="K28" s="8">
        <v>4</v>
      </c>
    </row>
    <row r="29" spans="4:11" ht="24" customHeight="1" x14ac:dyDescent="0.45">
      <c r="D29" s="7">
        <v>43856</v>
      </c>
      <c r="E29" s="8" t="s">
        <v>21</v>
      </c>
      <c r="F29" s="8" t="s">
        <v>15</v>
      </c>
      <c r="G29" s="8">
        <v>895</v>
      </c>
      <c r="H29" s="9">
        <v>2.0299999999999998</v>
      </c>
      <c r="I29" s="9">
        <f>采购[[#This Row],[采购量]]*采购[[#This Row],[采购单价]]</f>
        <v>1816.85</v>
      </c>
      <c r="J29" s="8" t="s">
        <v>10</v>
      </c>
      <c r="K29" s="8">
        <v>0</v>
      </c>
    </row>
    <row r="30" spans="4:11" ht="24" customHeight="1" x14ac:dyDescent="0.45">
      <c r="D30" s="7">
        <v>43857</v>
      </c>
      <c r="E30" s="8" t="s">
        <v>8</v>
      </c>
      <c r="F30" s="8" t="s">
        <v>14</v>
      </c>
      <c r="G30" s="8">
        <v>1010</v>
      </c>
      <c r="H30" s="9">
        <v>3.24</v>
      </c>
      <c r="I30" s="9">
        <f>采购[[#This Row],[采购量]]*采购[[#This Row],[采购单价]]</f>
        <v>3272.4</v>
      </c>
      <c r="J30" s="8" t="s">
        <v>10</v>
      </c>
      <c r="K30" s="8">
        <v>14</v>
      </c>
    </row>
    <row r="31" spans="4:11" ht="24" customHeight="1" x14ac:dyDescent="0.45">
      <c r="D31" s="7">
        <v>43858</v>
      </c>
      <c r="E31" s="8" t="s">
        <v>17</v>
      </c>
      <c r="F31" s="8" t="s">
        <v>15</v>
      </c>
      <c r="G31" s="8">
        <v>1533</v>
      </c>
      <c r="H31" s="9">
        <v>1.74</v>
      </c>
      <c r="I31" s="9">
        <f>采购[[#This Row],[采购量]]*采购[[#This Row],[采购单价]]</f>
        <v>2667.42</v>
      </c>
      <c r="J31" s="8" t="s">
        <v>10</v>
      </c>
      <c r="K31" s="8">
        <v>5</v>
      </c>
    </row>
    <row r="32" spans="4:11" ht="24" customHeight="1" x14ac:dyDescent="0.45">
      <c r="D32" s="7">
        <v>43859</v>
      </c>
      <c r="E32" s="8" t="s">
        <v>21</v>
      </c>
      <c r="F32" s="8" t="s">
        <v>12</v>
      </c>
      <c r="G32" s="8">
        <v>893</v>
      </c>
      <c r="H32" s="9">
        <v>5.18</v>
      </c>
      <c r="I32" s="9">
        <f>采购[[#This Row],[采购量]]*采购[[#This Row],[采购单价]]</f>
        <v>4625.74</v>
      </c>
      <c r="J32" s="8" t="s">
        <v>10</v>
      </c>
      <c r="K32" s="8">
        <v>1</v>
      </c>
    </row>
    <row r="33" spans="4:11" ht="24" customHeight="1" x14ac:dyDescent="0.45">
      <c r="D33" s="7">
        <v>43860</v>
      </c>
      <c r="E33" s="8" t="s">
        <v>11</v>
      </c>
      <c r="F33" s="8" t="s">
        <v>15</v>
      </c>
      <c r="G33" s="8">
        <v>2543</v>
      </c>
      <c r="H33" s="9">
        <v>1.44</v>
      </c>
      <c r="I33" s="9">
        <f>采购[[#This Row],[采购量]]*采购[[#This Row],[采购单价]]</f>
        <v>3661.92</v>
      </c>
      <c r="J33" s="8" t="s">
        <v>10</v>
      </c>
      <c r="K33" s="8">
        <v>4</v>
      </c>
    </row>
    <row r="34" spans="4:11" ht="24" customHeight="1" x14ac:dyDescent="0.45">
      <c r="D34" s="7">
        <v>43861</v>
      </c>
      <c r="E34" s="8" t="s">
        <v>21</v>
      </c>
      <c r="F34" s="8" t="s">
        <v>15</v>
      </c>
      <c r="G34" s="8">
        <v>1778</v>
      </c>
      <c r="H34" s="9">
        <v>1.74</v>
      </c>
      <c r="I34" s="9">
        <f>采购[[#This Row],[采购量]]*采购[[#This Row],[采购单价]]</f>
        <v>3093.72</v>
      </c>
      <c r="J34" s="8" t="s">
        <v>10</v>
      </c>
      <c r="K34" s="8">
        <v>2</v>
      </c>
    </row>
    <row r="35" spans="4:11" ht="24" customHeight="1" x14ac:dyDescent="0.45">
      <c r="D35" s="7">
        <v>43862</v>
      </c>
      <c r="E35" s="8" t="s">
        <v>18</v>
      </c>
      <c r="F35" s="8" t="s">
        <v>15</v>
      </c>
      <c r="G35" s="8">
        <v>1375</v>
      </c>
      <c r="H35" s="9">
        <v>2.64</v>
      </c>
      <c r="I35" s="9">
        <f>采购[[#This Row],[采购量]]*采购[[#This Row],[采购单价]]</f>
        <v>3630</v>
      </c>
      <c r="J35" s="8" t="s">
        <v>10</v>
      </c>
      <c r="K35" s="8">
        <v>14</v>
      </c>
    </row>
    <row r="36" spans="4:11" ht="24" customHeight="1" x14ac:dyDescent="0.45">
      <c r="D36" s="7">
        <v>43863</v>
      </c>
      <c r="E36" s="8" t="s">
        <v>11</v>
      </c>
      <c r="F36" s="8" t="s">
        <v>15</v>
      </c>
      <c r="G36" s="8">
        <v>1643</v>
      </c>
      <c r="H36" s="9">
        <v>1.44</v>
      </c>
      <c r="I36" s="9">
        <f>采购[[#This Row],[采购量]]*采购[[#This Row],[采购单价]]</f>
        <v>2365.92</v>
      </c>
      <c r="J36" s="8" t="s">
        <v>10</v>
      </c>
      <c r="K36" s="8">
        <v>1</v>
      </c>
    </row>
    <row r="37" spans="4:11" ht="24" customHeight="1" x14ac:dyDescent="0.45">
      <c r="D37" s="7">
        <v>43864</v>
      </c>
      <c r="E37" s="8" t="s">
        <v>8</v>
      </c>
      <c r="F37" s="8" t="s">
        <v>13</v>
      </c>
      <c r="G37" s="8">
        <v>2685</v>
      </c>
      <c r="H37" s="9">
        <v>4.4400000000000004</v>
      </c>
      <c r="I37" s="9">
        <f>采购[[#This Row],[采购量]]*采购[[#This Row],[采购单价]]</f>
        <v>11921.400000000001</v>
      </c>
      <c r="J37" s="8" t="s">
        <v>10</v>
      </c>
      <c r="K37" s="8">
        <v>15</v>
      </c>
    </row>
    <row r="38" spans="4:11" ht="24" customHeight="1" x14ac:dyDescent="0.45">
      <c r="D38" s="7">
        <v>43865</v>
      </c>
      <c r="E38" s="8" t="s">
        <v>8</v>
      </c>
      <c r="F38" s="8" t="s">
        <v>13</v>
      </c>
      <c r="G38" s="8">
        <v>2325</v>
      </c>
      <c r="H38" s="9">
        <v>4.4400000000000004</v>
      </c>
      <c r="I38" s="9">
        <f>采购[[#This Row],[采购量]]*采购[[#This Row],[采购单价]]</f>
        <v>10323</v>
      </c>
      <c r="J38" s="8" t="s">
        <v>10</v>
      </c>
      <c r="K38" s="8">
        <v>12</v>
      </c>
    </row>
    <row r="39" spans="4:11" ht="24" customHeight="1" x14ac:dyDescent="0.45">
      <c r="D39" s="7">
        <v>43866</v>
      </c>
      <c r="E39" s="8" t="s">
        <v>8</v>
      </c>
      <c r="F39" s="8" t="s">
        <v>9</v>
      </c>
      <c r="G39" s="8">
        <v>1711</v>
      </c>
      <c r="H39" s="9">
        <v>2.04</v>
      </c>
      <c r="I39" s="9">
        <f>采购[[#This Row],[采购量]]*采购[[#This Row],[采购单价]]</f>
        <v>3490.44</v>
      </c>
      <c r="J39" s="8" t="s">
        <v>10</v>
      </c>
      <c r="K39" s="8">
        <v>0</v>
      </c>
    </row>
    <row r="40" spans="4:11" ht="24" customHeight="1" x14ac:dyDescent="0.45">
      <c r="D40" s="7">
        <v>43867</v>
      </c>
      <c r="E40" s="8" t="s">
        <v>18</v>
      </c>
      <c r="F40" s="8" t="s">
        <v>14</v>
      </c>
      <c r="G40" s="8">
        <v>2364</v>
      </c>
      <c r="H40" s="9">
        <v>2.04</v>
      </c>
      <c r="I40" s="9">
        <f>采购[[#This Row],[采购量]]*采购[[#This Row],[采购单价]]</f>
        <v>4822.5600000000004</v>
      </c>
      <c r="J40" s="8" t="s">
        <v>10</v>
      </c>
      <c r="K40" s="8">
        <v>1</v>
      </c>
    </row>
    <row r="41" spans="4:11" ht="24" customHeight="1" x14ac:dyDescent="0.45">
      <c r="D41" s="7">
        <v>43868</v>
      </c>
      <c r="E41" s="8" t="s">
        <v>16</v>
      </c>
      <c r="F41" s="8" t="s">
        <v>15</v>
      </c>
      <c r="G41" s="8">
        <v>2404</v>
      </c>
      <c r="H41" s="9">
        <v>1.44</v>
      </c>
      <c r="I41" s="9">
        <f>采购[[#This Row],[采购量]]*采购[[#This Row],[采购单价]]</f>
        <v>3461.7599999999998</v>
      </c>
      <c r="J41" s="8" t="s">
        <v>10</v>
      </c>
      <c r="K41" s="8">
        <v>4</v>
      </c>
    </row>
    <row r="42" spans="4:11" ht="24" customHeight="1" x14ac:dyDescent="0.45">
      <c r="D42" s="7">
        <v>43869</v>
      </c>
      <c r="E42" s="8" t="s">
        <v>21</v>
      </c>
      <c r="F42" s="8" t="s">
        <v>15</v>
      </c>
      <c r="G42" s="8">
        <v>1335</v>
      </c>
      <c r="H42" s="9">
        <v>1.74</v>
      </c>
      <c r="I42" s="9">
        <f>采购[[#This Row],[采购量]]*采购[[#This Row],[采购单价]]</f>
        <v>2322.9</v>
      </c>
      <c r="J42" s="8" t="s">
        <v>10</v>
      </c>
      <c r="K42" s="8">
        <v>4</v>
      </c>
    </row>
    <row r="43" spans="4:11" ht="24" customHeight="1" x14ac:dyDescent="0.45">
      <c r="D43" s="7">
        <v>43870</v>
      </c>
      <c r="E43" s="8" t="s">
        <v>16</v>
      </c>
      <c r="F43" s="8" t="s">
        <v>12</v>
      </c>
      <c r="G43" s="8">
        <v>4162</v>
      </c>
      <c r="H43" s="9">
        <v>3.24</v>
      </c>
      <c r="I43" s="9">
        <f>采购[[#This Row],[采购量]]*采购[[#This Row],[采购单价]]</f>
        <v>13484.880000000001</v>
      </c>
      <c r="J43" s="8" t="s">
        <v>10</v>
      </c>
      <c r="K43" s="8">
        <v>9</v>
      </c>
    </row>
    <row r="44" spans="4:11" ht="24" customHeight="1" x14ac:dyDescent="0.45">
      <c r="D44" s="7">
        <v>43871</v>
      </c>
      <c r="E44" s="8" t="s">
        <v>8</v>
      </c>
      <c r="F44" s="8" t="s">
        <v>9</v>
      </c>
      <c r="G44" s="8">
        <v>2753</v>
      </c>
      <c r="H44" s="9">
        <v>2.04</v>
      </c>
      <c r="I44" s="9">
        <f>采购[[#This Row],[采购量]]*采购[[#This Row],[采购单价]]</f>
        <v>5616.12</v>
      </c>
      <c r="J44" s="8" t="s">
        <v>10</v>
      </c>
      <c r="K44" s="8">
        <v>15</v>
      </c>
    </row>
    <row r="45" spans="4:11" ht="24" customHeight="1" x14ac:dyDescent="0.45">
      <c r="D45" s="7">
        <v>43872</v>
      </c>
      <c r="E45" s="8" t="s">
        <v>17</v>
      </c>
      <c r="F45" s="8" t="s">
        <v>14</v>
      </c>
      <c r="G45" s="8">
        <v>2912</v>
      </c>
      <c r="H45" s="9">
        <v>1.44</v>
      </c>
      <c r="I45" s="9">
        <f>采购[[#This Row],[采购量]]*采购[[#This Row],[采购单价]]</f>
        <v>4193.28</v>
      </c>
      <c r="J45" s="8" t="s">
        <v>10</v>
      </c>
      <c r="K45" s="8">
        <v>11</v>
      </c>
    </row>
    <row r="46" spans="4:11" ht="24" customHeight="1" x14ac:dyDescent="0.45">
      <c r="D46" s="7">
        <v>43873</v>
      </c>
      <c r="E46" s="8" t="s">
        <v>21</v>
      </c>
      <c r="F46" s="8" t="s">
        <v>12</v>
      </c>
      <c r="G46" s="8">
        <v>2999</v>
      </c>
      <c r="H46" s="9">
        <v>4.4400000000000004</v>
      </c>
      <c r="I46" s="9">
        <f>采购[[#This Row],[采购量]]*采购[[#This Row],[采购单价]]</f>
        <v>13315.560000000001</v>
      </c>
      <c r="J46" s="8" t="s">
        <v>10</v>
      </c>
      <c r="K46" s="8">
        <v>1</v>
      </c>
    </row>
    <row r="47" spans="4:11" ht="24" customHeight="1" x14ac:dyDescent="0.45">
      <c r="D47" s="7">
        <v>43874</v>
      </c>
      <c r="E47" s="8" t="s">
        <v>21</v>
      </c>
      <c r="F47" s="8" t="s">
        <v>12</v>
      </c>
      <c r="G47" s="8">
        <v>722</v>
      </c>
      <c r="H47" s="9">
        <v>5.18</v>
      </c>
      <c r="I47" s="9">
        <f>采购[[#This Row],[采购量]]*采购[[#This Row],[采购单价]]</f>
        <v>3739.9599999999996</v>
      </c>
      <c r="J47" s="8" t="s">
        <v>10</v>
      </c>
      <c r="K47" s="8">
        <v>6</v>
      </c>
    </row>
    <row r="48" spans="4:11" ht="24" customHeight="1" x14ac:dyDescent="0.45">
      <c r="D48" s="7">
        <v>43875</v>
      </c>
      <c r="E48" s="8" t="s">
        <v>21</v>
      </c>
      <c r="F48" s="8" t="s">
        <v>15</v>
      </c>
      <c r="G48" s="8">
        <v>1332</v>
      </c>
      <c r="H48" s="9">
        <v>1.74</v>
      </c>
      <c r="I48" s="9">
        <f>采购[[#This Row],[采购量]]*采购[[#This Row],[采购单价]]</f>
        <v>2317.6799999999998</v>
      </c>
      <c r="J48" s="8" t="s">
        <v>10</v>
      </c>
      <c r="K48" s="8">
        <v>4</v>
      </c>
    </row>
    <row r="49" spans="4:11" ht="24" customHeight="1" x14ac:dyDescent="0.45">
      <c r="D49" s="7">
        <v>43876</v>
      </c>
      <c r="E49" s="8" t="s">
        <v>18</v>
      </c>
      <c r="F49" s="8" t="s">
        <v>14</v>
      </c>
      <c r="G49" s="8">
        <v>663</v>
      </c>
      <c r="H49" s="9">
        <v>2.38</v>
      </c>
      <c r="I49" s="9">
        <f>采购[[#This Row],[采购量]]*采购[[#This Row],[采购单价]]</f>
        <v>1577.9399999999998</v>
      </c>
      <c r="J49" s="8" t="s">
        <v>10</v>
      </c>
      <c r="K49" s="8">
        <v>7</v>
      </c>
    </row>
    <row r="50" spans="4:11" x14ac:dyDescent="0.45">
      <c r="D50" s="7">
        <v>43877</v>
      </c>
      <c r="E50" s="8" t="s">
        <v>18</v>
      </c>
      <c r="F50" s="8" t="s">
        <v>15</v>
      </c>
      <c r="G50" s="8">
        <v>2835</v>
      </c>
      <c r="H50" s="9">
        <v>2.64</v>
      </c>
      <c r="I50" s="9">
        <f>采购[[#This Row],[采购量]]*采购[[#This Row],[采购单价]]</f>
        <v>7484.4000000000005</v>
      </c>
      <c r="J50" s="8" t="s">
        <v>10</v>
      </c>
      <c r="K50" s="8">
        <v>4</v>
      </c>
    </row>
    <row r="51" spans="4:11" x14ac:dyDescent="0.45">
      <c r="D51" s="7">
        <v>43878</v>
      </c>
      <c r="E51" s="8" t="s">
        <v>17</v>
      </c>
      <c r="F51" s="8" t="s">
        <v>15</v>
      </c>
      <c r="G51" s="8">
        <v>1785</v>
      </c>
      <c r="H51" s="9">
        <v>1.74</v>
      </c>
      <c r="I51" s="9">
        <f>采购[[#This Row],[采购量]]*采购[[#This Row],[采购单价]]</f>
        <v>3105.9</v>
      </c>
      <c r="J51" s="8" t="s">
        <v>10</v>
      </c>
      <c r="K51" s="8">
        <v>4</v>
      </c>
    </row>
    <row r="52" spans="4:11" x14ac:dyDescent="0.45">
      <c r="D52" s="7">
        <v>43879</v>
      </c>
      <c r="E52" s="8" t="s">
        <v>11</v>
      </c>
      <c r="F52" s="8" t="s">
        <v>15</v>
      </c>
      <c r="G52" s="8">
        <v>2992</v>
      </c>
      <c r="H52" s="9">
        <v>1.44</v>
      </c>
      <c r="I52" s="9">
        <f>采购[[#This Row],[采购量]]*采购[[#This Row],[采购单价]]</f>
        <v>4308.4799999999996</v>
      </c>
      <c r="J52" s="8" t="s">
        <v>10</v>
      </c>
      <c r="K52" s="8">
        <v>14</v>
      </c>
    </row>
    <row r="53" spans="4:11" x14ac:dyDescent="0.45">
      <c r="D53" s="7">
        <v>43880</v>
      </c>
      <c r="E53" s="8" t="s">
        <v>18</v>
      </c>
      <c r="F53" s="8" t="s">
        <v>14</v>
      </c>
      <c r="G53" s="8">
        <v>1936</v>
      </c>
      <c r="H53" s="9">
        <v>2.04</v>
      </c>
      <c r="I53" s="9">
        <f>采购[[#This Row],[采购量]]*采购[[#This Row],[采购单价]]</f>
        <v>3949.44</v>
      </c>
      <c r="J53" s="8" t="s">
        <v>10</v>
      </c>
      <c r="K53" s="8">
        <v>10</v>
      </c>
    </row>
    <row r="54" spans="4:11" x14ac:dyDescent="0.45">
      <c r="D54" s="7">
        <v>43881</v>
      </c>
      <c r="E54" s="8" t="s">
        <v>11</v>
      </c>
      <c r="F54" s="8" t="s">
        <v>15</v>
      </c>
      <c r="G54" s="8">
        <v>1039</v>
      </c>
      <c r="H54" s="9">
        <v>1.44</v>
      </c>
      <c r="I54" s="9">
        <f>采购[[#This Row],[采购量]]*采购[[#This Row],[采购单价]]</f>
        <v>1496.1599999999999</v>
      </c>
      <c r="J54" s="8" t="s">
        <v>20</v>
      </c>
      <c r="K54" s="8">
        <v>13</v>
      </c>
    </row>
    <row r="55" spans="4:11" x14ac:dyDescent="0.45">
      <c r="D55" s="7">
        <v>43882</v>
      </c>
      <c r="E55" s="8" t="s">
        <v>8</v>
      </c>
      <c r="F55" s="8" t="s">
        <v>13</v>
      </c>
      <c r="G55" s="8">
        <v>2373</v>
      </c>
      <c r="H55" s="9">
        <v>4.4400000000000004</v>
      </c>
      <c r="I55" s="9">
        <f>采购[[#This Row],[采购量]]*采购[[#This Row],[采购单价]]</f>
        <v>10536.12</v>
      </c>
      <c r="J55" s="8" t="s">
        <v>10</v>
      </c>
      <c r="K55" s="8">
        <v>9</v>
      </c>
    </row>
    <row r="56" spans="4:11" x14ac:dyDescent="0.45">
      <c r="D56" s="7">
        <v>43883</v>
      </c>
      <c r="E56" s="8" t="s">
        <v>21</v>
      </c>
      <c r="F56" s="8" t="s">
        <v>12</v>
      </c>
      <c r="G56" s="8">
        <v>2051</v>
      </c>
      <c r="H56" s="9">
        <v>4.4400000000000004</v>
      </c>
      <c r="I56" s="9">
        <f>采购[[#This Row],[采购量]]*采购[[#This Row],[采购单价]]</f>
        <v>9106.44</v>
      </c>
      <c r="J56" s="8" t="s">
        <v>10</v>
      </c>
      <c r="K56" s="8">
        <v>5</v>
      </c>
    </row>
    <row r="57" spans="4:11" x14ac:dyDescent="0.45">
      <c r="D57" s="7">
        <v>43884</v>
      </c>
      <c r="E57" s="8" t="s">
        <v>18</v>
      </c>
      <c r="F57" s="8" t="s">
        <v>14</v>
      </c>
      <c r="G57" s="8">
        <v>1976</v>
      </c>
      <c r="H57" s="9">
        <v>2.04</v>
      </c>
      <c r="I57" s="9">
        <f>采购[[#This Row],[采购量]]*采购[[#This Row],[采购单价]]</f>
        <v>4031.04</v>
      </c>
      <c r="J57" s="8" t="s">
        <v>10</v>
      </c>
      <c r="K57" s="8">
        <v>3</v>
      </c>
    </row>
    <row r="58" spans="4:11" x14ac:dyDescent="0.45">
      <c r="D58" s="7">
        <v>43885</v>
      </c>
      <c r="E58" s="8" t="s">
        <v>21</v>
      </c>
      <c r="F58" s="8" t="s">
        <v>15</v>
      </c>
      <c r="G58" s="8">
        <v>1616</v>
      </c>
      <c r="H58" s="9">
        <v>1.74</v>
      </c>
      <c r="I58" s="9">
        <f>采购[[#This Row],[采购量]]*采购[[#This Row],[采购单价]]</f>
        <v>2811.84</v>
      </c>
      <c r="J58" s="8" t="s">
        <v>10</v>
      </c>
      <c r="K58" s="8">
        <v>7</v>
      </c>
    </row>
    <row r="59" spans="4:11" x14ac:dyDescent="0.45">
      <c r="D59" s="7">
        <v>43886</v>
      </c>
      <c r="E59" s="8" t="s">
        <v>21</v>
      </c>
      <c r="F59" s="8" t="s">
        <v>15</v>
      </c>
      <c r="G59" s="8">
        <v>1334</v>
      </c>
      <c r="H59" s="9">
        <v>1.74</v>
      </c>
      <c r="I59" s="9">
        <f>采购[[#This Row],[采购量]]*采购[[#This Row],[采购单价]]</f>
        <v>2321.16</v>
      </c>
      <c r="J59" s="8" t="s">
        <v>10</v>
      </c>
      <c r="K59" s="8">
        <v>14</v>
      </c>
    </row>
    <row r="60" spans="4:11" x14ac:dyDescent="0.45">
      <c r="D60" s="7">
        <v>43887</v>
      </c>
      <c r="E60" s="8" t="s">
        <v>17</v>
      </c>
      <c r="F60" s="8" t="s">
        <v>15</v>
      </c>
      <c r="G60" s="8">
        <v>1009</v>
      </c>
      <c r="H60" s="9">
        <v>1.74</v>
      </c>
      <c r="I60" s="9">
        <f>采购[[#This Row],[采购量]]*采购[[#This Row],[采购单价]]</f>
        <v>1755.66</v>
      </c>
      <c r="J60" s="8" t="s">
        <v>10</v>
      </c>
      <c r="K60" s="8">
        <v>3</v>
      </c>
    </row>
    <row r="61" spans="4:11" x14ac:dyDescent="0.45">
      <c r="D61" s="7">
        <v>43888</v>
      </c>
      <c r="E61" s="8" t="s">
        <v>17</v>
      </c>
      <c r="F61" s="8" t="s">
        <v>14</v>
      </c>
      <c r="G61" s="8">
        <v>2798</v>
      </c>
      <c r="H61" s="9">
        <v>1.44</v>
      </c>
      <c r="I61" s="9">
        <f>采购[[#This Row],[采购量]]*采购[[#This Row],[采购单价]]</f>
        <v>4029.12</v>
      </c>
      <c r="J61" s="8" t="s">
        <v>10</v>
      </c>
      <c r="K61" s="8">
        <v>1</v>
      </c>
    </row>
    <row r="62" spans="4:11" x14ac:dyDescent="0.45">
      <c r="D62" s="7">
        <v>43889</v>
      </c>
      <c r="E62" s="8" t="s">
        <v>8</v>
      </c>
      <c r="F62" s="8" t="s">
        <v>13</v>
      </c>
      <c r="G62" s="8">
        <v>704</v>
      </c>
      <c r="H62" s="9">
        <v>5.18</v>
      </c>
      <c r="I62" s="9">
        <f>采购[[#This Row],[采购量]]*采购[[#This Row],[采购单价]]</f>
        <v>3646.72</v>
      </c>
      <c r="J62" s="8" t="s">
        <v>10</v>
      </c>
      <c r="K62" s="8">
        <v>4</v>
      </c>
    </row>
    <row r="63" spans="4:11" x14ac:dyDescent="0.45">
      <c r="D63" s="7">
        <v>43890</v>
      </c>
      <c r="E63" s="8" t="s">
        <v>8</v>
      </c>
      <c r="F63" s="8" t="s">
        <v>9</v>
      </c>
      <c r="G63" s="8">
        <v>2644</v>
      </c>
      <c r="H63" s="9">
        <v>2.04</v>
      </c>
      <c r="I63" s="9">
        <f>采购[[#This Row],[采购量]]*采购[[#This Row],[采购单价]]</f>
        <v>5393.76</v>
      </c>
      <c r="J63" s="8" t="s">
        <v>10</v>
      </c>
      <c r="K63" s="8">
        <v>3</v>
      </c>
    </row>
    <row r="64" spans="4:11" x14ac:dyDescent="0.45">
      <c r="D64" s="7">
        <v>43891</v>
      </c>
      <c r="E64" s="8" t="s">
        <v>11</v>
      </c>
      <c r="F64" s="8" t="s">
        <v>12</v>
      </c>
      <c r="G64" s="8">
        <v>1361</v>
      </c>
      <c r="H64" s="9">
        <v>3.24</v>
      </c>
      <c r="I64" s="9">
        <f>采购[[#This Row],[采购量]]*采购[[#This Row],[采购单价]]</f>
        <v>4409.6400000000003</v>
      </c>
      <c r="J64" s="8" t="s">
        <v>10</v>
      </c>
      <c r="K64" s="8">
        <v>6</v>
      </c>
    </row>
    <row r="65" spans="4:11" x14ac:dyDescent="0.45">
      <c r="D65" s="7">
        <v>43892</v>
      </c>
      <c r="E65" s="8" t="s">
        <v>21</v>
      </c>
      <c r="F65" s="8" t="s">
        <v>15</v>
      </c>
      <c r="G65" s="8">
        <v>562</v>
      </c>
      <c r="H65" s="9">
        <v>2.0299999999999998</v>
      </c>
      <c r="I65" s="9">
        <f>采购[[#This Row],[采购量]]*采购[[#This Row],[采购单价]]</f>
        <v>1140.8599999999999</v>
      </c>
      <c r="J65" s="8" t="s">
        <v>10</v>
      </c>
      <c r="K65" s="8">
        <v>9</v>
      </c>
    </row>
    <row r="66" spans="4:11" x14ac:dyDescent="0.45">
      <c r="D66" s="7">
        <v>43893</v>
      </c>
      <c r="E66" s="8" t="s">
        <v>8</v>
      </c>
      <c r="F66" s="8" t="s">
        <v>13</v>
      </c>
      <c r="G66" s="8">
        <v>514</v>
      </c>
      <c r="H66" s="9">
        <v>5.18</v>
      </c>
      <c r="I66" s="9">
        <f>采购[[#This Row],[采购量]]*采购[[#This Row],[采购单价]]</f>
        <v>2662.52</v>
      </c>
      <c r="J66" s="8" t="s">
        <v>10</v>
      </c>
      <c r="K66" s="8">
        <v>5</v>
      </c>
    </row>
    <row r="67" spans="4:11" x14ac:dyDescent="0.45">
      <c r="D67" s="7">
        <v>43894</v>
      </c>
      <c r="E67" s="8" t="s">
        <v>16</v>
      </c>
      <c r="F67" s="8" t="s">
        <v>14</v>
      </c>
      <c r="G67" s="8">
        <v>709</v>
      </c>
      <c r="H67" s="9">
        <v>1.3299999999999998</v>
      </c>
      <c r="I67" s="9">
        <f>采购[[#This Row],[采购量]]*采购[[#This Row],[采购单价]]</f>
        <v>942.96999999999991</v>
      </c>
      <c r="J67" s="8" t="s">
        <v>10</v>
      </c>
      <c r="K67" s="8">
        <v>15</v>
      </c>
    </row>
    <row r="68" spans="4:11" x14ac:dyDescent="0.45">
      <c r="D68" s="7">
        <v>43895</v>
      </c>
      <c r="E68" s="8" t="s">
        <v>17</v>
      </c>
      <c r="F68" s="8" t="s">
        <v>14</v>
      </c>
      <c r="G68" s="8">
        <v>2965</v>
      </c>
      <c r="H68" s="9">
        <v>1.44</v>
      </c>
      <c r="I68" s="9">
        <f>采购[[#This Row],[采购量]]*采购[[#This Row],[采购单价]]</f>
        <v>4269.5999999999995</v>
      </c>
      <c r="J68" s="8" t="s">
        <v>10</v>
      </c>
      <c r="K68" s="8">
        <v>6</v>
      </c>
    </row>
    <row r="69" spans="4:11" x14ac:dyDescent="0.45">
      <c r="D69" s="7">
        <v>43896</v>
      </c>
      <c r="E69" s="8" t="s">
        <v>18</v>
      </c>
      <c r="F69" s="8" t="s">
        <v>14</v>
      </c>
      <c r="G69" s="8">
        <v>2934</v>
      </c>
      <c r="H69" s="9">
        <v>2.04</v>
      </c>
      <c r="I69" s="9">
        <f>采购[[#This Row],[采购量]]*采购[[#This Row],[采购单价]]</f>
        <v>5985.36</v>
      </c>
      <c r="J69" s="8" t="s">
        <v>10</v>
      </c>
      <c r="K69" s="8">
        <v>11</v>
      </c>
    </row>
    <row r="70" spans="4:11" x14ac:dyDescent="0.45">
      <c r="D70" s="7">
        <v>43897</v>
      </c>
      <c r="E70" s="8" t="s">
        <v>11</v>
      </c>
      <c r="F70" s="8" t="s">
        <v>14</v>
      </c>
      <c r="G70" s="8">
        <v>1200</v>
      </c>
      <c r="H70" s="9">
        <v>1.1399999999999999</v>
      </c>
      <c r="I70" s="9">
        <f>采购[[#This Row],[采购量]]*采购[[#This Row],[采购单价]]</f>
        <v>1367.9999999999998</v>
      </c>
      <c r="J70" s="8" t="s">
        <v>10</v>
      </c>
      <c r="K70" s="8">
        <v>5</v>
      </c>
    </row>
    <row r="71" spans="4:11" x14ac:dyDescent="0.45">
      <c r="D71" s="7">
        <v>43898</v>
      </c>
      <c r="E71" s="8" t="s">
        <v>16</v>
      </c>
      <c r="F71" s="8" t="s">
        <v>15</v>
      </c>
      <c r="G71" s="8">
        <v>2407</v>
      </c>
      <c r="H71" s="9">
        <v>1.44</v>
      </c>
      <c r="I71" s="9">
        <f>采购[[#This Row],[采购量]]*采购[[#This Row],[采购单价]]</f>
        <v>3466.08</v>
      </c>
      <c r="J71" s="8" t="s">
        <v>10</v>
      </c>
      <c r="K71" s="8">
        <v>5</v>
      </c>
    </row>
    <row r="72" spans="4:11" x14ac:dyDescent="0.45">
      <c r="D72" s="7">
        <v>43899</v>
      </c>
      <c r="E72" s="8" t="s">
        <v>18</v>
      </c>
      <c r="F72" s="8" t="s">
        <v>19</v>
      </c>
      <c r="G72" s="8">
        <v>888</v>
      </c>
      <c r="H72" s="9">
        <v>3.78</v>
      </c>
      <c r="I72" s="9">
        <f>采购[[#This Row],[采购量]]*采购[[#This Row],[采购单价]]</f>
        <v>3356.64</v>
      </c>
      <c r="J72" s="8" t="s">
        <v>10</v>
      </c>
      <c r="K72" s="8">
        <v>0</v>
      </c>
    </row>
    <row r="73" spans="4:11" x14ac:dyDescent="0.45">
      <c r="D73" s="7">
        <v>43900</v>
      </c>
      <c r="E73" s="8" t="s">
        <v>8</v>
      </c>
      <c r="F73" s="8" t="s">
        <v>14</v>
      </c>
      <c r="G73" s="8">
        <v>2329</v>
      </c>
      <c r="H73" s="9">
        <v>3.24</v>
      </c>
      <c r="I73" s="9">
        <f>采购[[#This Row],[采购量]]*采购[[#This Row],[采购单价]]</f>
        <v>7545.9600000000009</v>
      </c>
      <c r="J73" s="8" t="s">
        <v>20</v>
      </c>
      <c r="K73" s="8">
        <v>12</v>
      </c>
    </row>
    <row r="74" spans="4:11" x14ac:dyDescent="0.45">
      <c r="D74" s="7">
        <v>43901</v>
      </c>
      <c r="E74" s="8" t="s">
        <v>11</v>
      </c>
      <c r="F74" s="8" t="s">
        <v>14</v>
      </c>
      <c r="G74" s="8">
        <v>1448</v>
      </c>
      <c r="H74" s="9">
        <v>1.1399999999999999</v>
      </c>
      <c r="I74" s="9">
        <f>采购[[#This Row],[采购量]]*采购[[#This Row],[采购单价]]</f>
        <v>1650.7199999999998</v>
      </c>
      <c r="J74" s="8" t="s">
        <v>10</v>
      </c>
      <c r="K74" s="8">
        <v>10</v>
      </c>
    </row>
    <row r="75" spans="4:11" x14ac:dyDescent="0.45">
      <c r="D75" s="7">
        <v>43902</v>
      </c>
      <c r="E75" s="8" t="s">
        <v>18</v>
      </c>
      <c r="F75" s="8" t="s">
        <v>14</v>
      </c>
      <c r="G75" s="8">
        <v>2305</v>
      </c>
      <c r="H75" s="9">
        <v>2.04</v>
      </c>
      <c r="I75" s="9">
        <f>采购[[#This Row],[采购量]]*采购[[#This Row],[采购单价]]</f>
        <v>4702.2</v>
      </c>
      <c r="J75" s="8" t="s">
        <v>10</v>
      </c>
      <c r="K75" s="8">
        <v>14</v>
      </c>
    </row>
    <row r="76" spans="4:11" x14ac:dyDescent="0.45">
      <c r="D76" s="7">
        <v>43903</v>
      </c>
      <c r="E76" s="8" t="s">
        <v>8</v>
      </c>
      <c r="F76" s="8" t="s">
        <v>13</v>
      </c>
      <c r="G76" s="8">
        <v>1097</v>
      </c>
      <c r="H76" s="9">
        <v>4.4400000000000004</v>
      </c>
      <c r="I76" s="9">
        <f>采购[[#This Row],[采购量]]*采购[[#This Row],[采购单价]]</f>
        <v>4870.68</v>
      </c>
      <c r="J76" s="8" t="s">
        <v>10</v>
      </c>
      <c r="K76" s="8">
        <v>7</v>
      </c>
    </row>
    <row r="77" spans="4:11" x14ac:dyDescent="0.45">
      <c r="D77" s="7">
        <v>43904</v>
      </c>
      <c r="E77" s="8" t="s">
        <v>18</v>
      </c>
      <c r="F77" s="8" t="s">
        <v>15</v>
      </c>
      <c r="G77" s="8">
        <v>2650</v>
      </c>
      <c r="H77" s="9">
        <v>2.64</v>
      </c>
      <c r="I77" s="9">
        <f>采购[[#This Row],[采购量]]*采购[[#This Row],[采购单价]]</f>
        <v>6996</v>
      </c>
      <c r="J77" s="8" t="s">
        <v>10</v>
      </c>
      <c r="K77" s="8">
        <v>15</v>
      </c>
    </row>
    <row r="78" spans="4:11" x14ac:dyDescent="0.45">
      <c r="D78" s="7">
        <v>43905</v>
      </c>
      <c r="E78" s="8" t="s">
        <v>11</v>
      </c>
      <c r="F78" s="8" t="s">
        <v>14</v>
      </c>
      <c r="G78" s="8">
        <v>1994</v>
      </c>
      <c r="H78" s="9">
        <v>1.1399999999999999</v>
      </c>
      <c r="I78" s="9">
        <f>采购[[#This Row],[采购量]]*采购[[#This Row],[采购单价]]</f>
        <v>2273.16</v>
      </c>
      <c r="J78" s="8" t="s">
        <v>10</v>
      </c>
      <c r="K78" s="8">
        <v>14</v>
      </c>
    </row>
    <row r="79" spans="4:11" x14ac:dyDescent="0.45">
      <c r="D79" s="7">
        <v>43906</v>
      </c>
      <c r="E79" s="8" t="s">
        <v>11</v>
      </c>
      <c r="F79" s="8" t="s">
        <v>12</v>
      </c>
      <c r="G79" s="8">
        <v>536</v>
      </c>
      <c r="H79" s="9">
        <v>3.78</v>
      </c>
      <c r="I79" s="9">
        <f>采购[[#This Row],[采购量]]*采购[[#This Row],[采购单价]]</f>
        <v>2026.08</v>
      </c>
      <c r="J79" s="8" t="s">
        <v>10</v>
      </c>
      <c r="K79" s="8">
        <v>6</v>
      </c>
    </row>
    <row r="80" spans="4:11" x14ac:dyDescent="0.45">
      <c r="D80" s="7">
        <v>43907</v>
      </c>
      <c r="E80" s="8" t="s">
        <v>8</v>
      </c>
      <c r="F80" s="8" t="s">
        <v>13</v>
      </c>
      <c r="G80" s="8">
        <v>2681</v>
      </c>
      <c r="H80" s="9">
        <v>4.4400000000000004</v>
      </c>
      <c r="I80" s="9">
        <f>采购[[#This Row],[采购量]]*采购[[#This Row],[采购单价]]</f>
        <v>11903.640000000001</v>
      </c>
      <c r="J80" s="8" t="s">
        <v>10</v>
      </c>
      <c r="K80" s="8">
        <v>12</v>
      </c>
    </row>
    <row r="81" spans="4:11" x14ac:dyDescent="0.45">
      <c r="D81" s="7">
        <v>43908</v>
      </c>
      <c r="E81" s="8" t="s">
        <v>17</v>
      </c>
      <c r="F81" s="8" t="s">
        <v>15</v>
      </c>
      <c r="G81" s="8">
        <v>1199</v>
      </c>
      <c r="H81" s="9">
        <v>1.74</v>
      </c>
      <c r="I81" s="9">
        <f>采购[[#This Row],[采购量]]*采购[[#This Row],[采购单价]]</f>
        <v>2086.2599999999998</v>
      </c>
      <c r="J81" s="8" t="s">
        <v>10</v>
      </c>
      <c r="K81" s="8">
        <v>0</v>
      </c>
    </row>
    <row r="82" spans="4:11" x14ac:dyDescent="0.45">
      <c r="D82" s="7">
        <v>43909</v>
      </c>
      <c r="E82" s="8" t="s">
        <v>16</v>
      </c>
      <c r="F82" s="8" t="s">
        <v>15</v>
      </c>
      <c r="G82" s="8">
        <v>1906</v>
      </c>
      <c r="H82" s="9">
        <v>1.44</v>
      </c>
      <c r="I82" s="9">
        <f>采购[[#This Row],[采购量]]*采购[[#This Row],[采购单价]]</f>
        <v>2744.64</v>
      </c>
      <c r="J82" s="8" t="s">
        <v>10</v>
      </c>
      <c r="K82" s="8">
        <v>12</v>
      </c>
    </row>
    <row r="83" spans="4:11" x14ac:dyDescent="0.45">
      <c r="D83" s="7">
        <v>43910</v>
      </c>
      <c r="E83" s="8" t="s">
        <v>16</v>
      </c>
      <c r="F83" s="8" t="s">
        <v>15</v>
      </c>
      <c r="G83" s="8">
        <v>1833</v>
      </c>
      <c r="H83" s="9">
        <v>1.44</v>
      </c>
      <c r="I83" s="9">
        <f>采购[[#This Row],[采购量]]*采购[[#This Row],[采购单价]]</f>
        <v>2639.52</v>
      </c>
      <c r="J83" s="8" t="s">
        <v>10</v>
      </c>
      <c r="K83" s="8">
        <v>13</v>
      </c>
    </row>
    <row r="84" spans="4:11" x14ac:dyDescent="0.45">
      <c r="D84" s="7">
        <v>43911</v>
      </c>
      <c r="E84" s="8" t="s">
        <v>21</v>
      </c>
      <c r="F84" s="8" t="s">
        <v>12</v>
      </c>
      <c r="G84" s="8">
        <v>2692</v>
      </c>
      <c r="H84" s="9">
        <v>4.4400000000000004</v>
      </c>
      <c r="I84" s="9">
        <f>采购[[#This Row],[采购量]]*采购[[#This Row],[采购单价]]</f>
        <v>11952.480000000001</v>
      </c>
      <c r="J84" s="8" t="s">
        <v>10</v>
      </c>
      <c r="K84" s="8">
        <v>10</v>
      </c>
    </row>
    <row r="85" spans="4:11" x14ac:dyDescent="0.45">
      <c r="D85" s="7">
        <v>43912</v>
      </c>
      <c r="E85" s="8" t="s">
        <v>21</v>
      </c>
      <c r="F85" s="8" t="s">
        <v>15</v>
      </c>
      <c r="G85" s="8">
        <v>1964</v>
      </c>
      <c r="H85" s="9">
        <v>1.74</v>
      </c>
      <c r="I85" s="9">
        <f>采购[[#This Row],[采购量]]*采购[[#This Row],[采购单价]]</f>
        <v>3417.36</v>
      </c>
      <c r="J85" s="8" t="s">
        <v>10</v>
      </c>
      <c r="K85" s="8">
        <v>2</v>
      </c>
    </row>
    <row r="86" spans="4:11" x14ac:dyDescent="0.45">
      <c r="D86" s="7">
        <v>43913</v>
      </c>
      <c r="E86" s="8" t="s">
        <v>18</v>
      </c>
      <c r="F86" s="8" t="s">
        <v>15</v>
      </c>
      <c r="G86" s="8">
        <v>1272</v>
      </c>
      <c r="H86" s="9">
        <v>2.64</v>
      </c>
      <c r="I86" s="9">
        <f>采购[[#This Row],[采购量]]*采购[[#This Row],[采购单价]]</f>
        <v>3358.0800000000004</v>
      </c>
      <c r="J86" s="8" t="s">
        <v>10</v>
      </c>
      <c r="K86" s="8">
        <v>7</v>
      </c>
    </row>
    <row r="87" spans="4:11" x14ac:dyDescent="0.45">
      <c r="D87" s="7">
        <v>43914</v>
      </c>
      <c r="E87" s="8" t="s">
        <v>16</v>
      </c>
      <c r="F87" s="8" t="s">
        <v>14</v>
      </c>
      <c r="G87" s="8">
        <v>1944</v>
      </c>
      <c r="H87" s="9">
        <v>1.1399999999999999</v>
      </c>
      <c r="I87" s="9">
        <f>采购[[#This Row],[采购量]]*采购[[#This Row],[采购单价]]</f>
        <v>2216.16</v>
      </c>
      <c r="J87" s="8" t="s">
        <v>10</v>
      </c>
      <c r="K87" s="8">
        <v>15</v>
      </c>
    </row>
    <row r="88" spans="4:11" x14ac:dyDescent="0.45">
      <c r="D88" s="7">
        <v>43915</v>
      </c>
      <c r="E88" s="8" t="s">
        <v>8</v>
      </c>
      <c r="F88" s="8" t="s">
        <v>9</v>
      </c>
      <c r="G88" s="8">
        <v>2052</v>
      </c>
      <c r="H88" s="9">
        <v>2.04</v>
      </c>
      <c r="I88" s="9">
        <f>采购[[#This Row],[采购量]]*采购[[#This Row],[采购单价]]</f>
        <v>4186.08</v>
      </c>
      <c r="J88" s="8" t="s">
        <v>10</v>
      </c>
      <c r="K88" s="8">
        <v>0</v>
      </c>
    </row>
    <row r="89" spans="4:11" x14ac:dyDescent="0.45">
      <c r="D89" s="7">
        <v>43916</v>
      </c>
      <c r="E89" s="8" t="s">
        <v>16</v>
      </c>
      <c r="F89" s="8" t="s">
        <v>14</v>
      </c>
      <c r="G89" s="8">
        <v>959</v>
      </c>
      <c r="H89" s="9">
        <v>1.3299999999999998</v>
      </c>
      <c r="I89" s="9">
        <f>采购[[#This Row],[采购量]]*采购[[#This Row],[采购单价]]</f>
        <v>1275.4699999999998</v>
      </c>
      <c r="J89" s="8" t="s">
        <v>10</v>
      </c>
      <c r="K89" s="8">
        <v>12</v>
      </c>
    </row>
    <row r="90" spans="4:11" x14ac:dyDescent="0.45">
      <c r="D90" s="7">
        <v>43917</v>
      </c>
      <c r="E90" s="8" t="s">
        <v>18</v>
      </c>
      <c r="F90" s="8" t="s">
        <v>19</v>
      </c>
      <c r="G90" s="8">
        <v>2419</v>
      </c>
      <c r="H90" s="9">
        <v>3.24</v>
      </c>
      <c r="I90" s="9">
        <f>采购[[#This Row],[采购量]]*采购[[#This Row],[采购单价]]</f>
        <v>7837.56</v>
      </c>
      <c r="J90" s="8" t="s">
        <v>10</v>
      </c>
      <c r="K90" s="8">
        <v>3</v>
      </c>
    </row>
    <row r="91" spans="4:11" x14ac:dyDescent="0.45">
      <c r="D91" s="7">
        <v>43918</v>
      </c>
      <c r="E91" s="8" t="s">
        <v>18</v>
      </c>
      <c r="F91" s="8" t="s">
        <v>15</v>
      </c>
      <c r="G91" s="8">
        <v>1549</v>
      </c>
      <c r="H91" s="9">
        <v>2.64</v>
      </c>
      <c r="I91" s="9">
        <f>采购[[#This Row],[采购量]]*采购[[#This Row],[采购单价]]</f>
        <v>4089.36</v>
      </c>
      <c r="J91" s="8" t="s">
        <v>10</v>
      </c>
      <c r="K91" s="8">
        <v>8</v>
      </c>
    </row>
    <row r="92" spans="4:11" x14ac:dyDescent="0.45">
      <c r="D92" s="7">
        <v>43919</v>
      </c>
      <c r="E92" s="8" t="s">
        <v>8</v>
      </c>
      <c r="F92" s="8" t="s">
        <v>13</v>
      </c>
      <c r="G92" s="8">
        <v>1135</v>
      </c>
      <c r="H92" s="9">
        <v>4.4400000000000004</v>
      </c>
      <c r="I92" s="9">
        <f>采购[[#This Row],[采购量]]*采购[[#This Row],[采购单价]]</f>
        <v>5039.4000000000005</v>
      </c>
      <c r="J92" s="8" t="s">
        <v>10</v>
      </c>
      <c r="K92" s="8">
        <v>12</v>
      </c>
    </row>
    <row r="93" spans="4:11" x14ac:dyDescent="0.45">
      <c r="D93" s="7">
        <v>43920</v>
      </c>
      <c r="E93" s="8" t="s">
        <v>18</v>
      </c>
      <c r="F93" s="8" t="s">
        <v>15</v>
      </c>
      <c r="G93" s="8">
        <v>1695</v>
      </c>
      <c r="H93" s="9">
        <v>2.64</v>
      </c>
      <c r="I93" s="9">
        <f>采购[[#This Row],[采购量]]*采购[[#This Row],[采购单价]]</f>
        <v>4474.8</v>
      </c>
      <c r="J93" s="8" t="s">
        <v>10</v>
      </c>
      <c r="K93" s="8">
        <v>12</v>
      </c>
    </row>
    <row r="94" spans="4:11" x14ac:dyDescent="0.45">
      <c r="D94" s="7">
        <v>43921</v>
      </c>
      <c r="E94" s="8" t="s">
        <v>11</v>
      </c>
      <c r="F94" s="8" t="s">
        <v>12</v>
      </c>
      <c r="G94" s="8">
        <v>758</v>
      </c>
      <c r="H94" s="9">
        <v>3.78</v>
      </c>
      <c r="I94" s="9">
        <f>采购[[#This Row],[采购量]]*采购[[#This Row],[采购单价]]</f>
        <v>2865.24</v>
      </c>
      <c r="J94" s="8" t="s">
        <v>10</v>
      </c>
      <c r="K94" s="8">
        <v>12</v>
      </c>
    </row>
    <row r="95" spans="4:11" x14ac:dyDescent="0.45">
      <c r="D95" s="7">
        <v>43922</v>
      </c>
      <c r="E95" s="8" t="s">
        <v>8</v>
      </c>
      <c r="F95" s="8" t="s">
        <v>13</v>
      </c>
      <c r="G95" s="8">
        <v>1698</v>
      </c>
      <c r="H95" s="9">
        <v>4.4400000000000004</v>
      </c>
      <c r="I95" s="9">
        <f>采购[[#This Row],[采购量]]*采购[[#This Row],[采购单价]]</f>
        <v>7539.1200000000008</v>
      </c>
      <c r="J95" s="8" t="s">
        <v>10</v>
      </c>
      <c r="K95" s="8">
        <v>6</v>
      </c>
    </row>
    <row r="96" spans="4:11" x14ac:dyDescent="0.45">
      <c r="D96" s="7">
        <v>43923</v>
      </c>
      <c r="E96" s="8" t="s">
        <v>16</v>
      </c>
      <c r="F96" s="8" t="s">
        <v>15</v>
      </c>
      <c r="G96" s="8">
        <v>874</v>
      </c>
      <c r="H96" s="9">
        <v>1.68</v>
      </c>
      <c r="I96" s="9">
        <f>采购[[#This Row],[采购量]]*采购[[#This Row],[采购单价]]</f>
        <v>1468.32</v>
      </c>
      <c r="J96" s="8" t="s">
        <v>10</v>
      </c>
      <c r="K96" s="8">
        <v>1</v>
      </c>
    </row>
    <row r="97" spans="4:11" x14ac:dyDescent="0.45">
      <c r="D97" s="7">
        <v>43924</v>
      </c>
      <c r="E97" s="8" t="s">
        <v>17</v>
      </c>
      <c r="F97" s="8" t="s">
        <v>15</v>
      </c>
      <c r="G97" s="8">
        <v>1108</v>
      </c>
      <c r="H97" s="9">
        <v>1.74</v>
      </c>
      <c r="I97" s="9">
        <f>采购[[#This Row],[采购量]]*采购[[#This Row],[采购单价]]</f>
        <v>1927.92</v>
      </c>
      <c r="J97" s="8" t="s">
        <v>10</v>
      </c>
      <c r="K97" s="8">
        <v>15</v>
      </c>
    </row>
    <row r="98" spans="4:11" x14ac:dyDescent="0.45">
      <c r="D98" s="7">
        <v>43925</v>
      </c>
      <c r="E98" s="8" t="s">
        <v>16</v>
      </c>
      <c r="F98" s="8" t="s">
        <v>15</v>
      </c>
      <c r="G98" s="8">
        <v>875</v>
      </c>
      <c r="H98" s="9">
        <v>1.68</v>
      </c>
      <c r="I98" s="9">
        <f>采购[[#This Row],[采购量]]*采购[[#This Row],[采购单价]]</f>
        <v>1470</v>
      </c>
      <c r="J98" s="8" t="s">
        <v>10</v>
      </c>
      <c r="K98" s="8">
        <v>2</v>
      </c>
    </row>
    <row r="99" spans="4:11" x14ac:dyDescent="0.45">
      <c r="D99" s="7">
        <v>43926</v>
      </c>
      <c r="E99" s="8" t="s">
        <v>18</v>
      </c>
      <c r="F99" s="8" t="s">
        <v>15</v>
      </c>
      <c r="G99" s="8">
        <v>673</v>
      </c>
      <c r="H99" s="9">
        <v>3.08</v>
      </c>
      <c r="I99" s="9">
        <f>采购[[#This Row],[采购量]]*采购[[#This Row],[采购单价]]</f>
        <v>2072.84</v>
      </c>
      <c r="J99" s="8" t="s">
        <v>10</v>
      </c>
      <c r="K99" s="8">
        <v>6</v>
      </c>
    </row>
    <row r="100" spans="4:11" x14ac:dyDescent="0.45">
      <c r="D100" s="7">
        <v>43927</v>
      </c>
      <c r="E100" s="8" t="s">
        <v>21</v>
      </c>
      <c r="F100" s="8" t="s">
        <v>12</v>
      </c>
      <c r="G100" s="8">
        <v>945</v>
      </c>
      <c r="H100" s="9">
        <v>5.18</v>
      </c>
      <c r="I100" s="9">
        <f>采购[[#This Row],[采购量]]*采购[[#This Row],[采购单价]]</f>
        <v>4895.0999999999995</v>
      </c>
      <c r="J100" s="8" t="s">
        <v>10</v>
      </c>
      <c r="K100" s="8">
        <v>9</v>
      </c>
    </row>
    <row r="101" spans="4:11" x14ac:dyDescent="0.45">
      <c r="D101" s="7">
        <v>43928</v>
      </c>
      <c r="E101" s="8" t="s">
        <v>16</v>
      </c>
      <c r="F101" s="8" t="s">
        <v>12</v>
      </c>
      <c r="G101" s="8">
        <v>2619</v>
      </c>
      <c r="H101" s="9">
        <v>3.24</v>
      </c>
      <c r="I101" s="9">
        <f>采购[[#This Row],[采购量]]*采购[[#This Row],[采购单价]]</f>
        <v>8485.5600000000013</v>
      </c>
      <c r="J101" s="8" t="s">
        <v>10</v>
      </c>
      <c r="K101" s="8">
        <v>6</v>
      </c>
    </row>
    <row r="102" spans="4:11" x14ac:dyDescent="0.45">
      <c r="D102" s="7">
        <v>43929</v>
      </c>
      <c r="E102" s="8" t="s">
        <v>16</v>
      </c>
      <c r="F102" s="8" t="s">
        <v>14</v>
      </c>
      <c r="G102" s="8">
        <v>1003</v>
      </c>
      <c r="H102" s="9">
        <v>1.1399999999999999</v>
      </c>
      <c r="I102" s="9">
        <f>采购[[#This Row],[采购量]]*采购[[#This Row],[采购单价]]</f>
        <v>1143.4199999999998</v>
      </c>
      <c r="J102" s="8" t="s">
        <v>10</v>
      </c>
      <c r="K102" s="8">
        <v>4</v>
      </c>
    </row>
    <row r="103" spans="4:11" x14ac:dyDescent="0.45">
      <c r="D103" s="7">
        <v>43930</v>
      </c>
      <c r="E103" s="8" t="s">
        <v>16</v>
      </c>
      <c r="F103" s="8" t="s">
        <v>14</v>
      </c>
      <c r="G103" s="8">
        <v>1880</v>
      </c>
      <c r="H103" s="9">
        <v>1.1399999999999999</v>
      </c>
      <c r="I103" s="9">
        <f>采购[[#This Row],[采购量]]*采购[[#This Row],[采购单价]]</f>
        <v>2143.1999999999998</v>
      </c>
      <c r="J103" s="8" t="s">
        <v>10</v>
      </c>
      <c r="K103" s="8">
        <v>7</v>
      </c>
    </row>
    <row r="104" spans="4:11" x14ac:dyDescent="0.45">
      <c r="D104" s="7">
        <v>43931</v>
      </c>
      <c r="E104" s="8" t="s">
        <v>11</v>
      </c>
      <c r="F104" s="8" t="s">
        <v>14</v>
      </c>
      <c r="G104" s="8">
        <v>600</v>
      </c>
      <c r="H104" s="9">
        <v>1.3299999999999998</v>
      </c>
      <c r="I104" s="9">
        <f>采购[[#This Row],[采购量]]*采购[[#This Row],[采购单价]]</f>
        <v>797.99999999999989</v>
      </c>
      <c r="J104" s="8" t="s">
        <v>20</v>
      </c>
      <c r="K104" s="8">
        <v>11</v>
      </c>
    </row>
    <row r="105" spans="4:11" x14ac:dyDescent="0.45">
      <c r="D105" s="7">
        <v>43932</v>
      </c>
      <c r="E105" s="8" t="s">
        <v>18</v>
      </c>
      <c r="F105" s="8" t="s">
        <v>19</v>
      </c>
      <c r="G105" s="8">
        <v>528</v>
      </c>
      <c r="H105" s="9">
        <v>3.78</v>
      </c>
      <c r="I105" s="9">
        <f>采购[[#This Row],[采购量]]*采购[[#This Row],[采购单价]]</f>
        <v>1995.84</v>
      </c>
      <c r="J105" s="8" t="s">
        <v>10</v>
      </c>
      <c r="K105" s="8">
        <v>0</v>
      </c>
    </row>
    <row r="106" spans="4:11" x14ac:dyDescent="0.45">
      <c r="D106" s="7">
        <v>43933</v>
      </c>
      <c r="E106" s="8" t="s">
        <v>21</v>
      </c>
      <c r="F106" s="8" t="s">
        <v>15</v>
      </c>
      <c r="G106" s="8">
        <v>534</v>
      </c>
      <c r="H106" s="9">
        <v>2.0299999999999998</v>
      </c>
      <c r="I106" s="9">
        <f>采购[[#This Row],[采购量]]*采购[[#This Row],[采购单价]]</f>
        <v>1084.02</v>
      </c>
      <c r="J106" s="8" t="s">
        <v>10</v>
      </c>
      <c r="K106" s="8">
        <v>0</v>
      </c>
    </row>
    <row r="107" spans="4:11" x14ac:dyDescent="0.45">
      <c r="D107" s="7">
        <v>43934</v>
      </c>
      <c r="E107" s="8" t="s">
        <v>11</v>
      </c>
      <c r="F107" s="8" t="s">
        <v>14</v>
      </c>
      <c r="G107" s="8">
        <v>2562</v>
      </c>
      <c r="H107" s="9">
        <v>1.1399999999999999</v>
      </c>
      <c r="I107" s="9">
        <f>采购[[#This Row],[采购量]]*采购[[#This Row],[采购单价]]</f>
        <v>2920.68</v>
      </c>
      <c r="J107" s="8" t="s">
        <v>10</v>
      </c>
      <c r="K107" s="8">
        <v>12</v>
      </c>
    </row>
    <row r="108" spans="4:11" x14ac:dyDescent="0.45">
      <c r="D108" s="7">
        <v>43935</v>
      </c>
      <c r="E108" s="8" t="s">
        <v>8</v>
      </c>
      <c r="F108" s="8" t="s">
        <v>9</v>
      </c>
      <c r="G108" s="8">
        <v>1197</v>
      </c>
      <c r="H108" s="9">
        <v>2.04</v>
      </c>
      <c r="I108" s="9">
        <f>采购[[#This Row],[采购量]]*采购[[#This Row],[采购单价]]</f>
        <v>2441.88</v>
      </c>
      <c r="J108" s="8" t="s">
        <v>10</v>
      </c>
      <c r="K108" s="8">
        <v>7</v>
      </c>
    </row>
    <row r="109" spans="4:11" x14ac:dyDescent="0.45">
      <c r="D109" s="7">
        <v>43936</v>
      </c>
      <c r="E109" s="8" t="s">
        <v>21</v>
      </c>
      <c r="F109" s="8" t="s">
        <v>15</v>
      </c>
      <c r="G109" s="8">
        <v>1498</v>
      </c>
      <c r="H109" s="9">
        <v>1.74</v>
      </c>
      <c r="I109" s="9">
        <f>采购[[#This Row],[采购量]]*采购[[#This Row],[采购单价]]</f>
        <v>2606.52</v>
      </c>
      <c r="J109" s="8" t="s">
        <v>10</v>
      </c>
      <c r="K109" s="8">
        <v>2</v>
      </c>
    </row>
    <row r="110" spans="4:11" x14ac:dyDescent="0.45">
      <c r="D110" s="7">
        <v>43937</v>
      </c>
      <c r="E110" s="8" t="s">
        <v>18</v>
      </c>
      <c r="F110" s="8" t="s">
        <v>14</v>
      </c>
      <c r="G110" s="8">
        <v>950</v>
      </c>
      <c r="H110" s="9">
        <v>2.38</v>
      </c>
      <c r="I110" s="9">
        <f>采购[[#This Row],[采购量]]*采购[[#This Row],[采购单价]]</f>
        <v>2261</v>
      </c>
      <c r="J110" s="8" t="s">
        <v>10</v>
      </c>
      <c r="K110" s="8">
        <v>7</v>
      </c>
    </row>
    <row r="111" spans="4:11" x14ac:dyDescent="0.45">
      <c r="D111" s="7">
        <v>43938</v>
      </c>
      <c r="E111" s="8" t="s">
        <v>16</v>
      </c>
      <c r="F111" s="8" t="s">
        <v>12</v>
      </c>
      <c r="G111" s="8">
        <v>4849</v>
      </c>
      <c r="H111" s="9">
        <v>3.24</v>
      </c>
      <c r="I111" s="9">
        <f>采购[[#This Row],[采购量]]*采购[[#This Row],[采购单价]]</f>
        <v>15710.76</v>
      </c>
      <c r="J111" s="8" t="s">
        <v>10</v>
      </c>
      <c r="K111" s="8">
        <v>2</v>
      </c>
    </row>
    <row r="112" spans="4:11" x14ac:dyDescent="0.45">
      <c r="D112" s="7">
        <v>43939</v>
      </c>
      <c r="E112" s="8" t="s">
        <v>21</v>
      </c>
      <c r="F112" s="8" t="s">
        <v>15</v>
      </c>
      <c r="G112" s="8">
        <v>2299</v>
      </c>
      <c r="H112" s="9">
        <v>1.74</v>
      </c>
      <c r="I112" s="9">
        <f>采购[[#This Row],[采购量]]*采购[[#This Row],[采购单价]]</f>
        <v>4000.2599999999998</v>
      </c>
      <c r="J112" s="8" t="s">
        <v>10</v>
      </c>
      <c r="K112" s="8">
        <v>3</v>
      </c>
    </row>
    <row r="113" spans="4:11" x14ac:dyDescent="0.45">
      <c r="D113" s="7">
        <v>43940</v>
      </c>
      <c r="E113" s="8" t="s">
        <v>11</v>
      </c>
      <c r="F113" s="8" t="s">
        <v>12</v>
      </c>
      <c r="G113" s="8">
        <v>1596</v>
      </c>
      <c r="H113" s="9">
        <v>3.24</v>
      </c>
      <c r="I113" s="9">
        <f>采购[[#This Row],[采购量]]*采购[[#This Row],[采购单价]]</f>
        <v>5171.04</v>
      </c>
      <c r="J113" s="8" t="s">
        <v>10</v>
      </c>
      <c r="K113" s="8">
        <v>4</v>
      </c>
    </row>
    <row r="114" spans="4:11" x14ac:dyDescent="0.45">
      <c r="D114" s="7">
        <v>43941</v>
      </c>
      <c r="E114" s="8" t="s">
        <v>17</v>
      </c>
      <c r="F114" s="8" t="s">
        <v>14</v>
      </c>
      <c r="G114" s="8">
        <v>2225</v>
      </c>
      <c r="H114" s="9">
        <v>1.44</v>
      </c>
      <c r="I114" s="9">
        <f>采购[[#This Row],[采购量]]*采购[[#This Row],[采购单价]]</f>
        <v>3204</v>
      </c>
      <c r="J114" s="8" t="s">
        <v>10</v>
      </c>
      <c r="K114" s="8">
        <v>4</v>
      </c>
    </row>
    <row r="115" spans="4:11" x14ac:dyDescent="0.45">
      <c r="D115" s="7">
        <v>43942</v>
      </c>
      <c r="E115" s="8" t="s">
        <v>11</v>
      </c>
      <c r="F115" s="8" t="s">
        <v>15</v>
      </c>
      <c r="G115" s="8">
        <v>2777</v>
      </c>
      <c r="H115" s="9">
        <v>1.44</v>
      </c>
      <c r="I115" s="9">
        <f>采购[[#This Row],[采购量]]*采购[[#This Row],[采购单价]]</f>
        <v>3998.8799999999997</v>
      </c>
      <c r="J115" s="8" t="s">
        <v>10</v>
      </c>
      <c r="K115" s="8">
        <v>6</v>
      </c>
    </row>
    <row r="116" spans="4:11" x14ac:dyDescent="0.45">
      <c r="D116" s="7">
        <v>43943</v>
      </c>
      <c r="E116" s="8" t="s">
        <v>11</v>
      </c>
      <c r="F116" s="8" t="s">
        <v>12</v>
      </c>
      <c r="G116" s="8">
        <v>2192</v>
      </c>
      <c r="H116" s="9">
        <v>3.24</v>
      </c>
      <c r="I116" s="9">
        <f>采购[[#This Row],[采购量]]*采购[[#This Row],[采购单价]]</f>
        <v>7102.0800000000008</v>
      </c>
      <c r="J116" s="8" t="s">
        <v>10</v>
      </c>
      <c r="K116" s="8">
        <v>14</v>
      </c>
    </row>
    <row r="117" spans="4:11" x14ac:dyDescent="0.45">
      <c r="D117" s="7">
        <v>43944</v>
      </c>
      <c r="E117" s="8" t="s">
        <v>8</v>
      </c>
      <c r="F117" s="8" t="s">
        <v>13</v>
      </c>
      <c r="G117" s="8">
        <v>937</v>
      </c>
      <c r="H117" s="9">
        <v>5.18</v>
      </c>
      <c r="I117" s="9">
        <f>采购[[#This Row],[采购量]]*采购[[#This Row],[采购单价]]</f>
        <v>4853.66</v>
      </c>
      <c r="J117" s="8" t="s">
        <v>10</v>
      </c>
      <c r="K117" s="8">
        <v>2</v>
      </c>
    </row>
    <row r="118" spans="4:11" x14ac:dyDescent="0.45">
      <c r="D118" s="7">
        <v>43945</v>
      </c>
      <c r="E118" s="8" t="s">
        <v>16</v>
      </c>
      <c r="F118" s="8" t="s">
        <v>15</v>
      </c>
      <c r="G118" s="8">
        <v>1484</v>
      </c>
      <c r="H118" s="9">
        <v>1.44</v>
      </c>
      <c r="I118" s="9">
        <f>采购[[#This Row],[采购量]]*采购[[#This Row],[采购单价]]</f>
        <v>2136.96</v>
      </c>
      <c r="J118" s="8" t="s">
        <v>10</v>
      </c>
      <c r="K118" s="8">
        <v>5</v>
      </c>
    </row>
    <row r="119" spans="4:11" x14ac:dyDescent="0.45">
      <c r="D119" s="7">
        <v>43946</v>
      </c>
      <c r="E119" s="8" t="s">
        <v>8</v>
      </c>
      <c r="F119" s="8" t="s">
        <v>9</v>
      </c>
      <c r="G119" s="8">
        <v>1502</v>
      </c>
      <c r="H119" s="9">
        <v>2.04</v>
      </c>
      <c r="I119" s="9">
        <f>采购[[#This Row],[采购量]]*采购[[#This Row],[采购单价]]</f>
        <v>3064.08</v>
      </c>
      <c r="J119" s="8" t="s">
        <v>10</v>
      </c>
      <c r="K119" s="8">
        <v>8</v>
      </c>
    </row>
    <row r="120" spans="4:11" x14ac:dyDescent="0.45">
      <c r="D120" s="7">
        <v>43947</v>
      </c>
      <c r="E120" s="8" t="s">
        <v>8</v>
      </c>
      <c r="F120" s="8" t="s">
        <v>9</v>
      </c>
      <c r="G120" s="8">
        <v>1643</v>
      </c>
      <c r="H120" s="9">
        <v>2.04</v>
      </c>
      <c r="I120" s="9">
        <f>采购[[#This Row],[采购量]]*采购[[#This Row],[采购单价]]</f>
        <v>3351.7200000000003</v>
      </c>
      <c r="J120" s="8" t="s">
        <v>10</v>
      </c>
      <c r="K120" s="8">
        <v>14</v>
      </c>
    </row>
    <row r="121" spans="4:11" x14ac:dyDescent="0.45">
      <c r="D121" s="7">
        <v>43948</v>
      </c>
      <c r="E121" s="8" t="s">
        <v>18</v>
      </c>
      <c r="F121" s="8" t="s">
        <v>19</v>
      </c>
      <c r="G121" s="8">
        <v>1947</v>
      </c>
      <c r="H121" s="9">
        <v>3.24</v>
      </c>
      <c r="I121" s="9">
        <f>采购[[#This Row],[采购量]]*采购[[#This Row],[采购单价]]</f>
        <v>6308.2800000000007</v>
      </c>
      <c r="J121" s="8" t="s">
        <v>10</v>
      </c>
      <c r="K121" s="8">
        <v>8</v>
      </c>
    </row>
    <row r="122" spans="4:11" x14ac:dyDescent="0.45">
      <c r="D122" s="7">
        <v>43949</v>
      </c>
      <c r="E122" s="8" t="s">
        <v>16</v>
      </c>
      <c r="F122" s="8" t="s">
        <v>12</v>
      </c>
      <c r="G122" s="8">
        <v>3263</v>
      </c>
      <c r="H122" s="9">
        <v>3.24</v>
      </c>
      <c r="I122" s="9">
        <f>采购[[#This Row],[采购量]]*采购[[#This Row],[采购单价]]</f>
        <v>10572.12</v>
      </c>
      <c r="J122" s="8" t="s">
        <v>10</v>
      </c>
      <c r="K122" s="8">
        <v>1</v>
      </c>
    </row>
    <row r="123" spans="4:11" x14ac:dyDescent="0.45">
      <c r="D123" s="7">
        <v>43950</v>
      </c>
      <c r="E123" s="8" t="s">
        <v>16</v>
      </c>
      <c r="F123" s="8" t="s">
        <v>14</v>
      </c>
      <c r="G123" s="8">
        <v>2324</v>
      </c>
      <c r="H123" s="9">
        <v>1.1399999999999999</v>
      </c>
      <c r="I123" s="9">
        <f>采购[[#This Row],[采购量]]*采购[[#This Row],[采购单价]]</f>
        <v>2649.3599999999997</v>
      </c>
      <c r="J123" s="8" t="s">
        <v>10</v>
      </c>
      <c r="K123" s="8">
        <v>5</v>
      </c>
    </row>
    <row r="124" spans="4:11" x14ac:dyDescent="0.45">
      <c r="D124" s="7">
        <v>43951</v>
      </c>
      <c r="E124" s="8" t="s">
        <v>18</v>
      </c>
      <c r="F124" s="8" t="s">
        <v>19</v>
      </c>
      <c r="G124" s="8">
        <v>1876</v>
      </c>
      <c r="H124" s="9">
        <v>3.24</v>
      </c>
      <c r="I124" s="9">
        <f>采购[[#This Row],[采购量]]*采购[[#This Row],[采购单价]]</f>
        <v>6078.2400000000007</v>
      </c>
      <c r="J124" s="8" t="s">
        <v>10</v>
      </c>
      <c r="K124" s="8">
        <v>7</v>
      </c>
    </row>
    <row r="125" spans="4:11" x14ac:dyDescent="0.45">
      <c r="D125" s="7">
        <v>43952</v>
      </c>
      <c r="E125" s="8" t="s">
        <v>17</v>
      </c>
      <c r="F125" s="8" t="s">
        <v>15</v>
      </c>
      <c r="G125" s="8">
        <v>766</v>
      </c>
      <c r="H125" s="9">
        <v>2.0299999999999998</v>
      </c>
      <c r="I125" s="9">
        <f>采购[[#This Row],[采购量]]*采购[[#This Row],[采购单价]]</f>
        <v>1554.9799999999998</v>
      </c>
      <c r="J125" s="8" t="s">
        <v>10</v>
      </c>
      <c r="K125" s="8">
        <v>13</v>
      </c>
    </row>
    <row r="126" spans="4:11" x14ac:dyDescent="0.45">
      <c r="D126" s="7">
        <v>43953</v>
      </c>
      <c r="E126" s="8" t="s">
        <v>11</v>
      </c>
      <c r="F126" s="8" t="s">
        <v>14</v>
      </c>
      <c r="G126" s="8">
        <v>2602</v>
      </c>
      <c r="H126" s="9">
        <v>1.1399999999999999</v>
      </c>
      <c r="I126" s="9">
        <f>采购[[#This Row],[采购量]]*采购[[#This Row],[采购单价]]</f>
        <v>2966.2799999999997</v>
      </c>
      <c r="J126" s="8" t="s">
        <v>10</v>
      </c>
      <c r="K126" s="8">
        <v>10</v>
      </c>
    </row>
    <row r="127" spans="4:11" x14ac:dyDescent="0.45">
      <c r="D127" s="7">
        <v>43954</v>
      </c>
      <c r="E127" s="8" t="s">
        <v>8</v>
      </c>
      <c r="F127" s="8" t="s">
        <v>9</v>
      </c>
      <c r="G127" s="8">
        <v>2918</v>
      </c>
      <c r="H127" s="9">
        <v>2.04</v>
      </c>
      <c r="I127" s="9">
        <f>采购[[#This Row],[采购量]]*采购[[#This Row],[采购单价]]</f>
        <v>5952.72</v>
      </c>
      <c r="J127" s="8" t="s">
        <v>10</v>
      </c>
      <c r="K127" s="8">
        <v>6</v>
      </c>
    </row>
    <row r="128" spans="4:11" x14ac:dyDescent="0.45">
      <c r="D128" s="7">
        <v>43955</v>
      </c>
      <c r="E128" s="8" t="s">
        <v>21</v>
      </c>
      <c r="F128" s="8" t="s">
        <v>15</v>
      </c>
      <c r="G128" s="8">
        <v>1828</v>
      </c>
      <c r="H128" s="9">
        <v>1.74</v>
      </c>
      <c r="I128" s="9">
        <f>采购[[#This Row],[采购量]]*采购[[#This Row],[采购单价]]</f>
        <v>3180.72</v>
      </c>
      <c r="J128" s="8" t="s">
        <v>20</v>
      </c>
      <c r="K128" s="8">
        <v>6</v>
      </c>
    </row>
    <row r="129" spans="4:11" x14ac:dyDescent="0.45">
      <c r="D129" s="7">
        <v>43956</v>
      </c>
      <c r="E129" s="8" t="s">
        <v>16</v>
      </c>
      <c r="F129" s="8" t="s">
        <v>14</v>
      </c>
      <c r="G129" s="8">
        <v>857</v>
      </c>
      <c r="H129" s="9">
        <v>1.3299999999999998</v>
      </c>
      <c r="I129" s="9">
        <f>采购[[#This Row],[采购量]]*采购[[#This Row],[采购单价]]</f>
        <v>1139.81</v>
      </c>
      <c r="J129" s="8" t="s">
        <v>20</v>
      </c>
      <c r="K129" s="8">
        <v>9</v>
      </c>
    </row>
    <row r="130" spans="4:11" x14ac:dyDescent="0.45">
      <c r="D130" s="7">
        <v>43957</v>
      </c>
      <c r="E130" s="8" t="s">
        <v>16</v>
      </c>
      <c r="F130" s="8" t="s">
        <v>14</v>
      </c>
      <c r="G130" s="8">
        <v>943</v>
      </c>
      <c r="H130" s="9">
        <v>1.3299999999999998</v>
      </c>
      <c r="I130" s="9">
        <f>采购[[#This Row],[采购量]]*采购[[#This Row],[采购单价]]</f>
        <v>1254.1899999999998</v>
      </c>
      <c r="J130" s="8" t="s">
        <v>20</v>
      </c>
      <c r="K130" s="8">
        <v>2</v>
      </c>
    </row>
    <row r="131" spans="4:11" x14ac:dyDescent="0.45">
      <c r="D131" s="7">
        <v>43958</v>
      </c>
      <c r="E131" s="8" t="s">
        <v>11</v>
      </c>
      <c r="F131" s="8" t="s">
        <v>15</v>
      </c>
      <c r="G131" s="8">
        <v>2323</v>
      </c>
      <c r="H131" s="9">
        <v>1.44</v>
      </c>
      <c r="I131" s="9">
        <f>采购[[#This Row],[采购量]]*采购[[#This Row],[采购单价]]</f>
        <v>3345.12</v>
      </c>
      <c r="J131" s="8" t="s">
        <v>10</v>
      </c>
      <c r="K131" s="8">
        <v>10</v>
      </c>
    </row>
    <row r="132" spans="4:11" x14ac:dyDescent="0.45">
      <c r="D132" s="7">
        <v>43959</v>
      </c>
      <c r="E132" s="8" t="s">
        <v>11</v>
      </c>
      <c r="F132" s="8" t="s">
        <v>12</v>
      </c>
      <c r="G132" s="8">
        <v>1824</v>
      </c>
      <c r="H132" s="9">
        <v>3.24</v>
      </c>
      <c r="I132" s="9">
        <f>采购[[#This Row],[采购量]]*采购[[#This Row],[采购单价]]</f>
        <v>5909.76</v>
      </c>
      <c r="J132" s="8" t="s">
        <v>10</v>
      </c>
      <c r="K132" s="8">
        <v>8</v>
      </c>
    </row>
    <row r="133" spans="4:11" x14ac:dyDescent="0.45">
      <c r="D133" s="7">
        <v>43960</v>
      </c>
      <c r="E133" s="8" t="s">
        <v>16</v>
      </c>
      <c r="F133" s="8" t="s">
        <v>15</v>
      </c>
      <c r="G133" s="8">
        <v>2171</v>
      </c>
      <c r="H133" s="9">
        <v>1.44</v>
      </c>
      <c r="I133" s="9">
        <f>采购[[#This Row],[采购量]]*采购[[#This Row],[采购单价]]</f>
        <v>3126.24</v>
      </c>
      <c r="J133" s="8" t="s">
        <v>10</v>
      </c>
      <c r="K133" s="8">
        <v>11</v>
      </c>
    </row>
    <row r="134" spans="4:11" x14ac:dyDescent="0.45">
      <c r="D134" s="7">
        <v>43961</v>
      </c>
      <c r="E134" s="8" t="s">
        <v>21</v>
      </c>
      <c r="F134" s="8" t="s">
        <v>12</v>
      </c>
      <c r="G134" s="8">
        <v>2646</v>
      </c>
      <c r="H134" s="9">
        <v>4.4400000000000004</v>
      </c>
      <c r="I134" s="9">
        <f>采购[[#This Row],[采购量]]*采购[[#This Row],[采购单价]]</f>
        <v>11748.240000000002</v>
      </c>
      <c r="J134" s="8" t="s">
        <v>10</v>
      </c>
      <c r="K134" s="8">
        <v>3</v>
      </c>
    </row>
    <row r="135" spans="4:11" x14ac:dyDescent="0.45">
      <c r="D135" s="7">
        <v>43962</v>
      </c>
      <c r="E135" s="8" t="s">
        <v>8</v>
      </c>
      <c r="F135" s="8" t="s">
        <v>14</v>
      </c>
      <c r="G135" s="8">
        <v>2571</v>
      </c>
      <c r="H135" s="9">
        <v>3.24</v>
      </c>
      <c r="I135" s="9">
        <f>采购[[#This Row],[采购量]]*采购[[#This Row],[采购单价]]</f>
        <v>8330.0400000000009</v>
      </c>
      <c r="J135" s="8" t="s">
        <v>10</v>
      </c>
      <c r="K135" s="8">
        <v>7</v>
      </c>
    </row>
    <row r="136" spans="4:11" x14ac:dyDescent="0.45">
      <c r="D136" s="7">
        <v>43963</v>
      </c>
      <c r="E136" s="8" t="s">
        <v>8</v>
      </c>
      <c r="F136" s="8" t="s">
        <v>14</v>
      </c>
      <c r="G136" s="8">
        <v>1760</v>
      </c>
      <c r="H136" s="9">
        <v>3.24</v>
      </c>
      <c r="I136" s="9">
        <f>采购[[#This Row],[采购量]]*采购[[#This Row],[采购单价]]</f>
        <v>5702.4000000000005</v>
      </c>
      <c r="J136" s="8" t="s">
        <v>10</v>
      </c>
      <c r="K136" s="8">
        <v>1</v>
      </c>
    </row>
    <row r="137" spans="4:11" x14ac:dyDescent="0.45">
      <c r="D137" s="7">
        <v>43964</v>
      </c>
      <c r="E137" s="8" t="s">
        <v>8</v>
      </c>
      <c r="F137" s="8" t="s">
        <v>13</v>
      </c>
      <c r="G137" s="8">
        <v>2607</v>
      </c>
      <c r="H137" s="9">
        <v>4.4400000000000004</v>
      </c>
      <c r="I137" s="9">
        <f>采购[[#This Row],[采购量]]*采购[[#This Row],[采购单价]]</f>
        <v>11575.080000000002</v>
      </c>
      <c r="J137" s="8" t="s">
        <v>10</v>
      </c>
      <c r="K137" s="8">
        <v>1</v>
      </c>
    </row>
    <row r="138" spans="4:11" x14ac:dyDescent="0.45">
      <c r="D138" s="7">
        <v>43965</v>
      </c>
      <c r="E138" s="8" t="s">
        <v>8</v>
      </c>
      <c r="F138" s="8" t="s">
        <v>13</v>
      </c>
      <c r="G138" s="8">
        <v>1651</v>
      </c>
      <c r="H138" s="9">
        <v>4.4400000000000004</v>
      </c>
      <c r="I138" s="9">
        <f>采购[[#This Row],[采购量]]*采购[[#This Row],[采购单价]]</f>
        <v>7330.4400000000005</v>
      </c>
      <c r="J138" s="8" t="s">
        <v>10</v>
      </c>
      <c r="K138" s="8">
        <v>13</v>
      </c>
    </row>
    <row r="139" spans="4:11" x14ac:dyDescent="0.45">
      <c r="D139" s="7">
        <v>43966</v>
      </c>
      <c r="E139" s="8" t="s">
        <v>18</v>
      </c>
      <c r="F139" s="8" t="s">
        <v>15</v>
      </c>
      <c r="G139" s="8">
        <v>2444</v>
      </c>
      <c r="H139" s="9">
        <v>2.64</v>
      </c>
      <c r="I139" s="9">
        <f>采购[[#This Row],[采购量]]*采购[[#This Row],[采购单价]]</f>
        <v>6452.16</v>
      </c>
      <c r="J139" s="8" t="s">
        <v>10</v>
      </c>
      <c r="K139" s="8">
        <v>4</v>
      </c>
    </row>
    <row r="140" spans="4:11" x14ac:dyDescent="0.45">
      <c r="D140" s="7">
        <v>43967</v>
      </c>
      <c r="E140" s="8" t="s">
        <v>21</v>
      </c>
      <c r="F140" s="8" t="s">
        <v>12</v>
      </c>
      <c r="G140" s="8">
        <v>1072</v>
      </c>
      <c r="H140" s="9">
        <v>4.4400000000000004</v>
      </c>
      <c r="I140" s="9">
        <f>采购[[#This Row],[采购量]]*采购[[#This Row],[采购单价]]</f>
        <v>4759.68</v>
      </c>
      <c r="J140" s="8" t="s">
        <v>10</v>
      </c>
      <c r="K140" s="8">
        <v>2</v>
      </c>
    </row>
    <row r="141" spans="4:11" x14ac:dyDescent="0.45">
      <c r="D141" s="7">
        <v>43968</v>
      </c>
      <c r="E141" s="8" t="s">
        <v>16</v>
      </c>
      <c r="F141" s="8" t="s">
        <v>14</v>
      </c>
      <c r="G141" s="8">
        <v>2776</v>
      </c>
      <c r="H141" s="9">
        <v>1.1399999999999999</v>
      </c>
      <c r="I141" s="9">
        <f>采购[[#This Row],[采购量]]*采购[[#This Row],[采购单价]]</f>
        <v>3164.64</v>
      </c>
      <c r="J141" s="8" t="s">
        <v>10</v>
      </c>
      <c r="K141" s="8">
        <v>0</v>
      </c>
    </row>
    <row r="142" spans="4:11" x14ac:dyDescent="0.45">
      <c r="D142" s="7">
        <v>43969</v>
      </c>
      <c r="E142" s="8" t="s">
        <v>11</v>
      </c>
      <c r="F142" s="8" t="s">
        <v>15</v>
      </c>
      <c r="G142" s="8">
        <v>2845</v>
      </c>
      <c r="H142" s="9">
        <v>1.44</v>
      </c>
      <c r="I142" s="9">
        <f>采购[[#This Row],[采购量]]*采购[[#This Row],[采购单价]]</f>
        <v>4096.8</v>
      </c>
      <c r="J142" s="8" t="s">
        <v>10</v>
      </c>
      <c r="K142" s="8">
        <v>14</v>
      </c>
    </row>
    <row r="143" spans="4:11" x14ac:dyDescent="0.45">
      <c r="D143" s="7">
        <v>43970</v>
      </c>
      <c r="E143" s="8" t="s">
        <v>11</v>
      </c>
      <c r="F143" s="8" t="s">
        <v>14</v>
      </c>
      <c r="G143" s="8">
        <v>2182</v>
      </c>
      <c r="H143" s="9">
        <v>1.1399999999999999</v>
      </c>
      <c r="I143" s="9">
        <f>采购[[#This Row],[采购量]]*采购[[#This Row],[采购单价]]</f>
        <v>2487.4799999999996</v>
      </c>
      <c r="J143" s="8" t="s">
        <v>10</v>
      </c>
      <c r="K143" s="8">
        <v>11</v>
      </c>
    </row>
    <row r="144" spans="4:11" x14ac:dyDescent="0.45">
      <c r="D144" s="7">
        <v>43971</v>
      </c>
      <c r="E144" s="8" t="s">
        <v>8</v>
      </c>
      <c r="F144" s="8" t="s">
        <v>13</v>
      </c>
      <c r="G144" s="8">
        <v>775</v>
      </c>
      <c r="H144" s="9">
        <v>5.18</v>
      </c>
      <c r="I144" s="9">
        <f>采购[[#This Row],[采购量]]*采购[[#This Row],[采购单价]]</f>
        <v>4014.5</v>
      </c>
      <c r="J144" s="8" t="s">
        <v>10</v>
      </c>
      <c r="K144" s="8">
        <v>0</v>
      </c>
    </row>
    <row r="145" spans="4:11" x14ac:dyDescent="0.45">
      <c r="D145" s="7">
        <v>43972</v>
      </c>
      <c r="E145" s="8" t="s">
        <v>18</v>
      </c>
      <c r="F145" s="8" t="s">
        <v>14</v>
      </c>
      <c r="G145" s="8">
        <v>738</v>
      </c>
      <c r="H145" s="9">
        <v>2.38</v>
      </c>
      <c r="I145" s="9">
        <f>采购[[#This Row],[采购量]]*采购[[#This Row],[采购单价]]</f>
        <v>1756.4399999999998</v>
      </c>
      <c r="J145" s="8" t="s">
        <v>10</v>
      </c>
      <c r="K145" s="8">
        <v>11</v>
      </c>
    </row>
    <row r="146" spans="4:11" x14ac:dyDescent="0.45">
      <c r="D146" s="7">
        <v>43973</v>
      </c>
      <c r="E146" s="8" t="s">
        <v>16</v>
      </c>
      <c r="F146" s="8" t="s">
        <v>15</v>
      </c>
      <c r="G146" s="8">
        <v>1546</v>
      </c>
      <c r="H146" s="9">
        <v>1.44</v>
      </c>
      <c r="I146" s="9">
        <f>采购[[#This Row],[采购量]]*采购[[#This Row],[采购单价]]</f>
        <v>2226.2399999999998</v>
      </c>
      <c r="J146" s="8" t="s">
        <v>10</v>
      </c>
      <c r="K146" s="8">
        <v>13</v>
      </c>
    </row>
    <row r="147" spans="4:11" x14ac:dyDescent="0.45">
      <c r="D147" s="7">
        <v>43974</v>
      </c>
      <c r="E147" s="8" t="s">
        <v>21</v>
      </c>
      <c r="F147" s="8" t="s">
        <v>15</v>
      </c>
      <c r="G147" s="8">
        <v>2185</v>
      </c>
      <c r="H147" s="9">
        <v>1.74</v>
      </c>
      <c r="I147" s="9">
        <f>采购[[#This Row],[采购量]]*采购[[#This Row],[采购单价]]</f>
        <v>3801.9</v>
      </c>
      <c r="J147" s="8" t="s">
        <v>10</v>
      </c>
      <c r="K147" s="8">
        <v>8</v>
      </c>
    </row>
    <row r="148" spans="4:11" x14ac:dyDescent="0.45">
      <c r="D148" s="7">
        <v>43975</v>
      </c>
      <c r="E148" s="8" t="s">
        <v>16</v>
      </c>
      <c r="F148" s="8" t="s">
        <v>14</v>
      </c>
      <c r="G148" s="8">
        <v>819</v>
      </c>
      <c r="H148" s="9">
        <v>1.3299999999999998</v>
      </c>
      <c r="I148" s="9">
        <f>采购[[#This Row],[采购量]]*采购[[#This Row],[采购单价]]</f>
        <v>1089.27</v>
      </c>
      <c r="J148" s="8" t="s">
        <v>10</v>
      </c>
      <c r="K148" s="8">
        <v>1</v>
      </c>
    </row>
    <row r="149" spans="4:11" x14ac:dyDescent="0.45">
      <c r="D149" s="7">
        <v>43976</v>
      </c>
      <c r="E149" s="8" t="s">
        <v>17</v>
      </c>
      <c r="F149" s="8" t="s">
        <v>15</v>
      </c>
      <c r="G149" s="8">
        <v>1808</v>
      </c>
      <c r="H149" s="9">
        <v>1.74</v>
      </c>
      <c r="I149" s="9">
        <f>采购[[#This Row],[采购量]]*采购[[#This Row],[采购单价]]</f>
        <v>3145.92</v>
      </c>
      <c r="J149" s="8" t="s">
        <v>10</v>
      </c>
      <c r="K149" s="8">
        <v>5</v>
      </c>
    </row>
    <row r="150" spans="4:11" x14ac:dyDescent="0.45">
      <c r="D150" s="7">
        <v>43977</v>
      </c>
      <c r="E150" s="8" t="s">
        <v>18</v>
      </c>
      <c r="F150" s="8" t="s">
        <v>15</v>
      </c>
      <c r="G150" s="8">
        <v>2671</v>
      </c>
      <c r="H150" s="9">
        <v>2.64</v>
      </c>
      <c r="I150" s="9">
        <f>采购[[#This Row],[采购量]]*采购[[#This Row],[采购单价]]</f>
        <v>7051.4400000000005</v>
      </c>
      <c r="J150" s="8" t="s">
        <v>10</v>
      </c>
      <c r="K150" s="8">
        <v>10</v>
      </c>
    </row>
    <row r="151" spans="4:11" x14ac:dyDescent="0.45">
      <c r="D151" s="7">
        <v>43978</v>
      </c>
      <c r="E151" s="8" t="s">
        <v>16</v>
      </c>
      <c r="F151" s="8" t="s">
        <v>14</v>
      </c>
      <c r="G151" s="8">
        <v>2867</v>
      </c>
      <c r="H151" s="9">
        <v>1.1399999999999999</v>
      </c>
      <c r="I151" s="9">
        <f>采购[[#This Row],[采购量]]*采购[[#This Row],[采购单价]]</f>
        <v>3268.3799999999997</v>
      </c>
      <c r="J151" s="8" t="s">
        <v>10</v>
      </c>
      <c r="K151" s="8">
        <v>10</v>
      </c>
    </row>
    <row r="152" spans="4:11" x14ac:dyDescent="0.45">
      <c r="D152" s="7">
        <v>43979</v>
      </c>
      <c r="E152" s="8" t="s">
        <v>16</v>
      </c>
      <c r="F152" s="8" t="s">
        <v>15</v>
      </c>
      <c r="G152" s="8">
        <v>1344</v>
      </c>
      <c r="H152" s="9">
        <v>1.44</v>
      </c>
      <c r="I152" s="9">
        <f>采购[[#This Row],[采购量]]*采购[[#This Row],[采购单价]]</f>
        <v>1935.36</v>
      </c>
      <c r="J152" s="8" t="s">
        <v>10</v>
      </c>
      <c r="K152" s="8">
        <v>4</v>
      </c>
    </row>
    <row r="153" spans="4:11" x14ac:dyDescent="0.45">
      <c r="D153" s="7">
        <v>43980</v>
      </c>
      <c r="E153" s="8" t="s">
        <v>17</v>
      </c>
      <c r="F153" s="8" t="s">
        <v>15</v>
      </c>
      <c r="G153" s="8">
        <v>1283</v>
      </c>
      <c r="H153" s="9">
        <v>1.74</v>
      </c>
      <c r="I153" s="9">
        <f>采购[[#This Row],[采购量]]*采购[[#This Row],[采购单价]]</f>
        <v>2232.42</v>
      </c>
      <c r="J153" s="8" t="s">
        <v>10</v>
      </c>
      <c r="K153" s="8">
        <v>13</v>
      </c>
    </row>
    <row r="154" spans="4:11" x14ac:dyDescent="0.45">
      <c r="D154" s="7">
        <v>43981</v>
      </c>
      <c r="E154" s="8" t="s">
        <v>8</v>
      </c>
      <c r="F154" s="8" t="s">
        <v>13</v>
      </c>
      <c r="G154" s="8">
        <v>1259</v>
      </c>
      <c r="H154" s="9">
        <v>4.4400000000000004</v>
      </c>
      <c r="I154" s="9">
        <f>采购[[#This Row],[采购量]]*采购[[#This Row],[采购单价]]</f>
        <v>5589.9600000000009</v>
      </c>
      <c r="J154" s="8" t="s">
        <v>10</v>
      </c>
      <c r="K154" s="8">
        <v>4</v>
      </c>
    </row>
    <row r="155" spans="4:11" x14ac:dyDescent="0.45">
      <c r="D155" s="7">
        <v>43982</v>
      </c>
      <c r="E155" s="8" t="s">
        <v>17</v>
      </c>
      <c r="F155" s="8" t="s">
        <v>15</v>
      </c>
      <c r="G155" s="8">
        <v>1625</v>
      </c>
      <c r="H155" s="9">
        <v>1.74</v>
      </c>
      <c r="I155" s="9">
        <f>采购[[#This Row],[采购量]]*采购[[#This Row],[采购单价]]</f>
        <v>2827.5</v>
      </c>
      <c r="J155" s="8" t="s">
        <v>10</v>
      </c>
      <c r="K155" s="8">
        <v>8</v>
      </c>
    </row>
    <row r="156" spans="4:11" x14ac:dyDescent="0.45">
      <c r="D156" s="7">
        <v>43983</v>
      </c>
      <c r="E156" s="8" t="s">
        <v>11</v>
      </c>
      <c r="F156" s="8" t="s">
        <v>14</v>
      </c>
      <c r="G156" s="8">
        <v>2394</v>
      </c>
      <c r="H156" s="9">
        <v>1.1399999999999999</v>
      </c>
      <c r="I156" s="9">
        <f>采购[[#This Row],[采购量]]*采购[[#This Row],[采购单价]]</f>
        <v>2729.16</v>
      </c>
      <c r="J156" s="8" t="s">
        <v>10</v>
      </c>
      <c r="K156" s="8">
        <v>15</v>
      </c>
    </row>
    <row r="157" spans="4:11" x14ac:dyDescent="0.45">
      <c r="D157" s="7">
        <v>43984</v>
      </c>
      <c r="E157" s="8" t="s">
        <v>21</v>
      </c>
      <c r="F157" s="8" t="s">
        <v>12</v>
      </c>
      <c r="G157" s="8">
        <v>1087</v>
      </c>
      <c r="H157" s="9">
        <v>4.4400000000000004</v>
      </c>
      <c r="I157" s="9">
        <f>采购[[#This Row],[采购量]]*采购[[#This Row],[采购单价]]</f>
        <v>4826.2800000000007</v>
      </c>
      <c r="J157" s="8" t="s">
        <v>10</v>
      </c>
      <c r="K157" s="8">
        <v>4</v>
      </c>
    </row>
    <row r="158" spans="4:11" x14ac:dyDescent="0.45">
      <c r="D158" s="7">
        <v>43985</v>
      </c>
      <c r="E158" s="8" t="s">
        <v>17</v>
      </c>
      <c r="F158" s="8" t="s">
        <v>15</v>
      </c>
      <c r="G158" s="8">
        <v>2535</v>
      </c>
      <c r="H158" s="9">
        <v>1.74</v>
      </c>
      <c r="I158" s="9">
        <f>采购[[#This Row],[采购量]]*采购[[#This Row],[采购单价]]</f>
        <v>4410.8999999999996</v>
      </c>
      <c r="J158" s="8" t="s">
        <v>10</v>
      </c>
      <c r="K158" s="8">
        <v>8</v>
      </c>
    </row>
    <row r="159" spans="4:11" x14ac:dyDescent="0.45">
      <c r="D159" s="7">
        <v>43986</v>
      </c>
      <c r="E159" s="8" t="s">
        <v>8</v>
      </c>
      <c r="F159" s="8" t="s">
        <v>14</v>
      </c>
      <c r="G159" s="8">
        <v>1133</v>
      </c>
      <c r="H159" s="9">
        <v>3.24</v>
      </c>
      <c r="I159" s="9">
        <f>采购[[#This Row],[采购量]]*采购[[#This Row],[采购单价]]</f>
        <v>3670.92</v>
      </c>
      <c r="J159" s="8" t="s">
        <v>10</v>
      </c>
      <c r="K159" s="8">
        <v>15</v>
      </c>
    </row>
    <row r="160" spans="4:11" x14ac:dyDescent="0.45">
      <c r="D160" s="7">
        <v>43987</v>
      </c>
      <c r="E160" s="8" t="s">
        <v>8</v>
      </c>
      <c r="F160" s="8" t="s">
        <v>13</v>
      </c>
      <c r="G160" s="8">
        <v>2948</v>
      </c>
      <c r="H160" s="9">
        <v>4.4400000000000004</v>
      </c>
      <c r="I160" s="9">
        <f>采购[[#This Row],[采购量]]*采购[[#This Row],[采购单价]]</f>
        <v>13089.12</v>
      </c>
      <c r="J160" s="8" t="s">
        <v>10</v>
      </c>
      <c r="K160" s="8">
        <v>11</v>
      </c>
    </row>
    <row r="161" spans="4:11" x14ac:dyDescent="0.45">
      <c r="D161" s="7">
        <v>43988</v>
      </c>
      <c r="E161" s="8" t="s">
        <v>16</v>
      </c>
      <c r="F161" s="8" t="s">
        <v>12</v>
      </c>
      <c r="G161" s="8">
        <v>3178</v>
      </c>
      <c r="H161" s="9">
        <v>3.24</v>
      </c>
      <c r="I161" s="9">
        <f>采购[[#This Row],[采购量]]*采购[[#This Row],[采购单价]]</f>
        <v>10296.720000000001</v>
      </c>
      <c r="J161" s="8" t="s">
        <v>10</v>
      </c>
      <c r="K161" s="8">
        <v>2</v>
      </c>
    </row>
    <row r="162" spans="4:11" x14ac:dyDescent="0.45">
      <c r="D162" s="7">
        <v>43989</v>
      </c>
      <c r="E162" s="8" t="s">
        <v>11</v>
      </c>
      <c r="F162" s="8" t="s">
        <v>15</v>
      </c>
      <c r="G162" s="8">
        <v>2316</v>
      </c>
      <c r="H162" s="9">
        <v>1.44</v>
      </c>
      <c r="I162" s="9">
        <f>采购[[#This Row],[采购量]]*采购[[#This Row],[采购单价]]</f>
        <v>3335.04</v>
      </c>
      <c r="J162" s="8" t="s">
        <v>10</v>
      </c>
      <c r="K162" s="8">
        <v>6</v>
      </c>
    </row>
    <row r="163" spans="4:11" x14ac:dyDescent="0.45">
      <c r="D163" s="7">
        <v>43990</v>
      </c>
      <c r="E163" s="8" t="s">
        <v>18</v>
      </c>
      <c r="F163" s="8" t="s">
        <v>19</v>
      </c>
      <c r="G163" s="8">
        <v>2541</v>
      </c>
      <c r="H163" s="9">
        <v>3.24</v>
      </c>
      <c r="I163" s="9">
        <f>采购[[#This Row],[采购量]]*采购[[#This Row],[采购单价]]</f>
        <v>8232.84</v>
      </c>
      <c r="J163" s="8" t="s">
        <v>10</v>
      </c>
      <c r="K163" s="8">
        <v>2</v>
      </c>
    </row>
    <row r="164" spans="4:11" x14ac:dyDescent="0.45">
      <c r="D164" s="7">
        <v>43991</v>
      </c>
      <c r="E164" s="8" t="s">
        <v>16</v>
      </c>
      <c r="F164" s="8" t="s">
        <v>15</v>
      </c>
      <c r="G164" s="8">
        <v>1810</v>
      </c>
      <c r="H164" s="9">
        <v>1.44</v>
      </c>
      <c r="I164" s="9">
        <f>采购[[#This Row],[采购量]]*采购[[#This Row],[采购单价]]</f>
        <v>2606.4</v>
      </c>
      <c r="J164" s="8" t="s">
        <v>10</v>
      </c>
      <c r="K164" s="8">
        <v>9</v>
      </c>
    </row>
    <row r="165" spans="4:11" x14ac:dyDescent="0.45">
      <c r="D165" s="7">
        <v>43992</v>
      </c>
      <c r="E165" s="8" t="s">
        <v>11</v>
      </c>
      <c r="F165" s="8" t="s">
        <v>12</v>
      </c>
      <c r="G165" s="8">
        <v>1092</v>
      </c>
      <c r="H165" s="9">
        <v>3.24</v>
      </c>
      <c r="I165" s="9">
        <f>采购[[#This Row],[采购量]]*采购[[#This Row],[采购单价]]</f>
        <v>3538.0800000000004</v>
      </c>
      <c r="J165" s="8" t="s">
        <v>10</v>
      </c>
      <c r="K165" s="8">
        <v>4</v>
      </c>
    </row>
    <row r="166" spans="4:11" x14ac:dyDescent="0.45">
      <c r="D166" s="7">
        <v>43993</v>
      </c>
      <c r="E166" s="8" t="s">
        <v>8</v>
      </c>
      <c r="F166" s="8" t="s">
        <v>13</v>
      </c>
      <c r="G166" s="8">
        <v>2351</v>
      </c>
      <c r="H166" s="9">
        <v>4.4400000000000004</v>
      </c>
      <c r="I166" s="9">
        <f>采购[[#This Row],[采购量]]*采购[[#This Row],[采购单价]]</f>
        <v>10438.44</v>
      </c>
      <c r="J166" s="8" t="s">
        <v>10</v>
      </c>
      <c r="K166" s="8">
        <v>11</v>
      </c>
    </row>
    <row r="167" spans="4:11" x14ac:dyDescent="0.45">
      <c r="D167" s="7">
        <v>43994</v>
      </c>
      <c r="E167" s="8" t="s">
        <v>21</v>
      </c>
      <c r="F167" s="8" t="s">
        <v>15</v>
      </c>
      <c r="G167" s="8">
        <v>3000</v>
      </c>
      <c r="H167" s="9">
        <v>1.74</v>
      </c>
      <c r="I167" s="9">
        <f>采购[[#This Row],[采购量]]*采购[[#This Row],[采购单价]]</f>
        <v>5220</v>
      </c>
      <c r="J167" s="8" t="s">
        <v>10</v>
      </c>
      <c r="K167" s="8">
        <v>9</v>
      </c>
    </row>
    <row r="168" spans="4:11" x14ac:dyDescent="0.45">
      <c r="D168" s="7">
        <v>43995</v>
      </c>
      <c r="E168" s="8" t="s">
        <v>16</v>
      </c>
      <c r="F168" s="8" t="s">
        <v>12</v>
      </c>
      <c r="G168" s="8">
        <v>2779</v>
      </c>
      <c r="H168" s="9">
        <v>3.24</v>
      </c>
      <c r="I168" s="9">
        <f>采购[[#This Row],[采购量]]*采购[[#This Row],[采购单价]]</f>
        <v>9003.9600000000009</v>
      </c>
      <c r="J168" s="8" t="s">
        <v>10</v>
      </c>
      <c r="K168" s="8">
        <v>2</v>
      </c>
    </row>
    <row r="169" spans="4:11" x14ac:dyDescent="0.45">
      <c r="D169" s="7">
        <v>43996</v>
      </c>
      <c r="E169" s="8" t="s">
        <v>21</v>
      </c>
      <c r="F169" s="8" t="s">
        <v>12</v>
      </c>
      <c r="G169" s="8">
        <v>602</v>
      </c>
      <c r="H169" s="9">
        <v>5.18</v>
      </c>
      <c r="I169" s="9">
        <f>采购[[#This Row],[采购量]]*采购[[#This Row],[采购单价]]</f>
        <v>3118.3599999999997</v>
      </c>
      <c r="J169" s="8" t="s">
        <v>10</v>
      </c>
      <c r="K169" s="8">
        <v>12</v>
      </c>
    </row>
    <row r="170" spans="4:11" x14ac:dyDescent="0.45">
      <c r="D170" s="7">
        <v>43997</v>
      </c>
      <c r="E170" s="8" t="s">
        <v>18</v>
      </c>
      <c r="F170" s="8" t="s">
        <v>15</v>
      </c>
      <c r="G170" s="8">
        <v>1298</v>
      </c>
      <c r="H170" s="9">
        <v>2.64</v>
      </c>
      <c r="I170" s="9">
        <f>采购[[#This Row],[采购量]]*采购[[#This Row],[采购单价]]</f>
        <v>3426.7200000000003</v>
      </c>
      <c r="J170" s="8" t="s">
        <v>10</v>
      </c>
      <c r="K170" s="8">
        <v>8</v>
      </c>
    </row>
    <row r="171" spans="4:11" x14ac:dyDescent="0.45">
      <c r="D171" s="7">
        <v>43998</v>
      </c>
      <c r="E171" s="8" t="s">
        <v>21</v>
      </c>
      <c r="F171" s="8" t="s">
        <v>12</v>
      </c>
      <c r="G171" s="8">
        <v>2393</v>
      </c>
      <c r="H171" s="9">
        <v>4.4400000000000004</v>
      </c>
      <c r="I171" s="9">
        <f>采购[[#This Row],[采购量]]*采购[[#This Row],[采购单价]]</f>
        <v>10624.92</v>
      </c>
      <c r="J171" s="8" t="s">
        <v>10</v>
      </c>
      <c r="K171" s="8">
        <v>15</v>
      </c>
    </row>
    <row r="172" spans="4:11" x14ac:dyDescent="0.45">
      <c r="D172" s="7">
        <v>43999</v>
      </c>
      <c r="E172" s="8" t="s">
        <v>16</v>
      </c>
      <c r="F172" s="8" t="s">
        <v>12</v>
      </c>
      <c r="G172" s="8">
        <v>5096</v>
      </c>
      <c r="H172" s="9">
        <v>3.24</v>
      </c>
      <c r="I172" s="9">
        <f>采购[[#This Row],[采购量]]*采购[[#This Row],[采购单价]]</f>
        <v>16511.04</v>
      </c>
      <c r="J172" s="8" t="s">
        <v>10</v>
      </c>
      <c r="K172" s="8">
        <v>1</v>
      </c>
    </row>
    <row r="173" spans="4:11" x14ac:dyDescent="0.45">
      <c r="D173" s="7">
        <v>44000</v>
      </c>
      <c r="E173" s="8" t="s">
        <v>11</v>
      </c>
      <c r="F173" s="8" t="s">
        <v>12</v>
      </c>
      <c r="G173" s="8">
        <v>1405</v>
      </c>
      <c r="H173" s="9">
        <v>3.24</v>
      </c>
      <c r="I173" s="9">
        <f>采购[[#This Row],[采购量]]*采购[[#This Row],[采购单价]]</f>
        <v>4552.2000000000007</v>
      </c>
      <c r="J173" s="8" t="s">
        <v>10</v>
      </c>
      <c r="K173" s="8">
        <v>8</v>
      </c>
    </row>
    <row r="174" spans="4:11" x14ac:dyDescent="0.45">
      <c r="D174" s="7">
        <v>44001</v>
      </c>
      <c r="E174" s="8" t="s">
        <v>16</v>
      </c>
      <c r="F174" s="8" t="s">
        <v>14</v>
      </c>
      <c r="G174" s="8">
        <v>2685</v>
      </c>
      <c r="H174" s="9">
        <v>1.1399999999999999</v>
      </c>
      <c r="I174" s="9">
        <f>采购[[#This Row],[采购量]]*采购[[#This Row],[采购单价]]</f>
        <v>3060.8999999999996</v>
      </c>
      <c r="J174" s="8" t="s">
        <v>10</v>
      </c>
      <c r="K174" s="8">
        <v>0</v>
      </c>
    </row>
    <row r="175" spans="4:11" x14ac:dyDescent="0.45">
      <c r="D175" s="7">
        <v>44002</v>
      </c>
      <c r="E175" s="8" t="s">
        <v>16</v>
      </c>
      <c r="F175" s="8" t="s">
        <v>15</v>
      </c>
      <c r="G175" s="8">
        <v>1659</v>
      </c>
      <c r="H175" s="9">
        <v>1.44</v>
      </c>
      <c r="I175" s="9">
        <f>采购[[#This Row],[采购量]]*采购[[#This Row],[采购单价]]</f>
        <v>2388.96</v>
      </c>
      <c r="J175" s="8" t="s">
        <v>10</v>
      </c>
      <c r="K175" s="8">
        <v>11</v>
      </c>
    </row>
    <row r="176" spans="4:11" x14ac:dyDescent="0.45">
      <c r="D176" s="7">
        <v>44003</v>
      </c>
      <c r="E176" s="8" t="s">
        <v>18</v>
      </c>
      <c r="F176" s="8" t="s">
        <v>14</v>
      </c>
      <c r="G176" s="8">
        <v>2840</v>
      </c>
      <c r="H176" s="9">
        <v>2.04</v>
      </c>
      <c r="I176" s="9">
        <f>采购[[#This Row],[采购量]]*采购[[#This Row],[采购单价]]</f>
        <v>5793.6</v>
      </c>
      <c r="J176" s="8" t="s">
        <v>10</v>
      </c>
      <c r="K176" s="8">
        <v>14</v>
      </c>
    </row>
    <row r="177" spans="4:11" x14ac:dyDescent="0.45">
      <c r="D177" s="7">
        <v>44004</v>
      </c>
      <c r="E177" s="8" t="s">
        <v>8</v>
      </c>
      <c r="F177" s="8" t="s">
        <v>13</v>
      </c>
      <c r="G177" s="8">
        <v>2703</v>
      </c>
      <c r="H177" s="9">
        <v>4.4400000000000004</v>
      </c>
      <c r="I177" s="9">
        <f>采购[[#This Row],[采购量]]*采购[[#This Row],[采购单价]]</f>
        <v>12001.320000000002</v>
      </c>
      <c r="J177" s="8" t="s">
        <v>10</v>
      </c>
      <c r="K177" s="8">
        <v>3</v>
      </c>
    </row>
    <row r="178" spans="4:11" x14ac:dyDescent="0.45">
      <c r="D178" s="7">
        <v>44005</v>
      </c>
      <c r="E178" s="8" t="s">
        <v>16</v>
      </c>
      <c r="F178" s="8" t="s">
        <v>14</v>
      </c>
      <c r="G178" s="8">
        <v>1306</v>
      </c>
      <c r="H178" s="9">
        <v>1.1399999999999999</v>
      </c>
      <c r="I178" s="9">
        <f>采购[[#This Row],[采购量]]*采购[[#This Row],[采购单价]]</f>
        <v>1488.84</v>
      </c>
      <c r="J178" s="8" t="s">
        <v>10</v>
      </c>
      <c r="K178" s="8">
        <v>1</v>
      </c>
    </row>
    <row r="179" spans="4:11" x14ac:dyDescent="0.45">
      <c r="D179" s="7">
        <v>44006</v>
      </c>
      <c r="E179" s="8" t="s">
        <v>11</v>
      </c>
      <c r="F179" s="8" t="s">
        <v>14</v>
      </c>
      <c r="G179" s="8">
        <v>2222</v>
      </c>
      <c r="H179" s="9">
        <v>1.1399999999999999</v>
      </c>
      <c r="I179" s="9">
        <f>采购[[#This Row],[采购量]]*采购[[#This Row],[采购单价]]</f>
        <v>2533.08</v>
      </c>
      <c r="J179" s="8" t="s">
        <v>10</v>
      </c>
      <c r="K179" s="8">
        <v>2</v>
      </c>
    </row>
    <row r="180" spans="4:11" x14ac:dyDescent="0.45">
      <c r="D180" s="7">
        <v>44007</v>
      </c>
      <c r="E180" s="8" t="s">
        <v>16</v>
      </c>
      <c r="F180" s="8" t="s">
        <v>12</v>
      </c>
      <c r="G180" s="8">
        <v>2783</v>
      </c>
      <c r="H180" s="9">
        <v>3.24</v>
      </c>
      <c r="I180" s="9">
        <f>采购[[#This Row],[采购量]]*采购[[#This Row],[采购单价]]</f>
        <v>9016.92</v>
      </c>
      <c r="J180" s="8" t="s">
        <v>10</v>
      </c>
      <c r="K180" s="8">
        <v>11</v>
      </c>
    </row>
    <row r="181" spans="4:11" x14ac:dyDescent="0.45">
      <c r="D181" s="7">
        <v>44008</v>
      </c>
      <c r="E181" s="8" t="s">
        <v>21</v>
      </c>
      <c r="F181" s="8" t="s">
        <v>15</v>
      </c>
      <c r="G181" s="8">
        <v>2631</v>
      </c>
      <c r="H181" s="9">
        <v>1.74</v>
      </c>
      <c r="I181" s="9">
        <f>采购[[#This Row],[采购量]]*采购[[#This Row],[采购单价]]</f>
        <v>4577.9399999999996</v>
      </c>
      <c r="J181" s="8" t="s">
        <v>10</v>
      </c>
      <c r="K181" s="8">
        <v>1</v>
      </c>
    </row>
    <row r="182" spans="4:11" x14ac:dyDescent="0.45">
      <c r="D182" s="7">
        <v>44009</v>
      </c>
      <c r="E182" s="8" t="s">
        <v>21</v>
      </c>
      <c r="F182" s="8" t="s">
        <v>12</v>
      </c>
      <c r="G182" s="8">
        <v>2444</v>
      </c>
      <c r="H182" s="9">
        <v>4.4400000000000004</v>
      </c>
      <c r="I182" s="9">
        <f>采购[[#This Row],[采购量]]*采购[[#This Row],[采购单价]]</f>
        <v>10851.36</v>
      </c>
      <c r="J182" s="8" t="s">
        <v>10</v>
      </c>
      <c r="K182" s="8">
        <v>4</v>
      </c>
    </row>
    <row r="183" spans="4:11" x14ac:dyDescent="0.45">
      <c r="D183" s="7">
        <v>44010</v>
      </c>
      <c r="E183" s="8" t="s">
        <v>18</v>
      </c>
      <c r="F183" s="8" t="s">
        <v>19</v>
      </c>
      <c r="G183" s="8">
        <v>666</v>
      </c>
      <c r="H183" s="9">
        <v>3.78</v>
      </c>
      <c r="I183" s="9">
        <f>采购[[#This Row],[采购量]]*采购[[#This Row],[采购单价]]</f>
        <v>2517.48</v>
      </c>
      <c r="J183" s="8" t="s">
        <v>10</v>
      </c>
      <c r="K183" s="8">
        <v>6</v>
      </c>
    </row>
    <row r="184" spans="4:11" x14ac:dyDescent="0.45">
      <c r="D184" s="7">
        <v>44011</v>
      </c>
      <c r="E184" s="8" t="s">
        <v>21</v>
      </c>
      <c r="F184" s="8" t="s">
        <v>12</v>
      </c>
      <c r="G184" s="8">
        <v>2533</v>
      </c>
      <c r="H184" s="9">
        <v>4.4400000000000004</v>
      </c>
      <c r="I184" s="9">
        <f>采购[[#This Row],[采购量]]*采购[[#This Row],[采购单价]]</f>
        <v>11246.52</v>
      </c>
      <c r="J184" s="8" t="s">
        <v>10</v>
      </c>
      <c r="K184" s="8">
        <v>3</v>
      </c>
    </row>
    <row r="185" spans="4:11" x14ac:dyDescent="0.45">
      <c r="D185" s="7">
        <v>44012</v>
      </c>
      <c r="E185" s="8" t="s">
        <v>18</v>
      </c>
      <c r="F185" s="8" t="s">
        <v>19</v>
      </c>
      <c r="G185" s="8">
        <v>899</v>
      </c>
      <c r="H185" s="9">
        <v>3.78</v>
      </c>
      <c r="I185" s="9">
        <f>采购[[#This Row],[采购量]]*采购[[#This Row],[采购单价]]</f>
        <v>3398.22</v>
      </c>
      <c r="J185" s="8" t="s">
        <v>10</v>
      </c>
      <c r="K185" s="8">
        <v>3</v>
      </c>
    </row>
    <row r="186" spans="4:11" x14ac:dyDescent="0.45">
      <c r="D186" s="7">
        <v>44013</v>
      </c>
      <c r="E186" s="8" t="s">
        <v>11</v>
      </c>
      <c r="F186" s="8" t="s">
        <v>12</v>
      </c>
      <c r="G186" s="8">
        <v>1375</v>
      </c>
      <c r="H186" s="9">
        <v>3.24</v>
      </c>
      <c r="I186" s="9">
        <f>采购[[#This Row],[采购量]]*采购[[#This Row],[采购单价]]</f>
        <v>4455</v>
      </c>
      <c r="J186" s="8" t="s">
        <v>10</v>
      </c>
      <c r="K186" s="8">
        <v>6</v>
      </c>
    </row>
    <row r="187" spans="4:11" x14ac:dyDescent="0.45">
      <c r="D187" s="7">
        <v>44014</v>
      </c>
      <c r="E187" s="8" t="s">
        <v>21</v>
      </c>
      <c r="F187" s="8" t="s">
        <v>12</v>
      </c>
      <c r="G187" s="8">
        <v>1989</v>
      </c>
      <c r="H187" s="9">
        <v>4.4400000000000004</v>
      </c>
      <c r="I187" s="9">
        <f>采购[[#This Row],[采购量]]*采购[[#This Row],[采购单价]]</f>
        <v>8831.1600000000017</v>
      </c>
      <c r="J187" s="8" t="s">
        <v>10</v>
      </c>
      <c r="K187" s="8">
        <v>5</v>
      </c>
    </row>
    <row r="188" spans="4:11" x14ac:dyDescent="0.45">
      <c r="D188" s="7">
        <v>44015</v>
      </c>
      <c r="E188" s="8" t="s">
        <v>11</v>
      </c>
      <c r="F188" s="8" t="s">
        <v>14</v>
      </c>
      <c r="G188" s="8">
        <v>876</v>
      </c>
      <c r="H188" s="9">
        <v>1.3299999999999998</v>
      </c>
      <c r="I188" s="9">
        <f>采购[[#This Row],[采购量]]*采购[[#This Row],[采购单价]]</f>
        <v>1165.08</v>
      </c>
      <c r="J188" s="8" t="s">
        <v>10</v>
      </c>
      <c r="K188" s="8">
        <v>15</v>
      </c>
    </row>
    <row r="189" spans="4:11" x14ac:dyDescent="0.45">
      <c r="D189" s="7">
        <v>44016</v>
      </c>
      <c r="E189" s="8" t="s">
        <v>8</v>
      </c>
      <c r="F189" s="8" t="s">
        <v>9</v>
      </c>
      <c r="G189" s="8">
        <v>1923</v>
      </c>
      <c r="H189" s="9">
        <v>2.04</v>
      </c>
      <c r="I189" s="9">
        <f>采购[[#This Row],[采购量]]*采购[[#This Row],[采购单价]]</f>
        <v>3922.92</v>
      </c>
      <c r="J189" s="8" t="s">
        <v>10</v>
      </c>
      <c r="K189" s="8">
        <v>1</v>
      </c>
    </row>
    <row r="190" spans="4:11" x14ac:dyDescent="0.45">
      <c r="D190" s="7">
        <v>44017</v>
      </c>
      <c r="E190" s="8" t="s">
        <v>11</v>
      </c>
      <c r="F190" s="8" t="s">
        <v>12</v>
      </c>
      <c r="G190" s="8">
        <v>2570</v>
      </c>
      <c r="H190" s="9">
        <v>3.24</v>
      </c>
      <c r="I190" s="9">
        <f>采购[[#This Row],[采购量]]*采购[[#This Row],[采购单价]]</f>
        <v>8326.8000000000011</v>
      </c>
      <c r="J190" s="8" t="s">
        <v>10</v>
      </c>
      <c r="K190" s="8">
        <v>0</v>
      </c>
    </row>
    <row r="191" spans="4:11" x14ac:dyDescent="0.45">
      <c r="D191" s="7">
        <v>44018</v>
      </c>
      <c r="E191" s="8" t="s">
        <v>8</v>
      </c>
      <c r="F191" s="8" t="s">
        <v>13</v>
      </c>
      <c r="G191" s="8">
        <v>1860</v>
      </c>
      <c r="H191" s="9">
        <v>4.4400000000000004</v>
      </c>
      <c r="I191" s="9">
        <f>采购[[#This Row],[采购量]]*采购[[#This Row],[采购单价]]</f>
        <v>8258.4000000000015</v>
      </c>
      <c r="J191" s="8" t="s">
        <v>10</v>
      </c>
      <c r="K191" s="8">
        <v>1</v>
      </c>
    </row>
    <row r="192" spans="4:11" x14ac:dyDescent="0.45">
      <c r="D192" s="7">
        <v>44019</v>
      </c>
      <c r="E192" s="8" t="s">
        <v>18</v>
      </c>
      <c r="F192" s="8" t="s">
        <v>15</v>
      </c>
      <c r="G192" s="8">
        <v>2408</v>
      </c>
      <c r="H192" s="9">
        <v>2.64</v>
      </c>
      <c r="I192" s="9">
        <f>采购[[#This Row],[采购量]]*采购[[#This Row],[采购单价]]</f>
        <v>6357.12</v>
      </c>
      <c r="J192" s="8" t="s">
        <v>10</v>
      </c>
      <c r="K192" s="8">
        <v>4</v>
      </c>
    </row>
    <row r="193" spans="4:11" x14ac:dyDescent="0.45">
      <c r="D193" s="7">
        <v>44020</v>
      </c>
      <c r="E193" s="8" t="s">
        <v>16</v>
      </c>
      <c r="F193" s="8" t="s">
        <v>14</v>
      </c>
      <c r="G193" s="8">
        <v>1295</v>
      </c>
      <c r="H193" s="9">
        <v>1.1399999999999999</v>
      </c>
      <c r="I193" s="9">
        <f>采购[[#This Row],[采购量]]*采购[[#This Row],[采购单价]]</f>
        <v>1476.3</v>
      </c>
      <c r="J193" s="8" t="s">
        <v>10</v>
      </c>
      <c r="K193" s="8">
        <v>12</v>
      </c>
    </row>
    <row r="194" spans="4:11" x14ac:dyDescent="0.45">
      <c r="D194" s="7">
        <v>44021</v>
      </c>
      <c r="E194" s="8" t="s">
        <v>8</v>
      </c>
      <c r="F194" s="8" t="s">
        <v>9</v>
      </c>
      <c r="G194" s="8">
        <v>2165</v>
      </c>
      <c r="H194" s="9">
        <v>2.04</v>
      </c>
      <c r="I194" s="9">
        <f>采购[[#This Row],[采购量]]*采购[[#This Row],[采购单价]]</f>
        <v>4416.6000000000004</v>
      </c>
      <c r="J194" s="8" t="s">
        <v>10</v>
      </c>
      <c r="K194" s="8">
        <v>1</v>
      </c>
    </row>
    <row r="195" spans="4:11" x14ac:dyDescent="0.45">
      <c r="D195" s="7">
        <v>44022</v>
      </c>
      <c r="E195" s="8" t="s">
        <v>21</v>
      </c>
      <c r="F195" s="8" t="s">
        <v>15</v>
      </c>
      <c r="G195" s="8">
        <v>1882</v>
      </c>
      <c r="H195" s="9">
        <v>1.74</v>
      </c>
      <c r="I195" s="9">
        <f>采购[[#This Row],[采购量]]*采购[[#This Row],[采购单价]]</f>
        <v>3274.68</v>
      </c>
      <c r="J195" s="8" t="s">
        <v>10</v>
      </c>
      <c r="K195" s="8">
        <v>15</v>
      </c>
    </row>
    <row r="196" spans="4:11" x14ac:dyDescent="0.45">
      <c r="D196" s="7">
        <v>44023</v>
      </c>
      <c r="E196" s="8" t="s">
        <v>16</v>
      </c>
      <c r="F196" s="8" t="s">
        <v>15</v>
      </c>
      <c r="G196" s="8">
        <v>2787</v>
      </c>
      <c r="H196" s="9">
        <v>1.44</v>
      </c>
      <c r="I196" s="9">
        <f>采购[[#This Row],[采购量]]*采购[[#This Row],[采购单价]]</f>
        <v>4013.2799999999997</v>
      </c>
      <c r="J196" s="8" t="s">
        <v>10</v>
      </c>
      <c r="K196" s="8">
        <v>6</v>
      </c>
    </row>
    <row r="197" spans="4:11" x14ac:dyDescent="0.45">
      <c r="D197" s="7">
        <v>44024</v>
      </c>
      <c r="E197" s="8" t="s">
        <v>11</v>
      </c>
      <c r="F197" s="8" t="s">
        <v>14</v>
      </c>
      <c r="G197" s="8">
        <v>2413</v>
      </c>
      <c r="H197" s="9">
        <v>1.1399999999999999</v>
      </c>
      <c r="I197" s="9">
        <f>采购[[#This Row],[采购量]]*采购[[#This Row],[采购单价]]</f>
        <v>2750.8199999999997</v>
      </c>
      <c r="J197" s="8" t="s">
        <v>10</v>
      </c>
      <c r="K197" s="8">
        <v>8</v>
      </c>
    </row>
    <row r="198" spans="4:11" x14ac:dyDescent="0.45">
      <c r="D198" s="7">
        <v>44025</v>
      </c>
      <c r="E198" s="8" t="s">
        <v>11</v>
      </c>
      <c r="F198" s="8" t="s">
        <v>14</v>
      </c>
      <c r="G198" s="8">
        <v>2569</v>
      </c>
      <c r="H198" s="9">
        <v>1.1399999999999999</v>
      </c>
      <c r="I198" s="9">
        <f>采购[[#This Row],[采购量]]*采购[[#This Row],[采购单价]]</f>
        <v>2928.66</v>
      </c>
      <c r="J198" s="8" t="s">
        <v>10</v>
      </c>
      <c r="K198" s="8">
        <v>5</v>
      </c>
    </row>
    <row r="199" spans="4:11" x14ac:dyDescent="0.45">
      <c r="D199" s="7">
        <v>44026</v>
      </c>
      <c r="E199" s="8" t="s">
        <v>21</v>
      </c>
      <c r="F199" s="8" t="s">
        <v>12</v>
      </c>
      <c r="G199" s="8">
        <v>639</v>
      </c>
      <c r="H199" s="9">
        <v>5.18</v>
      </c>
      <c r="I199" s="9">
        <f>采购[[#This Row],[采购量]]*采购[[#This Row],[采购单价]]</f>
        <v>3310.02</v>
      </c>
      <c r="J199" s="8" t="s">
        <v>10</v>
      </c>
      <c r="K199" s="8">
        <v>12</v>
      </c>
    </row>
    <row r="200" spans="4:11" x14ac:dyDescent="0.45">
      <c r="D200" s="7">
        <v>44027</v>
      </c>
      <c r="E200" s="8" t="s">
        <v>18</v>
      </c>
      <c r="F200" s="8" t="s">
        <v>15</v>
      </c>
      <c r="G200" s="8">
        <v>1608</v>
      </c>
      <c r="H200" s="9">
        <v>2.64</v>
      </c>
      <c r="I200" s="9">
        <f>采购[[#This Row],[采购量]]*采购[[#This Row],[采购单价]]</f>
        <v>4245.12</v>
      </c>
      <c r="J200" s="8" t="s">
        <v>10</v>
      </c>
      <c r="K200" s="8">
        <v>13</v>
      </c>
    </row>
    <row r="201" spans="4:11" x14ac:dyDescent="0.45">
      <c r="D201" s="7">
        <v>44028</v>
      </c>
      <c r="E201" s="8" t="s">
        <v>11</v>
      </c>
      <c r="F201" s="8" t="s">
        <v>12</v>
      </c>
      <c r="G201" s="8">
        <v>1757</v>
      </c>
      <c r="H201" s="9">
        <v>3.24</v>
      </c>
      <c r="I201" s="9">
        <f>采购[[#This Row],[采购量]]*采购[[#This Row],[采购单价]]</f>
        <v>5692.68</v>
      </c>
      <c r="J201" s="8" t="s">
        <v>10</v>
      </c>
      <c r="K201" s="8">
        <v>8</v>
      </c>
    </row>
    <row r="202" spans="4:11" x14ac:dyDescent="0.45">
      <c r="D202" s="7">
        <v>44029</v>
      </c>
      <c r="E202" s="8" t="s">
        <v>8</v>
      </c>
      <c r="F202" s="8" t="s">
        <v>13</v>
      </c>
      <c r="G202" s="8">
        <v>2736</v>
      </c>
      <c r="H202" s="9">
        <v>4.4400000000000004</v>
      </c>
      <c r="I202" s="9">
        <f>采购[[#This Row],[采购量]]*采购[[#This Row],[采购单价]]</f>
        <v>12147.840000000002</v>
      </c>
      <c r="J202" s="8" t="s">
        <v>10</v>
      </c>
      <c r="K202" s="8">
        <v>13</v>
      </c>
    </row>
    <row r="203" spans="4:11" x14ac:dyDescent="0.45">
      <c r="D203" s="7">
        <v>44030</v>
      </c>
      <c r="E203" s="8" t="s">
        <v>11</v>
      </c>
      <c r="F203" s="8" t="s">
        <v>14</v>
      </c>
      <c r="G203" s="8">
        <v>940</v>
      </c>
      <c r="H203" s="9">
        <v>1.3299999999999998</v>
      </c>
      <c r="I203" s="9">
        <f>采购[[#This Row],[采购量]]*采购[[#This Row],[采购单价]]</f>
        <v>1250.1999999999998</v>
      </c>
      <c r="J203" s="8" t="s">
        <v>10</v>
      </c>
      <c r="K203" s="8">
        <v>13</v>
      </c>
    </row>
    <row r="204" spans="4:11" x14ac:dyDescent="0.45">
      <c r="D204" s="7">
        <v>44031</v>
      </c>
      <c r="E204" s="8" t="s">
        <v>18</v>
      </c>
      <c r="F204" s="8" t="s">
        <v>14</v>
      </c>
      <c r="G204" s="8">
        <v>2362</v>
      </c>
      <c r="H204" s="9">
        <v>2.04</v>
      </c>
      <c r="I204" s="9">
        <f>采购[[#This Row],[采购量]]*采购[[#This Row],[采购单价]]</f>
        <v>4818.4800000000005</v>
      </c>
      <c r="J204" s="8" t="s">
        <v>10</v>
      </c>
      <c r="K204" s="8">
        <v>6</v>
      </c>
    </row>
    <row r="205" spans="4:11" x14ac:dyDescent="0.45">
      <c r="D205" s="7">
        <v>44032</v>
      </c>
      <c r="E205" s="8" t="s">
        <v>11</v>
      </c>
      <c r="F205" s="8" t="s">
        <v>14</v>
      </c>
      <c r="G205" s="8">
        <v>1340</v>
      </c>
      <c r="H205" s="9">
        <v>1.1399999999999999</v>
      </c>
      <c r="I205" s="9">
        <f>采购[[#This Row],[采购量]]*采购[[#This Row],[采购单价]]</f>
        <v>1527.6</v>
      </c>
      <c r="J205" s="8" t="s">
        <v>20</v>
      </c>
      <c r="K205" s="8">
        <v>3</v>
      </c>
    </row>
    <row r="206" spans="4:11" x14ac:dyDescent="0.45">
      <c r="D206" s="7">
        <v>44033</v>
      </c>
      <c r="E206" s="8" t="s">
        <v>11</v>
      </c>
      <c r="F206" s="8" t="s">
        <v>14</v>
      </c>
      <c r="G206" s="8">
        <v>2949</v>
      </c>
      <c r="H206" s="9">
        <v>1.1399999999999999</v>
      </c>
      <c r="I206" s="9">
        <f>采购[[#This Row],[采购量]]*采购[[#This Row],[采购单价]]</f>
        <v>3361.8599999999997</v>
      </c>
      <c r="J206" s="8" t="s">
        <v>10</v>
      </c>
      <c r="K206" s="8">
        <v>3</v>
      </c>
    </row>
    <row r="207" spans="4:11" x14ac:dyDescent="0.45">
      <c r="D207" s="7">
        <v>44034</v>
      </c>
      <c r="E207" s="8" t="s">
        <v>8</v>
      </c>
      <c r="F207" s="8" t="s">
        <v>9</v>
      </c>
      <c r="G207" s="8">
        <v>2361</v>
      </c>
      <c r="H207" s="9">
        <v>2.04</v>
      </c>
      <c r="I207" s="9">
        <f>采购[[#This Row],[采购量]]*采购[[#This Row],[采购单价]]</f>
        <v>4816.4400000000005</v>
      </c>
      <c r="J207" s="8" t="s">
        <v>10</v>
      </c>
      <c r="K207" s="8">
        <v>15</v>
      </c>
    </row>
    <row r="208" spans="4:11" x14ac:dyDescent="0.45">
      <c r="D208" s="7">
        <v>44035</v>
      </c>
      <c r="E208" s="8" t="s">
        <v>18</v>
      </c>
      <c r="F208" s="8" t="s">
        <v>15</v>
      </c>
      <c r="G208" s="8">
        <v>2563</v>
      </c>
      <c r="H208" s="9">
        <v>2.64</v>
      </c>
      <c r="I208" s="9">
        <f>采购[[#This Row],[采购量]]*采购[[#This Row],[采购单价]]</f>
        <v>6766.3200000000006</v>
      </c>
      <c r="J208" s="8" t="s">
        <v>10</v>
      </c>
      <c r="K208" s="8">
        <v>0</v>
      </c>
    </row>
    <row r="209" spans="4:11" x14ac:dyDescent="0.45">
      <c r="D209" s="7">
        <v>44036</v>
      </c>
      <c r="E209" s="8" t="s">
        <v>18</v>
      </c>
      <c r="F209" s="8" t="s">
        <v>19</v>
      </c>
      <c r="G209" s="8">
        <v>1393</v>
      </c>
      <c r="H209" s="9">
        <v>3.24</v>
      </c>
      <c r="I209" s="9">
        <f>采购[[#This Row],[采购量]]*采购[[#This Row],[采购单价]]</f>
        <v>4513.3200000000006</v>
      </c>
      <c r="J209" s="8" t="s">
        <v>10</v>
      </c>
      <c r="K209" s="8">
        <v>1</v>
      </c>
    </row>
    <row r="210" spans="4:11" x14ac:dyDescent="0.45">
      <c r="D210" s="7">
        <v>44037</v>
      </c>
      <c r="E210" s="8" t="s">
        <v>18</v>
      </c>
      <c r="F210" s="8" t="s">
        <v>19</v>
      </c>
      <c r="G210" s="8">
        <v>1957</v>
      </c>
      <c r="H210" s="9">
        <v>3.24</v>
      </c>
      <c r="I210" s="9">
        <f>采购[[#This Row],[采购量]]*采购[[#This Row],[采购单价]]</f>
        <v>6340.68</v>
      </c>
      <c r="J210" s="8" t="s">
        <v>10</v>
      </c>
      <c r="K210" s="8">
        <v>14</v>
      </c>
    </row>
    <row r="211" spans="4:11" x14ac:dyDescent="0.45">
      <c r="D211" s="7">
        <v>44038</v>
      </c>
      <c r="E211" s="8" t="s">
        <v>11</v>
      </c>
      <c r="F211" s="8" t="s">
        <v>14</v>
      </c>
      <c r="G211" s="8">
        <v>2476</v>
      </c>
      <c r="H211" s="9">
        <v>1.1399999999999999</v>
      </c>
      <c r="I211" s="9">
        <f>采购[[#This Row],[采购量]]*采购[[#This Row],[采购单价]]</f>
        <v>2822.64</v>
      </c>
      <c r="J211" s="8" t="s">
        <v>10</v>
      </c>
      <c r="K211" s="8">
        <v>15</v>
      </c>
    </row>
    <row r="212" spans="4:11" x14ac:dyDescent="0.45">
      <c r="D212" s="7">
        <v>44039</v>
      </c>
      <c r="E212" s="8" t="s">
        <v>8</v>
      </c>
      <c r="F212" s="8" t="s">
        <v>13</v>
      </c>
      <c r="G212" s="8">
        <v>857</v>
      </c>
      <c r="H212" s="9">
        <v>5.18</v>
      </c>
      <c r="I212" s="9">
        <f>采购[[#This Row],[采购量]]*采购[[#This Row],[采购单价]]</f>
        <v>4439.2599999999993</v>
      </c>
      <c r="J212" s="8" t="s">
        <v>10</v>
      </c>
      <c r="K212" s="8">
        <v>7</v>
      </c>
    </row>
    <row r="213" spans="4:11" x14ac:dyDescent="0.45">
      <c r="D213" s="7">
        <v>44040</v>
      </c>
      <c r="E213" s="8" t="s">
        <v>8</v>
      </c>
      <c r="F213" s="8" t="s">
        <v>9</v>
      </c>
      <c r="G213" s="8">
        <v>2108</v>
      </c>
      <c r="H213" s="9">
        <v>2.04</v>
      </c>
      <c r="I213" s="9">
        <f>采购[[#This Row],[采购量]]*采购[[#This Row],[采购单价]]</f>
        <v>4300.32</v>
      </c>
      <c r="J213" s="8" t="s">
        <v>10</v>
      </c>
      <c r="K213" s="8">
        <v>0</v>
      </c>
    </row>
    <row r="214" spans="4:11" x14ac:dyDescent="0.45">
      <c r="D214" s="7">
        <v>44041</v>
      </c>
      <c r="E214" s="8" t="s">
        <v>8</v>
      </c>
      <c r="F214" s="8" t="s">
        <v>14</v>
      </c>
      <c r="G214" s="8">
        <v>815</v>
      </c>
      <c r="H214" s="9">
        <v>3.78</v>
      </c>
      <c r="I214" s="9">
        <f>采购[[#This Row],[采购量]]*采购[[#This Row],[采购单价]]</f>
        <v>3080.7</v>
      </c>
      <c r="J214" s="8" t="s">
        <v>10</v>
      </c>
      <c r="K214" s="8">
        <v>5</v>
      </c>
    </row>
    <row r="215" spans="4:11" x14ac:dyDescent="0.45">
      <c r="D215" s="7">
        <v>44042</v>
      </c>
      <c r="E215" s="8" t="s">
        <v>11</v>
      </c>
      <c r="F215" s="8" t="s">
        <v>14</v>
      </c>
      <c r="G215" s="8">
        <v>2151</v>
      </c>
      <c r="H215" s="9">
        <v>1.1399999999999999</v>
      </c>
      <c r="I215" s="9">
        <f>采购[[#This Row],[采购量]]*采购[[#This Row],[采购单价]]</f>
        <v>2452.14</v>
      </c>
      <c r="J215" s="8" t="s">
        <v>10</v>
      </c>
      <c r="K215" s="8">
        <v>14</v>
      </c>
    </row>
    <row r="216" spans="4:11" x14ac:dyDescent="0.45">
      <c r="D216" s="7">
        <v>44043</v>
      </c>
      <c r="E216" s="8" t="s">
        <v>17</v>
      </c>
      <c r="F216" s="8" t="s">
        <v>15</v>
      </c>
      <c r="G216" s="8">
        <v>858</v>
      </c>
      <c r="H216" s="9">
        <v>2.0299999999999998</v>
      </c>
      <c r="I216" s="9">
        <f>采购[[#This Row],[采购量]]*采购[[#This Row],[采购单价]]</f>
        <v>1741.7399999999998</v>
      </c>
      <c r="J216" s="8" t="s">
        <v>10</v>
      </c>
      <c r="K216" s="8">
        <v>9</v>
      </c>
    </row>
    <row r="217" spans="4:11" x14ac:dyDescent="0.45">
      <c r="D217" s="7">
        <v>44044</v>
      </c>
      <c r="E217" s="8" t="s">
        <v>11</v>
      </c>
      <c r="F217" s="8" t="s">
        <v>12</v>
      </c>
      <c r="G217" s="8">
        <v>679</v>
      </c>
      <c r="H217" s="9">
        <v>3.78</v>
      </c>
      <c r="I217" s="9">
        <f>采购[[#This Row],[采购量]]*采购[[#This Row],[采购单价]]</f>
        <v>2566.62</v>
      </c>
      <c r="J217" s="8" t="s">
        <v>10</v>
      </c>
      <c r="K217" s="8">
        <v>3</v>
      </c>
    </row>
    <row r="218" spans="4:11" x14ac:dyDescent="0.45">
      <c r="D218" s="7">
        <v>44045</v>
      </c>
      <c r="E218" s="8" t="s">
        <v>11</v>
      </c>
      <c r="F218" s="8" t="s">
        <v>12</v>
      </c>
      <c r="G218" s="8">
        <v>2591</v>
      </c>
      <c r="H218" s="9">
        <v>3.24</v>
      </c>
      <c r="I218" s="9">
        <f>采购[[#This Row],[采购量]]*采购[[#This Row],[采购单价]]</f>
        <v>8394.84</v>
      </c>
      <c r="J218" s="8" t="s">
        <v>10</v>
      </c>
      <c r="K218" s="8">
        <v>6</v>
      </c>
    </row>
    <row r="219" spans="4:11" x14ac:dyDescent="0.45">
      <c r="D219" s="7">
        <v>44046</v>
      </c>
      <c r="E219" s="8" t="s">
        <v>16</v>
      </c>
      <c r="F219" s="8" t="s">
        <v>14</v>
      </c>
      <c r="G219" s="8">
        <v>913</v>
      </c>
      <c r="H219" s="9">
        <v>1.3299999999999998</v>
      </c>
      <c r="I219" s="9">
        <f>采购[[#This Row],[采购量]]*采购[[#This Row],[采购单价]]</f>
        <v>1214.29</v>
      </c>
      <c r="J219" s="8" t="s">
        <v>10</v>
      </c>
      <c r="K219" s="8">
        <v>14</v>
      </c>
    </row>
    <row r="220" spans="4:11" x14ac:dyDescent="0.45">
      <c r="D220" s="7">
        <v>44047</v>
      </c>
      <c r="E220" s="8" t="s">
        <v>11</v>
      </c>
      <c r="F220" s="8" t="s">
        <v>15</v>
      </c>
      <c r="G220" s="8">
        <v>638</v>
      </c>
      <c r="H220" s="9">
        <v>1.68</v>
      </c>
      <c r="I220" s="9">
        <f>采购[[#This Row],[采购量]]*采购[[#This Row],[采购单价]]</f>
        <v>1071.8399999999999</v>
      </c>
      <c r="J220" s="8" t="s">
        <v>10</v>
      </c>
      <c r="K220" s="8">
        <v>3</v>
      </c>
    </row>
    <row r="221" spans="4:11" x14ac:dyDescent="0.45">
      <c r="D221" s="7">
        <v>44048</v>
      </c>
      <c r="E221" s="8" t="s">
        <v>17</v>
      </c>
      <c r="F221" s="8" t="s">
        <v>15</v>
      </c>
      <c r="G221" s="8">
        <v>871</v>
      </c>
      <c r="H221" s="9">
        <v>2.0299999999999998</v>
      </c>
      <c r="I221" s="9">
        <f>采购[[#This Row],[采购量]]*采购[[#This Row],[采购单价]]</f>
        <v>1768.1299999999999</v>
      </c>
      <c r="J221" s="8" t="s">
        <v>10</v>
      </c>
      <c r="K221" s="8">
        <v>12</v>
      </c>
    </row>
    <row r="222" spans="4:11" x14ac:dyDescent="0.45">
      <c r="D222" s="7">
        <v>44049</v>
      </c>
      <c r="E222" s="8" t="s">
        <v>18</v>
      </c>
      <c r="F222" s="8" t="s">
        <v>19</v>
      </c>
      <c r="G222" s="8">
        <v>1480</v>
      </c>
      <c r="H222" s="9">
        <v>3.24</v>
      </c>
      <c r="I222" s="9">
        <f>采购[[#This Row],[采购量]]*采购[[#This Row],[采购单价]]</f>
        <v>4795.2000000000007</v>
      </c>
      <c r="J222" s="8" t="s">
        <v>10</v>
      </c>
      <c r="K222" s="8">
        <v>15</v>
      </c>
    </row>
    <row r="223" spans="4:11" x14ac:dyDescent="0.45">
      <c r="D223" s="7">
        <v>44050</v>
      </c>
      <c r="E223" s="8" t="s">
        <v>8</v>
      </c>
      <c r="F223" s="8" t="s">
        <v>14</v>
      </c>
      <c r="G223" s="8">
        <v>907</v>
      </c>
      <c r="H223" s="9">
        <v>3.78</v>
      </c>
      <c r="I223" s="9">
        <f>采购[[#This Row],[采购量]]*采购[[#This Row],[采购单价]]</f>
        <v>3428.46</v>
      </c>
      <c r="J223" s="8" t="s">
        <v>10</v>
      </c>
      <c r="K223" s="8">
        <v>0</v>
      </c>
    </row>
    <row r="224" spans="4:11" x14ac:dyDescent="0.45">
      <c r="D224" s="7">
        <v>44051</v>
      </c>
      <c r="E224" s="8" t="s">
        <v>16</v>
      </c>
      <c r="F224" s="8" t="s">
        <v>12</v>
      </c>
      <c r="G224" s="8">
        <v>4588</v>
      </c>
      <c r="H224" s="9">
        <v>3.24</v>
      </c>
      <c r="I224" s="9">
        <f>采购[[#This Row],[采购量]]*采购[[#This Row],[采购单价]]</f>
        <v>14865.12</v>
      </c>
      <c r="J224" s="8" t="s">
        <v>10</v>
      </c>
      <c r="K224" s="8">
        <v>13</v>
      </c>
    </row>
    <row r="225" spans="4:11" x14ac:dyDescent="0.45">
      <c r="D225" s="7">
        <v>44052</v>
      </c>
      <c r="E225" s="8" t="s">
        <v>8</v>
      </c>
      <c r="F225" s="8" t="s">
        <v>13</v>
      </c>
      <c r="G225" s="8">
        <v>504</v>
      </c>
      <c r="H225" s="9">
        <v>5.18</v>
      </c>
      <c r="I225" s="9">
        <f>采购[[#This Row],[采购量]]*采购[[#This Row],[采购单价]]</f>
        <v>2610.7199999999998</v>
      </c>
      <c r="J225" s="8" t="s">
        <v>10</v>
      </c>
      <c r="K225" s="8">
        <v>1</v>
      </c>
    </row>
    <row r="226" spans="4:11" x14ac:dyDescent="0.45">
      <c r="D226" s="7">
        <v>44053</v>
      </c>
      <c r="E226" s="8" t="s">
        <v>11</v>
      </c>
      <c r="F226" s="8" t="s">
        <v>14</v>
      </c>
      <c r="G226" s="8">
        <v>2060</v>
      </c>
      <c r="H226" s="9">
        <v>1.1399999999999999</v>
      </c>
      <c r="I226" s="9">
        <f>采购[[#This Row],[采购量]]*采购[[#This Row],[采购单价]]</f>
        <v>2348.3999999999996</v>
      </c>
      <c r="J226" s="8" t="s">
        <v>10</v>
      </c>
      <c r="K226" s="8">
        <v>11</v>
      </c>
    </row>
    <row r="227" spans="4:11" x14ac:dyDescent="0.45">
      <c r="D227" s="7">
        <v>44054</v>
      </c>
      <c r="E227" s="8" t="s">
        <v>18</v>
      </c>
      <c r="F227" s="8" t="s">
        <v>19</v>
      </c>
      <c r="G227" s="8">
        <v>1920</v>
      </c>
      <c r="H227" s="9">
        <v>3.24</v>
      </c>
      <c r="I227" s="9">
        <f>采购[[#This Row],[采购量]]*采购[[#This Row],[采购单价]]</f>
        <v>6220.8</v>
      </c>
      <c r="J227" s="8" t="s">
        <v>10</v>
      </c>
      <c r="K227" s="8">
        <v>10</v>
      </c>
    </row>
    <row r="228" spans="4:11" x14ac:dyDescent="0.45">
      <c r="D228" s="7">
        <v>44055</v>
      </c>
      <c r="E228" s="8" t="s">
        <v>11</v>
      </c>
      <c r="F228" s="8" t="s">
        <v>14</v>
      </c>
      <c r="G228" s="8">
        <v>2623</v>
      </c>
      <c r="H228" s="9">
        <v>1.1399999999999999</v>
      </c>
      <c r="I228" s="9">
        <f>采购[[#This Row],[采购量]]*采购[[#This Row],[采购单价]]</f>
        <v>2990.22</v>
      </c>
      <c r="J228" s="8" t="s">
        <v>10</v>
      </c>
      <c r="K228" s="8">
        <v>3</v>
      </c>
    </row>
    <row r="229" spans="4:11" x14ac:dyDescent="0.45">
      <c r="D229" s="7">
        <v>44056</v>
      </c>
      <c r="E229" s="8" t="s">
        <v>21</v>
      </c>
      <c r="F229" s="8" t="s">
        <v>12</v>
      </c>
      <c r="G229" s="8">
        <v>1461</v>
      </c>
      <c r="H229" s="9">
        <v>4.4400000000000004</v>
      </c>
      <c r="I229" s="9">
        <f>采购[[#This Row],[采购量]]*采购[[#This Row],[采购单价]]</f>
        <v>6486.84</v>
      </c>
      <c r="J229" s="8" t="s">
        <v>10</v>
      </c>
      <c r="K229" s="8">
        <v>13</v>
      </c>
    </row>
    <row r="230" spans="4:11" x14ac:dyDescent="0.45">
      <c r="D230" s="7">
        <v>44057</v>
      </c>
      <c r="E230" s="8" t="s">
        <v>18</v>
      </c>
      <c r="F230" s="8" t="s">
        <v>19</v>
      </c>
      <c r="G230" s="8">
        <v>1034</v>
      </c>
      <c r="H230" s="9">
        <v>3.24</v>
      </c>
      <c r="I230" s="9">
        <f>采购[[#This Row],[采购量]]*采购[[#This Row],[采购单价]]</f>
        <v>3350.1600000000003</v>
      </c>
      <c r="J230" s="8" t="s">
        <v>10</v>
      </c>
      <c r="K230" s="8">
        <v>1</v>
      </c>
    </row>
    <row r="231" spans="4:11" x14ac:dyDescent="0.45">
      <c r="D231" s="7">
        <v>44058</v>
      </c>
      <c r="E231" s="8" t="s">
        <v>18</v>
      </c>
      <c r="F231" s="8" t="s">
        <v>15</v>
      </c>
      <c r="G231" s="8">
        <v>2903</v>
      </c>
      <c r="H231" s="9">
        <v>2.64</v>
      </c>
      <c r="I231" s="9">
        <f>采购[[#This Row],[采购量]]*采购[[#This Row],[采购单价]]</f>
        <v>7663.92</v>
      </c>
      <c r="J231" s="8" t="s">
        <v>10</v>
      </c>
      <c r="K231" s="8">
        <v>5</v>
      </c>
    </row>
    <row r="232" spans="4:11" x14ac:dyDescent="0.45">
      <c r="D232" s="7">
        <v>44059</v>
      </c>
      <c r="E232" s="8" t="s">
        <v>16</v>
      </c>
      <c r="F232" s="8" t="s">
        <v>14</v>
      </c>
      <c r="G232" s="8">
        <v>1655</v>
      </c>
      <c r="H232" s="9">
        <v>1.1399999999999999</v>
      </c>
      <c r="I232" s="9">
        <f>采购[[#This Row],[采购量]]*采购[[#This Row],[采购单价]]</f>
        <v>1886.6999999999998</v>
      </c>
      <c r="J232" s="8" t="s">
        <v>10</v>
      </c>
      <c r="K232" s="8">
        <v>8</v>
      </c>
    </row>
    <row r="233" spans="4:11" x14ac:dyDescent="0.45">
      <c r="D233" s="7">
        <v>44060</v>
      </c>
      <c r="E233" s="8" t="s">
        <v>8</v>
      </c>
      <c r="F233" s="8" t="s">
        <v>14</v>
      </c>
      <c r="G233" s="8">
        <v>2602</v>
      </c>
      <c r="H233" s="9">
        <v>3.24</v>
      </c>
      <c r="I233" s="9">
        <f>采购[[#This Row],[采购量]]*采购[[#This Row],[采购单价]]</f>
        <v>8430.4800000000014</v>
      </c>
      <c r="J233" s="8" t="s">
        <v>10</v>
      </c>
      <c r="K233" s="8">
        <v>9</v>
      </c>
    </row>
    <row r="234" spans="4:11" x14ac:dyDescent="0.45">
      <c r="D234" s="7">
        <v>44061</v>
      </c>
      <c r="E234" s="8" t="s">
        <v>11</v>
      </c>
      <c r="F234" s="8" t="s">
        <v>12</v>
      </c>
      <c r="G234" s="8">
        <v>1595</v>
      </c>
      <c r="H234" s="9">
        <v>3.24</v>
      </c>
      <c r="I234" s="9">
        <f>采购[[#This Row],[采购量]]*采购[[#This Row],[采购单价]]</f>
        <v>5167.8</v>
      </c>
      <c r="J234" s="8" t="s">
        <v>10</v>
      </c>
      <c r="K234" s="8">
        <v>14</v>
      </c>
    </row>
    <row r="235" spans="4:11" x14ac:dyDescent="0.45">
      <c r="D235" s="7">
        <v>44062</v>
      </c>
      <c r="E235" s="8" t="s">
        <v>16</v>
      </c>
      <c r="F235" s="8" t="s">
        <v>12</v>
      </c>
      <c r="G235" s="8">
        <v>4659</v>
      </c>
      <c r="H235" s="9">
        <v>3.24</v>
      </c>
      <c r="I235" s="9">
        <f>采购[[#This Row],[采购量]]*采购[[#This Row],[采购单价]]</f>
        <v>15095.160000000002</v>
      </c>
      <c r="J235" s="8" t="s">
        <v>10</v>
      </c>
      <c r="K235" s="8">
        <v>9</v>
      </c>
    </row>
    <row r="236" spans="4:11" x14ac:dyDescent="0.45">
      <c r="D236" s="7">
        <v>44063</v>
      </c>
      <c r="E236" s="8" t="s">
        <v>11</v>
      </c>
      <c r="F236" s="8" t="s">
        <v>12</v>
      </c>
      <c r="G236" s="8">
        <v>2314</v>
      </c>
      <c r="H236" s="9">
        <v>3.24</v>
      </c>
      <c r="I236" s="9">
        <f>采购[[#This Row],[采购量]]*采购[[#This Row],[采购单价]]</f>
        <v>7497.3600000000006</v>
      </c>
      <c r="J236" s="8" t="s">
        <v>10</v>
      </c>
      <c r="K236" s="8">
        <v>5</v>
      </c>
    </row>
    <row r="237" spans="4:11" x14ac:dyDescent="0.45">
      <c r="D237" s="7">
        <v>44064</v>
      </c>
      <c r="E237" s="8" t="s">
        <v>18</v>
      </c>
      <c r="F237" s="8" t="s">
        <v>14</v>
      </c>
      <c r="G237" s="8">
        <v>1993</v>
      </c>
      <c r="H237" s="9">
        <v>2.04</v>
      </c>
      <c r="I237" s="9">
        <f>采购[[#This Row],[采购量]]*采购[[#This Row],[采购单价]]</f>
        <v>4065.7200000000003</v>
      </c>
      <c r="J237" s="8" t="s">
        <v>10</v>
      </c>
      <c r="K237" s="8">
        <v>10</v>
      </c>
    </row>
    <row r="238" spans="4:11" x14ac:dyDescent="0.45">
      <c r="D238" s="7">
        <v>44065</v>
      </c>
      <c r="E238" s="8" t="s">
        <v>18</v>
      </c>
      <c r="F238" s="8" t="s">
        <v>19</v>
      </c>
      <c r="G238" s="8">
        <v>2130</v>
      </c>
      <c r="H238" s="9">
        <v>3.24</v>
      </c>
      <c r="I238" s="9">
        <f>采购[[#This Row],[采购量]]*采购[[#This Row],[采购单价]]</f>
        <v>6901.2000000000007</v>
      </c>
      <c r="J238" s="8" t="s">
        <v>10</v>
      </c>
      <c r="K238" s="8">
        <v>0</v>
      </c>
    </row>
    <row r="239" spans="4:11" x14ac:dyDescent="0.45">
      <c r="D239" s="7">
        <v>44066</v>
      </c>
      <c r="E239" s="8" t="s">
        <v>11</v>
      </c>
      <c r="F239" s="8" t="s">
        <v>14</v>
      </c>
      <c r="G239" s="8">
        <v>1086</v>
      </c>
      <c r="H239" s="9">
        <v>1.1399999999999999</v>
      </c>
      <c r="I239" s="9">
        <f>采购[[#This Row],[采购量]]*采购[[#This Row],[采购单价]]</f>
        <v>1238.04</v>
      </c>
      <c r="J239" s="8" t="s">
        <v>10</v>
      </c>
      <c r="K239" s="8">
        <v>1</v>
      </c>
    </row>
    <row r="240" spans="4:11" x14ac:dyDescent="0.45">
      <c r="D240" s="7">
        <v>44067</v>
      </c>
      <c r="E240" s="8" t="s">
        <v>17</v>
      </c>
      <c r="F240" s="8" t="s">
        <v>15</v>
      </c>
      <c r="G240" s="8">
        <v>1622</v>
      </c>
      <c r="H240" s="9">
        <v>1.74</v>
      </c>
      <c r="I240" s="9">
        <f>采购[[#This Row],[采购量]]*采购[[#This Row],[采购单价]]</f>
        <v>2822.28</v>
      </c>
      <c r="J240" s="8" t="s">
        <v>10</v>
      </c>
      <c r="K240" s="8">
        <v>9</v>
      </c>
    </row>
    <row r="241" spans="4:11" x14ac:dyDescent="0.45">
      <c r="D241" s="7">
        <v>44068</v>
      </c>
      <c r="E241" s="8" t="s">
        <v>18</v>
      </c>
      <c r="F241" s="8" t="s">
        <v>19</v>
      </c>
      <c r="G241" s="8">
        <v>1826</v>
      </c>
      <c r="H241" s="9">
        <v>3.24</v>
      </c>
      <c r="I241" s="9">
        <f>采购[[#This Row],[采购量]]*采购[[#This Row],[采购单价]]</f>
        <v>5916.2400000000007</v>
      </c>
      <c r="J241" s="8" t="s">
        <v>10</v>
      </c>
      <c r="K241" s="8">
        <v>10</v>
      </c>
    </row>
    <row r="242" spans="4:11" x14ac:dyDescent="0.45">
      <c r="D242" s="7">
        <v>44069</v>
      </c>
      <c r="E242" s="8" t="s">
        <v>18</v>
      </c>
      <c r="F242" s="8" t="s">
        <v>14</v>
      </c>
      <c r="G242" s="8">
        <v>1929</v>
      </c>
      <c r="H242" s="9">
        <v>2.04</v>
      </c>
      <c r="I242" s="9">
        <f>采购[[#This Row],[采购量]]*采购[[#This Row],[采购单价]]</f>
        <v>3935.16</v>
      </c>
      <c r="J242" s="8" t="s">
        <v>10</v>
      </c>
      <c r="K242" s="8">
        <v>0</v>
      </c>
    </row>
    <row r="243" spans="4:11" x14ac:dyDescent="0.45">
      <c r="D243" s="7">
        <v>44070</v>
      </c>
      <c r="E243" s="8" t="s">
        <v>11</v>
      </c>
      <c r="F243" s="8" t="s">
        <v>14</v>
      </c>
      <c r="G243" s="8">
        <v>586</v>
      </c>
      <c r="H243" s="9">
        <v>1.3299999999999998</v>
      </c>
      <c r="I243" s="9">
        <f>采购[[#This Row],[采购量]]*采购[[#This Row],[采购单价]]</f>
        <v>779.37999999999988</v>
      </c>
      <c r="J243" s="8" t="s">
        <v>10</v>
      </c>
      <c r="K243" s="8">
        <v>8</v>
      </c>
    </row>
    <row r="244" spans="4:11" x14ac:dyDescent="0.45">
      <c r="D244" s="7">
        <v>44071</v>
      </c>
      <c r="E244" s="8" t="s">
        <v>11</v>
      </c>
      <c r="F244" s="8" t="s">
        <v>14</v>
      </c>
      <c r="G244" s="8">
        <v>1453</v>
      </c>
      <c r="H244" s="9">
        <v>1.1399999999999999</v>
      </c>
      <c r="I244" s="9">
        <f>采购[[#This Row],[采购量]]*采购[[#This Row],[采购单价]]</f>
        <v>1656.4199999999998</v>
      </c>
      <c r="J244" s="8" t="s">
        <v>10</v>
      </c>
      <c r="K244" s="8">
        <v>5</v>
      </c>
    </row>
    <row r="245" spans="4:11" x14ac:dyDescent="0.45">
      <c r="D245" s="7">
        <v>44072</v>
      </c>
      <c r="E245" s="8" t="s">
        <v>16</v>
      </c>
      <c r="F245" s="8" t="s">
        <v>12</v>
      </c>
      <c r="G245" s="8">
        <v>4604</v>
      </c>
      <c r="H245" s="9">
        <v>3.24</v>
      </c>
      <c r="I245" s="9">
        <f>采购[[#This Row],[采购量]]*采购[[#This Row],[采购单价]]</f>
        <v>14916.960000000001</v>
      </c>
      <c r="J245" s="8" t="s">
        <v>20</v>
      </c>
      <c r="K245" s="8">
        <v>8</v>
      </c>
    </row>
    <row r="246" spans="4:11" x14ac:dyDescent="0.45">
      <c r="D246" s="7">
        <v>44073</v>
      </c>
      <c r="E246" s="8" t="s">
        <v>11</v>
      </c>
      <c r="F246" s="8" t="s">
        <v>12</v>
      </c>
      <c r="G246" s="8">
        <v>780</v>
      </c>
      <c r="H246" s="9">
        <v>3.78</v>
      </c>
      <c r="I246" s="9">
        <f>采购[[#This Row],[采购量]]*采购[[#This Row],[采购单价]]</f>
        <v>2948.3999999999996</v>
      </c>
      <c r="J246" s="8" t="s">
        <v>10</v>
      </c>
      <c r="K246" s="8">
        <v>8</v>
      </c>
    </row>
    <row r="247" spans="4:11" x14ac:dyDescent="0.45">
      <c r="D247" s="7">
        <v>44074</v>
      </c>
      <c r="E247" s="8" t="s">
        <v>8</v>
      </c>
      <c r="F247" s="8" t="s">
        <v>9</v>
      </c>
      <c r="G247" s="8">
        <v>1032</v>
      </c>
      <c r="H247" s="9">
        <v>2.04</v>
      </c>
      <c r="I247" s="9">
        <f>采购[[#This Row],[采购量]]*采购[[#This Row],[采购单价]]</f>
        <v>2105.2800000000002</v>
      </c>
      <c r="J247" s="8" t="s">
        <v>10</v>
      </c>
      <c r="K247" s="8">
        <v>15</v>
      </c>
    </row>
    <row r="248" spans="4:11" x14ac:dyDescent="0.45">
      <c r="D248" s="7">
        <v>44075</v>
      </c>
      <c r="E248" s="8" t="s">
        <v>8</v>
      </c>
      <c r="F248" s="8" t="s">
        <v>13</v>
      </c>
      <c r="G248" s="8">
        <v>2318</v>
      </c>
      <c r="H248" s="9">
        <v>4.4400000000000004</v>
      </c>
      <c r="I248" s="9">
        <f>采购[[#This Row],[采购量]]*采购[[#This Row],[采购单价]]</f>
        <v>10291.92</v>
      </c>
      <c r="J248" s="8" t="s">
        <v>10</v>
      </c>
      <c r="K248" s="8">
        <v>6</v>
      </c>
    </row>
    <row r="249" spans="4:11" x14ac:dyDescent="0.45">
      <c r="D249" s="7">
        <v>44076</v>
      </c>
      <c r="E249" s="8" t="s">
        <v>21</v>
      </c>
      <c r="F249" s="8" t="s">
        <v>15</v>
      </c>
      <c r="G249" s="8">
        <v>1475</v>
      </c>
      <c r="H249" s="9">
        <v>1.74</v>
      </c>
      <c r="I249" s="9">
        <f>采购[[#This Row],[采购量]]*采购[[#This Row],[采购单价]]</f>
        <v>2566.5</v>
      </c>
      <c r="J249" s="8" t="s">
        <v>10</v>
      </c>
      <c r="K249" s="8">
        <v>2</v>
      </c>
    </row>
    <row r="250" spans="4:11" x14ac:dyDescent="0.45">
      <c r="D250" s="7">
        <v>44077</v>
      </c>
      <c r="E250" s="8" t="s">
        <v>11</v>
      </c>
      <c r="F250" s="8" t="s">
        <v>14</v>
      </c>
      <c r="G250" s="8">
        <v>1995</v>
      </c>
      <c r="H250" s="9">
        <v>1.1399999999999999</v>
      </c>
      <c r="I250" s="9">
        <f>采购[[#This Row],[采购量]]*采购[[#This Row],[采购单价]]</f>
        <v>2274.2999999999997</v>
      </c>
      <c r="J250" s="8" t="s">
        <v>10</v>
      </c>
      <c r="K250" s="8">
        <v>13</v>
      </c>
    </row>
    <row r="251" spans="4:11" x14ac:dyDescent="0.45">
      <c r="D251" s="7">
        <v>44078</v>
      </c>
      <c r="E251" s="8" t="s">
        <v>8</v>
      </c>
      <c r="F251" s="8" t="s">
        <v>14</v>
      </c>
      <c r="G251" s="8">
        <v>515</v>
      </c>
      <c r="H251" s="9">
        <v>3.78</v>
      </c>
      <c r="I251" s="9">
        <f>采购[[#This Row],[采购量]]*采购[[#This Row],[采购单价]]</f>
        <v>1946.6999999999998</v>
      </c>
      <c r="J251" s="8" t="s">
        <v>10</v>
      </c>
      <c r="K251" s="8">
        <v>3</v>
      </c>
    </row>
    <row r="252" spans="4:11" x14ac:dyDescent="0.45">
      <c r="D252" s="7">
        <v>44079</v>
      </c>
      <c r="E252" s="8" t="s">
        <v>18</v>
      </c>
      <c r="F252" s="8" t="s">
        <v>14</v>
      </c>
      <c r="G252" s="8">
        <v>2269</v>
      </c>
      <c r="H252" s="9">
        <v>2.04</v>
      </c>
      <c r="I252" s="9">
        <f>采购[[#This Row],[采购量]]*采购[[#This Row],[采购单价]]</f>
        <v>4628.76</v>
      </c>
      <c r="J252" s="8" t="s">
        <v>10</v>
      </c>
      <c r="K252" s="8">
        <v>10</v>
      </c>
    </row>
    <row r="253" spans="4:11" x14ac:dyDescent="0.45">
      <c r="D253" s="7">
        <v>44080</v>
      </c>
      <c r="E253" s="8" t="s">
        <v>11</v>
      </c>
      <c r="F253" s="8" t="s">
        <v>14</v>
      </c>
      <c r="G253" s="8">
        <v>689</v>
      </c>
      <c r="H253" s="9">
        <v>1.3299999999999998</v>
      </c>
      <c r="I253" s="9">
        <f>采购[[#This Row],[采购量]]*采购[[#This Row],[采购单价]]</f>
        <v>916.36999999999989</v>
      </c>
      <c r="J253" s="8" t="s">
        <v>10</v>
      </c>
      <c r="K253" s="8">
        <v>7</v>
      </c>
    </row>
    <row r="254" spans="4:11" x14ac:dyDescent="0.45">
      <c r="D254" s="7">
        <v>44081</v>
      </c>
      <c r="E254" s="8" t="s">
        <v>17</v>
      </c>
      <c r="F254" s="8" t="s">
        <v>15</v>
      </c>
      <c r="G254" s="8">
        <v>504</v>
      </c>
      <c r="H254" s="9">
        <v>2.0299999999999998</v>
      </c>
      <c r="I254" s="9">
        <f>采购[[#This Row],[采购量]]*采购[[#This Row],[采购单价]]</f>
        <v>1023.1199999999999</v>
      </c>
      <c r="J254" s="8" t="s">
        <v>10</v>
      </c>
      <c r="K254" s="8">
        <v>2</v>
      </c>
    </row>
    <row r="255" spans="4:11" x14ac:dyDescent="0.45">
      <c r="D255" s="7">
        <v>44082</v>
      </c>
      <c r="E255" s="8" t="s">
        <v>8</v>
      </c>
      <c r="F255" s="8" t="s">
        <v>13</v>
      </c>
      <c r="G255" s="8">
        <v>568</v>
      </c>
      <c r="H255" s="9">
        <v>5.18</v>
      </c>
      <c r="I255" s="9">
        <f>采购[[#This Row],[采购量]]*采购[[#This Row],[采购单价]]</f>
        <v>2942.24</v>
      </c>
      <c r="J255" s="8" t="s">
        <v>10</v>
      </c>
      <c r="K255" s="8">
        <v>10</v>
      </c>
    </row>
    <row r="256" spans="4:11" x14ac:dyDescent="0.45">
      <c r="D256" s="7">
        <v>44083</v>
      </c>
      <c r="E256" s="8" t="s">
        <v>18</v>
      </c>
      <c r="F256" s="8" t="s">
        <v>14</v>
      </c>
      <c r="G256" s="8">
        <v>1879</v>
      </c>
      <c r="H256" s="9">
        <v>2.04</v>
      </c>
      <c r="I256" s="9">
        <f>采购[[#This Row],[采购量]]*采购[[#This Row],[采购单价]]</f>
        <v>3833.16</v>
      </c>
      <c r="J256" s="8" t="s">
        <v>10</v>
      </c>
      <c r="K256" s="8">
        <v>13</v>
      </c>
    </row>
    <row r="257" spans="4:11" x14ac:dyDescent="0.45">
      <c r="D257" s="7">
        <v>44084</v>
      </c>
      <c r="E257" s="8" t="s">
        <v>18</v>
      </c>
      <c r="F257" s="8" t="s">
        <v>19</v>
      </c>
      <c r="G257" s="8">
        <v>1786</v>
      </c>
      <c r="H257" s="9">
        <v>3.24</v>
      </c>
      <c r="I257" s="9">
        <f>采购[[#This Row],[采购量]]*采购[[#This Row],[采购单价]]</f>
        <v>5786.64</v>
      </c>
      <c r="J257" s="8" t="s">
        <v>10</v>
      </c>
      <c r="K257" s="8">
        <v>10</v>
      </c>
    </row>
    <row r="258" spans="4:11" x14ac:dyDescent="0.45">
      <c r="D258" s="7">
        <v>44085</v>
      </c>
      <c r="E258" s="8" t="s">
        <v>11</v>
      </c>
      <c r="F258" s="8" t="s">
        <v>14</v>
      </c>
      <c r="G258" s="8">
        <v>916</v>
      </c>
      <c r="H258" s="9">
        <v>1.3299999999999998</v>
      </c>
      <c r="I258" s="9">
        <f>采购[[#This Row],[采购量]]*采购[[#This Row],[采购单价]]</f>
        <v>1218.28</v>
      </c>
      <c r="J258" s="8" t="s">
        <v>10</v>
      </c>
      <c r="K258" s="8">
        <v>1</v>
      </c>
    </row>
    <row r="259" spans="4:11" x14ac:dyDescent="0.45">
      <c r="D259" s="7">
        <v>44086</v>
      </c>
      <c r="E259" s="8" t="s">
        <v>16</v>
      </c>
      <c r="F259" s="8" t="s">
        <v>12</v>
      </c>
      <c r="G259" s="8">
        <v>3165</v>
      </c>
      <c r="H259" s="9">
        <v>3.24</v>
      </c>
      <c r="I259" s="9">
        <f>采购[[#This Row],[采购量]]*采购[[#This Row],[采购单价]]</f>
        <v>10254.6</v>
      </c>
      <c r="J259" s="8" t="s">
        <v>10</v>
      </c>
      <c r="K259" s="8">
        <v>8</v>
      </c>
    </row>
    <row r="260" spans="4:11" x14ac:dyDescent="0.45">
      <c r="D260" s="7">
        <v>44087</v>
      </c>
      <c r="E260" s="8" t="s">
        <v>8</v>
      </c>
      <c r="F260" s="8" t="s">
        <v>14</v>
      </c>
      <c r="G260" s="8">
        <v>570</v>
      </c>
      <c r="H260" s="9">
        <v>3.78</v>
      </c>
      <c r="I260" s="9">
        <f>采购[[#This Row],[采购量]]*采购[[#This Row],[采购单价]]</f>
        <v>2154.6</v>
      </c>
      <c r="J260" s="8" t="s">
        <v>10</v>
      </c>
      <c r="K260" s="8">
        <v>0</v>
      </c>
    </row>
    <row r="261" spans="4:11" x14ac:dyDescent="0.45">
      <c r="D261" s="7">
        <v>44088</v>
      </c>
      <c r="E261" s="8" t="s">
        <v>18</v>
      </c>
      <c r="F261" s="8" t="s">
        <v>15</v>
      </c>
      <c r="G261" s="8">
        <v>1313</v>
      </c>
      <c r="H261" s="9">
        <v>2.64</v>
      </c>
      <c r="I261" s="9">
        <f>采购[[#This Row],[采购量]]*采购[[#This Row],[采购单价]]</f>
        <v>3466.32</v>
      </c>
      <c r="J261" s="8" t="s">
        <v>10</v>
      </c>
      <c r="K261" s="8">
        <v>9</v>
      </c>
    </row>
    <row r="262" spans="4:11" x14ac:dyDescent="0.45">
      <c r="D262" s="7">
        <v>44089</v>
      </c>
      <c r="E262" s="8" t="s">
        <v>8</v>
      </c>
      <c r="F262" s="8" t="s">
        <v>14</v>
      </c>
      <c r="G262" s="8">
        <v>1320</v>
      </c>
      <c r="H262" s="9">
        <v>3.24</v>
      </c>
      <c r="I262" s="9">
        <f>采购[[#This Row],[采购量]]*采购[[#This Row],[采购单价]]</f>
        <v>4276.8</v>
      </c>
      <c r="J262" s="8" t="s">
        <v>10</v>
      </c>
      <c r="K262" s="8">
        <v>6</v>
      </c>
    </row>
    <row r="263" spans="4:11" x14ac:dyDescent="0.45">
      <c r="D263" s="7">
        <v>44090</v>
      </c>
      <c r="E263" s="8" t="s">
        <v>11</v>
      </c>
      <c r="F263" s="8" t="s">
        <v>14</v>
      </c>
      <c r="G263" s="8">
        <v>2845</v>
      </c>
      <c r="H263" s="9">
        <v>1.1399999999999999</v>
      </c>
      <c r="I263" s="9">
        <f>采购[[#This Row],[采购量]]*采购[[#This Row],[采购单价]]</f>
        <v>3243.2999999999997</v>
      </c>
      <c r="J263" s="8" t="s">
        <v>10</v>
      </c>
      <c r="K263" s="8">
        <v>2</v>
      </c>
    </row>
    <row r="264" spans="4:11" x14ac:dyDescent="0.45">
      <c r="D264" s="7">
        <v>44091</v>
      </c>
      <c r="E264" s="8" t="s">
        <v>18</v>
      </c>
      <c r="F264" s="8" t="s">
        <v>15</v>
      </c>
      <c r="G264" s="8">
        <v>587</v>
      </c>
      <c r="H264" s="9">
        <v>3.08</v>
      </c>
      <c r="I264" s="9">
        <f>采购[[#This Row],[采购量]]*采购[[#This Row],[采购单价]]</f>
        <v>1807.96</v>
      </c>
      <c r="J264" s="8" t="s">
        <v>10</v>
      </c>
      <c r="K264" s="8">
        <v>12</v>
      </c>
    </row>
    <row r="265" spans="4:11" x14ac:dyDescent="0.45">
      <c r="D265" s="7">
        <v>44092</v>
      </c>
      <c r="E265" s="8" t="s">
        <v>21</v>
      </c>
      <c r="F265" s="8" t="s">
        <v>15</v>
      </c>
      <c r="G265" s="8">
        <v>1832</v>
      </c>
      <c r="H265" s="9">
        <v>1.74</v>
      </c>
      <c r="I265" s="9">
        <f>采购[[#This Row],[采购量]]*采购[[#This Row],[采购单价]]</f>
        <v>3187.68</v>
      </c>
      <c r="J265" s="8" t="s">
        <v>10</v>
      </c>
      <c r="K265" s="8">
        <v>9</v>
      </c>
    </row>
    <row r="266" spans="4:11" x14ac:dyDescent="0.45">
      <c r="D266" s="7">
        <v>44093</v>
      </c>
      <c r="E266" s="8" t="s">
        <v>16</v>
      </c>
      <c r="F266" s="8" t="s">
        <v>14</v>
      </c>
      <c r="G266" s="8">
        <v>1837</v>
      </c>
      <c r="H266" s="9">
        <v>1.1399999999999999</v>
      </c>
      <c r="I266" s="9">
        <f>采购[[#This Row],[采购量]]*采购[[#This Row],[采购单价]]</f>
        <v>2094.1799999999998</v>
      </c>
      <c r="J266" s="8" t="s">
        <v>10</v>
      </c>
      <c r="K266" s="8">
        <v>3</v>
      </c>
    </row>
    <row r="267" spans="4:11" x14ac:dyDescent="0.45">
      <c r="D267" s="7">
        <v>44094</v>
      </c>
      <c r="E267" s="8" t="s">
        <v>8</v>
      </c>
      <c r="F267" s="8" t="s">
        <v>9</v>
      </c>
      <c r="G267" s="8">
        <v>2519</v>
      </c>
      <c r="H267" s="9">
        <v>2.04</v>
      </c>
      <c r="I267" s="9">
        <f>采购[[#This Row],[采购量]]*采购[[#This Row],[采购单价]]</f>
        <v>5138.76</v>
      </c>
      <c r="J267" s="8" t="s">
        <v>10</v>
      </c>
      <c r="K267" s="8">
        <v>5</v>
      </c>
    </row>
    <row r="268" spans="4:11" x14ac:dyDescent="0.45">
      <c r="D268" s="7">
        <v>44095</v>
      </c>
      <c r="E268" s="8" t="s">
        <v>21</v>
      </c>
      <c r="F268" s="8" t="s">
        <v>15</v>
      </c>
      <c r="G268" s="8">
        <v>2631</v>
      </c>
      <c r="H268" s="9">
        <v>1.74</v>
      </c>
      <c r="I268" s="9">
        <f>采购[[#This Row],[采购量]]*采购[[#This Row],[采购单价]]</f>
        <v>4577.9399999999996</v>
      </c>
      <c r="J268" s="8" t="s">
        <v>10</v>
      </c>
      <c r="K268" s="8">
        <v>0</v>
      </c>
    </row>
    <row r="269" spans="4:11" x14ac:dyDescent="0.45">
      <c r="D269" s="7">
        <v>44096</v>
      </c>
      <c r="E269" s="8" t="s">
        <v>8</v>
      </c>
      <c r="F269" s="8" t="s">
        <v>13</v>
      </c>
      <c r="G269" s="8">
        <v>1248</v>
      </c>
      <c r="H269" s="9">
        <v>4.4400000000000004</v>
      </c>
      <c r="I269" s="9">
        <f>采购[[#This Row],[采购量]]*采购[[#This Row],[采购单价]]</f>
        <v>5541.1200000000008</v>
      </c>
      <c r="J269" s="8" t="s">
        <v>10</v>
      </c>
      <c r="K269" s="8">
        <v>15</v>
      </c>
    </row>
    <row r="270" spans="4:11" x14ac:dyDescent="0.45">
      <c r="D270" s="7">
        <v>44097</v>
      </c>
      <c r="E270" s="8" t="s">
        <v>17</v>
      </c>
      <c r="F270" s="8" t="s">
        <v>15</v>
      </c>
      <c r="G270" s="8">
        <v>2012</v>
      </c>
      <c r="H270" s="9">
        <v>1.74</v>
      </c>
      <c r="I270" s="9">
        <f>采购[[#This Row],[采购量]]*采购[[#This Row],[采购单价]]</f>
        <v>3500.88</v>
      </c>
      <c r="J270" s="8" t="s">
        <v>10</v>
      </c>
      <c r="K270" s="8">
        <v>3</v>
      </c>
    </row>
    <row r="271" spans="4:11" x14ac:dyDescent="0.45">
      <c r="D271" s="7">
        <v>44098</v>
      </c>
      <c r="E271" s="8" t="s">
        <v>8</v>
      </c>
      <c r="F271" s="8" t="s">
        <v>14</v>
      </c>
      <c r="G271" s="8">
        <v>1197</v>
      </c>
      <c r="H271" s="9">
        <v>3.24</v>
      </c>
      <c r="I271" s="9">
        <f>采购[[#This Row],[采购量]]*采购[[#This Row],[采购单价]]</f>
        <v>3878.28</v>
      </c>
      <c r="J271" s="8" t="s">
        <v>10</v>
      </c>
      <c r="K271" s="8">
        <v>1</v>
      </c>
    </row>
    <row r="272" spans="4:11" x14ac:dyDescent="0.45">
      <c r="D272" s="7">
        <v>44099</v>
      </c>
      <c r="E272" s="8" t="s">
        <v>16</v>
      </c>
      <c r="F272" s="8" t="s">
        <v>12</v>
      </c>
      <c r="G272" s="8">
        <v>2837</v>
      </c>
      <c r="H272" s="9">
        <v>3.24</v>
      </c>
      <c r="I272" s="9">
        <f>采购[[#This Row],[采购量]]*采购[[#This Row],[采购单价]]</f>
        <v>9191.880000000001</v>
      </c>
      <c r="J272" s="8" t="s">
        <v>10</v>
      </c>
      <c r="K272" s="8">
        <v>0</v>
      </c>
    </row>
    <row r="273" spans="4:11" x14ac:dyDescent="0.45">
      <c r="D273" s="7">
        <v>44100</v>
      </c>
      <c r="E273" s="8" t="s">
        <v>8</v>
      </c>
      <c r="F273" s="8" t="s">
        <v>9</v>
      </c>
      <c r="G273" s="8">
        <v>1009</v>
      </c>
      <c r="H273" s="9">
        <v>2.04</v>
      </c>
      <c r="I273" s="9">
        <f>采购[[#This Row],[采购量]]*采购[[#This Row],[采购单价]]</f>
        <v>2058.36</v>
      </c>
      <c r="J273" s="8" t="s">
        <v>10</v>
      </c>
      <c r="K273" s="8">
        <v>3</v>
      </c>
    </row>
    <row r="274" spans="4:11" x14ac:dyDescent="0.45">
      <c r="D274" s="7">
        <v>44101</v>
      </c>
      <c r="E274" s="8" t="s">
        <v>11</v>
      </c>
      <c r="F274" s="8" t="s">
        <v>12</v>
      </c>
      <c r="G274" s="8">
        <v>2600</v>
      </c>
      <c r="H274" s="9">
        <v>3.24</v>
      </c>
      <c r="I274" s="9">
        <f>采购[[#This Row],[采购量]]*采购[[#This Row],[采购单价]]</f>
        <v>8424</v>
      </c>
      <c r="J274" s="8" t="s">
        <v>10</v>
      </c>
      <c r="K274" s="8">
        <v>8</v>
      </c>
    </row>
    <row r="275" spans="4:11" x14ac:dyDescent="0.45">
      <c r="D275" s="7">
        <v>44102</v>
      </c>
      <c r="E275" s="8" t="s">
        <v>8</v>
      </c>
      <c r="F275" s="8" t="s">
        <v>9</v>
      </c>
      <c r="G275" s="8">
        <v>2026</v>
      </c>
      <c r="H275" s="9">
        <v>2.04</v>
      </c>
      <c r="I275" s="9">
        <f>采购[[#This Row],[采购量]]*采购[[#This Row],[采购单价]]</f>
        <v>4133.04</v>
      </c>
      <c r="J275" s="8" t="s">
        <v>10</v>
      </c>
      <c r="K275" s="8">
        <v>5</v>
      </c>
    </row>
    <row r="276" spans="4:11" x14ac:dyDescent="0.45">
      <c r="D276" s="7">
        <v>44103</v>
      </c>
      <c r="E276" s="8" t="s">
        <v>11</v>
      </c>
      <c r="F276" s="8" t="s">
        <v>15</v>
      </c>
      <c r="G276" s="8">
        <v>650</v>
      </c>
      <c r="H276" s="9">
        <v>1.68</v>
      </c>
      <c r="I276" s="9">
        <f>采购[[#This Row],[采购量]]*采购[[#This Row],[采购单价]]</f>
        <v>1092</v>
      </c>
      <c r="J276" s="8" t="s">
        <v>10</v>
      </c>
      <c r="K276" s="8">
        <v>13</v>
      </c>
    </row>
    <row r="277" spans="4:11" x14ac:dyDescent="0.45">
      <c r="D277" s="7">
        <v>44104</v>
      </c>
      <c r="E277" s="8" t="s">
        <v>16</v>
      </c>
      <c r="F277" s="8" t="s">
        <v>12</v>
      </c>
      <c r="G277" s="8">
        <v>4300</v>
      </c>
      <c r="H277" s="9">
        <v>3.24</v>
      </c>
      <c r="I277" s="9">
        <f>采购[[#This Row],[采购量]]*采购[[#This Row],[采购单价]]</f>
        <v>13932.000000000002</v>
      </c>
      <c r="J277" s="8" t="s">
        <v>10</v>
      </c>
      <c r="K277" s="8">
        <v>11</v>
      </c>
    </row>
    <row r="278" spans="4:11" x14ac:dyDescent="0.45">
      <c r="D278" s="7">
        <v>44105</v>
      </c>
      <c r="E278" s="8" t="s">
        <v>16</v>
      </c>
      <c r="F278" s="8" t="s">
        <v>15</v>
      </c>
      <c r="G278" s="8">
        <v>2993</v>
      </c>
      <c r="H278" s="9">
        <v>1.44</v>
      </c>
      <c r="I278" s="9">
        <f>采购[[#This Row],[采购量]]*采购[[#This Row],[采购单价]]</f>
        <v>4309.92</v>
      </c>
      <c r="J278" s="8" t="s">
        <v>10</v>
      </c>
      <c r="K278" s="8">
        <v>12</v>
      </c>
    </row>
    <row r="279" spans="4:11" x14ac:dyDescent="0.45">
      <c r="D279" s="7">
        <v>44106</v>
      </c>
      <c r="E279" s="8" t="s">
        <v>11</v>
      </c>
      <c r="F279" s="8" t="s">
        <v>14</v>
      </c>
      <c r="G279" s="8">
        <v>2041</v>
      </c>
      <c r="H279" s="9">
        <v>1.1399999999999999</v>
      </c>
      <c r="I279" s="9">
        <f>采购[[#This Row],[采购量]]*采购[[#This Row],[采购单价]]</f>
        <v>2326.7399999999998</v>
      </c>
      <c r="J279" s="8" t="s">
        <v>10</v>
      </c>
      <c r="K279" s="8">
        <v>6</v>
      </c>
    </row>
    <row r="280" spans="4:11" x14ac:dyDescent="0.45">
      <c r="D280" s="7">
        <v>44107</v>
      </c>
      <c r="E280" s="8" t="s">
        <v>11</v>
      </c>
      <c r="F280" s="8" t="s">
        <v>15</v>
      </c>
      <c r="G280" s="8">
        <v>1921</v>
      </c>
      <c r="H280" s="9">
        <v>1.44</v>
      </c>
      <c r="I280" s="9">
        <f>采购[[#This Row],[采购量]]*采购[[#This Row],[采购单价]]</f>
        <v>2766.24</v>
      </c>
      <c r="J280" s="8" t="s">
        <v>10</v>
      </c>
      <c r="K280" s="8">
        <v>0</v>
      </c>
    </row>
    <row r="281" spans="4:11" x14ac:dyDescent="0.45">
      <c r="D281" s="7">
        <v>44108</v>
      </c>
      <c r="E281" s="8" t="s">
        <v>11</v>
      </c>
      <c r="F281" s="8" t="s">
        <v>14</v>
      </c>
      <c r="G281" s="8">
        <v>2205</v>
      </c>
      <c r="H281" s="9">
        <v>1.1399999999999999</v>
      </c>
      <c r="I281" s="9">
        <f>采购[[#This Row],[采购量]]*采购[[#This Row],[采购单价]]</f>
        <v>2513.6999999999998</v>
      </c>
      <c r="J281" s="8" t="s">
        <v>10</v>
      </c>
      <c r="K281" s="8">
        <v>0</v>
      </c>
    </row>
    <row r="282" spans="4:11" x14ac:dyDescent="0.45">
      <c r="D282" s="7">
        <v>44109</v>
      </c>
      <c r="E282" s="8" t="s">
        <v>18</v>
      </c>
      <c r="F282" s="8" t="s">
        <v>14</v>
      </c>
      <c r="G282" s="8">
        <v>661</v>
      </c>
      <c r="H282" s="9">
        <v>2.38</v>
      </c>
      <c r="I282" s="9">
        <f>采购[[#This Row],[采购量]]*采购[[#This Row],[采购单价]]</f>
        <v>1573.1799999999998</v>
      </c>
      <c r="J282" s="8" t="s">
        <v>10</v>
      </c>
      <c r="K282" s="8">
        <v>1</v>
      </c>
    </row>
    <row r="283" spans="4:11" x14ac:dyDescent="0.45">
      <c r="D283" s="7">
        <v>44110</v>
      </c>
      <c r="E283" s="8" t="s">
        <v>18</v>
      </c>
      <c r="F283" s="8" t="s">
        <v>19</v>
      </c>
      <c r="G283" s="8">
        <v>2349</v>
      </c>
      <c r="H283" s="9">
        <v>3.24</v>
      </c>
      <c r="I283" s="9">
        <f>采购[[#This Row],[采购量]]*采购[[#This Row],[采购单价]]</f>
        <v>7610.76</v>
      </c>
      <c r="J283" s="8" t="s">
        <v>10</v>
      </c>
      <c r="K283" s="8">
        <v>14</v>
      </c>
    </row>
    <row r="284" spans="4:11" x14ac:dyDescent="0.45">
      <c r="D284" s="7">
        <v>44111</v>
      </c>
      <c r="E284" s="8" t="s">
        <v>11</v>
      </c>
      <c r="F284" s="8" t="s">
        <v>14</v>
      </c>
      <c r="G284" s="8">
        <v>2863</v>
      </c>
      <c r="H284" s="9">
        <v>1.1399999999999999</v>
      </c>
      <c r="I284" s="9">
        <f>采购[[#This Row],[采购量]]*采购[[#This Row],[采购单价]]</f>
        <v>3263.8199999999997</v>
      </c>
      <c r="J284" s="8" t="s">
        <v>10</v>
      </c>
      <c r="K284" s="8">
        <v>11</v>
      </c>
    </row>
    <row r="285" spans="4:11" x14ac:dyDescent="0.45">
      <c r="D285" s="7">
        <v>44112</v>
      </c>
      <c r="E285" s="8" t="s">
        <v>17</v>
      </c>
      <c r="F285" s="8" t="s">
        <v>14</v>
      </c>
      <c r="G285" s="8">
        <v>2549</v>
      </c>
      <c r="H285" s="9">
        <v>1.44</v>
      </c>
      <c r="I285" s="9">
        <f>采购[[#This Row],[采购量]]*采购[[#This Row],[采购单价]]</f>
        <v>3670.56</v>
      </c>
      <c r="J285" s="8" t="s">
        <v>10</v>
      </c>
      <c r="K285" s="8">
        <v>7</v>
      </c>
    </row>
    <row r="286" spans="4:11" x14ac:dyDescent="0.45">
      <c r="D286" s="7">
        <v>44113</v>
      </c>
      <c r="E286" s="8" t="s">
        <v>11</v>
      </c>
      <c r="F286" s="8" t="s">
        <v>14</v>
      </c>
      <c r="G286" s="8">
        <v>1210</v>
      </c>
      <c r="H286" s="9">
        <v>1.1399999999999999</v>
      </c>
      <c r="I286" s="9">
        <f>采购[[#This Row],[采购量]]*采购[[#This Row],[采购单价]]</f>
        <v>1379.3999999999999</v>
      </c>
      <c r="J286" s="8" t="s">
        <v>10</v>
      </c>
      <c r="K286" s="8">
        <v>7</v>
      </c>
    </row>
    <row r="287" spans="4:11" x14ac:dyDescent="0.45">
      <c r="D287" s="7">
        <v>44114</v>
      </c>
      <c r="E287" s="8" t="s">
        <v>16</v>
      </c>
      <c r="F287" s="8" t="s">
        <v>12</v>
      </c>
      <c r="G287" s="8">
        <v>4318</v>
      </c>
      <c r="H287" s="9">
        <v>3.24</v>
      </c>
      <c r="I287" s="9">
        <f>采购[[#This Row],[采购量]]*采购[[#This Row],[采购单价]]</f>
        <v>13990.320000000002</v>
      </c>
      <c r="J287" s="8" t="s">
        <v>10</v>
      </c>
      <c r="K287" s="8">
        <v>6</v>
      </c>
    </row>
    <row r="288" spans="4:11" x14ac:dyDescent="0.45">
      <c r="D288" s="7">
        <v>44115</v>
      </c>
      <c r="E288" s="8" t="s">
        <v>8</v>
      </c>
      <c r="F288" s="8" t="s">
        <v>14</v>
      </c>
      <c r="G288" s="8">
        <v>546</v>
      </c>
      <c r="H288" s="9">
        <v>3.78</v>
      </c>
      <c r="I288" s="9">
        <f>采购[[#This Row],[采购量]]*采购[[#This Row],[采购单价]]</f>
        <v>2063.88</v>
      </c>
      <c r="J288" s="8" t="s">
        <v>10</v>
      </c>
      <c r="K288" s="8">
        <v>1</v>
      </c>
    </row>
    <row r="289" spans="4:11" x14ac:dyDescent="0.45">
      <c r="D289" s="7">
        <v>44116</v>
      </c>
      <c r="E289" s="8" t="s">
        <v>16</v>
      </c>
      <c r="F289" s="8" t="s">
        <v>14</v>
      </c>
      <c r="G289" s="8">
        <v>2811</v>
      </c>
      <c r="H289" s="9">
        <v>1.1399999999999999</v>
      </c>
      <c r="I289" s="9">
        <f>采购[[#This Row],[采购量]]*采购[[#This Row],[采购单价]]</f>
        <v>3204.5399999999995</v>
      </c>
      <c r="J289" s="8" t="s">
        <v>10</v>
      </c>
      <c r="K289" s="8">
        <v>6</v>
      </c>
    </row>
    <row r="290" spans="4:11" x14ac:dyDescent="0.45">
      <c r="D290" s="7">
        <v>44117</v>
      </c>
      <c r="E290" s="8" t="s">
        <v>11</v>
      </c>
      <c r="F290" s="8" t="s">
        <v>14</v>
      </c>
      <c r="G290" s="8">
        <v>667</v>
      </c>
      <c r="H290" s="9">
        <v>1.3299999999999998</v>
      </c>
      <c r="I290" s="9">
        <f>采购[[#This Row],[采购量]]*采购[[#This Row],[采购单价]]</f>
        <v>887.1099999999999</v>
      </c>
      <c r="J290" s="8" t="s">
        <v>10</v>
      </c>
      <c r="K290" s="8">
        <v>12</v>
      </c>
    </row>
    <row r="291" spans="4:11" x14ac:dyDescent="0.45">
      <c r="D291" s="7">
        <v>44118</v>
      </c>
      <c r="E291" s="8" t="s">
        <v>17</v>
      </c>
      <c r="F291" s="8" t="s">
        <v>15</v>
      </c>
      <c r="G291" s="8">
        <v>1453</v>
      </c>
      <c r="H291" s="9">
        <v>1.74</v>
      </c>
      <c r="I291" s="9">
        <f>采购[[#This Row],[采购量]]*采购[[#This Row],[采购单价]]</f>
        <v>2528.2199999999998</v>
      </c>
      <c r="J291" s="8" t="s">
        <v>10</v>
      </c>
      <c r="K291" s="8">
        <v>9</v>
      </c>
    </row>
    <row r="292" spans="4:11" x14ac:dyDescent="0.45">
      <c r="D292" s="7">
        <v>44119</v>
      </c>
      <c r="E292" s="8" t="s">
        <v>16</v>
      </c>
      <c r="F292" s="8" t="s">
        <v>14</v>
      </c>
      <c r="G292" s="8">
        <v>2017</v>
      </c>
      <c r="H292" s="9">
        <v>1.1399999999999999</v>
      </c>
      <c r="I292" s="9">
        <f>采购[[#This Row],[采购量]]*采购[[#This Row],[采购单价]]</f>
        <v>2299.3799999999997</v>
      </c>
      <c r="J292" s="8" t="s">
        <v>10</v>
      </c>
      <c r="K292" s="8">
        <v>14</v>
      </c>
    </row>
    <row r="293" spans="4:11" x14ac:dyDescent="0.45">
      <c r="D293" s="7">
        <v>44120</v>
      </c>
      <c r="E293" s="8" t="s">
        <v>21</v>
      </c>
      <c r="F293" s="8" t="s">
        <v>15</v>
      </c>
      <c r="G293" s="8">
        <v>2237</v>
      </c>
      <c r="H293" s="9">
        <v>1.74</v>
      </c>
      <c r="I293" s="9">
        <f>采购[[#This Row],[采购量]]*采购[[#This Row],[采购单价]]</f>
        <v>3892.38</v>
      </c>
      <c r="J293" s="8" t="s">
        <v>10</v>
      </c>
      <c r="K293" s="8">
        <v>14</v>
      </c>
    </row>
    <row r="294" spans="4:11" x14ac:dyDescent="0.45">
      <c r="D294" s="7">
        <v>44121</v>
      </c>
      <c r="E294" s="8" t="s">
        <v>16</v>
      </c>
      <c r="F294" s="8" t="s">
        <v>12</v>
      </c>
      <c r="G294" s="8">
        <v>4071</v>
      </c>
      <c r="H294" s="9">
        <v>3.24</v>
      </c>
      <c r="I294" s="9">
        <f>采购[[#This Row],[采购量]]*采购[[#This Row],[采购单价]]</f>
        <v>13190.04</v>
      </c>
      <c r="J294" s="8" t="s">
        <v>10</v>
      </c>
      <c r="K294" s="8">
        <v>14</v>
      </c>
    </row>
    <row r="295" spans="4:11" x14ac:dyDescent="0.45">
      <c r="D295" s="7">
        <v>44122</v>
      </c>
      <c r="E295" s="8" t="s">
        <v>16</v>
      </c>
      <c r="F295" s="8" t="s">
        <v>14</v>
      </c>
      <c r="G295" s="8">
        <v>2434</v>
      </c>
      <c r="H295" s="9">
        <v>1.1399999999999999</v>
      </c>
      <c r="I295" s="9">
        <f>采购[[#This Row],[采购量]]*采购[[#This Row],[采购单价]]</f>
        <v>2774.7599999999998</v>
      </c>
      <c r="J295" s="8" t="s">
        <v>10</v>
      </c>
      <c r="K295" s="8">
        <v>5</v>
      </c>
    </row>
    <row r="296" spans="4:11" x14ac:dyDescent="0.45">
      <c r="D296" s="7">
        <v>44123</v>
      </c>
      <c r="E296" s="8" t="s">
        <v>11</v>
      </c>
      <c r="F296" s="8" t="s">
        <v>15</v>
      </c>
      <c r="G296" s="8">
        <v>517</v>
      </c>
      <c r="H296" s="9">
        <v>1.68</v>
      </c>
      <c r="I296" s="9">
        <f>采购[[#This Row],[采购量]]*采购[[#This Row],[采购单价]]</f>
        <v>868.56</v>
      </c>
      <c r="J296" s="8" t="s">
        <v>10</v>
      </c>
      <c r="K296" s="8">
        <v>9</v>
      </c>
    </row>
    <row r="297" spans="4:11" x14ac:dyDescent="0.45">
      <c r="D297" s="7">
        <v>44124</v>
      </c>
      <c r="E297" s="8" t="s">
        <v>11</v>
      </c>
      <c r="F297" s="8" t="s">
        <v>14</v>
      </c>
      <c r="G297" s="8">
        <v>658</v>
      </c>
      <c r="H297" s="9">
        <v>1.3299999999999998</v>
      </c>
      <c r="I297" s="9">
        <f>采购[[#This Row],[采购量]]*采购[[#This Row],[采购单价]]</f>
        <v>875.13999999999987</v>
      </c>
      <c r="J297" s="8" t="s">
        <v>10</v>
      </c>
      <c r="K297" s="8">
        <v>5</v>
      </c>
    </row>
    <row r="298" spans="4:11" x14ac:dyDescent="0.45">
      <c r="D298" s="7">
        <v>44125</v>
      </c>
      <c r="E298" s="8" t="s">
        <v>21</v>
      </c>
      <c r="F298" s="8" t="s">
        <v>15</v>
      </c>
      <c r="G298" s="8">
        <v>1408</v>
      </c>
      <c r="H298" s="9">
        <v>1.74</v>
      </c>
      <c r="I298" s="9">
        <f>采购[[#This Row],[采购量]]*采购[[#This Row],[采购单价]]</f>
        <v>2449.92</v>
      </c>
      <c r="J298" s="8" t="s">
        <v>10</v>
      </c>
      <c r="K298" s="8">
        <v>13</v>
      </c>
    </row>
    <row r="299" spans="4:11" x14ac:dyDescent="0.45">
      <c r="D299" s="7">
        <v>44126</v>
      </c>
      <c r="E299" s="8" t="s">
        <v>11</v>
      </c>
      <c r="F299" s="8" t="s">
        <v>14</v>
      </c>
      <c r="G299" s="8">
        <v>579</v>
      </c>
      <c r="H299" s="9">
        <v>1.3299999999999998</v>
      </c>
      <c r="I299" s="9">
        <f>采购[[#This Row],[采购量]]*采购[[#This Row],[采购单价]]</f>
        <v>770.06999999999994</v>
      </c>
      <c r="J299" s="8" t="s">
        <v>10</v>
      </c>
      <c r="K299" s="8">
        <v>15</v>
      </c>
    </row>
    <row r="300" spans="4:11" x14ac:dyDescent="0.45">
      <c r="D300" s="7">
        <v>44127</v>
      </c>
      <c r="E300" s="8" t="s">
        <v>16</v>
      </c>
      <c r="F300" s="8" t="s">
        <v>12</v>
      </c>
      <c r="G300" s="8">
        <v>3619</v>
      </c>
      <c r="H300" s="9">
        <v>3.24</v>
      </c>
      <c r="I300" s="9">
        <f>采购[[#This Row],[采购量]]*采购[[#This Row],[采购单价]]</f>
        <v>11725.560000000001</v>
      </c>
      <c r="J300" s="8" t="s">
        <v>10</v>
      </c>
      <c r="K300" s="8">
        <v>10</v>
      </c>
    </row>
    <row r="301" spans="4:11" x14ac:dyDescent="0.45">
      <c r="D301" s="7">
        <v>44128</v>
      </c>
      <c r="E301" s="8" t="s">
        <v>21</v>
      </c>
      <c r="F301" s="8" t="s">
        <v>12</v>
      </c>
      <c r="G301" s="8">
        <v>2220</v>
      </c>
      <c r="H301" s="9">
        <v>4.4400000000000004</v>
      </c>
      <c r="I301" s="9">
        <f>采购[[#This Row],[采购量]]*采购[[#This Row],[采购单价]]</f>
        <v>9856.8000000000011</v>
      </c>
      <c r="J301" s="8" t="s">
        <v>10</v>
      </c>
      <c r="K301" s="8">
        <v>3</v>
      </c>
    </row>
    <row r="302" spans="4:11" x14ac:dyDescent="0.45">
      <c r="D302" s="7">
        <v>44129</v>
      </c>
      <c r="E302" s="8" t="s">
        <v>11</v>
      </c>
      <c r="F302" s="8" t="s">
        <v>15</v>
      </c>
      <c r="G302" s="8">
        <v>1145</v>
      </c>
      <c r="H302" s="9">
        <v>1.44</v>
      </c>
      <c r="I302" s="9">
        <f>采购[[#This Row],[采购量]]*采购[[#This Row],[采购单价]]</f>
        <v>1648.8</v>
      </c>
      <c r="J302" s="8" t="s">
        <v>10</v>
      </c>
      <c r="K302" s="8">
        <v>10</v>
      </c>
    </row>
    <row r="303" spans="4:11" x14ac:dyDescent="0.45">
      <c r="D303" s="7">
        <v>44130</v>
      </c>
      <c r="E303" s="8" t="s">
        <v>11</v>
      </c>
      <c r="F303" s="8" t="s">
        <v>14</v>
      </c>
      <c r="G303" s="8">
        <v>2880</v>
      </c>
      <c r="H303" s="9">
        <v>1.1399999999999999</v>
      </c>
      <c r="I303" s="9">
        <f>采购[[#This Row],[采购量]]*采购[[#This Row],[采购单价]]</f>
        <v>3283.2</v>
      </c>
      <c r="J303" s="8" t="s">
        <v>10</v>
      </c>
      <c r="K303" s="8">
        <v>13</v>
      </c>
    </row>
    <row r="304" spans="4:11" x14ac:dyDescent="0.45">
      <c r="D304" s="7">
        <v>44131</v>
      </c>
      <c r="E304" s="8" t="s">
        <v>8</v>
      </c>
      <c r="F304" s="8" t="s">
        <v>14</v>
      </c>
      <c r="G304" s="8">
        <v>2379</v>
      </c>
      <c r="H304" s="9">
        <v>3.24</v>
      </c>
      <c r="I304" s="9">
        <f>采购[[#This Row],[采购量]]*采购[[#This Row],[采购单价]]</f>
        <v>7707.9600000000009</v>
      </c>
      <c r="J304" s="8" t="s">
        <v>10</v>
      </c>
      <c r="K304" s="8">
        <v>8</v>
      </c>
    </row>
    <row r="305" spans="4:11" x14ac:dyDescent="0.45">
      <c r="D305" s="7">
        <v>44132</v>
      </c>
      <c r="E305" s="8" t="s">
        <v>18</v>
      </c>
      <c r="F305" s="8" t="s">
        <v>14</v>
      </c>
      <c r="G305" s="8">
        <v>2154</v>
      </c>
      <c r="H305" s="9">
        <v>2.04</v>
      </c>
      <c r="I305" s="9">
        <f>采购[[#This Row],[采购量]]*采购[[#This Row],[采购单价]]</f>
        <v>4394.16</v>
      </c>
      <c r="J305" s="8" t="s">
        <v>10</v>
      </c>
      <c r="K305" s="8">
        <v>13</v>
      </c>
    </row>
    <row r="306" spans="4:11" x14ac:dyDescent="0.45">
      <c r="D306" s="7">
        <v>44133</v>
      </c>
      <c r="E306" s="8" t="s">
        <v>11</v>
      </c>
      <c r="F306" s="8" t="s">
        <v>15</v>
      </c>
      <c r="G306" s="8">
        <v>2194</v>
      </c>
      <c r="H306" s="9">
        <v>1.44</v>
      </c>
      <c r="I306" s="9">
        <f>采购[[#This Row],[采购量]]*采购[[#This Row],[采购单价]]</f>
        <v>3159.3599999999997</v>
      </c>
      <c r="J306" s="8" t="s">
        <v>10</v>
      </c>
      <c r="K306" s="8">
        <v>7</v>
      </c>
    </row>
    <row r="307" spans="4:11" x14ac:dyDescent="0.45">
      <c r="D307" s="7">
        <v>44134</v>
      </c>
      <c r="E307" s="8" t="s">
        <v>11</v>
      </c>
      <c r="F307" s="8" t="s">
        <v>12</v>
      </c>
      <c r="G307" s="8">
        <v>1598</v>
      </c>
      <c r="H307" s="9">
        <v>3.24</v>
      </c>
      <c r="I307" s="9">
        <f>采购[[#This Row],[采购量]]*采购[[#This Row],[采购单价]]</f>
        <v>5177.5200000000004</v>
      </c>
      <c r="J307" s="8" t="s">
        <v>10</v>
      </c>
      <c r="K307" s="8">
        <v>3</v>
      </c>
    </row>
    <row r="308" spans="4:11" x14ac:dyDescent="0.45">
      <c r="D308" s="7">
        <v>44135</v>
      </c>
      <c r="E308" s="8" t="s">
        <v>16</v>
      </c>
      <c r="F308" s="8" t="s">
        <v>15</v>
      </c>
      <c r="G308" s="8">
        <v>562</v>
      </c>
      <c r="H308" s="9">
        <v>1.68</v>
      </c>
      <c r="I308" s="9">
        <f>采购[[#This Row],[采购量]]*采购[[#This Row],[采购单价]]</f>
        <v>944.16</v>
      </c>
      <c r="J308" s="8" t="s">
        <v>10</v>
      </c>
      <c r="K308" s="8">
        <v>15</v>
      </c>
    </row>
    <row r="309" spans="4:11" x14ac:dyDescent="0.45">
      <c r="D309" s="7">
        <v>44136</v>
      </c>
      <c r="E309" s="8" t="s">
        <v>8</v>
      </c>
      <c r="F309" s="8" t="s">
        <v>14</v>
      </c>
      <c r="G309" s="8">
        <v>2967</v>
      </c>
      <c r="H309" s="9">
        <v>3.24</v>
      </c>
      <c r="I309" s="9">
        <f>采购[[#This Row],[采购量]]*采购[[#This Row],[采购单价]]</f>
        <v>9613.08</v>
      </c>
      <c r="J309" s="8" t="s">
        <v>10</v>
      </c>
      <c r="K309" s="8">
        <v>6</v>
      </c>
    </row>
    <row r="310" spans="4:11" x14ac:dyDescent="0.45">
      <c r="D310" s="7">
        <v>44137</v>
      </c>
      <c r="E310" s="8" t="s">
        <v>11</v>
      </c>
      <c r="F310" s="8" t="s">
        <v>12</v>
      </c>
      <c r="G310" s="8">
        <v>1987</v>
      </c>
      <c r="H310" s="9">
        <v>3.24</v>
      </c>
      <c r="I310" s="9">
        <f>采购[[#This Row],[采购量]]*采购[[#This Row],[采购单价]]</f>
        <v>6437.88</v>
      </c>
      <c r="J310" s="8" t="s">
        <v>10</v>
      </c>
      <c r="K310" s="8">
        <v>2</v>
      </c>
    </row>
    <row r="311" spans="4:11" x14ac:dyDescent="0.45">
      <c r="D311" s="7">
        <v>44138</v>
      </c>
      <c r="E311" s="8" t="s">
        <v>8</v>
      </c>
      <c r="F311" s="8" t="s">
        <v>13</v>
      </c>
      <c r="G311" s="8">
        <v>1356</v>
      </c>
      <c r="H311" s="9">
        <v>4.4400000000000004</v>
      </c>
      <c r="I311" s="9">
        <f>采购[[#This Row],[采购量]]*采购[[#This Row],[采购单价]]</f>
        <v>6020.64</v>
      </c>
      <c r="J311" s="8" t="s">
        <v>10</v>
      </c>
      <c r="K311" s="8">
        <v>15</v>
      </c>
    </row>
    <row r="312" spans="4:11" x14ac:dyDescent="0.45">
      <c r="D312" s="7">
        <v>44139</v>
      </c>
      <c r="E312" s="8" t="s">
        <v>16</v>
      </c>
      <c r="F312" s="8" t="s">
        <v>15</v>
      </c>
      <c r="G312" s="8">
        <v>2100</v>
      </c>
      <c r="H312" s="9">
        <v>1.44</v>
      </c>
      <c r="I312" s="9">
        <f>采购[[#This Row],[采购量]]*采购[[#This Row],[采购单价]]</f>
        <v>3024</v>
      </c>
      <c r="J312" s="8" t="s">
        <v>10</v>
      </c>
      <c r="K312" s="8">
        <v>7</v>
      </c>
    </row>
    <row r="313" spans="4:11" x14ac:dyDescent="0.45">
      <c r="D313" s="7">
        <v>44140</v>
      </c>
      <c r="E313" s="8" t="s">
        <v>8</v>
      </c>
      <c r="F313" s="8" t="s">
        <v>9</v>
      </c>
      <c r="G313" s="8">
        <v>3197</v>
      </c>
      <c r="H313" s="9">
        <v>2.04</v>
      </c>
      <c r="I313" s="9">
        <f>采购[[#This Row],[采购量]]*采购[[#This Row],[采购单价]]</f>
        <v>6521.88</v>
      </c>
      <c r="J313" s="8" t="s">
        <v>10</v>
      </c>
      <c r="K313" s="8">
        <v>0</v>
      </c>
    </row>
    <row r="314" spans="4:11" x14ac:dyDescent="0.45">
      <c r="D314" s="7">
        <v>44141</v>
      </c>
      <c r="E314" s="8" t="s">
        <v>21</v>
      </c>
      <c r="F314" s="8" t="s">
        <v>12</v>
      </c>
      <c r="G314" s="8">
        <v>1864</v>
      </c>
      <c r="H314" s="9">
        <v>4.4400000000000004</v>
      </c>
      <c r="I314" s="9">
        <f>采购[[#This Row],[采购量]]*采购[[#This Row],[采购单价]]</f>
        <v>8276.16</v>
      </c>
      <c r="J314" s="8" t="s">
        <v>10</v>
      </c>
      <c r="K314" s="8">
        <v>2</v>
      </c>
    </row>
    <row r="315" spans="4:11" x14ac:dyDescent="0.45">
      <c r="D315" s="7">
        <v>44142</v>
      </c>
      <c r="E315" s="8" t="s">
        <v>18</v>
      </c>
      <c r="F315" s="8" t="s">
        <v>19</v>
      </c>
      <c r="G315" s="8">
        <v>1146</v>
      </c>
      <c r="H315" s="9">
        <v>3.24</v>
      </c>
      <c r="I315" s="9">
        <f>采购[[#This Row],[采购量]]*采购[[#This Row],[采购单价]]</f>
        <v>3713.0400000000004</v>
      </c>
      <c r="J315" s="8" t="s">
        <v>10</v>
      </c>
      <c r="K315" s="8">
        <v>3</v>
      </c>
    </row>
    <row r="316" spans="4:11" x14ac:dyDescent="0.45">
      <c r="D316" s="7">
        <v>44143</v>
      </c>
      <c r="E316" s="8" t="s">
        <v>8</v>
      </c>
      <c r="F316" s="8" t="s">
        <v>9</v>
      </c>
      <c r="G316" s="8">
        <v>1052</v>
      </c>
      <c r="H316" s="9">
        <v>2.04</v>
      </c>
      <c r="I316" s="9">
        <f>采购[[#This Row],[采购量]]*采购[[#This Row],[采购单价]]</f>
        <v>2146.08</v>
      </c>
      <c r="J316" s="8" t="s">
        <v>10</v>
      </c>
      <c r="K316" s="8">
        <v>2</v>
      </c>
    </row>
    <row r="317" spans="4:11" x14ac:dyDescent="0.45">
      <c r="D317" s="7">
        <v>44144</v>
      </c>
      <c r="E317" s="8" t="s">
        <v>17</v>
      </c>
      <c r="F317" s="8" t="s">
        <v>14</v>
      </c>
      <c r="G317" s="8">
        <v>3618</v>
      </c>
      <c r="H317" s="9">
        <v>1.44</v>
      </c>
      <c r="I317" s="9">
        <f>采购[[#This Row],[采购量]]*采购[[#This Row],[采购单价]]</f>
        <v>5209.92</v>
      </c>
      <c r="J317" s="8" t="s">
        <v>10</v>
      </c>
      <c r="K317" s="8">
        <v>15</v>
      </c>
    </row>
    <row r="318" spans="4:11" x14ac:dyDescent="0.45">
      <c r="D318" s="7">
        <v>44145</v>
      </c>
      <c r="E318" s="8" t="s">
        <v>8</v>
      </c>
      <c r="F318" s="8" t="s">
        <v>13</v>
      </c>
      <c r="G318" s="8">
        <v>2968</v>
      </c>
      <c r="H318" s="9">
        <v>4.4400000000000004</v>
      </c>
      <c r="I318" s="9">
        <f>采购[[#This Row],[采购量]]*采购[[#This Row],[采购单价]]</f>
        <v>13177.920000000002</v>
      </c>
      <c r="J318" s="8" t="s">
        <v>10</v>
      </c>
      <c r="K318" s="8">
        <v>3</v>
      </c>
    </row>
    <row r="319" spans="4:11" x14ac:dyDescent="0.45">
      <c r="D319" s="7">
        <v>44146</v>
      </c>
      <c r="E319" s="8" t="s">
        <v>11</v>
      </c>
      <c r="F319" s="8" t="s">
        <v>12</v>
      </c>
      <c r="G319" s="8">
        <v>1546</v>
      </c>
      <c r="H319" s="9">
        <v>3.24</v>
      </c>
      <c r="I319" s="9">
        <f>采购[[#This Row],[采购量]]*采购[[#This Row],[采购单价]]</f>
        <v>5009.04</v>
      </c>
      <c r="J319" s="8" t="s">
        <v>10</v>
      </c>
      <c r="K319" s="8">
        <v>7</v>
      </c>
    </row>
    <row r="320" spans="4:11" x14ac:dyDescent="0.45">
      <c r="D320" s="7">
        <v>44147</v>
      </c>
      <c r="E320" s="8" t="s">
        <v>8</v>
      </c>
      <c r="F320" s="8" t="s">
        <v>14</v>
      </c>
      <c r="G320" s="8">
        <v>2861</v>
      </c>
      <c r="H320" s="9">
        <v>3.24</v>
      </c>
      <c r="I320" s="9">
        <f>采购[[#This Row],[采购量]]*采购[[#This Row],[采购单价]]</f>
        <v>9269.6400000000012</v>
      </c>
      <c r="J320" s="8" t="s">
        <v>10</v>
      </c>
      <c r="K320" s="8">
        <v>13</v>
      </c>
    </row>
    <row r="321" spans="4:11" x14ac:dyDescent="0.45">
      <c r="D321" s="7">
        <v>44148</v>
      </c>
      <c r="E321" s="8" t="s">
        <v>21</v>
      </c>
      <c r="F321" s="8" t="s">
        <v>15</v>
      </c>
      <c r="G321" s="8">
        <v>1921</v>
      </c>
      <c r="H321" s="9">
        <v>1.74</v>
      </c>
      <c r="I321" s="9">
        <f>采购[[#This Row],[采购量]]*采购[[#This Row],[采购单价]]</f>
        <v>3342.54</v>
      </c>
      <c r="J321" s="8" t="s">
        <v>10</v>
      </c>
      <c r="K321" s="8">
        <v>14</v>
      </c>
    </row>
    <row r="322" spans="4:11" x14ac:dyDescent="0.45">
      <c r="D322" s="7">
        <v>44149</v>
      </c>
      <c r="E322" s="8" t="s">
        <v>8</v>
      </c>
      <c r="F322" s="8" t="s">
        <v>9</v>
      </c>
      <c r="G322" s="8">
        <v>2997</v>
      </c>
      <c r="H322" s="9">
        <v>2.04</v>
      </c>
      <c r="I322" s="9">
        <f>采购[[#This Row],[采购量]]*采购[[#This Row],[采购单价]]</f>
        <v>6113.88</v>
      </c>
      <c r="J322" s="8" t="s">
        <v>10</v>
      </c>
      <c r="K322" s="8">
        <v>8</v>
      </c>
    </row>
    <row r="323" spans="4:11" x14ac:dyDescent="0.45">
      <c r="D323" s="7">
        <v>44150</v>
      </c>
      <c r="E323" s="8" t="s">
        <v>11</v>
      </c>
      <c r="F323" s="8" t="s">
        <v>12</v>
      </c>
      <c r="G323" s="8">
        <v>794</v>
      </c>
      <c r="H323" s="9">
        <v>3.78</v>
      </c>
      <c r="I323" s="9">
        <f>采购[[#This Row],[采购量]]*采购[[#This Row],[采购单价]]</f>
        <v>3001.3199999999997</v>
      </c>
      <c r="J323" s="8" t="s">
        <v>10</v>
      </c>
      <c r="K323" s="8">
        <v>4</v>
      </c>
    </row>
    <row r="324" spans="4:11" x14ac:dyDescent="0.45">
      <c r="D324" s="7">
        <v>44151</v>
      </c>
      <c r="E324" s="8" t="s">
        <v>11</v>
      </c>
      <c r="F324" s="8" t="s">
        <v>12</v>
      </c>
      <c r="G324" s="8">
        <v>2477</v>
      </c>
      <c r="H324" s="9">
        <v>3.24</v>
      </c>
      <c r="I324" s="9">
        <f>采购[[#This Row],[采购量]]*采购[[#This Row],[采购单价]]</f>
        <v>8025.4800000000005</v>
      </c>
      <c r="J324" s="8" t="s">
        <v>10</v>
      </c>
      <c r="K324" s="8">
        <v>13</v>
      </c>
    </row>
    <row r="325" spans="4:11" x14ac:dyDescent="0.45">
      <c r="D325" s="7">
        <v>44152</v>
      </c>
      <c r="E325" s="8" t="s">
        <v>17</v>
      </c>
      <c r="F325" s="8" t="s">
        <v>15</v>
      </c>
      <c r="G325" s="8">
        <v>2623</v>
      </c>
      <c r="H325" s="9">
        <v>1.74</v>
      </c>
      <c r="I325" s="9">
        <f>采购[[#This Row],[采购量]]*采购[[#This Row],[采购单价]]</f>
        <v>4564.0199999999995</v>
      </c>
      <c r="J325" s="8" t="s">
        <v>10</v>
      </c>
      <c r="K325" s="8">
        <v>8</v>
      </c>
    </row>
    <row r="326" spans="4:11" x14ac:dyDescent="0.45">
      <c r="D326" s="7">
        <v>44153</v>
      </c>
      <c r="E326" s="8" t="s">
        <v>11</v>
      </c>
      <c r="F326" s="8" t="s">
        <v>15</v>
      </c>
      <c r="G326" s="8">
        <v>1557</v>
      </c>
      <c r="H326" s="9">
        <v>1.44</v>
      </c>
      <c r="I326" s="9">
        <f>采购[[#This Row],[采购量]]*采购[[#This Row],[采购单价]]</f>
        <v>2242.08</v>
      </c>
      <c r="J326" s="8" t="s">
        <v>10</v>
      </c>
      <c r="K326" s="8">
        <v>1</v>
      </c>
    </row>
    <row r="327" spans="4:11" x14ac:dyDescent="0.45">
      <c r="D327" s="7">
        <v>44154</v>
      </c>
      <c r="E327" s="8" t="s">
        <v>8</v>
      </c>
      <c r="F327" s="8" t="s">
        <v>9</v>
      </c>
      <c r="G327" s="8">
        <v>3144</v>
      </c>
      <c r="H327" s="9">
        <v>2.04</v>
      </c>
      <c r="I327" s="9">
        <f>采购[[#This Row],[采购量]]*采购[[#This Row],[采购单价]]</f>
        <v>6413.76</v>
      </c>
      <c r="J327" s="8" t="s">
        <v>10</v>
      </c>
      <c r="K327" s="8">
        <v>14</v>
      </c>
    </row>
    <row r="328" spans="4:11" x14ac:dyDescent="0.45">
      <c r="D328" s="7">
        <v>44155</v>
      </c>
      <c r="E328" s="8" t="s">
        <v>11</v>
      </c>
      <c r="F328" s="8" t="s">
        <v>12</v>
      </c>
      <c r="G328" s="8">
        <v>1936</v>
      </c>
      <c r="H328" s="9">
        <v>3.24</v>
      </c>
      <c r="I328" s="9">
        <f>采购[[#This Row],[采购量]]*采购[[#This Row],[采购单价]]</f>
        <v>6272.64</v>
      </c>
      <c r="J328" s="8" t="s">
        <v>10</v>
      </c>
      <c r="K328" s="8">
        <v>14</v>
      </c>
    </row>
    <row r="329" spans="4:11" x14ac:dyDescent="0.45">
      <c r="D329" s="7">
        <v>44156</v>
      </c>
      <c r="E329" s="8" t="s">
        <v>17</v>
      </c>
      <c r="F329" s="8" t="s">
        <v>15</v>
      </c>
      <c r="G329" s="8">
        <v>1579</v>
      </c>
      <c r="H329" s="9">
        <v>1.74</v>
      </c>
      <c r="I329" s="9">
        <f>采购[[#This Row],[采购量]]*采购[[#This Row],[采购单价]]</f>
        <v>2747.46</v>
      </c>
      <c r="J329" s="8" t="s">
        <v>10</v>
      </c>
      <c r="K329" s="8">
        <v>2</v>
      </c>
    </row>
    <row r="330" spans="4:11" x14ac:dyDescent="0.45">
      <c r="D330" s="7">
        <v>44157</v>
      </c>
      <c r="E330" s="8" t="s">
        <v>16</v>
      </c>
      <c r="F330" s="8" t="s">
        <v>14</v>
      </c>
      <c r="G330" s="8">
        <v>2300</v>
      </c>
      <c r="H330" s="9">
        <v>1.1399999999999999</v>
      </c>
      <c r="I330" s="9">
        <f>采购[[#This Row],[采购量]]*采购[[#This Row],[采购单价]]</f>
        <v>2622</v>
      </c>
      <c r="J330" s="8" t="s">
        <v>10</v>
      </c>
      <c r="K330" s="8">
        <v>13</v>
      </c>
    </row>
    <row r="331" spans="4:11" x14ac:dyDescent="0.45">
      <c r="D331" s="7">
        <v>44158</v>
      </c>
      <c r="E331" s="8" t="s">
        <v>18</v>
      </c>
      <c r="F331" s="8" t="s">
        <v>19</v>
      </c>
      <c r="G331" s="8">
        <v>890</v>
      </c>
      <c r="H331" s="9">
        <v>3.78</v>
      </c>
      <c r="I331" s="9">
        <f>采购[[#This Row],[采购量]]*采购[[#This Row],[采购单价]]</f>
        <v>3364.2</v>
      </c>
      <c r="J331" s="8" t="s">
        <v>10</v>
      </c>
      <c r="K331" s="8">
        <v>4</v>
      </c>
    </row>
    <row r="332" spans="4:11" x14ac:dyDescent="0.45">
      <c r="D332" s="7">
        <v>44159</v>
      </c>
      <c r="E332" s="8" t="s">
        <v>17</v>
      </c>
      <c r="F332" s="8" t="s">
        <v>15</v>
      </c>
      <c r="G332" s="8">
        <v>2547</v>
      </c>
      <c r="H332" s="9">
        <v>1.74</v>
      </c>
      <c r="I332" s="9">
        <f>采购[[#This Row],[采购量]]*采购[[#This Row],[采购单价]]</f>
        <v>4431.78</v>
      </c>
      <c r="J332" s="8" t="s">
        <v>10</v>
      </c>
      <c r="K332" s="8">
        <v>5</v>
      </c>
    </row>
    <row r="333" spans="4:11" x14ac:dyDescent="0.45">
      <c r="D333" s="7">
        <v>44160</v>
      </c>
      <c r="E333" s="8" t="s">
        <v>21</v>
      </c>
      <c r="F333" s="8" t="s">
        <v>15</v>
      </c>
      <c r="G333" s="8">
        <v>1487</v>
      </c>
      <c r="H333" s="9">
        <v>1.74</v>
      </c>
      <c r="I333" s="9">
        <f>采购[[#This Row],[采购量]]*采购[[#This Row],[采购单价]]</f>
        <v>2587.38</v>
      </c>
      <c r="J333" s="8" t="s">
        <v>10</v>
      </c>
      <c r="K333" s="8">
        <v>2</v>
      </c>
    </row>
    <row r="334" spans="4:11" x14ac:dyDescent="0.45">
      <c r="D334" s="7">
        <v>44161</v>
      </c>
      <c r="E334" s="8" t="s">
        <v>17</v>
      </c>
      <c r="F334" s="8" t="s">
        <v>14</v>
      </c>
      <c r="G334" s="8">
        <v>1709</v>
      </c>
      <c r="H334" s="9">
        <v>1.44</v>
      </c>
      <c r="I334" s="9">
        <f>采购[[#This Row],[采购量]]*采购[[#This Row],[采购单价]]</f>
        <v>2460.96</v>
      </c>
      <c r="J334" s="8" t="s">
        <v>10</v>
      </c>
      <c r="K334" s="8">
        <v>13</v>
      </c>
    </row>
    <row r="335" spans="4:11" x14ac:dyDescent="0.45">
      <c r="D335" s="7">
        <v>44162</v>
      </c>
      <c r="E335" s="8" t="s">
        <v>18</v>
      </c>
      <c r="F335" s="8" t="s">
        <v>19</v>
      </c>
      <c r="G335" s="8">
        <v>1608</v>
      </c>
      <c r="H335" s="9">
        <v>3.24</v>
      </c>
      <c r="I335" s="9">
        <f>采购[[#This Row],[采购量]]*采购[[#This Row],[采购单价]]</f>
        <v>5209.92</v>
      </c>
      <c r="J335" s="8" t="s">
        <v>10</v>
      </c>
      <c r="K335" s="8">
        <v>10</v>
      </c>
    </row>
    <row r="336" spans="4:11" x14ac:dyDescent="0.45">
      <c r="D336" s="7">
        <v>44163</v>
      </c>
      <c r="E336" s="8" t="s">
        <v>8</v>
      </c>
      <c r="F336" s="8" t="s">
        <v>14</v>
      </c>
      <c r="G336" s="8">
        <v>1252</v>
      </c>
      <c r="H336" s="9">
        <v>3.24</v>
      </c>
      <c r="I336" s="9">
        <f>采购[[#This Row],[采购量]]*采购[[#This Row],[采购单价]]</f>
        <v>4056.4800000000005</v>
      </c>
      <c r="J336" s="8" t="s">
        <v>10</v>
      </c>
      <c r="K336" s="8">
        <v>15</v>
      </c>
    </row>
    <row r="337" spans="4:11" x14ac:dyDescent="0.45">
      <c r="D337" s="7">
        <v>44164</v>
      </c>
      <c r="E337" s="8" t="s">
        <v>11</v>
      </c>
      <c r="F337" s="8" t="s">
        <v>12</v>
      </c>
      <c r="G337" s="8">
        <v>987</v>
      </c>
      <c r="H337" s="9">
        <v>3.78</v>
      </c>
      <c r="I337" s="9">
        <f>采购[[#This Row],[采购量]]*采购[[#This Row],[采购单价]]</f>
        <v>3730.8599999999997</v>
      </c>
      <c r="J337" s="8" t="s">
        <v>10</v>
      </c>
      <c r="K337" s="8">
        <v>5</v>
      </c>
    </row>
    <row r="338" spans="4:11" x14ac:dyDescent="0.45">
      <c r="D338" s="7">
        <v>44165</v>
      </c>
      <c r="E338" s="8" t="s">
        <v>21</v>
      </c>
      <c r="F338" s="8" t="s">
        <v>15</v>
      </c>
      <c r="G338" s="8">
        <v>2669</v>
      </c>
      <c r="H338" s="9">
        <v>1.74</v>
      </c>
      <c r="I338" s="9">
        <f>采购[[#This Row],[采购量]]*采购[[#This Row],[采购单价]]</f>
        <v>4644.0600000000004</v>
      </c>
      <c r="J338" s="8" t="s">
        <v>10</v>
      </c>
      <c r="K338" s="8">
        <v>8</v>
      </c>
    </row>
    <row r="339" spans="4:11" x14ac:dyDescent="0.45">
      <c r="D339" s="7">
        <v>44166</v>
      </c>
      <c r="E339" s="8" t="s">
        <v>8</v>
      </c>
      <c r="F339" s="8" t="s">
        <v>9</v>
      </c>
      <c r="G339" s="8">
        <v>3410</v>
      </c>
      <c r="H339" s="9">
        <v>2.04</v>
      </c>
      <c r="I339" s="9">
        <f>采购[[#This Row],[采购量]]*采购[[#This Row],[采购单价]]</f>
        <v>6956.4000000000005</v>
      </c>
      <c r="J339" s="8" t="s">
        <v>10</v>
      </c>
      <c r="K339" s="8">
        <v>14</v>
      </c>
    </row>
    <row r="340" spans="4:11" x14ac:dyDescent="0.45">
      <c r="D340" s="7">
        <v>44167</v>
      </c>
      <c r="E340" s="8" t="s">
        <v>21</v>
      </c>
      <c r="F340" s="8" t="s">
        <v>12</v>
      </c>
      <c r="G340" s="8">
        <v>1802</v>
      </c>
      <c r="H340" s="9">
        <v>4.4400000000000004</v>
      </c>
      <c r="I340" s="9">
        <f>采购[[#This Row],[采购量]]*采购[[#This Row],[采购单价]]</f>
        <v>8000.880000000001</v>
      </c>
      <c r="J340" s="8" t="s">
        <v>10</v>
      </c>
      <c r="K340" s="8">
        <v>9</v>
      </c>
    </row>
    <row r="341" spans="4:11" x14ac:dyDescent="0.45">
      <c r="D341" s="7">
        <v>44168</v>
      </c>
      <c r="E341" s="8" t="s">
        <v>16</v>
      </c>
      <c r="F341" s="8" t="s">
        <v>15</v>
      </c>
      <c r="G341" s="8">
        <v>1873</v>
      </c>
      <c r="H341" s="9">
        <v>1.44</v>
      </c>
      <c r="I341" s="9">
        <f>采购[[#This Row],[采购量]]*采购[[#This Row],[采购单价]]</f>
        <v>2697.12</v>
      </c>
      <c r="J341" s="8" t="s">
        <v>10</v>
      </c>
      <c r="K341" s="8">
        <v>5</v>
      </c>
    </row>
    <row r="342" spans="4:11" x14ac:dyDescent="0.45">
      <c r="D342" s="7">
        <v>44169</v>
      </c>
      <c r="E342" s="8" t="s">
        <v>11</v>
      </c>
      <c r="F342" s="8" t="s">
        <v>14</v>
      </c>
      <c r="G342" s="8">
        <v>2133</v>
      </c>
      <c r="H342" s="9">
        <v>1.1399999999999999</v>
      </c>
      <c r="I342" s="9">
        <f>采购[[#This Row],[采购量]]*采购[[#This Row],[采购单价]]</f>
        <v>2431.62</v>
      </c>
      <c r="J342" s="8" t="s">
        <v>10</v>
      </c>
      <c r="K342" s="8">
        <v>3</v>
      </c>
    </row>
    <row r="343" spans="4:11" x14ac:dyDescent="0.45">
      <c r="D343" s="7">
        <v>44170</v>
      </c>
      <c r="E343" s="8" t="s">
        <v>16</v>
      </c>
      <c r="F343" s="8" t="s">
        <v>12</v>
      </c>
      <c r="G343" s="8">
        <v>3616</v>
      </c>
      <c r="H343" s="9">
        <v>3.24</v>
      </c>
      <c r="I343" s="9">
        <f>采购[[#This Row],[采购量]]*采购[[#This Row],[采购单价]]</f>
        <v>11715.84</v>
      </c>
      <c r="J343" s="8" t="s">
        <v>10</v>
      </c>
      <c r="K343" s="8">
        <v>6</v>
      </c>
    </row>
    <row r="344" spans="4:11" x14ac:dyDescent="0.45">
      <c r="D344" s="7">
        <v>44171</v>
      </c>
      <c r="E344" s="8" t="s">
        <v>8</v>
      </c>
      <c r="F344" s="8" t="s">
        <v>14</v>
      </c>
      <c r="G344" s="8">
        <v>1932</v>
      </c>
      <c r="H344" s="9">
        <v>3.24</v>
      </c>
      <c r="I344" s="9">
        <f>采购[[#This Row],[采购量]]*采购[[#This Row],[采购单价]]</f>
        <v>6259.68</v>
      </c>
      <c r="J344" s="8" t="s">
        <v>10</v>
      </c>
      <c r="K344" s="8">
        <v>12</v>
      </c>
    </row>
    <row r="345" spans="4:11" x14ac:dyDescent="0.45">
      <c r="D345" s="7">
        <v>44172</v>
      </c>
      <c r="E345" s="8" t="s">
        <v>11</v>
      </c>
      <c r="F345" s="8" t="s">
        <v>12</v>
      </c>
      <c r="G345" s="8">
        <v>1200</v>
      </c>
      <c r="H345" s="9">
        <v>3.24</v>
      </c>
      <c r="I345" s="9">
        <f>采购[[#This Row],[采购量]]*采购[[#This Row],[采购单价]]</f>
        <v>3888.0000000000005</v>
      </c>
      <c r="J345" s="8" t="s">
        <v>10</v>
      </c>
      <c r="K345" s="8">
        <v>5</v>
      </c>
    </row>
    <row r="346" spans="4:11" x14ac:dyDescent="0.45">
      <c r="D346" s="7">
        <v>44173</v>
      </c>
      <c r="E346" s="8" t="s">
        <v>21</v>
      </c>
      <c r="F346" s="8" t="s">
        <v>12</v>
      </c>
      <c r="G346" s="8">
        <v>2186</v>
      </c>
      <c r="H346" s="9">
        <v>4.4400000000000004</v>
      </c>
      <c r="I346" s="9">
        <f>采购[[#This Row],[采购量]]*采购[[#This Row],[采购单价]]</f>
        <v>9705.84</v>
      </c>
      <c r="J346" s="8" t="s">
        <v>10</v>
      </c>
      <c r="K346" s="8">
        <v>4</v>
      </c>
    </row>
    <row r="347" spans="4:11" x14ac:dyDescent="0.45">
      <c r="D347" s="7">
        <v>44174</v>
      </c>
      <c r="E347" s="8" t="s">
        <v>18</v>
      </c>
      <c r="F347" s="8" t="s">
        <v>14</v>
      </c>
      <c r="G347" s="8">
        <v>1770</v>
      </c>
      <c r="H347" s="9">
        <v>2.04</v>
      </c>
      <c r="I347" s="9">
        <f>采购[[#This Row],[采购量]]*采购[[#This Row],[采购单价]]</f>
        <v>3610.8</v>
      </c>
      <c r="J347" s="8" t="s">
        <v>10</v>
      </c>
      <c r="K347" s="8">
        <v>6</v>
      </c>
    </row>
    <row r="348" spans="4:11" x14ac:dyDescent="0.45">
      <c r="D348" s="7">
        <v>44175</v>
      </c>
      <c r="E348" s="8" t="s">
        <v>18</v>
      </c>
      <c r="F348" s="8" t="s">
        <v>15</v>
      </c>
      <c r="G348" s="8">
        <v>2339</v>
      </c>
      <c r="H348" s="9">
        <v>2.64</v>
      </c>
      <c r="I348" s="9">
        <f>采购[[#This Row],[采购量]]*采购[[#This Row],[采购单价]]</f>
        <v>6174.96</v>
      </c>
      <c r="J348" s="8" t="s">
        <v>10</v>
      </c>
      <c r="K348" s="8">
        <v>1</v>
      </c>
    </row>
    <row r="349" spans="4:11" x14ac:dyDescent="0.45">
      <c r="D349" s="7">
        <v>44176</v>
      </c>
      <c r="E349" s="8" t="s">
        <v>16</v>
      </c>
      <c r="F349" s="8" t="s">
        <v>15</v>
      </c>
      <c r="G349" s="8">
        <v>1066</v>
      </c>
      <c r="H349" s="9">
        <v>1.44</v>
      </c>
      <c r="I349" s="9">
        <f>采购[[#This Row],[采购量]]*采购[[#This Row],[采购单价]]</f>
        <v>1535.04</v>
      </c>
      <c r="J349" s="8" t="s">
        <v>10</v>
      </c>
      <c r="K349" s="8">
        <v>15</v>
      </c>
    </row>
    <row r="350" spans="4:11" x14ac:dyDescent="0.45">
      <c r="D350" s="7">
        <v>44177</v>
      </c>
      <c r="E350" s="8" t="s">
        <v>21</v>
      </c>
      <c r="F350" s="8" t="s">
        <v>12</v>
      </c>
      <c r="G350" s="8">
        <v>1915</v>
      </c>
      <c r="H350" s="9">
        <v>4.4400000000000004</v>
      </c>
      <c r="I350" s="9">
        <f>采购[[#This Row],[采购量]]*采购[[#This Row],[采购单价]]</f>
        <v>8502.6</v>
      </c>
      <c r="J350" s="8" t="s">
        <v>10</v>
      </c>
      <c r="K350" s="8">
        <v>6</v>
      </c>
    </row>
    <row r="351" spans="4:11" x14ac:dyDescent="0.45">
      <c r="D351" s="7">
        <v>44178</v>
      </c>
      <c r="E351" s="8" t="s">
        <v>16</v>
      </c>
      <c r="F351" s="8" t="s">
        <v>14</v>
      </c>
      <c r="G351" s="8">
        <v>923</v>
      </c>
      <c r="H351" s="9">
        <v>1.3299999999999998</v>
      </c>
      <c r="I351" s="9">
        <f>采购[[#This Row],[采购量]]*采购[[#This Row],[采购单价]]</f>
        <v>1227.5899999999999</v>
      </c>
      <c r="J351" s="8" t="s">
        <v>10</v>
      </c>
      <c r="K351" s="8">
        <v>5</v>
      </c>
    </row>
    <row r="352" spans="4:11" x14ac:dyDescent="0.45">
      <c r="D352" s="7">
        <v>44179</v>
      </c>
      <c r="E352" s="8" t="s">
        <v>16</v>
      </c>
      <c r="F352" s="8" t="s">
        <v>15</v>
      </c>
      <c r="G352" s="8">
        <v>2953</v>
      </c>
      <c r="H352" s="9">
        <v>1.44</v>
      </c>
      <c r="I352" s="9">
        <f>采购[[#This Row],[采购量]]*采购[[#This Row],[采购单价]]</f>
        <v>4252.32</v>
      </c>
      <c r="J352" s="8" t="s">
        <v>10</v>
      </c>
      <c r="K352" s="8">
        <v>12</v>
      </c>
    </row>
    <row r="353" spans="4:11" x14ac:dyDescent="0.45">
      <c r="D353" s="7">
        <v>44180</v>
      </c>
      <c r="E353" s="8" t="s">
        <v>18</v>
      </c>
      <c r="F353" s="8" t="s">
        <v>15</v>
      </c>
      <c r="G353" s="8">
        <v>586</v>
      </c>
      <c r="H353" s="9">
        <v>3.08</v>
      </c>
      <c r="I353" s="9">
        <f>采购[[#This Row],[采购量]]*采购[[#This Row],[采购单价]]</f>
        <v>1804.88</v>
      </c>
      <c r="J353" s="8" t="s">
        <v>10</v>
      </c>
      <c r="K353" s="8">
        <v>9</v>
      </c>
    </row>
    <row r="354" spans="4:11" x14ac:dyDescent="0.45">
      <c r="D354" s="7">
        <v>44181</v>
      </c>
      <c r="E354" s="8" t="s">
        <v>11</v>
      </c>
      <c r="F354" s="8" t="s">
        <v>14</v>
      </c>
      <c r="G354" s="8">
        <v>2087</v>
      </c>
      <c r="H354" s="9">
        <v>1.1399999999999999</v>
      </c>
      <c r="I354" s="9">
        <f>采购[[#This Row],[采购量]]*采购[[#This Row],[采购单价]]</f>
        <v>2379.1799999999998</v>
      </c>
      <c r="J354" s="8" t="s">
        <v>10</v>
      </c>
      <c r="K354" s="8">
        <v>15</v>
      </c>
    </row>
    <row r="355" spans="4:11" x14ac:dyDescent="0.45">
      <c r="D355" s="7">
        <v>44182</v>
      </c>
      <c r="E355" s="8" t="s">
        <v>17</v>
      </c>
      <c r="F355" s="8" t="s">
        <v>14</v>
      </c>
      <c r="G355" s="8">
        <v>3307</v>
      </c>
      <c r="H355" s="9">
        <v>1.44</v>
      </c>
      <c r="I355" s="9">
        <f>采购[[#This Row],[采购量]]*采购[[#This Row],[采购单价]]</f>
        <v>4762.08</v>
      </c>
      <c r="J355" s="8" t="s">
        <v>10</v>
      </c>
      <c r="K355" s="8">
        <v>10</v>
      </c>
    </row>
    <row r="356" spans="4:11" x14ac:dyDescent="0.45">
      <c r="D356" s="7">
        <v>44183</v>
      </c>
      <c r="E356" s="8" t="s">
        <v>11</v>
      </c>
      <c r="F356" s="8" t="s">
        <v>14</v>
      </c>
      <c r="G356" s="8">
        <v>2492</v>
      </c>
      <c r="H356" s="9">
        <v>1.1399999999999999</v>
      </c>
      <c r="I356" s="9">
        <f>采购[[#This Row],[采购量]]*采购[[#This Row],[采购单价]]</f>
        <v>2840.8799999999997</v>
      </c>
      <c r="J356" s="8" t="s">
        <v>10</v>
      </c>
      <c r="K356" s="8">
        <v>12</v>
      </c>
    </row>
    <row r="357" spans="4:11" x14ac:dyDescent="0.45">
      <c r="D357" s="7">
        <v>44184</v>
      </c>
      <c r="E357" s="8" t="s">
        <v>16</v>
      </c>
      <c r="F357" s="8" t="s">
        <v>12</v>
      </c>
      <c r="G357" s="8">
        <v>4734</v>
      </c>
      <c r="H357" s="9">
        <v>3.24</v>
      </c>
      <c r="I357" s="9">
        <f>采购[[#This Row],[采购量]]*采购[[#This Row],[采购单价]]</f>
        <v>15338.160000000002</v>
      </c>
      <c r="J357" s="8" t="s">
        <v>10</v>
      </c>
      <c r="K357" s="8">
        <v>3</v>
      </c>
    </row>
    <row r="358" spans="4:11" x14ac:dyDescent="0.45">
      <c r="D358" s="7">
        <v>44185</v>
      </c>
      <c r="E358" s="8" t="s">
        <v>21</v>
      </c>
      <c r="F358" s="8" t="s">
        <v>12</v>
      </c>
      <c r="G358" s="8">
        <v>1471</v>
      </c>
      <c r="H358" s="9">
        <v>4.4400000000000004</v>
      </c>
      <c r="I358" s="9">
        <f>采购[[#This Row],[采购量]]*采购[[#This Row],[采购单价]]</f>
        <v>6531.2400000000007</v>
      </c>
      <c r="J358" s="8" t="s">
        <v>10</v>
      </c>
      <c r="K358" s="8">
        <v>4</v>
      </c>
    </row>
    <row r="359" spans="4:11" x14ac:dyDescent="0.45">
      <c r="D359" s="7">
        <v>44186</v>
      </c>
      <c r="E359" s="8" t="s">
        <v>18</v>
      </c>
      <c r="F359" s="8" t="s">
        <v>14</v>
      </c>
      <c r="G359" s="8">
        <v>1076</v>
      </c>
      <c r="H359" s="9">
        <v>2.04</v>
      </c>
      <c r="I359" s="9">
        <f>采购[[#This Row],[采购量]]*采购[[#This Row],[采购单价]]</f>
        <v>2195.04</v>
      </c>
      <c r="J359" s="8" t="s">
        <v>10</v>
      </c>
      <c r="K359" s="8">
        <v>12</v>
      </c>
    </row>
    <row r="360" spans="4:11" x14ac:dyDescent="0.45">
      <c r="D360" s="7">
        <v>44187</v>
      </c>
      <c r="E360" s="8" t="s">
        <v>17</v>
      </c>
      <c r="F360" s="8" t="s">
        <v>15</v>
      </c>
      <c r="G360" s="8">
        <v>2471</v>
      </c>
      <c r="H360" s="9">
        <v>1.74</v>
      </c>
      <c r="I360" s="9">
        <f>采购[[#This Row],[采购量]]*采购[[#This Row],[采购单价]]</f>
        <v>4299.54</v>
      </c>
      <c r="J360" s="8" t="s">
        <v>10</v>
      </c>
      <c r="K360" s="8">
        <v>2</v>
      </c>
    </row>
    <row r="361" spans="4:11" x14ac:dyDescent="0.45">
      <c r="D361" s="7">
        <v>44188</v>
      </c>
      <c r="E361" s="8" t="s">
        <v>8</v>
      </c>
      <c r="F361" s="8" t="s">
        <v>9</v>
      </c>
      <c r="G361" s="8">
        <v>2805</v>
      </c>
      <c r="H361" s="9">
        <v>2.04</v>
      </c>
      <c r="I361" s="9">
        <f>采购[[#This Row],[采购量]]*采购[[#This Row],[采购单价]]</f>
        <v>5722.2</v>
      </c>
      <c r="J361" s="8" t="s">
        <v>10</v>
      </c>
      <c r="K361" s="8">
        <v>4</v>
      </c>
    </row>
    <row r="362" spans="4:11" x14ac:dyDescent="0.45">
      <c r="D362" s="7">
        <v>44189</v>
      </c>
      <c r="E362" s="8" t="s">
        <v>8</v>
      </c>
      <c r="F362" s="8" t="s">
        <v>14</v>
      </c>
      <c r="G362" s="8">
        <v>883</v>
      </c>
      <c r="H362" s="9">
        <v>3.78</v>
      </c>
      <c r="I362" s="9">
        <f>采购[[#This Row],[采购量]]*采购[[#This Row],[采购单价]]</f>
        <v>3337.74</v>
      </c>
      <c r="J362" s="8" t="s">
        <v>10</v>
      </c>
      <c r="K362" s="8">
        <v>0</v>
      </c>
    </row>
    <row r="363" spans="4:11" x14ac:dyDescent="0.45">
      <c r="D363" s="7">
        <v>44190</v>
      </c>
      <c r="E363" s="8" t="s">
        <v>17</v>
      </c>
      <c r="F363" s="8" t="s">
        <v>15</v>
      </c>
      <c r="G363" s="8">
        <v>2302</v>
      </c>
      <c r="H363" s="9">
        <v>1.74</v>
      </c>
      <c r="I363" s="9">
        <f>采购[[#This Row],[采购量]]*采购[[#This Row],[采购单价]]</f>
        <v>4005.48</v>
      </c>
      <c r="J363" s="8" t="s">
        <v>10</v>
      </c>
      <c r="K363" s="8">
        <v>10</v>
      </c>
    </row>
    <row r="364" spans="4:11" x14ac:dyDescent="0.45">
      <c r="D364" s="7">
        <v>44191</v>
      </c>
      <c r="E364" s="8" t="s">
        <v>8</v>
      </c>
      <c r="F364" s="8" t="s">
        <v>14</v>
      </c>
      <c r="G364" s="8">
        <v>1969</v>
      </c>
      <c r="H364" s="9">
        <v>3.24</v>
      </c>
      <c r="I364" s="9">
        <f>采购[[#This Row],[采购量]]*采购[[#This Row],[采购单价]]</f>
        <v>6379.56</v>
      </c>
      <c r="J364" s="8" t="s">
        <v>10</v>
      </c>
      <c r="K364" s="8">
        <v>8</v>
      </c>
    </row>
    <row r="365" spans="4:11" x14ac:dyDescent="0.45">
      <c r="D365" s="7">
        <v>44192</v>
      </c>
      <c r="E365" s="8" t="s">
        <v>11</v>
      </c>
      <c r="F365" s="8" t="s">
        <v>14</v>
      </c>
      <c r="G365" s="8">
        <v>1316</v>
      </c>
      <c r="H365" s="9">
        <v>1.1399999999999999</v>
      </c>
      <c r="I365" s="9">
        <f>采购[[#This Row],[采购量]]*采购[[#This Row],[采购单价]]</f>
        <v>1500.2399999999998</v>
      </c>
      <c r="J365" s="8" t="s">
        <v>10</v>
      </c>
      <c r="K365" s="8">
        <v>8</v>
      </c>
    </row>
    <row r="366" spans="4:11" x14ac:dyDescent="0.45">
      <c r="D366" s="7">
        <v>44193</v>
      </c>
      <c r="E366" s="8" t="s">
        <v>11</v>
      </c>
      <c r="F366" s="8" t="s">
        <v>12</v>
      </c>
      <c r="G366" s="8">
        <v>677</v>
      </c>
      <c r="H366" s="9">
        <v>3.78</v>
      </c>
      <c r="I366" s="9">
        <f>采购[[#This Row],[采购量]]*采购[[#This Row],[采购单价]]</f>
        <v>2559.06</v>
      </c>
      <c r="J366" s="8" t="s">
        <v>10</v>
      </c>
      <c r="K366" s="8">
        <v>12</v>
      </c>
    </row>
    <row r="367" spans="4:11" x14ac:dyDescent="0.45">
      <c r="D367" s="7">
        <v>44194</v>
      </c>
      <c r="E367" s="8" t="s">
        <v>11</v>
      </c>
      <c r="F367" s="8" t="s">
        <v>14</v>
      </c>
      <c r="G367" s="8">
        <v>2729</v>
      </c>
      <c r="H367" s="9">
        <v>1.1399999999999999</v>
      </c>
      <c r="I367" s="9">
        <f>采购[[#This Row],[采购量]]*采购[[#This Row],[采购单价]]</f>
        <v>3111.06</v>
      </c>
      <c r="J367" s="8" t="s">
        <v>10</v>
      </c>
      <c r="K367" s="8">
        <v>10</v>
      </c>
    </row>
    <row r="368" spans="4:11" x14ac:dyDescent="0.45">
      <c r="D368" s="7">
        <v>44195</v>
      </c>
      <c r="E368" s="8" t="s">
        <v>8</v>
      </c>
      <c r="F368" s="8" t="s">
        <v>13</v>
      </c>
      <c r="G368" s="8">
        <v>1953</v>
      </c>
      <c r="H368" s="9">
        <v>4.4400000000000004</v>
      </c>
      <c r="I368" s="9">
        <f>采购[[#This Row],[采购量]]*采购[[#This Row],[采购单价]]</f>
        <v>8671.3200000000015</v>
      </c>
      <c r="J368" s="8" t="s">
        <v>10</v>
      </c>
      <c r="K368" s="8">
        <v>5</v>
      </c>
    </row>
    <row r="369" spans="4:11" x14ac:dyDescent="0.45">
      <c r="D369" s="7">
        <v>44196</v>
      </c>
      <c r="E369" s="8" t="s">
        <v>21</v>
      </c>
      <c r="F369" s="8" t="s">
        <v>12</v>
      </c>
      <c r="G369" s="8">
        <v>1363</v>
      </c>
      <c r="H369" s="9">
        <v>4.4400000000000004</v>
      </c>
      <c r="I369" s="9">
        <f>采购[[#This Row],[采购量]]*采购[[#This Row],[采购单价]]</f>
        <v>6051.72</v>
      </c>
      <c r="J369" s="8" t="s">
        <v>10</v>
      </c>
      <c r="K369" s="8">
        <v>11</v>
      </c>
    </row>
    <row r="370" spans="4:11" x14ac:dyDescent="0.45">
      <c r="D370" s="7">
        <v>44197</v>
      </c>
      <c r="E370" s="8" t="s">
        <v>21</v>
      </c>
      <c r="F370" s="8" t="s">
        <v>12</v>
      </c>
      <c r="G370" s="8">
        <v>2626</v>
      </c>
      <c r="H370" s="9">
        <v>4.4400000000000004</v>
      </c>
      <c r="I370" s="9">
        <f>采购[[#This Row],[采购量]]*采购[[#This Row],[采购单价]]</f>
        <v>11659.44</v>
      </c>
      <c r="J370" s="8" t="s">
        <v>10</v>
      </c>
      <c r="K370" s="8">
        <v>7</v>
      </c>
    </row>
    <row r="371" spans="4:11" x14ac:dyDescent="0.45">
      <c r="D371" s="7">
        <v>44198</v>
      </c>
      <c r="E371" s="8" t="s">
        <v>17</v>
      </c>
      <c r="F371" s="8" t="s">
        <v>14</v>
      </c>
      <c r="G371" s="8">
        <v>3103</v>
      </c>
      <c r="H371" s="9">
        <v>1.44</v>
      </c>
      <c r="I371" s="9">
        <f>采购[[#This Row],[采购量]]*采购[[#This Row],[采购单价]]</f>
        <v>4468.32</v>
      </c>
      <c r="J371" s="8" t="s">
        <v>10</v>
      </c>
      <c r="K371" s="8">
        <v>4</v>
      </c>
    </row>
    <row r="372" spans="4:11" x14ac:dyDescent="0.45">
      <c r="D372" s="7">
        <v>44199</v>
      </c>
      <c r="E372" s="8" t="s">
        <v>21</v>
      </c>
      <c r="F372" s="8" t="s">
        <v>15</v>
      </c>
      <c r="G372" s="8">
        <v>1825</v>
      </c>
      <c r="H372" s="9">
        <v>1.74</v>
      </c>
      <c r="I372" s="9">
        <f>采购[[#This Row],[采购量]]*采购[[#This Row],[采购单价]]</f>
        <v>3175.5</v>
      </c>
      <c r="J372" s="8" t="s">
        <v>10</v>
      </c>
      <c r="K372" s="8">
        <v>2</v>
      </c>
    </row>
    <row r="373" spans="4:11" x14ac:dyDescent="0.45">
      <c r="D373" s="7">
        <v>44200</v>
      </c>
      <c r="E373" s="8" t="s">
        <v>8</v>
      </c>
      <c r="F373" s="8" t="s">
        <v>14</v>
      </c>
      <c r="G373" s="8">
        <v>630</v>
      </c>
      <c r="H373" s="9">
        <v>3.78</v>
      </c>
      <c r="I373" s="9">
        <f>采购[[#This Row],[采购量]]*采购[[#This Row],[采购单价]]</f>
        <v>2381.4</v>
      </c>
      <c r="J373" s="8" t="s">
        <v>10</v>
      </c>
      <c r="K373" s="8">
        <v>14</v>
      </c>
    </row>
    <row r="374" spans="4:11" x14ac:dyDescent="0.45">
      <c r="D374" s="7">
        <v>44201</v>
      </c>
      <c r="E374" s="8" t="s">
        <v>8</v>
      </c>
      <c r="F374" s="8" t="s">
        <v>14</v>
      </c>
      <c r="G374" s="8">
        <v>1370</v>
      </c>
      <c r="H374" s="9">
        <v>3.24</v>
      </c>
      <c r="I374" s="9">
        <f>采购[[#This Row],[采购量]]*采购[[#This Row],[采购单价]]</f>
        <v>4438.8</v>
      </c>
      <c r="J374" s="8" t="s">
        <v>10</v>
      </c>
      <c r="K374" s="8">
        <v>12</v>
      </c>
    </row>
    <row r="375" spans="4:11" x14ac:dyDescent="0.45">
      <c r="D375" s="7">
        <v>44202</v>
      </c>
      <c r="E375" s="8" t="s">
        <v>18</v>
      </c>
      <c r="F375" s="8" t="s">
        <v>19</v>
      </c>
      <c r="G375" s="8">
        <v>2717</v>
      </c>
      <c r="H375" s="9">
        <v>3.24</v>
      </c>
      <c r="I375" s="9">
        <f>采购[[#This Row],[采购量]]*采购[[#This Row],[采购单价]]</f>
        <v>8803.08</v>
      </c>
      <c r="J375" s="8" t="s">
        <v>10</v>
      </c>
      <c r="K375" s="8">
        <v>6</v>
      </c>
    </row>
    <row r="376" spans="4:11" x14ac:dyDescent="0.45">
      <c r="D376" s="7">
        <v>44203</v>
      </c>
      <c r="E376" s="8" t="s">
        <v>16</v>
      </c>
      <c r="F376" s="8" t="s">
        <v>14</v>
      </c>
      <c r="G376" s="8">
        <v>1113</v>
      </c>
      <c r="H376" s="9">
        <v>1.1399999999999999</v>
      </c>
      <c r="I376" s="9">
        <f>采购[[#This Row],[采购量]]*采购[[#This Row],[采购单价]]</f>
        <v>1268.82</v>
      </c>
      <c r="J376" s="8" t="s">
        <v>10</v>
      </c>
      <c r="K376" s="8">
        <v>6</v>
      </c>
    </row>
    <row r="377" spans="4:11" x14ac:dyDescent="0.45">
      <c r="D377" s="7">
        <v>44204</v>
      </c>
      <c r="E377" s="8" t="s">
        <v>17</v>
      </c>
      <c r="F377" s="8" t="s">
        <v>15</v>
      </c>
      <c r="G377" s="8">
        <v>2760</v>
      </c>
      <c r="H377" s="9">
        <v>1.74</v>
      </c>
      <c r="I377" s="9">
        <f>采购[[#This Row],[采购量]]*采购[[#This Row],[采购单价]]</f>
        <v>4802.3999999999996</v>
      </c>
      <c r="J377" s="8" t="s">
        <v>10</v>
      </c>
      <c r="K377" s="8">
        <v>6</v>
      </c>
    </row>
    <row r="378" spans="4:11" x14ac:dyDescent="0.45">
      <c r="D378" s="7">
        <v>44205</v>
      </c>
      <c r="E378" s="8" t="s">
        <v>16</v>
      </c>
      <c r="F378" s="8" t="s">
        <v>15</v>
      </c>
      <c r="G378" s="8">
        <v>2311</v>
      </c>
      <c r="H378" s="9">
        <v>1.44</v>
      </c>
      <c r="I378" s="9">
        <f>采购[[#This Row],[采购量]]*采购[[#This Row],[采购单价]]</f>
        <v>3327.8399999999997</v>
      </c>
      <c r="J378" s="8" t="s">
        <v>10</v>
      </c>
      <c r="K378" s="8">
        <v>14</v>
      </c>
    </row>
    <row r="379" spans="4:11" x14ac:dyDescent="0.45">
      <c r="D379" s="7">
        <v>44206</v>
      </c>
      <c r="E379" s="8" t="s">
        <v>18</v>
      </c>
      <c r="F379" s="8" t="s">
        <v>15</v>
      </c>
      <c r="G379" s="8">
        <v>2669</v>
      </c>
      <c r="H379" s="9">
        <v>2.64</v>
      </c>
      <c r="I379" s="9">
        <f>采购[[#This Row],[采购量]]*采购[[#This Row],[采购单价]]</f>
        <v>7046.1600000000008</v>
      </c>
      <c r="J379" s="8" t="s">
        <v>10</v>
      </c>
      <c r="K379" s="8">
        <v>4</v>
      </c>
    </row>
    <row r="380" spans="4:11" x14ac:dyDescent="0.45">
      <c r="D380" s="7">
        <v>44207</v>
      </c>
      <c r="E380" s="8" t="s">
        <v>18</v>
      </c>
      <c r="F380" s="8" t="s">
        <v>14</v>
      </c>
      <c r="G380" s="8">
        <v>2808</v>
      </c>
      <c r="H380" s="9">
        <v>2.04</v>
      </c>
      <c r="I380" s="9">
        <f>采购[[#This Row],[采购量]]*采购[[#This Row],[采购单价]]</f>
        <v>5728.32</v>
      </c>
      <c r="J380" s="8" t="s">
        <v>10</v>
      </c>
      <c r="K380" s="8">
        <v>1</v>
      </c>
    </row>
    <row r="381" spans="4:11" x14ac:dyDescent="0.45">
      <c r="D381" s="7">
        <v>44208</v>
      </c>
      <c r="E381" s="8" t="s">
        <v>11</v>
      </c>
      <c r="F381" s="8" t="s">
        <v>14</v>
      </c>
      <c r="G381" s="8">
        <v>2348</v>
      </c>
      <c r="H381" s="9">
        <v>1.1399999999999999</v>
      </c>
      <c r="I381" s="9">
        <f>采购[[#This Row],[采购量]]*采购[[#This Row],[采购单价]]</f>
        <v>2676.72</v>
      </c>
      <c r="J381" s="8" t="s">
        <v>10</v>
      </c>
      <c r="K381" s="8">
        <v>0</v>
      </c>
    </row>
    <row r="382" spans="4:11" x14ac:dyDescent="0.45">
      <c r="D382" s="7">
        <v>44209</v>
      </c>
      <c r="E382" s="8" t="s">
        <v>16</v>
      </c>
      <c r="F382" s="8" t="s">
        <v>14</v>
      </c>
      <c r="G382" s="8">
        <v>953</v>
      </c>
      <c r="H382" s="9">
        <v>1.3299999999999998</v>
      </c>
      <c r="I382" s="9">
        <f>采购[[#This Row],[采购量]]*采购[[#This Row],[采购单价]]</f>
        <v>1267.4899999999998</v>
      </c>
      <c r="J382" s="8" t="s">
        <v>10</v>
      </c>
      <c r="K382" s="8">
        <v>14</v>
      </c>
    </row>
    <row r="383" spans="4:11" x14ac:dyDescent="0.45">
      <c r="D383" s="7">
        <v>44210</v>
      </c>
      <c r="E383" s="8" t="s">
        <v>8</v>
      </c>
      <c r="F383" s="8" t="s">
        <v>13</v>
      </c>
      <c r="G383" s="8">
        <v>2073</v>
      </c>
      <c r="H383" s="9">
        <v>4.4400000000000004</v>
      </c>
      <c r="I383" s="9">
        <f>采购[[#This Row],[采购量]]*采购[[#This Row],[采购单价]]</f>
        <v>9204.1200000000008</v>
      </c>
      <c r="J383" s="8" t="s">
        <v>10</v>
      </c>
      <c r="K383" s="8">
        <v>5</v>
      </c>
    </row>
    <row r="384" spans="4:11" x14ac:dyDescent="0.45">
      <c r="D384" s="7">
        <v>44211</v>
      </c>
      <c r="E384" s="8" t="s">
        <v>16</v>
      </c>
      <c r="F384" s="8" t="s">
        <v>12</v>
      </c>
      <c r="G384" s="8">
        <v>4219</v>
      </c>
      <c r="H384" s="9">
        <v>3.24</v>
      </c>
      <c r="I384" s="9">
        <f>采购[[#This Row],[采购量]]*采购[[#This Row],[采购单价]]</f>
        <v>13669.560000000001</v>
      </c>
      <c r="J384" s="8" t="s">
        <v>10</v>
      </c>
      <c r="K384" s="8">
        <v>4</v>
      </c>
    </row>
    <row r="385" spans="4:11" x14ac:dyDescent="0.45">
      <c r="D385" s="7">
        <v>44212</v>
      </c>
      <c r="E385" s="8" t="s">
        <v>16</v>
      </c>
      <c r="F385" s="8" t="s">
        <v>14</v>
      </c>
      <c r="G385" s="8">
        <v>2693</v>
      </c>
      <c r="H385" s="9">
        <v>1.1399999999999999</v>
      </c>
      <c r="I385" s="9">
        <f>采购[[#This Row],[采购量]]*采购[[#This Row],[采购单价]]</f>
        <v>3070.0199999999995</v>
      </c>
      <c r="J385" s="8" t="s">
        <v>10</v>
      </c>
      <c r="K385" s="8">
        <v>4</v>
      </c>
    </row>
    <row r="386" spans="4:11" x14ac:dyDescent="0.45">
      <c r="D386" s="7">
        <v>44213</v>
      </c>
      <c r="E386" s="8" t="s">
        <v>21</v>
      </c>
      <c r="F386" s="8" t="s">
        <v>12</v>
      </c>
      <c r="G386" s="8">
        <v>2873</v>
      </c>
      <c r="H386" s="9">
        <v>4.4400000000000004</v>
      </c>
      <c r="I386" s="9">
        <f>采购[[#This Row],[采购量]]*采购[[#This Row],[采购单价]]</f>
        <v>12756.12</v>
      </c>
      <c r="J386" s="8" t="s">
        <v>10</v>
      </c>
      <c r="K386" s="8">
        <v>2</v>
      </c>
    </row>
    <row r="387" spans="4:11" x14ac:dyDescent="0.45">
      <c r="D387" s="7">
        <v>44214</v>
      </c>
      <c r="E387" s="8" t="s">
        <v>16</v>
      </c>
      <c r="F387" s="8" t="s">
        <v>14</v>
      </c>
      <c r="G387" s="8">
        <v>661</v>
      </c>
      <c r="H387" s="9">
        <v>1.3299999999999998</v>
      </c>
      <c r="I387" s="9">
        <f>采购[[#This Row],[采购量]]*采购[[#This Row],[采购单价]]</f>
        <v>879.12999999999988</v>
      </c>
      <c r="J387" s="8" t="s">
        <v>10</v>
      </c>
      <c r="K387" s="8">
        <v>9</v>
      </c>
    </row>
    <row r="388" spans="4:11" x14ac:dyDescent="0.45">
      <c r="D388" s="7">
        <v>44215</v>
      </c>
      <c r="E388" s="8" t="s">
        <v>8</v>
      </c>
      <c r="F388" s="8" t="s">
        <v>9</v>
      </c>
      <c r="G388" s="8">
        <v>1904</v>
      </c>
      <c r="H388" s="9">
        <v>2.04</v>
      </c>
      <c r="I388" s="9">
        <f>采购[[#This Row],[采购量]]*采购[[#This Row],[采购单价]]</f>
        <v>3884.16</v>
      </c>
      <c r="J388" s="8" t="s">
        <v>10</v>
      </c>
      <c r="K388" s="8">
        <v>5</v>
      </c>
    </row>
    <row r="389" spans="4:11" x14ac:dyDescent="0.45">
      <c r="D389" s="7">
        <v>44216</v>
      </c>
      <c r="E389" s="8" t="s">
        <v>11</v>
      </c>
      <c r="F389" s="8" t="s">
        <v>15</v>
      </c>
      <c r="G389" s="8">
        <v>1494</v>
      </c>
      <c r="H389" s="9">
        <v>1.44</v>
      </c>
      <c r="I389" s="9">
        <f>采购[[#This Row],[采购量]]*采购[[#This Row],[采购单价]]</f>
        <v>2151.36</v>
      </c>
      <c r="J389" s="8" t="s">
        <v>10</v>
      </c>
      <c r="K389" s="8">
        <v>7</v>
      </c>
    </row>
    <row r="390" spans="4:11" x14ac:dyDescent="0.45">
      <c r="D390" s="7">
        <v>44217</v>
      </c>
      <c r="E390" s="8" t="s">
        <v>16</v>
      </c>
      <c r="F390" s="8" t="s">
        <v>15</v>
      </c>
      <c r="G390" s="8">
        <v>1257</v>
      </c>
      <c r="H390" s="9">
        <v>1.44</v>
      </c>
      <c r="I390" s="9">
        <f>采购[[#This Row],[采购量]]*采购[[#This Row],[采购单价]]</f>
        <v>1810.08</v>
      </c>
      <c r="J390" s="8" t="s">
        <v>10</v>
      </c>
      <c r="K390" s="8">
        <v>10</v>
      </c>
    </row>
    <row r="391" spans="4:11" x14ac:dyDescent="0.45">
      <c r="D391" s="7">
        <v>44218</v>
      </c>
      <c r="E391" s="8" t="s">
        <v>17</v>
      </c>
      <c r="F391" s="8" t="s">
        <v>15</v>
      </c>
      <c r="G391" s="8">
        <v>1051</v>
      </c>
      <c r="H391" s="9">
        <v>1.74</v>
      </c>
      <c r="I391" s="9">
        <f>采购[[#This Row],[采购量]]*采购[[#This Row],[采购单价]]</f>
        <v>1828.74</v>
      </c>
      <c r="J391" s="8" t="s">
        <v>10</v>
      </c>
      <c r="K391" s="8">
        <v>1</v>
      </c>
    </row>
    <row r="392" spans="4:11" x14ac:dyDescent="0.45">
      <c r="D392" s="7">
        <v>44219</v>
      </c>
      <c r="E392" s="8" t="s">
        <v>16</v>
      </c>
      <c r="F392" s="8" t="s">
        <v>15</v>
      </c>
      <c r="G392" s="8">
        <v>2920</v>
      </c>
      <c r="H392" s="9">
        <v>1.44</v>
      </c>
      <c r="I392" s="9">
        <f>采购[[#This Row],[采购量]]*采购[[#This Row],[采购单价]]</f>
        <v>4204.8</v>
      </c>
      <c r="J392" s="8" t="s">
        <v>10</v>
      </c>
      <c r="K392" s="8">
        <v>10</v>
      </c>
    </row>
    <row r="393" spans="4:11" x14ac:dyDescent="0.45">
      <c r="D393" s="7">
        <v>44220</v>
      </c>
      <c r="E393" s="8" t="s">
        <v>8</v>
      </c>
      <c r="F393" s="8" t="s">
        <v>9</v>
      </c>
      <c r="G393" s="8">
        <v>1707</v>
      </c>
      <c r="H393" s="9">
        <v>2.04</v>
      </c>
      <c r="I393" s="9">
        <f>采购[[#This Row],[采购量]]*采购[[#This Row],[采购单价]]</f>
        <v>3482.28</v>
      </c>
      <c r="J393" s="8" t="s">
        <v>10</v>
      </c>
      <c r="K393" s="8">
        <v>8</v>
      </c>
    </row>
    <row r="394" spans="4:11" x14ac:dyDescent="0.45">
      <c r="D394" s="7">
        <v>44221</v>
      </c>
      <c r="E394" s="8" t="s">
        <v>16</v>
      </c>
      <c r="F394" s="8" t="s">
        <v>12</v>
      </c>
      <c r="G394" s="8">
        <v>4625</v>
      </c>
      <c r="H394" s="9">
        <v>3.24</v>
      </c>
      <c r="I394" s="9">
        <f>采购[[#This Row],[采购量]]*采购[[#This Row],[采购单价]]</f>
        <v>14985.000000000002</v>
      </c>
      <c r="J394" s="8" t="s">
        <v>10</v>
      </c>
      <c r="K394" s="8">
        <v>1</v>
      </c>
    </row>
    <row r="395" spans="4:11" x14ac:dyDescent="0.45">
      <c r="D395" s="7">
        <v>44222</v>
      </c>
      <c r="E395" s="8" t="s">
        <v>21</v>
      </c>
      <c r="F395" s="8" t="s">
        <v>12</v>
      </c>
      <c r="G395" s="8">
        <v>2977</v>
      </c>
      <c r="H395" s="9">
        <v>4.4400000000000004</v>
      </c>
      <c r="I395" s="9">
        <f>采购[[#This Row],[采购量]]*采购[[#This Row],[采购单价]]</f>
        <v>13217.880000000001</v>
      </c>
      <c r="J395" s="8" t="s">
        <v>10</v>
      </c>
      <c r="K395" s="8">
        <v>4</v>
      </c>
    </row>
    <row r="396" spans="4:11" x14ac:dyDescent="0.45">
      <c r="D396" s="7">
        <v>44223</v>
      </c>
      <c r="E396" s="8" t="s">
        <v>18</v>
      </c>
      <c r="F396" s="8" t="s">
        <v>14</v>
      </c>
      <c r="G396" s="8">
        <v>2600</v>
      </c>
      <c r="H396" s="9">
        <v>2.04</v>
      </c>
      <c r="I396" s="9">
        <f>采购[[#This Row],[采购量]]*采购[[#This Row],[采购单价]]</f>
        <v>5304</v>
      </c>
      <c r="J396" s="8" t="s">
        <v>10</v>
      </c>
      <c r="K396" s="8">
        <v>12</v>
      </c>
    </row>
    <row r="397" spans="4:11" x14ac:dyDescent="0.45">
      <c r="D397" s="7">
        <v>44224</v>
      </c>
      <c r="E397" s="8" t="s">
        <v>18</v>
      </c>
      <c r="F397" s="8" t="s">
        <v>15</v>
      </c>
      <c r="G397" s="8">
        <v>1108</v>
      </c>
      <c r="H397" s="9">
        <v>2.64</v>
      </c>
      <c r="I397" s="9">
        <f>采购[[#This Row],[采购量]]*采购[[#This Row],[采购单价]]</f>
        <v>2925.1200000000003</v>
      </c>
      <c r="J397" s="8" t="s">
        <v>10</v>
      </c>
      <c r="K397" s="8">
        <v>12</v>
      </c>
    </row>
    <row r="398" spans="4:11" x14ac:dyDescent="0.45">
      <c r="D398" s="7">
        <v>44225</v>
      </c>
      <c r="E398" s="8" t="s">
        <v>16</v>
      </c>
      <c r="F398" s="8" t="s">
        <v>15</v>
      </c>
      <c r="G398" s="8">
        <v>1865</v>
      </c>
      <c r="H398" s="9">
        <v>1.44</v>
      </c>
      <c r="I398" s="9">
        <f>采购[[#This Row],[采购量]]*采购[[#This Row],[采购单价]]</f>
        <v>2685.6</v>
      </c>
      <c r="J398" s="8" t="s">
        <v>10</v>
      </c>
      <c r="K398" s="8">
        <v>10</v>
      </c>
    </row>
    <row r="399" spans="4:11" x14ac:dyDescent="0.45">
      <c r="D399" s="7">
        <v>44226</v>
      </c>
      <c r="E399" s="8" t="s">
        <v>8</v>
      </c>
      <c r="F399" s="8" t="s">
        <v>13</v>
      </c>
      <c r="G399" s="8">
        <v>2020</v>
      </c>
      <c r="H399" s="9">
        <v>4.4400000000000004</v>
      </c>
      <c r="I399" s="9">
        <f>采购[[#This Row],[采购量]]*采购[[#This Row],[采购单价]]</f>
        <v>8968.8000000000011</v>
      </c>
      <c r="J399" s="8" t="s">
        <v>10</v>
      </c>
      <c r="K399" s="8">
        <v>1</v>
      </c>
    </row>
    <row r="400" spans="4:11" x14ac:dyDescent="0.45">
      <c r="D400" s="7">
        <v>44227</v>
      </c>
      <c r="E400" s="8" t="s">
        <v>17</v>
      </c>
      <c r="F400" s="8" t="s">
        <v>14</v>
      </c>
      <c r="G400" s="8">
        <v>3308</v>
      </c>
      <c r="H400" s="9">
        <v>1.44</v>
      </c>
      <c r="I400" s="9">
        <f>采购[[#This Row],[采购量]]*采购[[#This Row],[采购单价]]</f>
        <v>4763.5199999999995</v>
      </c>
      <c r="J400" s="8" t="s">
        <v>10</v>
      </c>
      <c r="K400" s="8">
        <v>10</v>
      </c>
    </row>
    <row r="401" spans="4:11" x14ac:dyDescent="0.45">
      <c r="D401" s="7">
        <v>44228</v>
      </c>
      <c r="E401" s="8" t="s">
        <v>16</v>
      </c>
      <c r="F401" s="8" t="s">
        <v>14</v>
      </c>
      <c r="G401" s="8">
        <v>2578</v>
      </c>
      <c r="H401" s="9">
        <v>1.1399999999999999</v>
      </c>
      <c r="I401" s="9">
        <f>采购[[#This Row],[采购量]]*采购[[#This Row],[采购单价]]</f>
        <v>2938.9199999999996</v>
      </c>
      <c r="J401" s="8" t="s">
        <v>10</v>
      </c>
      <c r="K401" s="8">
        <v>4</v>
      </c>
    </row>
    <row r="402" spans="4:11" x14ac:dyDescent="0.45">
      <c r="D402" s="7">
        <v>44229</v>
      </c>
      <c r="E402" s="8" t="s">
        <v>21</v>
      </c>
      <c r="F402" s="8" t="s">
        <v>12</v>
      </c>
      <c r="G402" s="8">
        <v>1100</v>
      </c>
      <c r="H402" s="9">
        <v>4.4400000000000004</v>
      </c>
      <c r="I402" s="9">
        <f>采购[[#This Row],[采购量]]*采购[[#This Row],[采购单价]]</f>
        <v>4884</v>
      </c>
      <c r="J402" s="8" t="s">
        <v>10</v>
      </c>
      <c r="K402" s="8">
        <v>10</v>
      </c>
    </row>
    <row r="403" spans="4:11" x14ac:dyDescent="0.45">
      <c r="D403" s="7">
        <v>44230</v>
      </c>
      <c r="E403" s="8" t="s">
        <v>16</v>
      </c>
      <c r="F403" s="8" t="s">
        <v>14</v>
      </c>
      <c r="G403" s="8">
        <v>882</v>
      </c>
      <c r="H403" s="9">
        <v>1.3299999999999998</v>
      </c>
      <c r="I403" s="9">
        <f>采购[[#This Row],[采购量]]*采购[[#This Row],[采购单价]]</f>
        <v>1173.06</v>
      </c>
      <c r="J403" s="8" t="s">
        <v>10</v>
      </c>
      <c r="K403" s="8">
        <v>9</v>
      </c>
    </row>
    <row r="404" spans="4:11" x14ac:dyDescent="0.45">
      <c r="D404" s="7">
        <v>44231</v>
      </c>
      <c r="E404" s="8" t="s">
        <v>8</v>
      </c>
      <c r="F404" s="8" t="s">
        <v>9</v>
      </c>
      <c r="G404" s="8">
        <v>3326</v>
      </c>
      <c r="H404" s="9">
        <v>2.04</v>
      </c>
      <c r="I404" s="9">
        <f>采购[[#This Row],[采购量]]*采购[[#This Row],[采购单价]]</f>
        <v>6785.04</v>
      </c>
      <c r="J404" s="8" t="s">
        <v>10</v>
      </c>
      <c r="K404" s="8">
        <v>3</v>
      </c>
    </row>
    <row r="405" spans="4:11" x14ac:dyDescent="0.45">
      <c r="D405" s="7">
        <v>44232</v>
      </c>
      <c r="E405" s="8" t="s">
        <v>18</v>
      </c>
      <c r="F405" s="8" t="s">
        <v>15</v>
      </c>
      <c r="G405" s="8">
        <v>1108</v>
      </c>
      <c r="H405" s="9">
        <v>2.64</v>
      </c>
      <c r="I405" s="9">
        <f>采购[[#This Row],[采购量]]*采购[[#This Row],[采购单价]]</f>
        <v>2925.1200000000003</v>
      </c>
      <c r="J405" s="8" t="s">
        <v>10</v>
      </c>
      <c r="K405" s="8">
        <v>11</v>
      </c>
    </row>
    <row r="406" spans="4:11" x14ac:dyDescent="0.45">
      <c r="D406" s="7">
        <v>44233</v>
      </c>
      <c r="E406" s="8" t="s">
        <v>11</v>
      </c>
      <c r="F406" s="8" t="s">
        <v>12</v>
      </c>
      <c r="G406" s="8">
        <v>1286</v>
      </c>
      <c r="H406" s="9">
        <v>3.24</v>
      </c>
      <c r="I406" s="9">
        <f>采购[[#This Row],[采购量]]*采购[[#This Row],[采购单价]]</f>
        <v>4166.6400000000003</v>
      </c>
      <c r="J406" s="8" t="s">
        <v>10</v>
      </c>
      <c r="K406" s="8">
        <v>4</v>
      </c>
    </row>
    <row r="407" spans="4:11" x14ac:dyDescent="0.45">
      <c r="D407" s="7">
        <v>44234</v>
      </c>
      <c r="E407" s="8" t="s">
        <v>17</v>
      </c>
      <c r="F407" s="8" t="s">
        <v>15</v>
      </c>
      <c r="G407" s="8">
        <v>1182</v>
      </c>
      <c r="H407" s="9">
        <v>1.74</v>
      </c>
      <c r="I407" s="9">
        <f>采购[[#This Row],[采购量]]*采购[[#This Row],[采购单价]]</f>
        <v>2056.6799999999998</v>
      </c>
      <c r="J407" s="8" t="s">
        <v>10</v>
      </c>
      <c r="K407" s="8">
        <v>4</v>
      </c>
    </row>
    <row r="408" spans="4:11" x14ac:dyDescent="0.45">
      <c r="D408" s="7">
        <v>44235</v>
      </c>
      <c r="E408" s="8" t="s">
        <v>8</v>
      </c>
      <c r="F408" s="8" t="s">
        <v>9</v>
      </c>
      <c r="G408" s="8">
        <v>2187</v>
      </c>
      <c r="H408" s="9">
        <v>2.04</v>
      </c>
      <c r="I408" s="9">
        <f>采购[[#This Row],[采购量]]*采购[[#This Row],[采购单价]]</f>
        <v>4461.4800000000005</v>
      </c>
      <c r="J408" s="8" t="s">
        <v>10</v>
      </c>
      <c r="K408" s="8">
        <v>12</v>
      </c>
    </row>
    <row r="409" spans="4:11" x14ac:dyDescent="0.45">
      <c r="D409" s="7">
        <v>44236</v>
      </c>
      <c r="E409" s="8" t="s">
        <v>11</v>
      </c>
      <c r="F409" s="8" t="s">
        <v>15</v>
      </c>
      <c r="G409" s="8">
        <v>2612</v>
      </c>
      <c r="H409" s="9">
        <v>1.44</v>
      </c>
      <c r="I409" s="9">
        <f>采购[[#This Row],[采购量]]*采购[[#This Row],[采购单价]]</f>
        <v>3761.2799999999997</v>
      </c>
      <c r="J409" s="8" t="s">
        <v>10</v>
      </c>
      <c r="K409" s="8">
        <v>3</v>
      </c>
    </row>
    <row r="410" spans="4:11" x14ac:dyDescent="0.45">
      <c r="D410" s="7">
        <v>44237</v>
      </c>
      <c r="E410" s="8" t="s">
        <v>8</v>
      </c>
      <c r="F410" s="8" t="s">
        <v>9</v>
      </c>
      <c r="G410" s="8">
        <v>1607</v>
      </c>
      <c r="H410" s="9">
        <v>2.04</v>
      </c>
      <c r="I410" s="9">
        <f>采购[[#This Row],[采购量]]*采购[[#This Row],[采购单价]]</f>
        <v>3278.28</v>
      </c>
      <c r="J410" s="8" t="s">
        <v>10</v>
      </c>
      <c r="K410" s="8">
        <v>7</v>
      </c>
    </row>
    <row r="411" spans="4:11" x14ac:dyDescent="0.45">
      <c r="D411" s="7">
        <v>44238</v>
      </c>
      <c r="E411" s="8" t="s">
        <v>18</v>
      </c>
      <c r="F411" s="8" t="s">
        <v>19</v>
      </c>
      <c r="G411" s="8">
        <v>2987</v>
      </c>
      <c r="H411" s="9">
        <v>3.24</v>
      </c>
      <c r="I411" s="9">
        <f>采购[[#This Row],[采购量]]*采购[[#This Row],[采购单价]]</f>
        <v>9677.880000000001</v>
      </c>
      <c r="J411" s="8" t="s">
        <v>10</v>
      </c>
      <c r="K411" s="8">
        <v>0</v>
      </c>
    </row>
    <row r="412" spans="4:11" x14ac:dyDescent="0.45">
      <c r="D412" s="7">
        <v>44239</v>
      </c>
      <c r="E412" s="8" t="s">
        <v>16</v>
      </c>
      <c r="F412" s="8" t="s">
        <v>12</v>
      </c>
      <c r="G412" s="8">
        <v>3148</v>
      </c>
      <c r="H412" s="9">
        <v>3.24</v>
      </c>
      <c r="I412" s="9">
        <f>采购[[#This Row],[采购量]]*采购[[#This Row],[采购单价]]</f>
        <v>10199.52</v>
      </c>
      <c r="J412" s="8" t="s">
        <v>10</v>
      </c>
      <c r="K412" s="8">
        <v>9</v>
      </c>
    </row>
    <row r="413" spans="4:11" x14ac:dyDescent="0.45">
      <c r="D413" s="7">
        <v>44240</v>
      </c>
      <c r="E413" s="8" t="s">
        <v>16</v>
      </c>
      <c r="F413" s="8" t="s">
        <v>15</v>
      </c>
      <c r="G413" s="8">
        <v>1373</v>
      </c>
      <c r="H413" s="9">
        <v>1.44</v>
      </c>
      <c r="I413" s="9">
        <f>采购[[#This Row],[采购量]]*采购[[#This Row],[采购单价]]</f>
        <v>1977.12</v>
      </c>
      <c r="J413" s="8" t="s">
        <v>10</v>
      </c>
      <c r="K413" s="8">
        <v>12</v>
      </c>
    </row>
    <row r="414" spans="4:11" x14ac:dyDescent="0.45">
      <c r="D414" s="7">
        <v>44241</v>
      </c>
      <c r="E414" s="8" t="s">
        <v>17</v>
      </c>
      <c r="F414" s="8" t="s">
        <v>14</v>
      </c>
      <c r="G414" s="8">
        <v>2791</v>
      </c>
      <c r="H414" s="9">
        <v>1.44</v>
      </c>
      <c r="I414" s="9">
        <f>采购[[#This Row],[采购量]]*采购[[#This Row],[采购单价]]</f>
        <v>4019.04</v>
      </c>
      <c r="J414" s="8" t="s">
        <v>10</v>
      </c>
      <c r="K414" s="8">
        <v>9</v>
      </c>
    </row>
    <row r="415" spans="4:11" x14ac:dyDescent="0.45">
      <c r="D415" s="7">
        <v>44242</v>
      </c>
      <c r="E415" s="8" t="s">
        <v>16</v>
      </c>
      <c r="F415" s="8" t="s">
        <v>12</v>
      </c>
      <c r="G415" s="8">
        <v>3506</v>
      </c>
      <c r="H415" s="9">
        <v>3.24</v>
      </c>
      <c r="I415" s="9">
        <f>采购[[#This Row],[采购量]]*采购[[#This Row],[采购单价]]</f>
        <v>11359.44</v>
      </c>
      <c r="J415" s="8" t="s">
        <v>10</v>
      </c>
      <c r="K415" s="8">
        <v>1</v>
      </c>
    </row>
    <row r="416" spans="4:11" x14ac:dyDescent="0.45">
      <c r="D416" s="7">
        <v>44243</v>
      </c>
      <c r="E416" s="8" t="s">
        <v>18</v>
      </c>
      <c r="F416" s="8" t="s">
        <v>19</v>
      </c>
      <c r="G416" s="8">
        <v>2193</v>
      </c>
      <c r="H416" s="9">
        <v>3.24</v>
      </c>
      <c r="I416" s="9">
        <f>采购[[#This Row],[采购量]]*采购[[#This Row],[采购单价]]</f>
        <v>7105.3200000000006</v>
      </c>
      <c r="J416" s="8" t="s">
        <v>10</v>
      </c>
      <c r="K416" s="8">
        <v>8</v>
      </c>
    </row>
    <row r="417" spans="4:11" x14ac:dyDescent="0.45">
      <c r="D417" s="7">
        <v>44244</v>
      </c>
      <c r="E417" s="8" t="s">
        <v>21</v>
      </c>
      <c r="F417" s="8" t="s">
        <v>15</v>
      </c>
      <c r="G417" s="8">
        <v>2423</v>
      </c>
      <c r="H417" s="9">
        <v>1.74</v>
      </c>
      <c r="I417" s="9">
        <f>采购[[#This Row],[采购量]]*采购[[#This Row],[采购单价]]</f>
        <v>4216.0199999999995</v>
      </c>
      <c r="J417" s="8" t="s">
        <v>10</v>
      </c>
      <c r="K417" s="8">
        <v>14</v>
      </c>
    </row>
    <row r="418" spans="4:11" x14ac:dyDescent="0.45">
      <c r="D418" s="7">
        <v>44245</v>
      </c>
      <c r="E418" s="8" t="s">
        <v>11</v>
      </c>
      <c r="F418" s="8" t="s">
        <v>12</v>
      </c>
      <c r="G418" s="8">
        <v>2335</v>
      </c>
      <c r="H418" s="9">
        <v>3.24</v>
      </c>
      <c r="I418" s="9">
        <f>采购[[#This Row],[采购量]]*采购[[#This Row],[采购单价]]</f>
        <v>7565.4000000000005</v>
      </c>
      <c r="J418" s="8" t="s">
        <v>10</v>
      </c>
      <c r="K418" s="8">
        <v>13</v>
      </c>
    </row>
    <row r="419" spans="4:11" x14ac:dyDescent="0.45">
      <c r="D419" s="7">
        <v>44246</v>
      </c>
      <c r="E419" s="8" t="s">
        <v>16</v>
      </c>
      <c r="F419" s="8" t="s">
        <v>14</v>
      </c>
      <c r="G419" s="8">
        <v>767</v>
      </c>
      <c r="H419" s="9">
        <v>1.3299999999999998</v>
      </c>
      <c r="I419" s="9">
        <f>采购[[#This Row],[采购量]]*采购[[#This Row],[采购单价]]</f>
        <v>1020.1099999999999</v>
      </c>
      <c r="J419" s="8" t="s">
        <v>10</v>
      </c>
      <c r="K419" s="8">
        <v>8</v>
      </c>
    </row>
    <row r="420" spans="4:11" x14ac:dyDescent="0.45">
      <c r="D420" s="7">
        <v>44247</v>
      </c>
      <c r="E420" s="8" t="s">
        <v>18</v>
      </c>
      <c r="F420" s="8" t="s">
        <v>14</v>
      </c>
      <c r="G420" s="8">
        <v>612</v>
      </c>
      <c r="H420" s="9">
        <v>2.38</v>
      </c>
      <c r="I420" s="9">
        <f>采购[[#This Row],[采购量]]*采购[[#This Row],[采购单价]]</f>
        <v>1456.56</v>
      </c>
      <c r="J420" s="8" t="s">
        <v>10</v>
      </c>
      <c r="K420" s="8">
        <v>6</v>
      </c>
    </row>
    <row r="421" spans="4:11" x14ac:dyDescent="0.45">
      <c r="D421" s="7">
        <v>44248</v>
      </c>
      <c r="E421" s="8" t="s">
        <v>16</v>
      </c>
      <c r="F421" s="8" t="s">
        <v>14</v>
      </c>
      <c r="G421" s="8">
        <v>808</v>
      </c>
      <c r="H421" s="9">
        <v>1.3299999999999998</v>
      </c>
      <c r="I421" s="9">
        <f>采购[[#This Row],[采购量]]*采购[[#This Row],[采购单价]]</f>
        <v>1074.6399999999999</v>
      </c>
      <c r="J421" s="8" t="s">
        <v>10</v>
      </c>
      <c r="K421" s="8">
        <v>5</v>
      </c>
    </row>
    <row r="422" spans="4:11" x14ac:dyDescent="0.45">
      <c r="D422" s="7">
        <v>44249</v>
      </c>
      <c r="E422" s="8" t="s">
        <v>21</v>
      </c>
      <c r="F422" s="8" t="s">
        <v>12</v>
      </c>
      <c r="G422" s="8">
        <v>1075</v>
      </c>
      <c r="H422" s="9">
        <v>4.4400000000000004</v>
      </c>
      <c r="I422" s="9">
        <f>采购[[#This Row],[采购量]]*采购[[#This Row],[采购单价]]</f>
        <v>4773</v>
      </c>
      <c r="J422" s="8" t="s">
        <v>10</v>
      </c>
      <c r="K422" s="8">
        <v>0</v>
      </c>
    </row>
    <row r="423" spans="4:11" x14ac:dyDescent="0.45">
      <c r="D423" s="7">
        <v>44250</v>
      </c>
      <c r="E423" s="8" t="s">
        <v>21</v>
      </c>
      <c r="F423" s="8" t="s">
        <v>15</v>
      </c>
      <c r="G423" s="8">
        <v>1154</v>
      </c>
      <c r="H423" s="9">
        <v>1.74</v>
      </c>
      <c r="I423" s="9">
        <f>采购[[#This Row],[采购量]]*采购[[#This Row],[采购单价]]</f>
        <v>2007.96</v>
      </c>
      <c r="J423" s="8" t="s">
        <v>10</v>
      </c>
      <c r="K423" s="8">
        <v>0</v>
      </c>
    </row>
    <row r="424" spans="4:11" x14ac:dyDescent="0.45">
      <c r="D424" s="7">
        <v>44251</v>
      </c>
      <c r="E424" s="8" t="s">
        <v>18</v>
      </c>
      <c r="F424" s="8" t="s">
        <v>19</v>
      </c>
      <c r="G424" s="8">
        <v>2176</v>
      </c>
      <c r="H424" s="9">
        <v>3.24</v>
      </c>
      <c r="I424" s="9">
        <f>采购[[#This Row],[采购量]]*采购[[#This Row],[采购单价]]</f>
        <v>7050.2400000000007</v>
      </c>
      <c r="J424" s="8" t="s">
        <v>10</v>
      </c>
      <c r="K424" s="8">
        <v>0</v>
      </c>
    </row>
    <row r="425" spans="4:11" x14ac:dyDescent="0.45">
      <c r="D425" s="7">
        <v>44252</v>
      </c>
      <c r="E425" s="8" t="s">
        <v>16</v>
      </c>
      <c r="F425" s="8" t="s">
        <v>15</v>
      </c>
      <c r="G425" s="8">
        <v>819</v>
      </c>
      <c r="H425" s="9">
        <v>1.68</v>
      </c>
      <c r="I425" s="9">
        <f>采购[[#This Row],[采购量]]*采购[[#This Row],[采购单价]]</f>
        <v>1375.9199999999998</v>
      </c>
      <c r="J425" s="8" t="s">
        <v>10</v>
      </c>
      <c r="K425" s="8">
        <v>2</v>
      </c>
    </row>
    <row r="426" spans="4:11" x14ac:dyDescent="0.45">
      <c r="D426" s="7">
        <v>44253</v>
      </c>
      <c r="E426" s="8" t="s">
        <v>8</v>
      </c>
      <c r="F426" s="8" t="s">
        <v>14</v>
      </c>
      <c r="G426" s="8">
        <v>1263</v>
      </c>
      <c r="H426" s="9">
        <v>3.24</v>
      </c>
      <c r="I426" s="9">
        <f>采购[[#This Row],[采购量]]*采购[[#This Row],[采购单价]]</f>
        <v>4092.1200000000003</v>
      </c>
      <c r="J426" s="8" t="s">
        <v>10</v>
      </c>
      <c r="K426" s="8">
        <v>8</v>
      </c>
    </row>
    <row r="427" spans="4:11" x14ac:dyDescent="0.45">
      <c r="D427" s="7">
        <v>44254</v>
      </c>
      <c r="E427" s="8" t="s">
        <v>16</v>
      </c>
      <c r="F427" s="8" t="s">
        <v>12</v>
      </c>
      <c r="G427" s="8">
        <v>3196</v>
      </c>
      <c r="H427" s="9">
        <v>3.24</v>
      </c>
      <c r="I427" s="9">
        <f>采购[[#This Row],[采购量]]*采购[[#This Row],[采购单价]]</f>
        <v>10355.040000000001</v>
      </c>
      <c r="J427" s="8" t="s">
        <v>10</v>
      </c>
      <c r="K427" s="8">
        <v>1</v>
      </c>
    </row>
    <row r="428" spans="4:11" x14ac:dyDescent="0.45">
      <c r="D428" s="7">
        <v>44255</v>
      </c>
      <c r="E428" s="8" t="s">
        <v>18</v>
      </c>
      <c r="F428" s="8" t="s">
        <v>15</v>
      </c>
      <c r="G428" s="8">
        <v>834</v>
      </c>
      <c r="H428" s="9">
        <v>3.08</v>
      </c>
      <c r="I428" s="9">
        <f>采购[[#This Row],[采购量]]*采购[[#This Row],[采购单价]]</f>
        <v>2568.7200000000003</v>
      </c>
      <c r="J428" s="8" t="s">
        <v>10</v>
      </c>
      <c r="K428" s="8">
        <v>9</v>
      </c>
    </row>
    <row r="429" spans="4:11" x14ac:dyDescent="0.45">
      <c r="D429" s="7">
        <v>44256</v>
      </c>
      <c r="E429" s="8" t="s">
        <v>8</v>
      </c>
      <c r="F429" s="8" t="s">
        <v>13</v>
      </c>
      <c r="G429" s="8">
        <v>832</v>
      </c>
      <c r="H429" s="9">
        <v>5.18</v>
      </c>
      <c r="I429" s="9">
        <f>采购[[#This Row],[采购量]]*采购[[#This Row],[采购单价]]</f>
        <v>4309.76</v>
      </c>
      <c r="J429" s="8" t="s">
        <v>10</v>
      </c>
      <c r="K429" s="8">
        <v>6</v>
      </c>
    </row>
    <row r="430" spans="4:11" x14ac:dyDescent="0.45">
      <c r="D430" s="7">
        <v>44257</v>
      </c>
      <c r="E430" s="8" t="s">
        <v>8</v>
      </c>
      <c r="F430" s="8" t="s">
        <v>13</v>
      </c>
      <c r="G430" s="8">
        <v>819</v>
      </c>
      <c r="H430" s="9">
        <v>5.18</v>
      </c>
      <c r="I430" s="9">
        <f>采购[[#This Row],[采购量]]*采购[[#This Row],[采购单价]]</f>
        <v>4242.42</v>
      </c>
      <c r="J430" s="8" t="s">
        <v>10</v>
      </c>
      <c r="K430" s="8">
        <v>13</v>
      </c>
    </row>
    <row r="431" spans="4:11" x14ac:dyDescent="0.45">
      <c r="D431" s="7">
        <v>44258</v>
      </c>
      <c r="E431" s="8" t="s">
        <v>17</v>
      </c>
      <c r="F431" s="8" t="s">
        <v>15</v>
      </c>
      <c r="G431" s="8">
        <v>2119</v>
      </c>
      <c r="H431" s="9">
        <v>1.74</v>
      </c>
      <c r="I431" s="9">
        <f>采购[[#This Row],[采购量]]*采购[[#This Row],[采购单价]]</f>
        <v>3687.06</v>
      </c>
      <c r="J431" s="8" t="s">
        <v>10</v>
      </c>
      <c r="K431" s="8">
        <v>10</v>
      </c>
    </row>
    <row r="432" spans="4:11" x14ac:dyDescent="0.45">
      <c r="D432" s="7">
        <v>44259</v>
      </c>
      <c r="E432" s="8" t="s">
        <v>17</v>
      </c>
      <c r="F432" s="8" t="s">
        <v>14</v>
      </c>
      <c r="G432" s="8">
        <v>2471</v>
      </c>
      <c r="H432" s="9">
        <v>1.44</v>
      </c>
      <c r="I432" s="9">
        <f>采购[[#This Row],[采购量]]*采购[[#This Row],[采购单价]]</f>
        <v>3558.24</v>
      </c>
      <c r="J432" s="8" t="s">
        <v>10</v>
      </c>
      <c r="K432" s="8">
        <v>11</v>
      </c>
    </row>
    <row r="433" spans="4:11" x14ac:dyDescent="0.45">
      <c r="D433" s="7">
        <v>44260</v>
      </c>
      <c r="E433" s="8" t="s">
        <v>11</v>
      </c>
      <c r="F433" s="8" t="s">
        <v>12</v>
      </c>
      <c r="G433" s="8">
        <v>2009</v>
      </c>
      <c r="H433" s="9">
        <v>3.24</v>
      </c>
      <c r="I433" s="9">
        <f>采购[[#This Row],[采购量]]*采购[[#This Row],[采购单价]]</f>
        <v>6509.1600000000008</v>
      </c>
      <c r="J433" s="8" t="s">
        <v>10</v>
      </c>
      <c r="K433" s="8">
        <v>13</v>
      </c>
    </row>
    <row r="434" spans="4:11" x14ac:dyDescent="0.45">
      <c r="D434" s="7">
        <v>44261</v>
      </c>
      <c r="E434" s="8" t="s">
        <v>18</v>
      </c>
      <c r="F434" s="8" t="s">
        <v>19</v>
      </c>
      <c r="G434" s="8">
        <v>2362</v>
      </c>
      <c r="H434" s="9">
        <v>3.24</v>
      </c>
      <c r="I434" s="9">
        <f>采购[[#This Row],[采购量]]*采购[[#This Row],[采购单价]]</f>
        <v>7652.88</v>
      </c>
      <c r="J434" s="8" t="s">
        <v>10</v>
      </c>
      <c r="K434" s="8">
        <v>6</v>
      </c>
    </row>
    <row r="435" spans="4:11" x14ac:dyDescent="0.45">
      <c r="D435" s="7">
        <v>44262</v>
      </c>
      <c r="E435" s="8" t="s">
        <v>16</v>
      </c>
      <c r="F435" s="8" t="s">
        <v>15</v>
      </c>
      <c r="G435" s="8">
        <v>2522</v>
      </c>
      <c r="H435" s="9">
        <v>1.44</v>
      </c>
      <c r="I435" s="9">
        <f>采购[[#This Row],[采购量]]*采购[[#This Row],[采购单价]]</f>
        <v>3631.68</v>
      </c>
      <c r="J435" s="8" t="s">
        <v>10</v>
      </c>
      <c r="K435" s="8">
        <v>9</v>
      </c>
    </row>
    <row r="436" spans="4:11" x14ac:dyDescent="0.45">
      <c r="D436" s="7">
        <v>44263</v>
      </c>
      <c r="E436" s="8" t="s">
        <v>11</v>
      </c>
      <c r="F436" s="8" t="s">
        <v>12</v>
      </c>
      <c r="G436" s="8">
        <v>2500</v>
      </c>
      <c r="H436" s="9">
        <v>3.24</v>
      </c>
      <c r="I436" s="9">
        <f>采购[[#This Row],[采购量]]*采购[[#This Row],[采购单价]]</f>
        <v>8100.0000000000009</v>
      </c>
      <c r="J436" s="8" t="s">
        <v>10</v>
      </c>
      <c r="K436" s="8">
        <v>7</v>
      </c>
    </row>
    <row r="437" spans="4:11" x14ac:dyDescent="0.45">
      <c r="D437" s="7">
        <v>44264</v>
      </c>
      <c r="E437" s="8" t="s">
        <v>8</v>
      </c>
      <c r="F437" s="8" t="s">
        <v>14</v>
      </c>
      <c r="G437" s="8">
        <v>1466</v>
      </c>
      <c r="H437" s="9">
        <v>3.24</v>
      </c>
      <c r="I437" s="9">
        <f>采购[[#This Row],[采购量]]*采购[[#This Row],[采购单价]]</f>
        <v>4749.84</v>
      </c>
      <c r="J437" s="8" t="s">
        <v>10</v>
      </c>
      <c r="K437" s="8">
        <v>3</v>
      </c>
    </row>
    <row r="438" spans="4:11" x14ac:dyDescent="0.45">
      <c r="D438" s="7">
        <v>44265</v>
      </c>
      <c r="E438" s="8" t="s">
        <v>18</v>
      </c>
      <c r="F438" s="8" t="s">
        <v>15</v>
      </c>
      <c r="G438" s="8">
        <v>2780</v>
      </c>
      <c r="H438" s="9">
        <v>2.64</v>
      </c>
      <c r="I438" s="9">
        <f>采购[[#This Row],[采购量]]*采购[[#This Row],[采购单价]]</f>
        <v>7339.2000000000007</v>
      </c>
      <c r="J438" s="8" t="s">
        <v>10</v>
      </c>
      <c r="K438" s="8">
        <v>10</v>
      </c>
    </row>
    <row r="439" spans="4:11" x14ac:dyDescent="0.45">
      <c r="D439" s="7">
        <v>44266</v>
      </c>
      <c r="E439" s="8" t="s">
        <v>16</v>
      </c>
      <c r="F439" s="8" t="s">
        <v>12</v>
      </c>
      <c r="G439" s="8">
        <v>4194</v>
      </c>
      <c r="H439" s="9">
        <v>3.24</v>
      </c>
      <c r="I439" s="9">
        <f>采购[[#This Row],[采购量]]*采购[[#This Row],[采购单价]]</f>
        <v>13588.560000000001</v>
      </c>
      <c r="J439" s="8" t="s">
        <v>10</v>
      </c>
      <c r="K439" s="8">
        <v>13</v>
      </c>
    </row>
    <row r="440" spans="4:11" x14ac:dyDescent="0.45">
      <c r="D440" s="7">
        <v>44267</v>
      </c>
      <c r="E440" s="8" t="s">
        <v>8</v>
      </c>
      <c r="F440" s="8" t="s">
        <v>14</v>
      </c>
      <c r="G440" s="8">
        <v>1514</v>
      </c>
      <c r="H440" s="9">
        <v>3.24</v>
      </c>
      <c r="I440" s="9">
        <f>采购[[#This Row],[采购量]]*采购[[#This Row],[采购单价]]</f>
        <v>4905.3600000000006</v>
      </c>
      <c r="J440" s="8" t="s">
        <v>10</v>
      </c>
      <c r="K440" s="8">
        <v>4</v>
      </c>
    </row>
    <row r="441" spans="4:11" x14ac:dyDescent="0.45">
      <c r="D441" s="7">
        <v>44268</v>
      </c>
      <c r="E441" s="8" t="s">
        <v>11</v>
      </c>
      <c r="F441" s="8" t="s">
        <v>14</v>
      </c>
      <c r="G441" s="8">
        <v>2233</v>
      </c>
      <c r="H441" s="9">
        <v>1.1399999999999999</v>
      </c>
      <c r="I441" s="9">
        <f>采购[[#This Row],[采购量]]*采购[[#This Row],[采购单价]]</f>
        <v>2545.62</v>
      </c>
      <c r="J441" s="8" t="s">
        <v>10</v>
      </c>
      <c r="K441" s="8">
        <v>12</v>
      </c>
    </row>
    <row r="442" spans="4:11" x14ac:dyDescent="0.45">
      <c r="D442" s="7">
        <v>44269</v>
      </c>
      <c r="E442" s="8" t="s">
        <v>18</v>
      </c>
      <c r="F442" s="8" t="s">
        <v>15</v>
      </c>
      <c r="G442" s="8">
        <v>1994</v>
      </c>
      <c r="H442" s="9">
        <v>2.64</v>
      </c>
      <c r="I442" s="9">
        <f>采购[[#This Row],[采购量]]*采购[[#This Row],[采购单价]]</f>
        <v>5264.16</v>
      </c>
      <c r="J442" s="8" t="s">
        <v>10</v>
      </c>
      <c r="K442" s="8">
        <v>11</v>
      </c>
    </row>
    <row r="443" spans="4:11" x14ac:dyDescent="0.45">
      <c r="D443" s="7">
        <v>44270</v>
      </c>
      <c r="E443" s="8" t="s">
        <v>11</v>
      </c>
      <c r="F443" s="8" t="s">
        <v>14</v>
      </c>
      <c r="G443" s="8">
        <v>2713</v>
      </c>
      <c r="H443" s="9">
        <v>1.1399999999999999</v>
      </c>
      <c r="I443" s="9">
        <f>采购[[#This Row],[采购量]]*采购[[#This Row],[采购单价]]</f>
        <v>3092.8199999999997</v>
      </c>
      <c r="J443" s="8" t="s">
        <v>10</v>
      </c>
      <c r="K443" s="8">
        <v>1</v>
      </c>
    </row>
    <row r="444" spans="4:11" x14ac:dyDescent="0.45">
      <c r="D444" s="7">
        <v>44271</v>
      </c>
      <c r="E444" s="8" t="s">
        <v>11</v>
      </c>
      <c r="F444" s="8" t="s">
        <v>14</v>
      </c>
      <c r="G444" s="8">
        <v>1115</v>
      </c>
      <c r="H444" s="9">
        <v>1.1399999999999999</v>
      </c>
      <c r="I444" s="9">
        <f>采购[[#This Row],[采购量]]*采购[[#This Row],[采购单价]]</f>
        <v>1271.0999999999999</v>
      </c>
      <c r="J444" s="8" t="s">
        <v>10</v>
      </c>
      <c r="K444" s="8">
        <v>15</v>
      </c>
    </row>
    <row r="445" spans="4:11" x14ac:dyDescent="0.45">
      <c r="D445" s="7">
        <v>44272</v>
      </c>
      <c r="E445" s="8" t="s">
        <v>18</v>
      </c>
      <c r="F445" s="8" t="s">
        <v>14</v>
      </c>
      <c r="G445" s="8">
        <v>2876</v>
      </c>
      <c r="H445" s="9">
        <v>2.04</v>
      </c>
      <c r="I445" s="9">
        <f>采购[[#This Row],[采购量]]*采购[[#This Row],[采购单价]]</f>
        <v>5867.04</v>
      </c>
      <c r="J445" s="8" t="s">
        <v>10</v>
      </c>
      <c r="K445" s="8">
        <v>9</v>
      </c>
    </row>
    <row r="446" spans="4:11" x14ac:dyDescent="0.45">
      <c r="D446" s="7">
        <v>44273</v>
      </c>
      <c r="E446" s="8" t="s">
        <v>17</v>
      </c>
      <c r="F446" s="8" t="s">
        <v>15</v>
      </c>
      <c r="G446" s="8">
        <v>814</v>
      </c>
      <c r="H446" s="9">
        <v>2.0299999999999998</v>
      </c>
      <c r="I446" s="9">
        <f>采购[[#This Row],[采购量]]*采购[[#This Row],[采购单价]]</f>
        <v>1652.4199999999998</v>
      </c>
      <c r="J446" s="8" t="s">
        <v>10</v>
      </c>
      <c r="K446" s="8">
        <v>2</v>
      </c>
    </row>
    <row r="447" spans="4:11" x14ac:dyDescent="0.45">
      <c r="D447" s="7">
        <v>44274</v>
      </c>
      <c r="E447" s="8" t="s">
        <v>8</v>
      </c>
      <c r="F447" s="8" t="s">
        <v>14</v>
      </c>
      <c r="G447" s="8">
        <v>2517</v>
      </c>
      <c r="H447" s="9">
        <v>3.24</v>
      </c>
      <c r="I447" s="9">
        <f>采购[[#This Row],[采购量]]*采购[[#This Row],[采购单价]]</f>
        <v>8155.0800000000008</v>
      </c>
      <c r="J447" s="8" t="s">
        <v>10</v>
      </c>
      <c r="K447" s="8">
        <v>0</v>
      </c>
    </row>
    <row r="448" spans="4:11" x14ac:dyDescent="0.45">
      <c r="D448" s="7">
        <v>44275</v>
      </c>
      <c r="E448" s="8" t="s">
        <v>21</v>
      </c>
      <c r="F448" s="8" t="s">
        <v>15</v>
      </c>
      <c r="G448" s="8">
        <v>2715</v>
      </c>
      <c r="H448" s="9">
        <v>1.74</v>
      </c>
      <c r="I448" s="9">
        <f>采购[[#This Row],[采购量]]*采购[[#This Row],[采购单价]]</f>
        <v>4724.1000000000004</v>
      </c>
      <c r="J448" s="8" t="s">
        <v>10</v>
      </c>
      <c r="K448" s="8">
        <v>0</v>
      </c>
    </row>
    <row r="449" spans="4:11" x14ac:dyDescent="0.45">
      <c r="D449" s="7">
        <v>44276</v>
      </c>
      <c r="E449" s="8" t="s">
        <v>21</v>
      </c>
      <c r="F449" s="8" t="s">
        <v>15</v>
      </c>
      <c r="G449" s="8">
        <v>963</v>
      </c>
      <c r="H449" s="9">
        <v>2.0299999999999998</v>
      </c>
      <c r="I449" s="9">
        <f>采购[[#This Row],[采购量]]*采购[[#This Row],[采购单价]]</f>
        <v>1954.8899999999999</v>
      </c>
      <c r="J449" s="8" t="s">
        <v>10</v>
      </c>
      <c r="K449" s="8">
        <v>6</v>
      </c>
    </row>
    <row r="450" spans="4:11" x14ac:dyDescent="0.45">
      <c r="D450" s="7">
        <v>44277</v>
      </c>
      <c r="E450" s="8" t="s">
        <v>16</v>
      </c>
      <c r="F450" s="8" t="s">
        <v>14</v>
      </c>
      <c r="G450" s="8">
        <v>2656</v>
      </c>
      <c r="H450" s="9">
        <v>1.1399999999999999</v>
      </c>
      <c r="I450" s="9">
        <f>采购[[#This Row],[采购量]]*采购[[#This Row],[采购单价]]</f>
        <v>3027.8399999999997</v>
      </c>
      <c r="J450" s="8" t="s">
        <v>10</v>
      </c>
      <c r="K450" s="8">
        <v>11</v>
      </c>
    </row>
    <row r="451" spans="4:11" x14ac:dyDescent="0.45">
      <c r="D451" s="7">
        <v>44278</v>
      </c>
      <c r="E451" s="8" t="s">
        <v>16</v>
      </c>
      <c r="F451" s="8" t="s">
        <v>14</v>
      </c>
      <c r="G451" s="8">
        <v>2870</v>
      </c>
      <c r="H451" s="9">
        <v>1.1399999999999999</v>
      </c>
      <c r="I451" s="9">
        <f>采购[[#This Row],[采购量]]*采购[[#This Row],[采购单价]]</f>
        <v>3271.7999999999997</v>
      </c>
      <c r="J451" s="8" t="s">
        <v>10</v>
      </c>
      <c r="K451" s="8">
        <v>12</v>
      </c>
    </row>
    <row r="452" spans="4:11" x14ac:dyDescent="0.45">
      <c r="D452" s="7">
        <v>44279</v>
      </c>
      <c r="E452" s="8" t="s">
        <v>17</v>
      </c>
      <c r="F452" s="8" t="s">
        <v>14</v>
      </c>
      <c r="G452" s="8">
        <v>3778</v>
      </c>
      <c r="H452" s="9">
        <v>1.44</v>
      </c>
      <c r="I452" s="9">
        <f>采购[[#This Row],[采购量]]*采购[[#This Row],[采购单价]]</f>
        <v>5440.32</v>
      </c>
      <c r="J452" s="8" t="s">
        <v>10</v>
      </c>
      <c r="K452" s="8">
        <v>14</v>
      </c>
    </row>
    <row r="453" spans="4:11" x14ac:dyDescent="0.45">
      <c r="D453" s="7">
        <v>44280</v>
      </c>
      <c r="E453" s="8" t="s">
        <v>17</v>
      </c>
      <c r="F453" s="8" t="s">
        <v>14</v>
      </c>
      <c r="G453" s="8">
        <v>2230</v>
      </c>
      <c r="H453" s="9">
        <v>1.44</v>
      </c>
      <c r="I453" s="9">
        <f>采购[[#This Row],[采购量]]*采购[[#This Row],[采购单价]]</f>
        <v>3211.2</v>
      </c>
      <c r="J453" s="8" t="s">
        <v>10</v>
      </c>
      <c r="K453" s="8">
        <v>15</v>
      </c>
    </row>
    <row r="454" spans="4:11" x14ac:dyDescent="0.45">
      <c r="D454" s="7">
        <v>44281</v>
      </c>
      <c r="E454" s="8" t="s">
        <v>8</v>
      </c>
      <c r="F454" s="8" t="s">
        <v>9</v>
      </c>
      <c r="G454" s="8">
        <v>3232</v>
      </c>
      <c r="H454" s="9">
        <v>2.04</v>
      </c>
      <c r="I454" s="9">
        <f>采购[[#This Row],[采购量]]*采购[[#This Row],[采购单价]]</f>
        <v>6593.28</v>
      </c>
      <c r="J454" s="8" t="s">
        <v>10</v>
      </c>
      <c r="K454" s="8">
        <v>13</v>
      </c>
    </row>
    <row r="455" spans="4:11" x14ac:dyDescent="0.45">
      <c r="D455" s="7">
        <v>44282</v>
      </c>
      <c r="E455" s="8" t="s">
        <v>17</v>
      </c>
      <c r="F455" s="8" t="s">
        <v>15</v>
      </c>
      <c r="G455" s="8">
        <v>1039</v>
      </c>
      <c r="H455" s="9">
        <v>1.74</v>
      </c>
      <c r="I455" s="9">
        <f>采购[[#This Row],[采购量]]*采购[[#This Row],[采购单价]]</f>
        <v>1807.86</v>
      </c>
      <c r="J455" s="8" t="s">
        <v>10</v>
      </c>
      <c r="K455" s="8">
        <v>7</v>
      </c>
    </row>
    <row r="456" spans="4:11" x14ac:dyDescent="0.45">
      <c r="D456" s="7">
        <v>44283</v>
      </c>
      <c r="E456" s="8" t="s">
        <v>18</v>
      </c>
      <c r="F456" s="8" t="s">
        <v>19</v>
      </c>
      <c r="G456" s="8">
        <v>2489</v>
      </c>
      <c r="H456" s="9">
        <v>3.24</v>
      </c>
      <c r="I456" s="9">
        <f>采购[[#This Row],[采购量]]*采购[[#This Row],[采购单价]]</f>
        <v>8064.3600000000006</v>
      </c>
      <c r="J456" s="8" t="s">
        <v>10</v>
      </c>
      <c r="K456" s="8">
        <v>0</v>
      </c>
    </row>
    <row r="457" spans="4:11" x14ac:dyDescent="0.45">
      <c r="D457" s="7">
        <v>44284</v>
      </c>
      <c r="E457" s="8" t="s">
        <v>16</v>
      </c>
      <c r="F457" s="8" t="s">
        <v>15</v>
      </c>
      <c r="G457" s="8">
        <v>1169</v>
      </c>
      <c r="H457" s="9">
        <v>1.44</v>
      </c>
      <c r="I457" s="9">
        <f>采购[[#This Row],[采购量]]*采购[[#This Row],[采购单价]]</f>
        <v>1683.36</v>
      </c>
      <c r="J457" s="8" t="s">
        <v>10</v>
      </c>
      <c r="K457" s="8">
        <v>10</v>
      </c>
    </row>
    <row r="458" spans="4:11" x14ac:dyDescent="0.45">
      <c r="D458" s="7">
        <v>44285</v>
      </c>
      <c r="E458" s="8" t="s">
        <v>16</v>
      </c>
      <c r="F458" s="8" t="s">
        <v>15</v>
      </c>
      <c r="G458" s="8">
        <v>1469</v>
      </c>
      <c r="H458" s="9">
        <v>1.44</v>
      </c>
      <c r="I458" s="9">
        <f>采购[[#This Row],[采购量]]*采购[[#This Row],[采购单价]]</f>
        <v>2115.36</v>
      </c>
      <c r="J458" s="8" t="s">
        <v>10</v>
      </c>
      <c r="K458" s="8">
        <v>14</v>
      </c>
    </row>
    <row r="459" spans="4:11" x14ac:dyDescent="0.45">
      <c r="D459" s="7">
        <v>44286</v>
      </c>
      <c r="E459" s="8" t="s">
        <v>17</v>
      </c>
      <c r="F459" s="8" t="s">
        <v>14</v>
      </c>
      <c r="G459" s="8">
        <v>3646</v>
      </c>
      <c r="H459" s="9">
        <v>1.44</v>
      </c>
      <c r="I459" s="9">
        <f>采购[[#This Row],[采购量]]*采购[[#This Row],[采购单价]]</f>
        <v>5250.24</v>
      </c>
      <c r="J459" s="8" t="s">
        <v>10</v>
      </c>
      <c r="K459" s="8">
        <v>0</v>
      </c>
    </row>
    <row r="460" spans="4:11" x14ac:dyDescent="0.45">
      <c r="D460" s="7">
        <v>44287</v>
      </c>
      <c r="E460" s="8" t="s">
        <v>8</v>
      </c>
      <c r="F460" s="8" t="s">
        <v>9</v>
      </c>
      <c r="G460" s="8">
        <v>1699</v>
      </c>
      <c r="H460" s="9">
        <v>2.04</v>
      </c>
      <c r="I460" s="9">
        <f>采购[[#This Row],[采购量]]*采购[[#This Row],[采购单价]]</f>
        <v>3465.96</v>
      </c>
      <c r="J460" s="8" t="s">
        <v>10</v>
      </c>
      <c r="K460" s="8">
        <v>4</v>
      </c>
    </row>
    <row r="461" spans="4:11" x14ac:dyDescent="0.45">
      <c r="D461" s="7">
        <v>44288</v>
      </c>
      <c r="E461" s="8" t="s">
        <v>17</v>
      </c>
      <c r="F461" s="8" t="s">
        <v>14</v>
      </c>
      <c r="G461" s="8">
        <v>3755</v>
      </c>
      <c r="H461" s="9">
        <v>1.44</v>
      </c>
      <c r="I461" s="9">
        <f>采购[[#This Row],[采购量]]*采购[[#This Row],[采购单价]]</f>
        <v>5407.2</v>
      </c>
      <c r="J461" s="8" t="s">
        <v>10</v>
      </c>
      <c r="K461" s="8">
        <v>11</v>
      </c>
    </row>
    <row r="462" spans="4:11" x14ac:dyDescent="0.45">
      <c r="D462" s="7">
        <v>44289</v>
      </c>
      <c r="E462" s="8" t="s">
        <v>18</v>
      </c>
      <c r="F462" s="8" t="s">
        <v>19</v>
      </c>
      <c r="G462" s="8">
        <v>1403</v>
      </c>
      <c r="H462" s="9">
        <v>3.24</v>
      </c>
      <c r="I462" s="9">
        <f>采购[[#This Row],[采购量]]*采购[[#This Row],[采购单价]]</f>
        <v>4545.72</v>
      </c>
      <c r="J462" s="8" t="s">
        <v>10</v>
      </c>
      <c r="K462" s="8">
        <v>12</v>
      </c>
    </row>
    <row r="463" spans="4:11" x14ac:dyDescent="0.45">
      <c r="D463" s="7">
        <v>44290</v>
      </c>
      <c r="E463" s="8" t="s">
        <v>18</v>
      </c>
      <c r="F463" s="8" t="s">
        <v>15</v>
      </c>
      <c r="G463" s="8">
        <v>2312</v>
      </c>
      <c r="H463" s="9">
        <v>2.64</v>
      </c>
      <c r="I463" s="9">
        <f>采购[[#This Row],[采购量]]*采购[[#This Row],[采购单价]]</f>
        <v>6103.68</v>
      </c>
      <c r="J463" s="8" t="s">
        <v>10</v>
      </c>
      <c r="K463" s="8">
        <v>2</v>
      </c>
    </row>
    <row r="464" spans="4:11" x14ac:dyDescent="0.45">
      <c r="D464" s="7">
        <v>44291</v>
      </c>
      <c r="E464" s="8" t="s">
        <v>11</v>
      </c>
      <c r="F464" s="8" t="s">
        <v>15</v>
      </c>
      <c r="G464" s="8">
        <v>1432</v>
      </c>
      <c r="H464" s="9">
        <v>1.44</v>
      </c>
      <c r="I464" s="9">
        <f>采购[[#This Row],[采购量]]*采购[[#This Row],[采购单价]]</f>
        <v>2062.08</v>
      </c>
      <c r="J464" s="8" t="s">
        <v>10</v>
      </c>
      <c r="K464" s="8">
        <v>9</v>
      </c>
    </row>
    <row r="465" spans="4:11" x14ac:dyDescent="0.45">
      <c r="D465" s="7">
        <v>44292</v>
      </c>
      <c r="E465" s="8" t="s">
        <v>11</v>
      </c>
      <c r="F465" s="8" t="s">
        <v>14</v>
      </c>
      <c r="G465" s="8">
        <v>2018</v>
      </c>
      <c r="H465" s="9">
        <v>1.1399999999999999</v>
      </c>
      <c r="I465" s="9">
        <f>采购[[#This Row],[采购量]]*采购[[#This Row],[采购单价]]</f>
        <v>2300.52</v>
      </c>
      <c r="J465" s="8" t="s">
        <v>10</v>
      </c>
      <c r="K465" s="8">
        <v>12</v>
      </c>
    </row>
    <row r="466" spans="4:11" x14ac:dyDescent="0.45">
      <c r="D466" s="7">
        <v>44293</v>
      </c>
      <c r="E466" s="8" t="s">
        <v>17</v>
      </c>
      <c r="F466" s="8" t="s">
        <v>15</v>
      </c>
      <c r="G466" s="8">
        <v>1871</v>
      </c>
      <c r="H466" s="9">
        <v>1.74</v>
      </c>
      <c r="I466" s="9">
        <f>采购[[#This Row],[采购量]]*采购[[#This Row],[采购单价]]</f>
        <v>3255.54</v>
      </c>
      <c r="J466" s="8" t="s">
        <v>10</v>
      </c>
      <c r="K466" s="8">
        <v>13</v>
      </c>
    </row>
    <row r="467" spans="4:11" x14ac:dyDescent="0.45">
      <c r="D467" s="7">
        <v>44294</v>
      </c>
      <c r="E467" s="8" t="s">
        <v>11</v>
      </c>
      <c r="F467" s="8" t="s">
        <v>15</v>
      </c>
      <c r="G467" s="8">
        <v>1032</v>
      </c>
      <c r="H467" s="9">
        <v>1.44</v>
      </c>
      <c r="I467" s="9">
        <f>采购[[#This Row],[采购量]]*采购[[#This Row],[采购单价]]</f>
        <v>1486.08</v>
      </c>
      <c r="J467" s="8" t="s">
        <v>10</v>
      </c>
      <c r="K467" s="8">
        <v>10</v>
      </c>
    </row>
    <row r="468" spans="4:11" x14ac:dyDescent="0.45">
      <c r="D468" s="7">
        <v>44295</v>
      </c>
      <c r="E468" s="8" t="s">
        <v>17</v>
      </c>
      <c r="F468" s="8" t="s">
        <v>14</v>
      </c>
      <c r="G468" s="8">
        <v>2266</v>
      </c>
      <c r="H468" s="9">
        <v>1.44</v>
      </c>
      <c r="I468" s="9">
        <f>采购[[#This Row],[采购量]]*采购[[#This Row],[采购单价]]</f>
        <v>3263.04</v>
      </c>
      <c r="J468" s="8" t="s">
        <v>10</v>
      </c>
      <c r="K468" s="8">
        <v>5</v>
      </c>
    </row>
    <row r="469" spans="4:11" x14ac:dyDescent="0.45">
      <c r="D469" s="7">
        <v>44296</v>
      </c>
      <c r="E469" s="8" t="s">
        <v>11</v>
      </c>
      <c r="F469" s="8" t="s">
        <v>12</v>
      </c>
      <c r="G469" s="8">
        <v>701</v>
      </c>
      <c r="H469" s="9">
        <v>3.78</v>
      </c>
      <c r="I469" s="9">
        <f>采购[[#This Row],[采购量]]*采购[[#This Row],[采购单价]]</f>
        <v>2649.7799999999997</v>
      </c>
      <c r="J469" s="8" t="s">
        <v>10</v>
      </c>
      <c r="K469" s="8">
        <v>8</v>
      </c>
    </row>
    <row r="470" spans="4:11" x14ac:dyDescent="0.45">
      <c r="D470" s="7">
        <v>44297</v>
      </c>
      <c r="E470" s="8" t="s">
        <v>16</v>
      </c>
      <c r="F470" s="8" t="s">
        <v>15</v>
      </c>
      <c r="G470" s="8">
        <v>660</v>
      </c>
      <c r="H470" s="9">
        <v>1.68</v>
      </c>
      <c r="I470" s="9">
        <f>采购[[#This Row],[采购量]]*采购[[#This Row],[采购单价]]</f>
        <v>1108.8</v>
      </c>
      <c r="J470" s="8" t="s">
        <v>10</v>
      </c>
      <c r="K470" s="8">
        <v>3</v>
      </c>
    </row>
    <row r="471" spans="4:11" x14ac:dyDescent="0.45">
      <c r="D471" s="7">
        <v>44298</v>
      </c>
      <c r="E471" s="8" t="s">
        <v>11</v>
      </c>
      <c r="F471" s="8" t="s">
        <v>15</v>
      </c>
      <c r="G471" s="8">
        <v>2811</v>
      </c>
      <c r="H471" s="9">
        <v>1.44</v>
      </c>
      <c r="I471" s="9">
        <f>采购[[#This Row],[采购量]]*采购[[#This Row],[采购单价]]</f>
        <v>4047.8399999999997</v>
      </c>
      <c r="J471" s="8" t="s">
        <v>10</v>
      </c>
      <c r="K471" s="8">
        <v>13</v>
      </c>
    </row>
    <row r="472" spans="4:11" x14ac:dyDescent="0.45">
      <c r="D472" s="7">
        <v>44299</v>
      </c>
      <c r="E472" s="8" t="s">
        <v>8</v>
      </c>
      <c r="F472" s="8" t="s">
        <v>9</v>
      </c>
      <c r="G472" s="8">
        <v>1427</v>
      </c>
      <c r="H472" s="9">
        <v>2.04</v>
      </c>
      <c r="I472" s="9">
        <f>采购[[#This Row],[采购量]]*采购[[#This Row],[采购单价]]</f>
        <v>2911.08</v>
      </c>
      <c r="J472" s="8" t="s">
        <v>10</v>
      </c>
      <c r="K472" s="8">
        <v>7</v>
      </c>
    </row>
    <row r="473" spans="4:11" x14ac:dyDescent="0.45">
      <c r="D473" s="7">
        <v>44300</v>
      </c>
      <c r="E473" s="8" t="s">
        <v>11</v>
      </c>
      <c r="F473" s="8" t="s">
        <v>14</v>
      </c>
      <c r="G473" s="8">
        <v>2520</v>
      </c>
      <c r="H473" s="9">
        <v>1.1399999999999999</v>
      </c>
      <c r="I473" s="9">
        <f>采购[[#This Row],[采购量]]*采购[[#This Row],[采购单价]]</f>
        <v>2872.7999999999997</v>
      </c>
      <c r="J473" s="8" t="s">
        <v>10</v>
      </c>
      <c r="K473" s="8">
        <v>10</v>
      </c>
    </row>
    <row r="474" spans="4:11" x14ac:dyDescent="0.45">
      <c r="D474" s="7">
        <v>44301</v>
      </c>
      <c r="E474" s="8" t="s">
        <v>16</v>
      </c>
      <c r="F474" s="8" t="s">
        <v>14</v>
      </c>
      <c r="G474" s="8">
        <v>2008</v>
      </c>
      <c r="H474" s="9">
        <v>1.1399999999999999</v>
      </c>
      <c r="I474" s="9">
        <f>采购[[#This Row],[采购量]]*采购[[#This Row],[采购单价]]</f>
        <v>2289.12</v>
      </c>
      <c r="J474" s="8" t="s">
        <v>10</v>
      </c>
      <c r="K474" s="8">
        <v>1</v>
      </c>
    </row>
    <row r="475" spans="4:11" x14ac:dyDescent="0.45">
      <c r="D475" s="7">
        <v>44302</v>
      </c>
      <c r="E475" s="8" t="s">
        <v>17</v>
      </c>
      <c r="F475" s="8" t="s">
        <v>15</v>
      </c>
      <c r="G475" s="8">
        <v>1260</v>
      </c>
      <c r="H475" s="9">
        <v>1.74</v>
      </c>
      <c r="I475" s="9">
        <f>采购[[#This Row],[采购量]]*采购[[#This Row],[采购单价]]</f>
        <v>2192.4</v>
      </c>
      <c r="J475" s="8" t="s">
        <v>10</v>
      </c>
      <c r="K475" s="8">
        <v>13</v>
      </c>
    </row>
    <row r="476" spans="4:11" x14ac:dyDescent="0.45">
      <c r="D476" s="7">
        <v>44303</v>
      </c>
      <c r="E476" s="8" t="s">
        <v>21</v>
      </c>
      <c r="F476" s="8" t="s">
        <v>15</v>
      </c>
      <c r="G476" s="8">
        <v>1928</v>
      </c>
      <c r="H476" s="9">
        <v>1.74</v>
      </c>
      <c r="I476" s="9">
        <f>采购[[#This Row],[采购量]]*采购[[#This Row],[采购单价]]</f>
        <v>3354.72</v>
      </c>
      <c r="J476" s="8" t="s">
        <v>10</v>
      </c>
      <c r="K476" s="8">
        <v>6</v>
      </c>
    </row>
    <row r="477" spans="4:11" x14ac:dyDescent="0.45">
      <c r="D477" s="7">
        <v>44304</v>
      </c>
      <c r="E477" s="8" t="s">
        <v>18</v>
      </c>
      <c r="F477" s="8" t="s">
        <v>15</v>
      </c>
      <c r="G477" s="8">
        <v>2440</v>
      </c>
      <c r="H477" s="9">
        <v>2.64</v>
      </c>
      <c r="I477" s="9">
        <f>采购[[#This Row],[采购量]]*采购[[#This Row],[采购单价]]</f>
        <v>6441.6</v>
      </c>
      <c r="J477" s="8" t="s">
        <v>10</v>
      </c>
      <c r="K477" s="8">
        <v>0</v>
      </c>
    </row>
    <row r="478" spans="4:11" x14ac:dyDescent="0.45">
      <c r="D478" s="7">
        <v>44305</v>
      </c>
      <c r="E478" s="8" t="s">
        <v>21</v>
      </c>
      <c r="F478" s="8" t="s">
        <v>12</v>
      </c>
      <c r="G478" s="8">
        <v>2337</v>
      </c>
      <c r="H478" s="9">
        <v>4.4400000000000004</v>
      </c>
      <c r="I478" s="9">
        <f>采购[[#This Row],[采购量]]*采购[[#This Row],[采购单价]]</f>
        <v>10376.280000000001</v>
      </c>
      <c r="J478" s="8" t="s">
        <v>10</v>
      </c>
      <c r="K478" s="8">
        <v>14</v>
      </c>
    </row>
    <row r="479" spans="4:11" x14ac:dyDescent="0.45">
      <c r="D479" s="7">
        <v>44306</v>
      </c>
      <c r="E479" s="8" t="s">
        <v>8</v>
      </c>
      <c r="F479" s="8" t="s">
        <v>9</v>
      </c>
      <c r="G479" s="8">
        <v>1977</v>
      </c>
      <c r="H479" s="9">
        <v>2.04</v>
      </c>
      <c r="I479" s="9">
        <f>采购[[#This Row],[采购量]]*采购[[#This Row],[采购单价]]</f>
        <v>4033.08</v>
      </c>
      <c r="J479" s="8" t="s">
        <v>10</v>
      </c>
      <c r="K479" s="8">
        <v>11</v>
      </c>
    </row>
    <row r="480" spans="4:11" x14ac:dyDescent="0.45">
      <c r="D480" s="7">
        <v>44307</v>
      </c>
      <c r="E480" s="8" t="s">
        <v>8</v>
      </c>
      <c r="F480" s="8" t="s">
        <v>14</v>
      </c>
      <c r="G480" s="8">
        <v>642</v>
      </c>
      <c r="H480" s="9">
        <v>3.78</v>
      </c>
      <c r="I480" s="9">
        <f>采购[[#This Row],[采购量]]*采购[[#This Row],[采购单价]]</f>
        <v>2426.7599999999998</v>
      </c>
      <c r="J480" s="8" t="s">
        <v>10</v>
      </c>
      <c r="K480" s="8">
        <v>7</v>
      </c>
    </row>
    <row r="481" spans="4:11" x14ac:dyDescent="0.45">
      <c r="D481" s="7">
        <v>44308</v>
      </c>
      <c r="E481" s="8" t="s">
        <v>17</v>
      </c>
      <c r="F481" s="8" t="s">
        <v>15</v>
      </c>
      <c r="G481" s="8">
        <v>2451</v>
      </c>
      <c r="H481" s="9">
        <v>1.74</v>
      </c>
      <c r="I481" s="9">
        <f>采购[[#This Row],[采购量]]*采购[[#This Row],[采购单价]]</f>
        <v>4264.74</v>
      </c>
      <c r="J481" s="8" t="s">
        <v>10</v>
      </c>
      <c r="K481" s="8">
        <v>4</v>
      </c>
    </row>
    <row r="482" spans="4:11" x14ac:dyDescent="0.45">
      <c r="D482" s="7">
        <v>44309</v>
      </c>
      <c r="E482" s="8" t="s">
        <v>16</v>
      </c>
      <c r="F482" s="8" t="s">
        <v>15</v>
      </c>
      <c r="G482" s="8">
        <v>2307</v>
      </c>
      <c r="H482" s="9">
        <v>1.44</v>
      </c>
      <c r="I482" s="9">
        <f>采购[[#This Row],[采购量]]*采购[[#This Row],[采购单价]]</f>
        <v>3322.08</v>
      </c>
      <c r="J482" s="8" t="s">
        <v>10</v>
      </c>
      <c r="K482" s="8">
        <v>1</v>
      </c>
    </row>
    <row r="483" spans="4:11" x14ac:dyDescent="0.45">
      <c r="D483" s="7">
        <v>44310</v>
      </c>
      <c r="E483" s="8" t="s">
        <v>16</v>
      </c>
      <c r="F483" s="8" t="s">
        <v>15</v>
      </c>
      <c r="G483" s="8">
        <v>2778</v>
      </c>
      <c r="H483" s="9">
        <v>1.44</v>
      </c>
      <c r="I483" s="9">
        <f>采购[[#This Row],[采购量]]*采购[[#This Row],[采购单价]]</f>
        <v>4000.3199999999997</v>
      </c>
      <c r="J483" s="8" t="s">
        <v>10</v>
      </c>
      <c r="K483" s="8">
        <v>8</v>
      </c>
    </row>
    <row r="484" spans="4:11" x14ac:dyDescent="0.45">
      <c r="D484" s="7">
        <v>44311</v>
      </c>
      <c r="E484" s="8" t="s">
        <v>18</v>
      </c>
      <c r="F484" s="8" t="s">
        <v>14</v>
      </c>
      <c r="G484" s="8">
        <v>2146</v>
      </c>
      <c r="H484" s="9">
        <v>2.04</v>
      </c>
      <c r="I484" s="9">
        <f>采购[[#This Row],[采购量]]*采购[[#This Row],[采购单价]]</f>
        <v>4377.84</v>
      </c>
      <c r="J484" s="8" t="s">
        <v>10</v>
      </c>
      <c r="K484" s="8">
        <v>4</v>
      </c>
    </row>
    <row r="485" spans="4:11" x14ac:dyDescent="0.45">
      <c r="D485" s="7">
        <v>44312</v>
      </c>
      <c r="E485" s="8" t="s">
        <v>21</v>
      </c>
      <c r="F485" s="8" t="s">
        <v>15</v>
      </c>
      <c r="G485" s="8">
        <v>934</v>
      </c>
      <c r="H485" s="9">
        <v>2.0299999999999998</v>
      </c>
      <c r="I485" s="9">
        <f>采购[[#This Row],[采购量]]*采购[[#This Row],[采购单价]]</f>
        <v>1896.0199999999998</v>
      </c>
      <c r="J485" s="8" t="s">
        <v>10</v>
      </c>
      <c r="K485" s="8">
        <v>1</v>
      </c>
    </row>
    <row r="486" spans="4:11" x14ac:dyDescent="0.45">
      <c r="D486" s="7">
        <v>44313</v>
      </c>
      <c r="E486" s="8" t="s">
        <v>8</v>
      </c>
      <c r="F486" s="8" t="s">
        <v>13</v>
      </c>
      <c r="G486" s="8">
        <v>1856</v>
      </c>
      <c r="H486" s="9">
        <v>4.4400000000000004</v>
      </c>
      <c r="I486" s="9">
        <f>采购[[#This Row],[采购量]]*采购[[#This Row],[采购单价]]</f>
        <v>8240.6400000000012</v>
      </c>
      <c r="J486" s="8" t="s">
        <v>10</v>
      </c>
      <c r="K486" s="8">
        <v>9</v>
      </c>
    </row>
    <row r="487" spans="4:11" x14ac:dyDescent="0.45">
      <c r="D487" s="7">
        <v>44314</v>
      </c>
      <c r="E487" s="8" t="s">
        <v>8</v>
      </c>
      <c r="F487" s="8" t="s">
        <v>9</v>
      </c>
      <c r="G487" s="8">
        <v>2359</v>
      </c>
      <c r="H487" s="9">
        <v>2.04</v>
      </c>
      <c r="I487" s="9">
        <f>采购[[#This Row],[采购量]]*采购[[#This Row],[采购单价]]</f>
        <v>4812.3599999999997</v>
      </c>
      <c r="J487" s="8" t="s">
        <v>10</v>
      </c>
      <c r="K487" s="8">
        <v>0</v>
      </c>
    </row>
    <row r="488" spans="4:11" x14ac:dyDescent="0.45">
      <c r="D488" s="7">
        <v>44315</v>
      </c>
      <c r="E488" s="8" t="s">
        <v>18</v>
      </c>
      <c r="F488" s="8" t="s">
        <v>14</v>
      </c>
      <c r="G488" s="8">
        <v>1869</v>
      </c>
      <c r="H488" s="9">
        <v>2.04</v>
      </c>
      <c r="I488" s="9">
        <f>采购[[#This Row],[采购量]]*采购[[#This Row],[采购单价]]</f>
        <v>3812.76</v>
      </c>
      <c r="J488" s="8" t="s">
        <v>10</v>
      </c>
      <c r="K488" s="8">
        <v>1</v>
      </c>
    </row>
    <row r="489" spans="4:11" x14ac:dyDescent="0.45">
      <c r="D489" s="7">
        <v>44316</v>
      </c>
      <c r="E489" s="8" t="s">
        <v>18</v>
      </c>
      <c r="F489" s="8" t="s">
        <v>14</v>
      </c>
      <c r="G489" s="8">
        <v>2898</v>
      </c>
      <c r="H489" s="9">
        <v>2.04</v>
      </c>
      <c r="I489" s="9">
        <f>采购[[#This Row],[采购量]]*采购[[#This Row],[采购单价]]</f>
        <v>5911.92</v>
      </c>
      <c r="J489" s="8" t="s">
        <v>10</v>
      </c>
      <c r="K489" s="8">
        <v>0</v>
      </c>
    </row>
    <row r="490" spans="4:11" x14ac:dyDescent="0.45">
      <c r="D490" s="7">
        <v>44317</v>
      </c>
      <c r="E490" s="8" t="s">
        <v>21</v>
      </c>
      <c r="F490" s="8" t="s">
        <v>15</v>
      </c>
      <c r="G490" s="8">
        <v>646</v>
      </c>
      <c r="H490" s="9">
        <v>2.0299999999999998</v>
      </c>
      <c r="I490" s="9">
        <f>采购[[#This Row],[采购量]]*采购[[#This Row],[采购单价]]</f>
        <v>1311.3799999999999</v>
      </c>
      <c r="J490" s="8" t="s">
        <v>10</v>
      </c>
      <c r="K490" s="8">
        <v>0</v>
      </c>
    </row>
    <row r="491" spans="4:11" x14ac:dyDescent="0.45">
      <c r="D491" s="7">
        <v>44318</v>
      </c>
      <c r="E491" s="8" t="s">
        <v>18</v>
      </c>
      <c r="F491" s="8" t="s">
        <v>15</v>
      </c>
      <c r="G491" s="8">
        <v>2780</v>
      </c>
      <c r="H491" s="9">
        <v>2.64</v>
      </c>
      <c r="I491" s="9">
        <f>采购[[#This Row],[采购量]]*采购[[#This Row],[采购单价]]</f>
        <v>7339.2000000000007</v>
      </c>
      <c r="J491" s="8" t="s">
        <v>10</v>
      </c>
      <c r="K491" s="8">
        <v>12</v>
      </c>
    </row>
    <row r="492" spans="4:11" x14ac:dyDescent="0.45">
      <c r="D492" s="7">
        <v>44319</v>
      </c>
      <c r="E492" s="8" t="s">
        <v>11</v>
      </c>
      <c r="F492" s="8" t="s">
        <v>14</v>
      </c>
      <c r="G492" s="8">
        <v>976</v>
      </c>
      <c r="H492" s="9">
        <v>1.3299999999999998</v>
      </c>
      <c r="I492" s="9">
        <f>采购[[#This Row],[采购量]]*采购[[#This Row],[采购单价]]</f>
        <v>1298.08</v>
      </c>
      <c r="J492" s="8" t="s">
        <v>10</v>
      </c>
      <c r="K492" s="8">
        <v>13</v>
      </c>
    </row>
    <row r="493" spans="4:11" x14ac:dyDescent="0.45">
      <c r="D493" s="7">
        <v>44320</v>
      </c>
      <c r="E493" s="8" t="s">
        <v>18</v>
      </c>
      <c r="F493" s="8" t="s">
        <v>14</v>
      </c>
      <c r="G493" s="8">
        <v>709</v>
      </c>
      <c r="H493" s="9">
        <v>2.38</v>
      </c>
      <c r="I493" s="9">
        <f>采购[[#This Row],[采购量]]*采购[[#This Row],[采购单价]]</f>
        <v>1687.4199999999998</v>
      </c>
      <c r="J493" s="8" t="s">
        <v>10</v>
      </c>
      <c r="K493" s="8">
        <v>3</v>
      </c>
    </row>
    <row r="494" spans="4:11" x14ac:dyDescent="0.45">
      <c r="D494" s="7">
        <v>44321</v>
      </c>
      <c r="E494" s="8" t="s">
        <v>18</v>
      </c>
      <c r="F494" s="8" t="s">
        <v>19</v>
      </c>
      <c r="G494" s="8">
        <v>1245</v>
      </c>
      <c r="H494" s="9">
        <v>3.24</v>
      </c>
      <c r="I494" s="9">
        <f>采购[[#This Row],[采购量]]*采购[[#This Row],[采购单价]]</f>
        <v>4033.8</v>
      </c>
      <c r="J494" s="8" t="s">
        <v>10</v>
      </c>
      <c r="K494" s="8">
        <v>11</v>
      </c>
    </row>
    <row r="495" spans="4:11" x14ac:dyDescent="0.45">
      <c r="D495" s="7">
        <v>44322</v>
      </c>
      <c r="E495" s="8" t="s">
        <v>16</v>
      </c>
      <c r="F495" s="8" t="s">
        <v>14</v>
      </c>
      <c r="G495" s="8">
        <v>936</v>
      </c>
      <c r="H495" s="9">
        <v>1.3299999999999998</v>
      </c>
      <c r="I495" s="9">
        <f>采购[[#This Row],[采购量]]*采购[[#This Row],[采购单价]]</f>
        <v>1244.8799999999999</v>
      </c>
      <c r="J495" s="8" t="s">
        <v>10</v>
      </c>
      <c r="K495" s="8">
        <v>8</v>
      </c>
    </row>
    <row r="496" spans="4:11" x14ac:dyDescent="0.45">
      <c r="D496" s="7">
        <v>44323</v>
      </c>
      <c r="E496" s="8" t="s">
        <v>21</v>
      </c>
      <c r="F496" s="8" t="s">
        <v>15</v>
      </c>
      <c r="G496" s="8">
        <v>2046</v>
      </c>
      <c r="H496" s="9">
        <v>1.74</v>
      </c>
      <c r="I496" s="9">
        <f>采购[[#This Row],[采购量]]*采购[[#This Row],[采购单价]]</f>
        <v>3560.04</v>
      </c>
      <c r="J496" s="8" t="s">
        <v>10</v>
      </c>
      <c r="K496" s="8">
        <v>14</v>
      </c>
    </row>
    <row r="497" spans="4:11" x14ac:dyDescent="0.45">
      <c r="D497" s="7">
        <v>44324</v>
      </c>
      <c r="E497" s="8" t="s">
        <v>8</v>
      </c>
      <c r="F497" s="8" t="s">
        <v>14</v>
      </c>
      <c r="G497" s="8">
        <v>639</v>
      </c>
      <c r="H497" s="9">
        <v>3.78</v>
      </c>
      <c r="I497" s="9">
        <f>采购[[#This Row],[采购量]]*采购[[#This Row],[采购单价]]</f>
        <v>2415.42</v>
      </c>
      <c r="J497" s="8" t="s">
        <v>10</v>
      </c>
      <c r="K497" s="8">
        <v>15</v>
      </c>
    </row>
    <row r="498" spans="4:11" x14ac:dyDescent="0.45">
      <c r="D498" s="7">
        <v>44325</v>
      </c>
      <c r="E498" s="8" t="s">
        <v>18</v>
      </c>
      <c r="F498" s="8" t="s">
        <v>14</v>
      </c>
      <c r="G498" s="8">
        <v>1368</v>
      </c>
      <c r="H498" s="9">
        <v>2.04</v>
      </c>
      <c r="I498" s="9">
        <f>采购[[#This Row],[采购量]]*采购[[#This Row],[采购单价]]</f>
        <v>2790.7200000000003</v>
      </c>
      <c r="J498" s="8" t="s">
        <v>10</v>
      </c>
      <c r="K498" s="8">
        <v>8</v>
      </c>
    </row>
    <row r="499" spans="4:11" x14ac:dyDescent="0.45">
      <c r="D499" s="7">
        <v>44326</v>
      </c>
      <c r="E499" s="8" t="s">
        <v>16</v>
      </c>
      <c r="F499" s="8" t="s">
        <v>14</v>
      </c>
      <c r="G499" s="8">
        <v>1925</v>
      </c>
      <c r="H499" s="9">
        <v>1.1399999999999999</v>
      </c>
      <c r="I499" s="9">
        <f>采购[[#This Row],[采购量]]*采购[[#This Row],[采购单价]]</f>
        <v>2194.5</v>
      </c>
      <c r="J499" s="8" t="s">
        <v>10</v>
      </c>
      <c r="K499" s="8">
        <v>5</v>
      </c>
    </row>
    <row r="500" spans="4:11" x14ac:dyDescent="0.45">
      <c r="D500" s="7">
        <v>44327</v>
      </c>
      <c r="E500" s="8" t="s">
        <v>16</v>
      </c>
      <c r="F500" s="8" t="s">
        <v>12</v>
      </c>
      <c r="G500" s="8">
        <v>2943</v>
      </c>
      <c r="H500" s="9">
        <v>3.24</v>
      </c>
      <c r="I500" s="9">
        <f>采购[[#This Row],[采购量]]*采购[[#This Row],[采购单价]]</f>
        <v>9535.3200000000015</v>
      </c>
      <c r="J500" s="8" t="s">
        <v>10</v>
      </c>
      <c r="K500" s="8">
        <v>14</v>
      </c>
    </row>
    <row r="501" spans="4:11" x14ac:dyDescent="0.45">
      <c r="D501" s="7">
        <v>44328</v>
      </c>
      <c r="E501" s="8" t="s">
        <v>11</v>
      </c>
      <c r="F501" s="8" t="s">
        <v>15</v>
      </c>
      <c r="G501" s="8">
        <v>2257</v>
      </c>
      <c r="H501" s="9">
        <v>1.44</v>
      </c>
      <c r="I501" s="9">
        <f>采购[[#This Row],[采购量]]*采购[[#This Row],[采购单价]]</f>
        <v>3250.08</v>
      </c>
      <c r="J501" s="8" t="s">
        <v>10</v>
      </c>
      <c r="K501" s="8">
        <v>4</v>
      </c>
    </row>
    <row r="502" spans="4:11" x14ac:dyDescent="0.45">
      <c r="D502" s="7">
        <v>44329</v>
      </c>
      <c r="E502" s="8" t="s">
        <v>17</v>
      </c>
      <c r="F502" s="8" t="s">
        <v>14</v>
      </c>
      <c r="G502" s="8">
        <v>3469</v>
      </c>
      <c r="H502" s="9">
        <v>1.44</v>
      </c>
      <c r="I502" s="9">
        <f>采购[[#This Row],[采购量]]*采购[[#This Row],[采购单价]]</f>
        <v>4995.3599999999997</v>
      </c>
      <c r="J502" s="8" t="s">
        <v>10</v>
      </c>
      <c r="K502" s="8">
        <v>8</v>
      </c>
    </row>
    <row r="503" spans="4:11" x14ac:dyDescent="0.45">
      <c r="D503" s="7">
        <v>44330</v>
      </c>
      <c r="E503" s="8" t="s">
        <v>8</v>
      </c>
      <c r="F503" s="8" t="s">
        <v>14</v>
      </c>
      <c r="G503" s="8">
        <v>839</v>
      </c>
      <c r="H503" s="9">
        <v>3.78</v>
      </c>
      <c r="I503" s="9">
        <f>采购[[#This Row],[采购量]]*采购[[#This Row],[采购单价]]</f>
        <v>3171.4199999999996</v>
      </c>
      <c r="J503" s="8" t="s">
        <v>10</v>
      </c>
      <c r="K503" s="8">
        <v>13</v>
      </c>
    </row>
    <row r="504" spans="4:11" x14ac:dyDescent="0.45">
      <c r="D504" s="7">
        <v>44331</v>
      </c>
      <c r="E504" s="8" t="s">
        <v>8</v>
      </c>
      <c r="F504" s="8" t="s">
        <v>13</v>
      </c>
      <c r="G504" s="8">
        <v>500</v>
      </c>
      <c r="H504" s="9">
        <v>5.18</v>
      </c>
      <c r="I504" s="9">
        <f>采购[[#This Row],[采购量]]*采购[[#This Row],[采购单价]]</f>
        <v>2590</v>
      </c>
      <c r="J504" s="8" t="s">
        <v>10</v>
      </c>
      <c r="K504" s="8">
        <v>8</v>
      </c>
    </row>
    <row r="505" spans="4:11" x14ac:dyDescent="0.45">
      <c r="D505" s="7">
        <v>44332</v>
      </c>
      <c r="E505" s="8" t="s">
        <v>18</v>
      </c>
      <c r="F505" s="8" t="s">
        <v>15</v>
      </c>
      <c r="G505" s="8">
        <v>2026</v>
      </c>
      <c r="H505" s="9">
        <v>2.64</v>
      </c>
      <c r="I505" s="9">
        <f>采购[[#This Row],[采购量]]*采购[[#This Row],[采购单价]]</f>
        <v>5348.64</v>
      </c>
      <c r="J505" s="8" t="s">
        <v>10</v>
      </c>
      <c r="K505" s="8">
        <v>6</v>
      </c>
    </row>
    <row r="506" spans="4:11" x14ac:dyDescent="0.45">
      <c r="D506" s="7">
        <v>44333</v>
      </c>
      <c r="E506" s="8" t="s">
        <v>11</v>
      </c>
      <c r="F506" s="8" t="s">
        <v>15</v>
      </c>
      <c r="G506" s="8">
        <v>1454</v>
      </c>
      <c r="H506" s="9">
        <v>1.44</v>
      </c>
      <c r="I506" s="9">
        <f>采购[[#This Row],[采购量]]*采购[[#This Row],[采购单价]]</f>
        <v>2093.7599999999998</v>
      </c>
      <c r="J506" s="8" t="s">
        <v>10</v>
      </c>
      <c r="K506" s="8">
        <v>7</v>
      </c>
    </row>
    <row r="507" spans="4:11" x14ac:dyDescent="0.45">
      <c r="D507" s="7">
        <v>44334</v>
      </c>
      <c r="E507" s="8" t="s">
        <v>21</v>
      </c>
      <c r="F507" s="8" t="s">
        <v>15</v>
      </c>
      <c r="G507" s="8">
        <v>1096</v>
      </c>
      <c r="H507" s="9">
        <v>1.74</v>
      </c>
      <c r="I507" s="9">
        <f>采购[[#This Row],[采购量]]*采购[[#This Row],[采购单价]]</f>
        <v>1907.04</v>
      </c>
      <c r="J507" s="8" t="s">
        <v>10</v>
      </c>
      <c r="K507" s="8">
        <v>3</v>
      </c>
    </row>
    <row r="508" spans="4:11" x14ac:dyDescent="0.45">
      <c r="D508" s="7">
        <v>44335</v>
      </c>
      <c r="E508" s="8" t="s">
        <v>8</v>
      </c>
      <c r="F508" s="8" t="s">
        <v>13</v>
      </c>
      <c r="G508" s="8">
        <v>2236</v>
      </c>
      <c r="H508" s="9">
        <v>4.4400000000000004</v>
      </c>
      <c r="I508" s="9">
        <f>采购[[#This Row],[采购量]]*采购[[#This Row],[采购单价]]</f>
        <v>9927.84</v>
      </c>
      <c r="J508" s="8" t="s">
        <v>10</v>
      </c>
      <c r="K508" s="8">
        <v>0</v>
      </c>
    </row>
    <row r="509" spans="4:11" x14ac:dyDescent="0.45">
      <c r="D509" s="7">
        <v>44336</v>
      </c>
      <c r="E509" s="8" t="s">
        <v>18</v>
      </c>
      <c r="F509" s="8" t="s">
        <v>14</v>
      </c>
      <c r="G509" s="8">
        <v>934</v>
      </c>
      <c r="H509" s="9">
        <v>2.38</v>
      </c>
      <c r="I509" s="9">
        <f>采购[[#This Row],[采购量]]*采购[[#This Row],[采购单价]]</f>
        <v>2222.92</v>
      </c>
      <c r="J509" s="8" t="s">
        <v>10</v>
      </c>
      <c r="K509" s="8">
        <v>4</v>
      </c>
    </row>
    <row r="510" spans="4:11" x14ac:dyDescent="0.45">
      <c r="D510" s="7">
        <v>44337</v>
      </c>
      <c r="E510" s="8" t="s">
        <v>8</v>
      </c>
      <c r="F510" s="8" t="s">
        <v>13</v>
      </c>
      <c r="G510" s="8">
        <v>2041</v>
      </c>
      <c r="H510" s="9">
        <v>4.4400000000000004</v>
      </c>
      <c r="I510" s="9">
        <f>采购[[#This Row],[采购量]]*采购[[#This Row],[采购单价]]</f>
        <v>9062.0400000000009</v>
      </c>
      <c r="J510" s="8" t="s">
        <v>10</v>
      </c>
      <c r="K510" s="8">
        <v>11</v>
      </c>
    </row>
    <row r="511" spans="4:11" x14ac:dyDescent="0.45">
      <c r="D511" s="7">
        <v>44338</v>
      </c>
      <c r="E511" s="8" t="s">
        <v>21</v>
      </c>
      <c r="F511" s="8" t="s">
        <v>15</v>
      </c>
      <c r="G511" s="8">
        <v>1499</v>
      </c>
      <c r="H511" s="9">
        <v>1.74</v>
      </c>
      <c r="I511" s="9">
        <f>采购[[#This Row],[采购量]]*采购[[#This Row],[采购单价]]</f>
        <v>2608.2599999999998</v>
      </c>
      <c r="J511" s="8" t="s">
        <v>10</v>
      </c>
      <c r="K511" s="8">
        <v>3</v>
      </c>
    </row>
    <row r="512" spans="4:11" x14ac:dyDescent="0.45">
      <c r="D512" s="7">
        <v>44339</v>
      </c>
      <c r="E512" s="8" t="s">
        <v>8</v>
      </c>
      <c r="F512" s="8" t="s">
        <v>14</v>
      </c>
      <c r="G512" s="8">
        <v>1096</v>
      </c>
      <c r="H512" s="9">
        <v>3.24</v>
      </c>
      <c r="I512" s="9">
        <f>采购[[#This Row],[采购量]]*采购[[#This Row],[采购单价]]</f>
        <v>3551.0400000000004</v>
      </c>
      <c r="J512" s="8" t="s">
        <v>10</v>
      </c>
      <c r="K512" s="8">
        <v>9</v>
      </c>
    </row>
    <row r="513" spans="4:11" x14ac:dyDescent="0.45">
      <c r="D513" s="7">
        <v>44340</v>
      </c>
      <c r="E513" s="8" t="s">
        <v>8</v>
      </c>
      <c r="F513" s="8" t="s">
        <v>14</v>
      </c>
      <c r="G513" s="8">
        <v>1037</v>
      </c>
      <c r="H513" s="9">
        <v>3.24</v>
      </c>
      <c r="I513" s="9">
        <f>采购[[#This Row],[采购量]]*采购[[#This Row],[采购单价]]</f>
        <v>3359.88</v>
      </c>
      <c r="J513" s="8" t="s">
        <v>10</v>
      </c>
      <c r="K513" s="8">
        <v>5</v>
      </c>
    </row>
    <row r="514" spans="4:11" x14ac:dyDescent="0.45">
      <c r="D514" s="7">
        <v>44341</v>
      </c>
      <c r="E514" s="8" t="s">
        <v>8</v>
      </c>
      <c r="F514" s="8" t="s">
        <v>14</v>
      </c>
      <c r="G514" s="8">
        <v>2110</v>
      </c>
      <c r="H514" s="9">
        <v>3.24</v>
      </c>
      <c r="I514" s="9">
        <f>采购[[#This Row],[采购量]]*采购[[#This Row],[采购单价]]</f>
        <v>6836.4000000000005</v>
      </c>
      <c r="J514" s="8" t="s">
        <v>10</v>
      </c>
      <c r="K514" s="8">
        <v>7</v>
      </c>
    </row>
    <row r="515" spans="4:11" x14ac:dyDescent="0.45">
      <c r="D515" s="7">
        <v>44342</v>
      </c>
      <c r="E515" s="8" t="s">
        <v>11</v>
      </c>
      <c r="F515" s="8" t="s">
        <v>14</v>
      </c>
      <c r="G515" s="8">
        <v>1961</v>
      </c>
      <c r="H515" s="9">
        <v>1.1399999999999999</v>
      </c>
      <c r="I515" s="9">
        <f>采购[[#This Row],[采购量]]*采购[[#This Row],[采购单价]]</f>
        <v>2235.54</v>
      </c>
      <c r="J515" s="8" t="s">
        <v>10</v>
      </c>
      <c r="K515" s="8">
        <v>15</v>
      </c>
    </row>
    <row r="516" spans="4:11" x14ac:dyDescent="0.45">
      <c r="D516" s="7">
        <v>44343</v>
      </c>
      <c r="E516" s="8" t="s">
        <v>11</v>
      </c>
      <c r="F516" s="8" t="s">
        <v>12</v>
      </c>
      <c r="G516" s="8">
        <v>2671</v>
      </c>
      <c r="H516" s="9">
        <v>3.24</v>
      </c>
      <c r="I516" s="9">
        <f>采购[[#This Row],[采购量]]*采购[[#This Row],[采购单价]]</f>
        <v>8654.0400000000009</v>
      </c>
      <c r="J516" s="8" t="s">
        <v>10</v>
      </c>
      <c r="K516" s="8">
        <v>12</v>
      </c>
    </row>
    <row r="517" spans="4:11" x14ac:dyDescent="0.45">
      <c r="D517" s="7">
        <v>44344</v>
      </c>
      <c r="E517" s="8" t="s">
        <v>21</v>
      </c>
      <c r="F517" s="8" t="s">
        <v>15</v>
      </c>
      <c r="G517" s="8">
        <v>1590</v>
      </c>
      <c r="H517" s="9">
        <v>1.74</v>
      </c>
      <c r="I517" s="9">
        <f>采购[[#This Row],[采购量]]*采购[[#This Row],[采购单价]]</f>
        <v>2766.6</v>
      </c>
      <c r="J517" s="8" t="s">
        <v>10</v>
      </c>
      <c r="K517" s="8">
        <v>2</v>
      </c>
    </row>
    <row r="518" spans="4:11" x14ac:dyDescent="0.45">
      <c r="D518" s="7">
        <v>44345</v>
      </c>
      <c r="E518" s="8" t="s">
        <v>16</v>
      </c>
      <c r="F518" s="8" t="s">
        <v>15</v>
      </c>
      <c r="G518" s="8">
        <v>2123</v>
      </c>
      <c r="H518" s="9">
        <v>1.44</v>
      </c>
      <c r="I518" s="9">
        <f>采购[[#This Row],[采购量]]*采购[[#This Row],[采购单价]]</f>
        <v>3057.12</v>
      </c>
      <c r="J518" s="8" t="s">
        <v>10</v>
      </c>
      <c r="K518" s="8">
        <v>9</v>
      </c>
    </row>
    <row r="519" spans="4:11" x14ac:dyDescent="0.45">
      <c r="D519" s="7">
        <v>44346</v>
      </c>
      <c r="E519" s="8" t="s">
        <v>8</v>
      </c>
      <c r="F519" s="8" t="s">
        <v>13</v>
      </c>
      <c r="G519" s="8">
        <v>899</v>
      </c>
      <c r="H519" s="9">
        <v>5.18</v>
      </c>
      <c r="I519" s="9">
        <f>采购[[#This Row],[采购量]]*采购[[#This Row],[采购单价]]</f>
        <v>4656.82</v>
      </c>
      <c r="J519" s="8" t="s">
        <v>10</v>
      </c>
      <c r="K519" s="8">
        <v>6</v>
      </c>
    </row>
    <row r="520" spans="4:11" x14ac:dyDescent="0.45">
      <c r="D520" s="7">
        <v>44347</v>
      </c>
      <c r="E520" s="8" t="s">
        <v>11</v>
      </c>
      <c r="F520" s="8" t="s">
        <v>14</v>
      </c>
      <c r="G520" s="8">
        <v>2636</v>
      </c>
      <c r="H520" s="9">
        <v>1.1399999999999999</v>
      </c>
      <c r="I520" s="9">
        <f>采购[[#This Row],[采购量]]*采购[[#This Row],[采购单价]]</f>
        <v>3005.04</v>
      </c>
      <c r="J520" s="8" t="s">
        <v>10</v>
      </c>
      <c r="K520" s="8">
        <v>11</v>
      </c>
    </row>
    <row r="521" spans="4:11" x14ac:dyDescent="0.45">
      <c r="D521" s="7">
        <v>44348</v>
      </c>
      <c r="E521" s="8" t="s">
        <v>8</v>
      </c>
      <c r="F521" s="8" t="s">
        <v>14</v>
      </c>
      <c r="G521" s="8">
        <v>1245</v>
      </c>
      <c r="H521" s="9">
        <v>3.24</v>
      </c>
      <c r="I521" s="9">
        <f>采购[[#This Row],[采购量]]*采购[[#This Row],[采购单价]]</f>
        <v>4033.8</v>
      </c>
      <c r="J521" s="8" t="s">
        <v>10</v>
      </c>
      <c r="K521" s="8">
        <v>15</v>
      </c>
    </row>
    <row r="522" spans="4:11" x14ac:dyDescent="0.45">
      <c r="D522" s="7">
        <v>44349</v>
      </c>
      <c r="E522" s="8" t="s">
        <v>16</v>
      </c>
      <c r="F522" s="8" t="s">
        <v>15</v>
      </c>
      <c r="G522" s="8">
        <v>2081</v>
      </c>
      <c r="H522" s="9">
        <v>1.44</v>
      </c>
      <c r="I522" s="9">
        <f>采购[[#This Row],[采购量]]*采购[[#This Row],[采购单价]]</f>
        <v>2996.64</v>
      </c>
      <c r="J522" s="8" t="s">
        <v>10</v>
      </c>
      <c r="K522" s="8">
        <v>3</v>
      </c>
    </row>
    <row r="523" spans="4:11" x14ac:dyDescent="0.45">
      <c r="D523" s="7">
        <v>44350</v>
      </c>
      <c r="E523" s="8" t="s">
        <v>17</v>
      </c>
      <c r="F523" s="8" t="s">
        <v>14</v>
      </c>
      <c r="G523" s="8">
        <v>3256</v>
      </c>
      <c r="H523" s="9">
        <v>1.44</v>
      </c>
      <c r="I523" s="9">
        <f>采购[[#This Row],[采购量]]*采购[[#This Row],[采购单价]]</f>
        <v>4688.6399999999994</v>
      </c>
      <c r="J523" s="8" t="s">
        <v>10</v>
      </c>
      <c r="K523" s="8">
        <v>15</v>
      </c>
    </row>
    <row r="524" spans="4:11" x14ac:dyDescent="0.45">
      <c r="D524" s="7">
        <v>44351</v>
      </c>
      <c r="E524" s="8" t="s">
        <v>16</v>
      </c>
      <c r="F524" s="8" t="s">
        <v>15</v>
      </c>
      <c r="G524" s="8">
        <v>528</v>
      </c>
      <c r="H524" s="9">
        <v>1.68</v>
      </c>
      <c r="I524" s="9">
        <f>采购[[#This Row],[采购量]]*采购[[#This Row],[采购单价]]</f>
        <v>887.04</v>
      </c>
      <c r="J524" s="8" t="s">
        <v>10</v>
      </c>
      <c r="K524" s="8">
        <v>8</v>
      </c>
    </row>
    <row r="525" spans="4:11" x14ac:dyDescent="0.45">
      <c r="D525" s="7">
        <v>44352</v>
      </c>
      <c r="E525" s="8" t="s">
        <v>18</v>
      </c>
      <c r="F525" s="8" t="s">
        <v>14</v>
      </c>
      <c r="G525" s="8">
        <v>2110</v>
      </c>
      <c r="H525" s="9">
        <v>2.04</v>
      </c>
      <c r="I525" s="9">
        <f>采购[[#This Row],[采购量]]*采购[[#This Row],[采购单价]]</f>
        <v>4304.3999999999996</v>
      </c>
      <c r="J525" s="8" t="s">
        <v>10</v>
      </c>
      <c r="K525" s="8">
        <v>8</v>
      </c>
    </row>
    <row r="526" spans="4:11" x14ac:dyDescent="0.45">
      <c r="D526" s="7">
        <v>44353</v>
      </c>
      <c r="E526" s="8" t="s">
        <v>18</v>
      </c>
      <c r="F526" s="8" t="s">
        <v>15</v>
      </c>
      <c r="G526" s="8">
        <v>1933</v>
      </c>
      <c r="H526" s="9">
        <v>2.64</v>
      </c>
      <c r="I526" s="9">
        <f>采购[[#This Row],[采购量]]*采购[[#This Row],[采购单价]]</f>
        <v>5103.12</v>
      </c>
      <c r="J526" s="8" t="s">
        <v>10</v>
      </c>
      <c r="K526" s="8">
        <v>0</v>
      </c>
    </row>
    <row r="527" spans="4:11" x14ac:dyDescent="0.45">
      <c r="D527" s="7">
        <v>44354</v>
      </c>
      <c r="E527" s="8" t="s">
        <v>18</v>
      </c>
      <c r="F527" s="8" t="s">
        <v>19</v>
      </c>
      <c r="G527" s="8">
        <v>2776</v>
      </c>
      <c r="H527" s="9">
        <v>3.24</v>
      </c>
      <c r="I527" s="9">
        <f>采购[[#This Row],[采购量]]*采购[[#This Row],[采购单价]]</f>
        <v>8994.24</v>
      </c>
      <c r="J527" s="8" t="s">
        <v>10</v>
      </c>
      <c r="K527" s="8">
        <v>12</v>
      </c>
    </row>
    <row r="528" spans="4:11" x14ac:dyDescent="0.45">
      <c r="D528" s="7">
        <v>44355</v>
      </c>
      <c r="E528" s="8" t="s">
        <v>21</v>
      </c>
      <c r="F528" s="8" t="s">
        <v>15</v>
      </c>
      <c r="G528" s="8">
        <v>2864</v>
      </c>
      <c r="H528" s="9">
        <v>1.74</v>
      </c>
      <c r="I528" s="9">
        <f>采购[[#This Row],[采购量]]*采购[[#This Row],[采购单价]]</f>
        <v>4983.3599999999997</v>
      </c>
      <c r="J528" s="8" t="s">
        <v>10</v>
      </c>
      <c r="K528" s="8">
        <v>14</v>
      </c>
    </row>
    <row r="529" spans="4:11" x14ac:dyDescent="0.45">
      <c r="D529" s="7">
        <v>44356</v>
      </c>
      <c r="E529" s="8" t="s">
        <v>16</v>
      </c>
      <c r="F529" s="8" t="s">
        <v>15</v>
      </c>
      <c r="G529" s="8">
        <v>1430</v>
      </c>
      <c r="H529" s="9">
        <v>1.44</v>
      </c>
      <c r="I529" s="9">
        <f>采购[[#This Row],[采购量]]*采购[[#This Row],[采购单价]]</f>
        <v>2059.1999999999998</v>
      </c>
      <c r="J529" s="8" t="s">
        <v>10</v>
      </c>
      <c r="K529" s="8">
        <v>2</v>
      </c>
    </row>
    <row r="530" spans="4:11" x14ac:dyDescent="0.45">
      <c r="D530" s="7">
        <v>44357</v>
      </c>
      <c r="E530" s="8" t="s">
        <v>8</v>
      </c>
      <c r="F530" s="8" t="s">
        <v>9</v>
      </c>
      <c r="G530" s="8">
        <v>2100</v>
      </c>
      <c r="H530" s="9">
        <v>2.04</v>
      </c>
      <c r="I530" s="9">
        <f>采购[[#This Row],[采购量]]*采购[[#This Row],[采购单价]]</f>
        <v>4284</v>
      </c>
      <c r="J530" s="8" t="s">
        <v>10</v>
      </c>
      <c r="K530" s="8">
        <v>1</v>
      </c>
    </row>
    <row r="531" spans="4:11" x14ac:dyDescent="0.45">
      <c r="D531" s="7">
        <v>44358</v>
      </c>
      <c r="E531" s="8" t="s">
        <v>18</v>
      </c>
      <c r="F531" s="8" t="s">
        <v>15</v>
      </c>
      <c r="G531" s="8">
        <v>562</v>
      </c>
      <c r="H531" s="9">
        <v>3.08</v>
      </c>
      <c r="I531" s="9">
        <f>采购[[#This Row],[采购量]]*采购[[#This Row],[采购单价]]</f>
        <v>1730.96</v>
      </c>
      <c r="J531" s="8" t="s">
        <v>10</v>
      </c>
      <c r="K531" s="8">
        <v>1</v>
      </c>
    </row>
    <row r="532" spans="4:11" x14ac:dyDescent="0.45">
      <c r="D532" s="7">
        <v>44359</v>
      </c>
      <c r="E532" s="8" t="s">
        <v>16</v>
      </c>
      <c r="F532" s="8" t="s">
        <v>14</v>
      </c>
      <c r="G532" s="8">
        <v>2461</v>
      </c>
      <c r="H532" s="9">
        <v>1.1399999999999999</v>
      </c>
      <c r="I532" s="9">
        <f>采购[[#This Row],[采购量]]*采购[[#This Row],[采购单价]]</f>
        <v>2805.54</v>
      </c>
      <c r="J532" s="8" t="s">
        <v>10</v>
      </c>
      <c r="K532" s="8">
        <v>8</v>
      </c>
    </row>
    <row r="533" spans="4:11" x14ac:dyDescent="0.45">
      <c r="D533" s="7">
        <v>44360</v>
      </c>
      <c r="E533" s="8" t="s">
        <v>11</v>
      </c>
      <c r="F533" s="8" t="s">
        <v>14</v>
      </c>
      <c r="G533" s="8">
        <v>2655</v>
      </c>
      <c r="H533" s="9">
        <v>1.1399999999999999</v>
      </c>
      <c r="I533" s="9">
        <f>采购[[#This Row],[采购量]]*采购[[#This Row],[采购单价]]</f>
        <v>3026.7</v>
      </c>
      <c r="J533" s="8" t="s">
        <v>10</v>
      </c>
      <c r="K533" s="8">
        <v>3</v>
      </c>
    </row>
    <row r="534" spans="4:11" x14ac:dyDescent="0.45">
      <c r="D534" s="7">
        <v>44361</v>
      </c>
      <c r="E534" s="8" t="s">
        <v>8</v>
      </c>
      <c r="F534" s="8" t="s">
        <v>9</v>
      </c>
      <c r="G534" s="8">
        <v>2964</v>
      </c>
      <c r="H534" s="9">
        <v>2.04</v>
      </c>
      <c r="I534" s="9">
        <f>采购[[#This Row],[采购量]]*采购[[#This Row],[采购单价]]</f>
        <v>6046.56</v>
      </c>
      <c r="J534" s="8" t="s">
        <v>10</v>
      </c>
      <c r="K534" s="8">
        <v>8</v>
      </c>
    </row>
    <row r="535" spans="4:11" x14ac:dyDescent="0.45">
      <c r="D535" s="7">
        <v>44362</v>
      </c>
      <c r="E535" s="8" t="s">
        <v>16</v>
      </c>
      <c r="F535" s="8" t="s">
        <v>15</v>
      </c>
      <c r="G535" s="8">
        <v>1254</v>
      </c>
      <c r="H535" s="9">
        <v>1.44</v>
      </c>
      <c r="I535" s="9">
        <f>采购[[#This Row],[采购量]]*采购[[#This Row],[采购单价]]</f>
        <v>1805.76</v>
      </c>
      <c r="J535" s="8" t="s">
        <v>10</v>
      </c>
      <c r="K535" s="8">
        <v>3</v>
      </c>
    </row>
    <row r="536" spans="4:11" x14ac:dyDescent="0.45">
      <c r="D536" s="7">
        <v>44363</v>
      </c>
      <c r="E536" s="8" t="s">
        <v>18</v>
      </c>
      <c r="F536" s="8" t="s">
        <v>14</v>
      </c>
      <c r="G536" s="8">
        <v>2546</v>
      </c>
      <c r="H536" s="9">
        <v>2.04</v>
      </c>
      <c r="I536" s="9">
        <f>采购[[#This Row],[采购量]]*采购[[#This Row],[采购单价]]</f>
        <v>5193.84</v>
      </c>
      <c r="J536" s="8" t="s">
        <v>10</v>
      </c>
      <c r="K536" s="8">
        <v>14</v>
      </c>
    </row>
    <row r="537" spans="4:11" x14ac:dyDescent="0.45">
      <c r="D537" s="7">
        <v>44364</v>
      </c>
      <c r="E537" s="8" t="s">
        <v>18</v>
      </c>
      <c r="F537" s="8" t="s">
        <v>15</v>
      </c>
      <c r="G537" s="8">
        <v>1228</v>
      </c>
      <c r="H537" s="9">
        <v>2.64</v>
      </c>
      <c r="I537" s="9">
        <f>采购[[#This Row],[采购量]]*采购[[#This Row],[采购单价]]</f>
        <v>3241.92</v>
      </c>
      <c r="J537" s="8" t="s">
        <v>10</v>
      </c>
      <c r="K537" s="8">
        <v>13</v>
      </c>
    </row>
    <row r="538" spans="4:11" x14ac:dyDescent="0.45">
      <c r="D538" s="7">
        <v>44365</v>
      </c>
      <c r="E538" s="8" t="s">
        <v>16</v>
      </c>
      <c r="F538" s="8" t="s">
        <v>14</v>
      </c>
      <c r="G538" s="8">
        <v>728</v>
      </c>
      <c r="H538" s="9">
        <v>1.3299999999999998</v>
      </c>
      <c r="I538" s="9">
        <f>采购[[#This Row],[采购量]]*采购[[#This Row],[采购单价]]</f>
        <v>968.2399999999999</v>
      </c>
      <c r="J538" s="8" t="s">
        <v>10</v>
      </c>
      <c r="K538" s="8">
        <v>1</v>
      </c>
    </row>
    <row r="539" spans="4:11" x14ac:dyDescent="0.45">
      <c r="D539" s="7">
        <v>44366</v>
      </c>
      <c r="E539" s="8" t="s">
        <v>16</v>
      </c>
      <c r="F539" s="8" t="s">
        <v>15</v>
      </c>
      <c r="G539" s="8">
        <v>2376</v>
      </c>
      <c r="H539" s="9">
        <v>1.44</v>
      </c>
      <c r="I539" s="9">
        <f>采购[[#This Row],[采购量]]*采购[[#This Row],[采购单价]]</f>
        <v>3421.44</v>
      </c>
      <c r="J539" s="8" t="s">
        <v>10</v>
      </c>
      <c r="K539" s="8">
        <v>9</v>
      </c>
    </row>
    <row r="540" spans="4:11" x14ac:dyDescent="0.45">
      <c r="D540" s="7">
        <v>44367</v>
      </c>
      <c r="E540" s="8" t="s">
        <v>8</v>
      </c>
      <c r="F540" s="8" t="s">
        <v>9</v>
      </c>
      <c r="G540" s="8">
        <v>3426</v>
      </c>
      <c r="H540" s="9">
        <v>2.04</v>
      </c>
      <c r="I540" s="9">
        <f>采购[[#This Row],[采购量]]*采购[[#This Row],[采购单价]]</f>
        <v>6989.04</v>
      </c>
      <c r="J540" s="8" t="s">
        <v>10</v>
      </c>
      <c r="K540" s="8">
        <v>2</v>
      </c>
    </row>
    <row r="541" spans="4:11" x14ac:dyDescent="0.45">
      <c r="D541" s="7">
        <v>44368</v>
      </c>
      <c r="E541" s="8" t="s">
        <v>11</v>
      </c>
      <c r="F541" s="8" t="s">
        <v>14</v>
      </c>
      <c r="G541" s="8">
        <v>1409</v>
      </c>
      <c r="H541" s="9">
        <v>1.1399999999999999</v>
      </c>
      <c r="I541" s="9">
        <f>采购[[#This Row],[采购量]]*采购[[#This Row],[采购单价]]</f>
        <v>1606.2599999999998</v>
      </c>
      <c r="J541" s="8" t="s">
        <v>10</v>
      </c>
      <c r="K541" s="8">
        <v>5</v>
      </c>
    </row>
    <row r="542" spans="4:11" x14ac:dyDescent="0.45">
      <c r="D542" s="7">
        <v>44369</v>
      </c>
      <c r="E542" s="8" t="s">
        <v>17</v>
      </c>
      <c r="F542" s="8" t="s">
        <v>15</v>
      </c>
      <c r="G542" s="8">
        <v>1848</v>
      </c>
      <c r="H542" s="9">
        <v>1.74</v>
      </c>
      <c r="I542" s="9">
        <f>采购[[#This Row],[采购量]]*采购[[#This Row],[采购单价]]</f>
        <v>3215.52</v>
      </c>
      <c r="J542" s="8" t="s">
        <v>10</v>
      </c>
      <c r="K542" s="8">
        <v>10</v>
      </c>
    </row>
    <row r="543" spans="4:11" x14ac:dyDescent="0.45">
      <c r="D543" s="7">
        <v>44370</v>
      </c>
      <c r="E543" s="8" t="s">
        <v>16</v>
      </c>
      <c r="F543" s="8" t="s">
        <v>14</v>
      </c>
      <c r="G543" s="8">
        <v>644</v>
      </c>
      <c r="H543" s="9">
        <v>1.3299999999999998</v>
      </c>
      <c r="I543" s="9">
        <f>采购[[#This Row],[采购量]]*采购[[#This Row],[采购单价]]</f>
        <v>856.51999999999987</v>
      </c>
      <c r="J543" s="8" t="s">
        <v>10</v>
      </c>
      <c r="K543" s="8">
        <v>4</v>
      </c>
    </row>
    <row r="544" spans="4:11" x14ac:dyDescent="0.45">
      <c r="D544" s="7">
        <v>44371</v>
      </c>
      <c r="E544" s="8" t="s">
        <v>8</v>
      </c>
      <c r="F544" s="8" t="s">
        <v>13</v>
      </c>
      <c r="G544" s="8">
        <v>607</v>
      </c>
      <c r="H544" s="9">
        <v>5.18</v>
      </c>
      <c r="I544" s="9">
        <f>采购[[#This Row],[采购量]]*采购[[#This Row],[采购单价]]</f>
        <v>3144.2599999999998</v>
      </c>
      <c r="J544" s="8" t="s">
        <v>10</v>
      </c>
      <c r="K544" s="8">
        <v>12</v>
      </c>
    </row>
    <row r="545" spans="4:11" x14ac:dyDescent="0.45">
      <c r="D545" s="7">
        <v>44372</v>
      </c>
      <c r="E545" s="8" t="s">
        <v>16</v>
      </c>
      <c r="F545" s="8" t="s">
        <v>12</v>
      </c>
      <c r="G545" s="8">
        <v>4589</v>
      </c>
      <c r="H545" s="9">
        <v>3.24</v>
      </c>
      <c r="I545" s="9">
        <f>采购[[#This Row],[采购量]]*采购[[#This Row],[采购单价]]</f>
        <v>14868.36</v>
      </c>
      <c r="J545" s="8" t="s">
        <v>10</v>
      </c>
      <c r="K545" s="8">
        <v>14</v>
      </c>
    </row>
    <row r="546" spans="4:11" x14ac:dyDescent="0.45">
      <c r="D546" s="7">
        <v>44373</v>
      </c>
      <c r="E546" s="8" t="s">
        <v>11</v>
      </c>
      <c r="F546" s="8" t="s">
        <v>14</v>
      </c>
      <c r="G546" s="8">
        <v>2900</v>
      </c>
      <c r="H546" s="9">
        <v>1.1399999999999999</v>
      </c>
      <c r="I546" s="9">
        <f>采购[[#This Row],[采购量]]*采购[[#This Row],[采购单价]]</f>
        <v>3305.9999999999995</v>
      </c>
      <c r="J546" s="8" t="s">
        <v>10</v>
      </c>
      <c r="K546" s="8">
        <v>4</v>
      </c>
    </row>
    <row r="547" spans="4:11" x14ac:dyDescent="0.45">
      <c r="D547" s="7">
        <v>44374</v>
      </c>
      <c r="E547" s="8" t="s">
        <v>16</v>
      </c>
      <c r="F547" s="8" t="s">
        <v>14</v>
      </c>
      <c r="G547" s="8">
        <v>1481</v>
      </c>
      <c r="H547" s="9">
        <v>1.1399999999999999</v>
      </c>
      <c r="I547" s="9">
        <f>采购[[#This Row],[采购量]]*采购[[#This Row],[采购单价]]</f>
        <v>1688.34</v>
      </c>
      <c r="J547" s="8" t="s">
        <v>10</v>
      </c>
      <c r="K547" s="8">
        <v>5</v>
      </c>
    </row>
    <row r="548" spans="4:11" x14ac:dyDescent="0.45">
      <c r="D548" s="7">
        <v>44375</v>
      </c>
      <c r="E548" s="8" t="s">
        <v>18</v>
      </c>
      <c r="F548" s="8" t="s">
        <v>15</v>
      </c>
      <c r="G548" s="8">
        <v>2339</v>
      </c>
      <c r="H548" s="9">
        <v>2.64</v>
      </c>
      <c r="I548" s="9">
        <f>采购[[#This Row],[采购量]]*采购[[#This Row],[采购单价]]</f>
        <v>6174.96</v>
      </c>
      <c r="J548" s="8" t="s">
        <v>10</v>
      </c>
      <c r="K548" s="8">
        <v>4</v>
      </c>
    </row>
    <row r="549" spans="4:11" x14ac:dyDescent="0.45">
      <c r="D549" s="7">
        <v>44376</v>
      </c>
      <c r="E549" s="8" t="s">
        <v>18</v>
      </c>
      <c r="F549" s="8" t="s">
        <v>19</v>
      </c>
      <c r="G549" s="8">
        <v>2240</v>
      </c>
      <c r="H549" s="9">
        <v>3.24</v>
      </c>
      <c r="I549" s="9">
        <f>采购[[#This Row],[采购量]]*采购[[#This Row],[采购单价]]</f>
        <v>7257.6</v>
      </c>
      <c r="J549" s="8" t="s">
        <v>10</v>
      </c>
      <c r="K549" s="8">
        <v>14</v>
      </c>
    </row>
    <row r="550" spans="4:11" x14ac:dyDescent="0.45">
      <c r="D550" s="7">
        <v>44377</v>
      </c>
      <c r="E550" s="8" t="s">
        <v>16</v>
      </c>
      <c r="F550" s="8" t="s">
        <v>14</v>
      </c>
      <c r="G550" s="8">
        <v>2143</v>
      </c>
      <c r="H550" s="9">
        <v>1.1399999999999999</v>
      </c>
      <c r="I550" s="9">
        <f>采购[[#This Row],[采购量]]*采购[[#This Row],[采购单价]]</f>
        <v>2443.02</v>
      </c>
      <c r="J550" s="8" t="s">
        <v>10</v>
      </c>
      <c r="K550" s="8">
        <v>12</v>
      </c>
    </row>
    <row r="551" spans="4:11" x14ac:dyDescent="0.45">
      <c r="D551" s="7">
        <v>44378</v>
      </c>
      <c r="E551" s="8" t="s">
        <v>18</v>
      </c>
      <c r="F551" s="8" t="s">
        <v>15</v>
      </c>
      <c r="G551" s="8">
        <v>1313</v>
      </c>
      <c r="H551" s="9">
        <v>2.64</v>
      </c>
      <c r="I551" s="9">
        <f>采购[[#This Row],[采购量]]*采购[[#This Row],[采购单价]]</f>
        <v>3466.32</v>
      </c>
      <c r="J551" s="8" t="s">
        <v>10</v>
      </c>
      <c r="K551" s="8">
        <v>1</v>
      </c>
    </row>
    <row r="552" spans="4:11" x14ac:dyDescent="0.45">
      <c r="D552" s="7">
        <v>44379</v>
      </c>
      <c r="E552" s="8" t="s">
        <v>21</v>
      </c>
      <c r="F552" s="8" t="s">
        <v>12</v>
      </c>
      <c r="G552" s="8">
        <v>1462</v>
      </c>
      <c r="H552" s="9">
        <v>4.4400000000000004</v>
      </c>
      <c r="I552" s="9">
        <f>采购[[#This Row],[采购量]]*采购[[#This Row],[采购单价]]</f>
        <v>6491.2800000000007</v>
      </c>
      <c r="J552" s="8" t="s">
        <v>10</v>
      </c>
      <c r="K552" s="8">
        <v>14</v>
      </c>
    </row>
    <row r="553" spans="4:11" x14ac:dyDescent="0.45">
      <c r="D553" s="7">
        <v>44380</v>
      </c>
      <c r="E553" s="8" t="s">
        <v>21</v>
      </c>
      <c r="F553" s="8" t="s">
        <v>15</v>
      </c>
      <c r="G553" s="8">
        <v>2899</v>
      </c>
      <c r="H553" s="9">
        <v>1.74</v>
      </c>
      <c r="I553" s="9">
        <f>采购[[#This Row],[采购量]]*采购[[#This Row],[采购单价]]</f>
        <v>5044.26</v>
      </c>
      <c r="J553" s="8" t="s">
        <v>10</v>
      </c>
      <c r="K553" s="8">
        <v>10</v>
      </c>
    </row>
    <row r="554" spans="4:11" x14ac:dyDescent="0.45">
      <c r="D554" s="7">
        <v>44381</v>
      </c>
      <c r="E554" s="8" t="s">
        <v>11</v>
      </c>
      <c r="F554" s="8" t="s">
        <v>15</v>
      </c>
      <c r="G554" s="8">
        <v>707</v>
      </c>
      <c r="H554" s="9">
        <v>1.68</v>
      </c>
      <c r="I554" s="9">
        <f>采购[[#This Row],[采购量]]*采购[[#This Row],[采购单价]]</f>
        <v>1187.76</v>
      </c>
      <c r="J554" s="8" t="s">
        <v>10</v>
      </c>
      <c r="K554" s="8">
        <v>12</v>
      </c>
    </row>
    <row r="555" spans="4:11" x14ac:dyDescent="0.45">
      <c r="D555" s="7">
        <v>44382</v>
      </c>
      <c r="E555" s="8" t="s">
        <v>8</v>
      </c>
      <c r="F555" s="8" t="s">
        <v>14</v>
      </c>
      <c r="G555" s="8">
        <v>1545</v>
      </c>
      <c r="H555" s="9">
        <v>3.24</v>
      </c>
      <c r="I555" s="9">
        <f>采购[[#This Row],[采购量]]*采购[[#This Row],[采购单价]]</f>
        <v>5005.8</v>
      </c>
      <c r="J555" s="8" t="s">
        <v>10</v>
      </c>
      <c r="K555" s="8">
        <v>7</v>
      </c>
    </row>
    <row r="556" spans="4:11" x14ac:dyDescent="0.45">
      <c r="D556" s="7">
        <v>44383</v>
      </c>
      <c r="E556" s="8" t="s">
        <v>17</v>
      </c>
      <c r="F556" s="8" t="s">
        <v>14</v>
      </c>
      <c r="G556" s="8">
        <v>3047</v>
      </c>
      <c r="H556" s="9">
        <v>1.44</v>
      </c>
      <c r="I556" s="9">
        <f>采购[[#This Row],[采购量]]*采购[[#This Row],[采购单价]]</f>
        <v>4387.68</v>
      </c>
      <c r="J556" s="8" t="s">
        <v>10</v>
      </c>
      <c r="K556" s="8">
        <v>3</v>
      </c>
    </row>
    <row r="557" spans="4:11" x14ac:dyDescent="0.45">
      <c r="D557" s="7">
        <v>44384</v>
      </c>
      <c r="E557" s="8" t="s">
        <v>8</v>
      </c>
      <c r="F557" s="8" t="s">
        <v>9</v>
      </c>
      <c r="G557" s="8">
        <v>1594</v>
      </c>
      <c r="H557" s="9">
        <v>2.04</v>
      </c>
      <c r="I557" s="9">
        <f>采购[[#This Row],[采购量]]*采购[[#This Row],[采购单价]]</f>
        <v>3251.76</v>
      </c>
      <c r="J557" s="8" t="s">
        <v>10</v>
      </c>
      <c r="K557" s="8">
        <v>9</v>
      </c>
    </row>
    <row r="558" spans="4:11" x14ac:dyDescent="0.45">
      <c r="D558" s="7">
        <v>44385</v>
      </c>
      <c r="E558" s="8" t="s">
        <v>8</v>
      </c>
      <c r="F558" s="8" t="s">
        <v>13</v>
      </c>
      <c r="G558" s="8">
        <v>2143</v>
      </c>
      <c r="H558" s="9">
        <v>4.4400000000000004</v>
      </c>
      <c r="I558" s="9">
        <f>采购[[#This Row],[采购量]]*采购[[#This Row],[采购单价]]</f>
        <v>9514.92</v>
      </c>
      <c r="J558" s="8" t="s">
        <v>10</v>
      </c>
      <c r="K558" s="8">
        <v>0</v>
      </c>
    </row>
    <row r="559" spans="4:11" x14ac:dyDescent="0.45">
      <c r="D559" s="7">
        <v>44386</v>
      </c>
      <c r="E559" s="8" t="s">
        <v>11</v>
      </c>
      <c r="F559" s="8" t="s">
        <v>14</v>
      </c>
      <c r="G559" s="8">
        <v>1426</v>
      </c>
      <c r="H559" s="9">
        <v>1.1399999999999999</v>
      </c>
      <c r="I559" s="9">
        <f>采购[[#This Row],[采购量]]*采购[[#This Row],[采购单价]]</f>
        <v>1625.6399999999999</v>
      </c>
      <c r="J559" s="8" t="s">
        <v>10</v>
      </c>
      <c r="K559" s="8">
        <v>15</v>
      </c>
    </row>
    <row r="560" spans="4:11" x14ac:dyDescent="0.45">
      <c r="D560" s="10"/>
      <c r="E560" s="11"/>
      <c r="F560" s="11"/>
      <c r="G560" s="11"/>
      <c r="H560" s="11"/>
      <c r="I560" s="11"/>
      <c r="J560" s="11"/>
      <c r="K560" s="11"/>
    </row>
  </sheetData>
  <phoneticPr fontId="1" type="noConversion"/>
  <dataValidations count="3">
    <dataValidation type="list" allowBlank="1" showInputMessage="1" showErrorMessage="1" sqref="F560" xr:uid="{714659E3-5E94-4C74-9803-DAA57EC02BE2}">
      <formula1>INDIRECT($B561)</formula1>
    </dataValidation>
    <dataValidation type="list" allowBlank="1" showInputMessage="1" showErrorMessage="1" sqref="J4:J559" xr:uid="{2AD7BB40-3D14-4CF7-AA30-B730D096E89E}">
      <formula1>"是,否"</formula1>
    </dataValidation>
    <dataValidation type="list" allowBlank="1" showInputMessage="1" showErrorMessage="1" sqref="F4:F559" xr:uid="{457560D6-8E70-4004-AF90-52078D00F794}">
      <formula1>INDIRECT($E4)</formula1>
    </dataValidation>
  </dataValidations>
  <pageMargins left="0.7" right="0.7" top="0.75" bottom="0.75" header="0.3" footer="0.3"/>
  <pageSetup paperSize="9" orientation="portrait" r:id="rId1"/>
  <ignoredErrors>
    <ignoredError sqref="H4:H559" calculatedColumn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7EA18-1FB4-4146-9501-F191CE5D6CF5}">
          <x14:formula1>
            <xm:f>辅助信息!$I$4:$N$4</xm:f>
          </x14:formula1>
          <xm:sqref>E4:E559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BA09-D90B-4018-B7C3-B3C08CD1B671}">
  <dimension ref="D1:P49"/>
  <sheetViews>
    <sheetView showGridLines="0" zoomScale="70" zoomScaleNormal="70" workbookViewId="0"/>
  </sheetViews>
  <sheetFormatPr defaultRowHeight="23.25" x14ac:dyDescent="0.45"/>
  <cols>
    <col min="1" max="3" width="8.6640625" style="1"/>
    <col min="4" max="6" width="13.58203125" style="1" customWidth="1"/>
    <col min="7" max="7" width="8.6640625" style="1"/>
    <col min="8" max="8" width="10.75" style="1" bestFit="1" customWidth="1"/>
    <col min="9" max="9" width="9.6640625" style="1" bestFit="1" customWidth="1"/>
    <col min="10" max="16384" width="8.6640625" style="1"/>
  </cols>
  <sheetData>
    <row r="1" spans="4:16" ht="24" customHeight="1" x14ac:dyDescent="0.45"/>
    <row r="2" spans="4:16" ht="24" customHeight="1" x14ac:dyDescent="0.45"/>
    <row r="3" spans="4:16" ht="24" customHeight="1" x14ac:dyDescent="0.45">
      <c r="D3" s="32" t="s">
        <v>50</v>
      </c>
      <c r="E3" s="32"/>
      <c r="F3" s="32"/>
    </row>
    <row r="4" spans="4:16" ht="24" customHeight="1" thickBot="1" x14ac:dyDescent="0.5">
      <c r="D4" s="2" t="s">
        <v>1</v>
      </c>
      <c r="E4" s="3" t="s">
        <v>2</v>
      </c>
      <c r="F4" s="23" t="s">
        <v>24</v>
      </c>
      <c r="H4" s="1" t="s">
        <v>54</v>
      </c>
      <c r="I4" s="15" t="str" cm="1">
        <f t="array" ref="I4:N4">TRANSPOSE(_xlfn.UNIQUE(价目表[产品名称]))</f>
        <v>百事可乐</v>
      </c>
      <c r="J4" s="15" t="str">
        <v>可口可乐</v>
      </c>
      <c r="K4" s="15" t="str">
        <v>冰红茶</v>
      </c>
      <c r="L4" s="15" t="str">
        <v>小茗同学</v>
      </c>
      <c r="M4" s="15" t="str">
        <v>雀巢咖啡</v>
      </c>
      <c r="N4" s="15" t="str">
        <v>果粒橙</v>
      </c>
    </row>
    <row r="5" spans="4:16" ht="24" customHeight="1" x14ac:dyDescent="0.45">
      <c r="D5" s="7" t="s">
        <v>33</v>
      </c>
      <c r="E5" s="8" t="s">
        <v>28</v>
      </c>
      <c r="F5" s="8">
        <v>2.5</v>
      </c>
      <c r="I5" s="15" t="str" cm="1">
        <f t="array" ref="I5:I7">_xlfn._xlws.FILTER(价目表[产品型号],价目表[产品名称]=I4)</f>
        <v>1.5L</v>
      </c>
      <c r="J5" s="15" t="str" cm="1">
        <f t="array" ref="J5:J7">_xlfn._xlws.FILTER($E$5:$E$20,$D$5:$D$20=J4)</f>
        <v>1.5L</v>
      </c>
      <c r="K5" s="15" t="str" cm="1">
        <f t="array" ref="K5:K6">_xlfn._xlws.FILTER($E$5:$E$20,$D$5:$D$20=K4)</f>
        <v>1.5L</v>
      </c>
      <c r="L5" s="15" t="str" cm="1">
        <f t="array" ref="L5:L7">_xlfn._xlws.FILTER($E$5:$E$20,$D$5:$D$20=L4)</f>
        <v>1.5L</v>
      </c>
      <c r="M5" s="15" t="str" cm="1">
        <f t="array" ref="M5:M7">_xlfn._xlws.FILTER($E$5:$E$20,$D$5:$D$20=M4)</f>
        <v>1L</v>
      </c>
      <c r="N5" s="15" t="str" cm="1">
        <f t="array" ref="N5:N6">_xlfn._xlws.FILTER($E$5:$E$20,$D$5:$D$20=N4)</f>
        <v>2.5L</v>
      </c>
    </row>
    <row r="6" spans="4:16" ht="24" customHeight="1" x14ac:dyDescent="0.45">
      <c r="D6" s="7" t="s">
        <v>33</v>
      </c>
      <c r="E6" s="8" t="s">
        <v>32</v>
      </c>
      <c r="F6" s="8">
        <v>3</v>
      </c>
      <c r="I6" s="15" t="str">
        <v>2.5L</v>
      </c>
      <c r="J6" s="15" t="str">
        <v>2.5L</v>
      </c>
      <c r="K6" s="15" t="str">
        <v>2.5L</v>
      </c>
      <c r="L6" s="15" t="str">
        <v>2.5L</v>
      </c>
      <c r="M6" s="15" t="str">
        <v>1.5L</v>
      </c>
      <c r="N6" s="15" t="str">
        <v>6L</v>
      </c>
    </row>
    <row r="7" spans="4:16" ht="24" customHeight="1" x14ac:dyDescent="0.45">
      <c r="D7" s="7" t="s">
        <v>33</v>
      </c>
      <c r="E7" s="8" t="s">
        <v>34</v>
      </c>
      <c r="F7" s="8">
        <v>6</v>
      </c>
      <c r="I7" s="15" t="str">
        <v>6L</v>
      </c>
      <c r="J7" s="15" t="str">
        <v>6L</v>
      </c>
      <c r="K7" s="15"/>
      <c r="L7" s="15" t="str">
        <v>3L</v>
      </c>
      <c r="M7" s="15" t="str">
        <v>2L</v>
      </c>
      <c r="N7" s="15"/>
    </row>
    <row r="8" spans="4:16" ht="24" customHeight="1" x14ac:dyDescent="0.45">
      <c r="D8" s="7" t="s">
        <v>31</v>
      </c>
      <c r="E8" s="8" t="s">
        <v>28</v>
      </c>
      <c r="F8" s="8">
        <v>2.5</v>
      </c>
    </row>
    <row r="9" spans="4:16" ht="24" customHeight="1" x14ac:dyDescent="0.45">
      <c r="D9" s="7" t="s">
        <v>31</v>
      </c>
      <c r="E9" s="8" t="s">
        <v>32</v>
      </c>
      <c r="F9" s="8">
        <v>3</v>
      </c>
    </row>
    <row r="10" spans="4:16" ht="24" customHeight="1" x14ac:dyDescent="0.45">
      <c r="D10" s="7" t="s">
        <v>31</v>
      </c>
      <c r="E10" s="8" t="s">
        <v>34</v>
      </c>
      <c r="F10" s="8">
        <v>6</v>
      </c>
    </row>
    <row r="11" spans="4:16" ht="24" customHeight="1" x14ac:dyDescent="0.45">
      <c r="D11" s="7" t="s">
        <v>27</v>
      </c>
      <c r="E11" s="8" t="s">
        <v>28</v>
      </c>
      <c r="F11" s="8">
        <v>3</v>
      </c>
    </row>
    <row r="12" spans="4:16" ht="24" customHeight="1" x14ac:dyDescent="0.45">
      <c r="D12" s="7" t="s">
        <v>27</v>
      </c>
      <c r="E12" s="8" t="s">
        <v>32</v>
      </c>
      <c r="F12" s="8">
        <v>3.5</v>
      </c>
    </row>
    <row r="13" spans="4:16" ht="24" customHeight="1" thickBot="1" x14ac:dyDescent="0.5">
      <c r="D13" s="7" t="s">
        <v>29</v>
      </c>
      <c r="E13" s="8" t="s">
        <v>28</v>
      </c>
      <c r="F13" s="8">
        <v>4</v>
      </c>
      <c r="H13" s="3" t="s">
        <v>43</v>
      </c>
      <c r="I13" s="12" t="s">
        <v>44</v>
      </c>
      <c r="J13" s="3" t="s">
        <v>25</v>
      </c>
      <c r="K13" s="2" t="s">
        <v>45</v>
      </c>
      <c r="L13" s="3" t="s">
        <v>46</v>
      </c>
      <c r="M13" s="12" t="s">
        <v>47</v>
      </c>
      <c r="N13" s="3" t="s">
        <v>48</v>
      </c>
      <c r="O13" s="2" t="s">
        <v>49</v>
      </c>
      <c r="P13" s="3" t="s">
        <v>7</v>
      </c>
    </row>
    <row r="14" spans="4:16" ht="24" customHeight="1" x14ac:dyDescent="0.45">
      <c r="D14" s="7" t="s">
        <v>29</v>
      </c>
      <c r="E14" s="8" t="s">
        <v>32</v>
      </c>
      <c r="F14" s="8">
        <v>5</v>
      </c>
      <c r="H14" s="29">
        <f>数据看板!E6</f>
        <v>2</v>
      </c>
      <c r="I14" s="31">
        <f>VLOOKUP($H$14,汇总统计!$D$6:$L$18,MATCH(辅助信息!I13,汇总统计!$D$5:$L$5,0),0)</f>
        <v>45663</v>
      </c>
      <c r="J14" s="31">
        <f>VLOOKUP($H$14,汇总统计!$D$6:$L$18,MATCH(辅助信息!J13,汇总统计!$D$5:$L$5,0),0)</f>
        <v>185472.5</v>
      </c>
      <c r="K14" s="31">
        <f>VLOOKUP($H$14,汇总统计!$D$6:$L$18,MATCH(辅助信息!K13,汇总统计!$D$5:$L$5,0),0)</f>
        <v>51328</v>
      </c>
      <c r="L14" s="31">
        <f>VLOOKUP($H$14,汇总统计!$D$6:$L$18,MATCH(辅助信息!L13,汇总统计!$D$5:$L$5,0),0)</f>
        <v>128324.55000000002</v>
      </c>
      <c r="M14" s="31">
        <f>VLOOKUP($H$14,汇总统计!$D$6:$L$18,MATCH(辅助信息!M13,汇总统计!$D$5:$L$5,0),0)</f>
        <v>57147.949999999983</v>
      </c>
      <c r="N14" s="30">
        <f>VLOOKUP($H$14,汇总统计!$D$6:$L$18,MATCH(辅助信息!N13,汇总统计!$D$5:$L$5,0),0)</f>
        <v>5.7814861047237372E-3</v>
      </c>
      <c r="O14" s="30">
        <f>VLOOKUP($H$14,汇总统计!$D$6:$L$18,MATCH(辅助信息!O13,汇总统计!$D$5:$L$5,0),0)</f>
        <v>1</v>
      </c>
      <c r="P14" s="1">
        <f>VLOOKUP($H$14,汇总统计!$D$6:$L$18,MATCH(辅助信息!P13,汇总统计!$D$5:$L$5,0),0)</f>
        <v>172</v>
      </c>
    </row>
    <row r="15" spans="4:16" ht="24" customHeight="1" x14ac:dyDescent="0.45">
      <c r="D15" s="7" t="s">
        <v>29</v>
      </c>
      <c r="E15" s="8" t="s">
        <v>30</v>
      </c>
      <c r="F15" s="8">
        <v>6</v>
      </c>
    </row>
    <row r="16" spans="4:16" ht="24" customHeight="1" x14ac:dyDescent="0.45">
      <c r="D16" s="7" t="s">
        <v>35</v>
      </c>
      <c r="E16" s="8" t="s">
        <v>36</v>
      </c>
      <c r="F16" s="8">
        <v>4</v>
      </c>
    </row>
    <row r="17" spans="4:6" ht="24" customHeight="1" x14ac:dyDescent="0.45">
      <c r="D17" s="7" t="s">
        <v>35</v>
      </c>
      <c r="E17" s="8" t="s">
        <v>28</v>
      </c>
      <c r="F17" s="8">
        <v>6</v>
      </c>
    </row>
    <row r="18" spans="4:6" ht="24" customHeight="1" x14ac:dyDescent="0.45">
      <c r="D18" s="7" t="s">
        <v>35</v>
      </c>
      <c r="E18" s="8" t="s">
        <v>38</v>
      </c>
      <c r="F18" s="8">
        <v>8</v>
      </c>
    </row>
    <row r="19" spans="4:6" ht="24" customHeight="1" x14ac:dyDescent="0.45">
      <c r="D19" s="7" t="s">
        <v>37</v>
      </c>
      <c r="E19" s="8" t="s">
        <v>32</v>
      </c>
      <c r="F19" s="8">
        <v>3.5</v>
      </c>
    </row>
    <row r="20" spans="4:6" ht="24" customHeight="1" x14ac:dyDescent="0.45">
      <c r="D20" s="24" t="s">
        <v>37</v>
      </c>
      <c r="E20" s="25" t="s">
        <v>34</v>
      </c>
      <c r="F20" s="25">
        <v>8</v>
      </c>
    </row>
    <row r="21" spans="4:6" ht="24" customHeight="1" x14ac:dyDescent="0.45"/>
    <row r="22" spans="4:6" ht="24" customHeight="1" x14ac:dyDescent="0.45"/>
    <row r="23" spans="4:6" ht="24" customHeight="1" x14ac:dyDescent="0.45"/>
    <row r="24" spans="4:6" ht="24" customHeight="1" x14ac:dyDescent="0.45"/>
    <row r="25" spans="4:6" ht="24" customHeight="1" x14ac:dyDescent="0.45"/>
    <row r="26" spans="4:6" ht="24" customHeight="1" x14ac:dyDescent="0.45"/>
    <row r="27" spans="4:6" ht="24" customHeight="1" x14ac:dyDescent="0.45"/>
    <row r="28" spans="4:6" ht="24" customHeight="1" x14ac:dyDescent="0.45"/>
    <row r="29" spans="4:6" ht="24" customHeight="1" x14ac:dyDescent="0.45"/>
    <row r="30" spans="4:6" ht="24" customHeight="1" x14ac:dyDescent="0.45"/>
    <row r="31" spans="4:6" ht="24" customHeight="1" x14ac:dyDescent="0.45"/>
    <row r="32" spans="4:6" ht="24" customHeight="1" x14ac:dyDescent="0.45"/>
    <row r="33" ht="24" customHeight="1" x14ac:dyDescent="0.45"/>
    <row r="34" ht="24" customHeight="1" x14ac:dyDescent="0.45"/>
    <row r="35" ht="24" customHeight="1" x14ac:dyDescent="0.45"/>
    <row r="36" ht="24" customHeight="1" x14ac:dyDescent="0.45"/>
    <row r="37" ht="24" customHeight="1" x14ac:dyDescent="0.45"/>
    <row r="38" ht="24" customHeight="1" x14ac:dyDescent="0.45"/>
    <row r="39" ht="24" customHeight="1" x14ac:dyDescent="0.45"/>
    <row r="40" ht="24" customHeight="1" x14ac:dyDescent="0.45"/>
    <row r="41" ht="24" customHeight="1" x14ac:dyDescent="0.45"/>
    <row r="42" ht="24" customHeight="1" x14ac:dyDescent="0.45"/>
    <row r="43" ht="24" customHeight="1" x14ac:dyDescent="0.45"/>
    <row r="44" ht="24" customHeight="1" x14ac:dyDescent="0.45"/>
    <row r="45" ht="24" customHeight="1" x14ac:dyDescent="0.45"/>
    <row r="46" ht="24" customHeight="1" x14ac:dyDescent="0.45"/>
    <row r="47" ht="24" customHeight="1" x14ac:dyDescent="0.45"/>
    <row r="48" ht="24" customHeight="1" x14ac:dyDescent="0.45"/>
    <row r="49" ht="24" customHeight="1" x14ac:dyDescent="0.45"/>
  </sheetData>
  <mergeCells count="1">
    <mergeCell ref="D3:F3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数据看板</vt:lpstr>
      <vt:lpstr>汇总统计</vt:lpstr>
      <vt:lpstr>产品库存</vt:lpstr>
      <vt:lpstr>销售统计</vt:lpstr>
      <vt:lpstr>采购统计</vt:lpstr>
      <vt:lpstr>辅助信息</vt:lpstr>
      <vt:lpstr>百事可乐</vt:lpstr>
      <vt:lpstr>冰红茶</vt:lpstr>
      <vt:lpstr>果粒橙</vt:lpstr>
      <vt:lpstr>可口可乐</vt:lpstr>
      <vt:lpstr>雀巢咖啡</vt:lpstr>
      <vt:lpstr>小茗同学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2022-01-04T08:40:07Z</dcterms:created>
  <dcterms:modified xsi:type="dcterms:W3CDTF">2023-05-06T10:39:20Z</dcterms:modified>
</cp:coreProperties>
</file>