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den2-fs03\homedirectories\ETANSLEY\"/>
    </mc:Choice>
  </mc:AlternateContent>
  <bookViews>
    <workbookView xWindow="0" yWindow="0" windowWidth="28800" windowHeight="12000"/>
  </bookViews>
  <sheets>
    <sheet name="Template" sheetId="1" r:id="rId1"/>
    <sheet name="AccRates" sheetId="2" state="hidden" r:id="rId2"/>
    <sheet name="Calc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L21" i="3" s="1"/>
  <c r="N9" i="1" s="1"/>
  <c r="D3" i="1"/>
  <c r="F29" i="2"/>
  <c r="G29" i="2" s="1"/>
  <c r="D29" i="2"/>
  <c r="F28" i="2"/>
  <c r="G28" i="2" s="1"/>
  <c r="D28" i="2"/>
  <c r="F27" i="2"/>
  <c r="G27" i="2" s="1"/>
  <c r="D27" i="2"/>
  <c r="F26" i="2"/>
  <c r="G26" i="2" s="1"/>
  <c r="D26" i="2"/>
  <c r="F25" i="2"/>
  <c r="G25" i="2" s="1"/>
  <c r="D25" i="2"/>
  <c r="G24" i="2"/>
  <c r="F24" i="2"/>
  <c r="D24" i="2"/>
  <c r="F23" i="2"/>
  <c r="G23" i="2" s="1"/>
  <c r="D23" i="2"/>
  <c r="F22" i="2"/>
  <c r="G22" i="2" s="1"/>
  <c r="D22" i="2"/>
  <c r="G21" i="2"/>
  <c r="F21" i="2"/>
  <c r="D21" i="2"/>
  <c r="F20" i="2"/>
  <c r="G20" i="2" s="1"/>
  <c r="D20" i="2"/>
  <c r="F19" i="2"/>
  <c r="G19" i="2" s="1"/>
  <c r="D19" i="2"/>
  <c r="F18" i="2"/>
  <c r="G18" i="2" s="1"/>
  <c r="D18" i="2"/>
  <c r="F17" i="2"/>
  <c r="G17" i="2" s="1"/>
  <c r="D17" i="2"/>
  <c r="G16" i="2"/>
  <c r="F16" i="2"/>
  <c r="D16" i="2"/>
  <c r="F15" i="2"/>
  <c r="G15" i="2" s="1"/>
  <c r="D15" i="2"/>
  <c r="F14" i="2"/>
  <c r="G14" i="2" s="1"/>
  <c r="D14" i="2"/>
  <c r="F13" i="2"/>
  <c r="G13" i="2" s="1"/>
  <c r="F12" i="2"/>
  <c r="G12" i="2" s="1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G5" i="2"/>
  <c r="F5" i="2"/>
  <c r="F9" i="3"/>
  <c r="F12" i="3" s="1"/>
  <c r="F15" i="3"/>
  <c r="F18" i="3" s="1"/>
  <c r="F21" i="3"/>
  <c r="D21" i="3" s="1"/>
  <c r="D6" i="2"/>
  <c r="D7" i="2"/>
  <c r="D8" i="2"/>
  <c r="D9" i="2"/>
  <c r="D10" i="2"/>
  <c r="D11" i="2"/>
  <c r="D12" i="2"/>
  <c r="D13" i="2"/>
  <c r="D5" i="2"/>
  <c r="O28" i="3" l="1"/>
  <c r="D9" i="3"/>
  <c r="H6" i="3" s="1"/>
  <c r="H12" i="3" s="1"/>
  <c r="J12" i="3" s="1"/>
  <c r="O26" i="3"/>
  <c r="O27" i="3"/>
  <c r="B15" i="3"/>
  <c r="C15" i="3"/>
  <c r="F27" i="3"/>
  <c r="D15" i="3"/>
  <c r="C9" i="3"/>
  <c r="B9" i="3"/>
  <c r="B21" i="3"/>
  <c r="C21" i="3"/>
  <c r="H9" i="3" l="1"/>
  <c r="H15" i="3" s="1"/>
  <c r="J15" i="3" s="1"/>
  <c r="F30" i="3"/>
  <c r="F33" i="3"/>
  <c r="L12" i="3" s="1"/>
  <c r="L6" i="1" s="1"/>
  <c r="R26" i="3"/>
  <c r="R28" i="3"/>
  <c r="R27" i="3"/>
  <c r="L15" i="3" l="1"/>
  <c r="H33" i="3"/>
  <c r="H27" i="3" s="1"/>
  <c r="L9" i="1" l="1"/>
  <c r="L18" i="3"/>
  <c r="L27" i="3" s="1"/>
  <c r="M13" i="1" s="1"/>
  <c r="N6" i="1" l="1"/>
  <c r="L24" i="3"/>
</calcChain>
</file>

<file path=xl/comments1.xml><?xml version="1.0" encoding="utf-8"?>
<comments xmlns="http://schemas.openxmlformats.org/spreadsheetml/2006/main">
  <authors>
    <author>Erin Tansley</author>
  </authors>
  <commentList>
    <comment ref="D5" authorId="0" shapeId="0">
      <text>
        <r>
          <rPr>
            <b/>
            <sz val="9"/>
            <color indexed="81"/>
            <rFont val="Tahoma"/>
            <family val="2"/>
          </rPr>
          <t>Erin Tansley:</t>
        </r>
        <r>
          <rPr>
            <sz val="9"/>
            <color indexed="81"/>
            <rFont val="Tahoma"/>
            <family val="2"/>
          </rPr>
          <t xml:space="preserve">
Enter #
Ex: 240 or 320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Erin Tansley:</t>
        </r>
        <r>
          <rPr>
            <sz val="9"/>
            <color indexed="81"/>
            <rFont val="Tahoma"/>
            <family val="2"/>
          </rPr>
          <t xml:space="preserve">
Can enter a date from 01/01/1990 - 12/31/2040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Erin Tansley:</t>
        </r>
        <r>
          <rPr>
            <sz val="9"/>
            <color indexed="81"/>
            <rFont val="Tahoma"/>
            <family val="2"/>
          </rPr>
          <t xml:space="preserve">
Can enter a date from 01/01/1990 - 12/31/2040</t>
        </r>
      </text>
    </comment>
  </commentList>
</comments>
</file>

<file path=xl/comments2.xml><?xml version="1.0" encoding="utf-8"?>
<comments xmlns="http://schemas.openxmlformats.org/spreadsheetml/2006/main">
  <authors>
    <author>Erin Tansley</author>
  </authors>
  <commentList>
    <comment ref="F2" authorId="0" shapeId="0">
      <text>
        <r>
          <rPr>
            <b/>
            <sz val="9"/>
            <color indexed="81"/>
            <rFont val="Tahoma"/>
            <family val="2"/>
          </rPr>
          <t>Erin Tansley:</t>
        </r>
        <r>
          <rPr>
            <sz val="9"/>
            <color indexed="81"/>
            <rFont val="Tahoma"/>
            <family val="2"/>
          </rPr>
          <t xml:space="preserve">
Enter #
Ex: 240 or 320</t>
        </r>
      </text>
    </comment>
    <comment ref="F8" authorId="0" shapeId="0">
      <text>
        <r>
          <rPr>
            <b/>
            <sz val="9"/>
            <color indexed="81"/>
            <rFont val="Tahoma"/>
            <family val="2"/>
          </rPr>
          <t>Erin Tansley:</t>
        </r>
        <r>
          <rPr>
            <sz val="9"/>
            <color indexed="81"/>
            <rFont val="Tahoma"/>
            <family val="2"/>
          </rPr>
          <t xml:space="preserve">
Can enter a date from 01/01/1990 - 12/31/2040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Erin Tansley:</t>
        </r>
        <r>
          <rPr>
            <sz val="9"/>
            <color indexed="81"/>
            <rFont val="Tahoma"/>
            <family val="2"/>
          </rPr>
          <t xml:space="preserve">
Can enter a date from 01/01/1990 - 12/31/2040</t>
        </r>
      </text>
    </comment>
  </commentList>
</comments>
</file>

<file path=xl/sharedStrings.xml><?xml version="1.0" encoding="utf-8"?>
<sst xmlns="http://schemas.openxmlformats.org/spreadsheetml/2006/main" count="52" uniqueCount="40">
  <si>
    <t>PTO Plan</t>
  </si>
  <si>
    <t>Up to Year</t>
  </si>
  <si>
    <t>PTO Hours/40 Hour Week</t>
  </si>
  <si>
    <t>TM Anniversary</t>
  </si>
  <si>
    <t>Effective Date</t>
  </si>
  <si>
    <t>Today's Date</t>
  </si>
  <si>
    <t>1 year prior to effective date</t>
  </si>
  <si>
    <t>Current Date</t>
  </si>
  <si>
    <t>Day</t>
  </si>
  <si>
    <t>Month</t>
  </si>
  <si>
    <t>Year</t>
  </si>
  <si>
    <t># of days in a year</t>
  </si>
  <si>
    <t>The benefits service date is date + 1 because they accrue up to year where:</t>
  </si>
  <si>
    <t>Up to year under 1 year - 2 years would be under 2 years</t>
  </si>
  <si>
    <t>years</t>
  </si>
  <si>
    <t>months</t>
  </si>
  <si>
    <t>days</t>
  </si>
  <si>
    <t>Holiday Pay</t>
  </si>
  <si>
    <t>Difference Between Effective and Hire (Current Acc)</t>
  </si>
  <si>
    <t>Difference Between Effective - 1 and Hire (Year Ago Acc)</t>
  </si>
  <si>
    <t># of business days worked between effective and 1 year prior</t>
  </si>
  <si>
    <t>Current Year Conversion</t>
  </si>
  <si>
    <t># of business days between effective and current year conv</t>
  </si>
  <si>
    <t># of business days between prior and current year conv</t>
  </si>
  <si>
    <t>Sum of Between Days</t>
  </si>
  <si>
    <t>Validation - Diff between formula and sum</t>
  </si>
  <si>
    <t>Current Up To Year</t>
  </si>
  <si>
    <t>Previous Up To Year</t>
  </si>
  <si>
    <t>Current Rate Lookup</t>
  </si>
  <si>
    <t>Previous Rate Lookup</t>
  </si>
  <si>
    <t>Mul by 8</t>
  </si>
  <si>
    <t>Accural Rate Per Hour</t>
  </si>
  <si>
    <t>Per 8 hours</t>
  </si>
  <si>
    <t>5 business days</t>
  </si>
  <si>
    <t>Total for Days Before Anniversary</t>
  </si>
  <si>
    <t>Total for Days After Anniversary</t>
  </si>
  <si>
    <t>Sum of PTO Accrued</t>
  </si>
  <si>
    <t>PTO Plan - Sum of PTO Accrued</t>
  </si>
  <si>
    <t>PTO Plan - 56 Holiday Hours</t>
  </si>
  <si>
    <t>Total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</si>
</sst>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8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rgb="FFFF0066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EE6FE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4" borderId="1" xfId="0" applyFont="1" applyFill="1" applyBorder="1" applyAlignment="1">
      <alignment horizontal="center"/>
    </xf>
    <xf numFmtId="14" fontId="2" fillId="0" borderId="0" xfId="0" applyNumberFormat="1" applyFont="1" applyBorder="1" applyAlignment="1">
      <alignment horizontal="center"/>
    </xf>
    <xf numFmtId="14" fontId="2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E6FE"/>
      <color rgb="FFFDB9FD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79998168889431442"/>
  </sheetPr>
  <dimension ref="B1:N13"/>
  <sheetViews>
    <sheetView tabSelected="1" workbookViewId="0">
      <selection activeCell="N14" sqref="N14"/>
    </sheetView>
  </sheetViews>
  <sheetFormatPr defaultRowHeight="15" x14ac:dyDescent="0.25"/>
  <cols>
    <col min="1" max="1" width="9.140625" style="2"/>
    <col min="2" max="2" width="3.28515625" style="29" customWidth="1"/>
    <col min="3" max="3" width="9.140625" style="2"/>
    <col min="4" max="4" width="14.85546875" style="2" bestFit="1" customWidth="1"/>
    <col min="5" max="5" width="9.140625" style="2"/>
    <col min="6" max="11" width="0" style="2" hidden="1" customWidth="1"/>
    <col min="12" max="12" width="31.140625" style="2" bestFit="1" customWidth="1"/>
    <col min="13" max="13" width="13.140625" style="2" bestFit="1" customWidth="1"/>
    <col min="14" max="14" width="25.7109375" style="2" bestFit="1" customWidth="1"/>
    <col min="15" max="16384" width="9.140625" style="2"/>
  </cols>
  <sheetData>
    <row r="1" spans="4:14" x14ac:dyDescent="0.25">
      <c r="N1" s="17"/>
    </row>
    <row r="2" spans="4:14" ht="15.75" thickBot="1" x14ac:dyDescent="0.3">
      <c r="D2" s="2" t="s">
        <v>5</v>
      </c>
    </row>
    <row r="3" spans="4:14" ht="15.75" thickBot="1" x14ac:dyDescent="0.3">
      <c r="D3" s="4">
        <f ca="1">TODAY()</f>
        <v>44350</v>
      </c>
      <c r="F3" s="8"/>
    </row>
    <row r="4" spans="4:14" x14ac:dyDescent="0.25">
      <c r="F4" s="8"/>
    </row>
    <row r="5" spans="4:14" ht="15.75" thickBot="1" x14ac:dyDescent="0.3">
      <c r="D5" s="2" t="s">
        <v>0</v>
      </c>
      <c r="L5" s="25" t="s">
        <v>34</v>
      </c>
      <c r="N5" s="30" t="s">
        <v>36</v>
      </c>
    </row>
    <row r="6" spans="4:14" ht="15.75" thickBot="1" x14ac:dyDescent="0.3">
      <c r="D6" s="3">
        <v>240</v>
      </c>
      <c r="L6" s="27">
        <f ca="1">Calcs!L12</f>
        <v>120.05759999999999</v>
      </c>
      <c r="N6" s="26">
        <f ca="1">Calcs!L18</f>
        <v>197.58959999999999</v>
      </c>
    </row>
    <row r="8" spans="4:14" ht="15.75" thickBot="1" x14ac:dyDescent="0.3">
      <c r="D8" s="2" t="s">
        <v>3</v>
      </c>
      <c r="L8" s="18" t="s">
        <v>35</v>
      </c>
      <c r="N8" s="11" t="s">
        <v>38</v>
      </c>
    </row>
    <row r="9" spans="4:14" ht="15.75" thickBot="1" x14ac:dyDescent="0.3">
      <c r="D9" s="4">
        <v>43102</v>
      </c>
      <c r="L9" s="28">
        <f ca="1">Calcs!L15</f>
        <v>77.531999999999996</v>
      </c>
      <c r="N9" s="31">
        <f>Calcs!L21</f>
        <v>184</v>
      </c>
    </row>
    <row r="11" spans="4:14" ht="15.75" thickBot="1" x14ac:dyDescent="0.3">
      <c r="D11" s="2" t="s">
        <v>4</v>
      </c>
    </row>
    <row r="12" spans="4:14" ht="15.75" thickBot="1" x14ac:dyDescent="0.3">
      <c r="D12" s="4">
        <v>44345</v>
      </c>
      <c r="M12" s="16" t="s">
        <v>39</v>
      </c>
    </row>
    <row r="13" spans="4:14" ht="15.75" thickBot="1" x14ac:dyDescent="0.3">
      <c r="M13" s="32">
        <f ca="1">Calcs!L27</f>
        <v>184</v>
      </c>
    </row>
  </sheetData>
  <dataValidations count="1">
    <dataValidation type="date" allowBlank="1" showInputMessage="1" showErrorMessage="1" sqref="D9 D12">
      <formula1>32874</formula1>
      <formula2>51501</formula2>
    </dataValidation>
  </dataValidations>
  <pageMargins left="0.7" right="0.7" top="0.75" bottom="0.75" header="0.3" footer="0.3"/>
  <pageSetup orientation="portrait" horizontalDpi="90" verticalDpi="9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G59"/>
  <sheetViews>
    <sheetView workbookViewId="0">
      <selection activeCell="F7" sqref="F7"/>
    </sheetView>
  </sheetViews>
  <sheetFormatPr defaultRowHeight="15" x14ac:dyDescent="0.25"/>
  <cols>
    <col min="1" max="1" width="10" style="1" bestFit="1" customWidth="1"/>
    <col min="2" max="2" width="11.85546875" style="1" bestFit="1" customWidth="1"/>
    <col min="3" max="3" width="23.7109375" style="1" bestFit="1" customWidth="1"/>
    <col min="4" max="5" width="9.140625" style="1"/>
    <col min="6" max="6" width="68.7109375" style="1" bestFit="1" customWidth="1"/>
    <col min="7" max="16384" width="9.140625" style="1"/>
  </cols>
  <sheetData>
    <row r="1" spans="1:7" x14ac:dyDescent="0.25">
      <c r="F1" s="5" t="s">
        <v>12</v>
      </c>
    </row>
    <row r="2" spans="1:7" x14ac:dyDescent="0.25">
      <c r="F2" s="5" t="s">
        <v>13</v>
      </c>
    </row>
    <row r="4" spans="1:7" x14ac:dyDescent="0.25">
      <c r="A4" s="1" t="s">
        <v>1</v>
      </c>
      <c r="B4" s="1" t="s">
        <v>31</v>
      </c>
      <c r="C4" s="1" t="s">
        <v>2</v>
      </c>
      <c r="F4" s="1" t="s">
        <v>32</v>
      </c>
      <c r="G4" s="1" t="s">
        <v>33</v>
      </c>
    </row>
    <row r="5" spans="1:7" x14ac:dyDescent="0.25">
      <c r="A5" s="1">
        <v>1</v>
      </c>
      <c r="B5" s="1">
        <v>8.4599999999999995E-2</v>
      </c>
      <c r="C5" s="1">
        <v>3.3839999999999999</v>
      </c>
      <c r="D5" s="1">
        <f>C5*2</f>
        <v>6.7679999999999998</v>
      </c>
      <c r="F5" s="1">
        <f>B5*8</f>
        <v>0.67679999999999996</v>
      </c>
      <c r="G5" s="1">
        <f>F5*5</f>
        <v>3.3839999999999999</v>
      </c>
    </row>
    <row r="6" spans="1:7" x14ac:dyDescent="0.25">
      <c r="A6" s="1">
        <v>2</v>
      </c>
      <c r="B6" s="1">
        <v>9.2299999999999993E-2</v>
      </c>
      <c r="C6" s="1">
        <v>3.6919999999999997</v>
      </c>
      <c r="D6" s="1">
        <f t="shared" ref="D6:D29" si="0">C6*2</f>
        <v>7.3839999999999995</v>
      </c>
      <c r="F6" s="1">
        <f>B6*8</f>
        <v>0.73839999999999995</v>
      </c>
      <c r="G6" s="1">
        <f>F6*5</f>
        <v>3.6919999999999997</v>
      </c>
    </row>
    <row r="7" spans="1:7" x14ac:dyDescent="0.25">
      <c r="A7" s="1">
        <v>3</v>
      </c>
      <c r="B7" s="1">
        <v>9.6199999999999994E-2</v>
      </c>
      <c r="C7" s="1">
        <v>3.8479999999999999</v>
      </c>
      <c r="D7" s="1">
        <f t="shared" si="0"/>
        <v>7.6959999999999997</v>
      </c>
      <c r="F7" s="1">
        <f>B7*8</f>
        <v>0.76959999999999995</v>
      </c>
      <c r="G7" s="1">
        <f>F7*5</f>
        <v>3.8479999999999999</v>
      </c>
    </row>
    <row r="8" spans="1:7" x14ac:dyDescent="0.25">
      <c r="A8" s="1">
        <v>4</v>
      </c>
      <c r="B8" s="1">
        <v>0.1</v>
      </c>
      <c r="C8" s="1">
        <v>4</v>
      </c>
      <c r="D8" s="1">
        <f t="shared" si="0"/>
        <v>8</v>
      </c>
      <c r="F8" s="1">
        <f t="shared" ref="F8:F13" si="1">B8*8</f>
        <v>0.8</v>
      </c>
      <c r="G8" s="1">
        <f t="shared" ref="G8:G29" si="2">F8*5</f>
        <v>4</v>
      </c>
    </row>
    <row r="9" spans="1:7" x14ac:dyDescent="0.25">
      <c r="A9" s="1">
        <v>5</v>
      </c>
      <c r="B9" s="1">
        <v>0.1038</v>
      </c>
      <c r="C9" s="1">
        <v>4.1520000000000001</v>
      </c>
      <c r="D9" s="1">
        <f t="shared" si="0"/>
        <v>8.3040000000000003</v>
      </c>
      <c r="F9" s="1">
        <f t="shared" si="1"/>
        <v>0.83040000000000003</v>
      </c>
      <c r="G9" s="1">
        <f t="shared" si="2"/>
        <v>4.1520000000000001</v>
      </c>
    </row>
    <row r="10" spans="1:7" x14ac:dyDescent="0.25">
      <c r="A10" s="1">
        <v>6</v>
      </c>
      <c r="B10" s="1">
        <v>0.1077</v>
      </c>
      <c r="C10" s="1">
        <v>4.3079999999999998</v>
      </c>
      <c r="D10" s="1">
        <f t="shared" si="0"/>
        <v>8.6159999999999997</v>
      </c>
      <c r="F10" s="1">
        <f t="shared" si="1"/>
        <v>0.86160000000000003</v>
      </c>
      <c r="G10" s="1">
        <f t="shared" si="2"/>
        <v>4.3079999999999998</v>
      </c>
    </row>
    <row r="11" spans="1:7" x14ac:dyDescent="0.25">
      <c r="A11" s="1">
        <v>7</v>
      </c>
      <c r="B11" s="1">
        <v>0.1115</v>
      </c>
      <c r="C11" s="1">
        <v>4.46</v>
      </c>
      <c r="D11" s="1">
        <f t="shared" si="0"/>
        <v>8.92</v>
      </c>
      <c r="F11" s="1">
        <f t="shared" si="1"/>
        <v>0.89200000000000002</v>
      </c>
      <c r="G11" s="1">
        <f t="shared" si="2"/>
        <v>4.46</v>
      </c>
    </row>
    <row r="12" spans="1:7" x14ac:dyDescent="0.25">
      <c r="A12" s="1">
        <v>8</v>
      </c>
      <c r="B12" s="1">
        <v>0.1154</v>
      </c>
      <c r="C12" s="1">
        <v>4.6159999999999997</v>
      </c>
      <c r="D12" s="1">
        <f t="shared" si="0"/>
        <v>9.2319999999999993</v>
      </c>
      <c r="F12" s="1">
        <f t="shared" si="1"/>
        <v>0.92320000000000002</v>
      </c>
      <c r="G12" s="1">
        <f t="shared" si="2"/>
        <v>4.6159999999999997</v>
      </c>
    </row>
    <row r="13" spans="1:7" x14ac:dyDescent="0.25">
      <c r="A13" s="1">
        <v>9</v>
      </c>
      <c r="B13" s="1">
        <v>0.1192</v>
      </c>
      <c r="C13" s="1">
        <v>4.7679999999999998</v>
      </c>
      <c r="D13" s="1">
        <f t="shared" si="0"/>
        <v>9.5359999999999996</v>
      </c>
      <c r="F13" s="1">
        <f t="shared" si="1"/>
        <v>0.9536</v>
      </c>
      <c r="G13" s="1">
        <f t="shared" si="2"/>
        <v>4.7679999999999998</v>
      </c>
    </row>
    <row r="14" spans="1:7" x14ac:dyDescent="0.25">
      <c r="A14" s="1">
        <v>10</v>
      </c>
      <c r="B14" s="1">
        <v>0.1231</v>
      </c>
      <c r="C14" s="1">
        <v>4.9240000000000004</v>
      </c>
      <c r="D14" s="1">
        <f t="shared" si="0"/>
        <v>9.8480000000000008</v>
      </c>
      <c r="F14" s="1">
        <f t="shared" ref="F14:F29" si="3">B14*8</f>
        <v>0.98480000000000001</v>
      </c>
      <c r="G14" s="1">
        <f t="shared" si="2"/>
        <v>4.9240000000000004</v>
      </c>
    </row>
    <row r="15" spans="1:7" x14ac:dyDescent="0.25">
      <c r="A15" s="1">
        <v>11</v>
      </c>
      <c r="B15" s="1">
        <v>0.1231</v>
      </c>
      <c r="C15" s="1">
        <v>4.9240000000000004</v>
      </c>
      <c r="D15" s="1">
        <f t="shared" si="0"/>
        <v>9.8480000000000008</v>
      </c>
      <c r="F15" s="1">
        <f t="shared" si="3"/>
        <v>0.98480000000000001</v>
      </c>
      <c r="G15" s="1">
        <f t="shared" si="2"/>
        <v>4.9240000000000004</v>
      </c>
    </row>
    <row r="16" spans="1:7" x14ac:dyDescent="0.25">
      <c r="A16" s="1">
        <v>12</v>
      </c>
      <c r="B16" s="1">
        <v>0.1231</v>
      </c>
      <c r="C16" s="1">
        <v>4.9240000000000004</v>
      </c>
      <c r="D16" s="1">
        <f t="shared" si="0"/>
        <v>9.8480000000000008</v>
      </c>
      <c r="F16" s="1">
        <f t="shared" si="3"/>
        <v>0.98480000000000001</v>
      </c>
      <c r="G16" s="1">
        <f t="shared" si="2"/>
        <v>4.9240000000000004</v>
      </c>
    </row>
    <row r="17" spans="1:7" x14ac:dyDescent="0.25">
      <c r="A17" s="1">
        <v>13</v>
      </c>
      <c r="B17" s="1">
        <v>0.1231</v>
      </c>
      <c r="C17" s="1">
        <v>4.9240000000000004</v>
      </c>
      <c r="D17" s="1">
        <f t="shared" si="0"/>
        <v>9.8480000000000008</v>
      </c>
      <c r="F17" s="1">
        <f t="shared" si="3"/>
        <v>0.98480000000000001</v>
      </c>
      <c r="G17" s="1">
        <f t="shared" si="2"/>
        <v>4.9240000000000004</v>
      </c>
    </row>
    <row r="18" spans="1:7" x14ac:dyDescent="0.25">
      <c r="A18" s="1">
        <v>14</v>
      </c>
      <c r="B18" s="1">
        <v>0.1231</v>
      </c>
      <c r="C18" s="1">
        <v>4.9240000000000004</v>
      </c>
      <c r="D18" s="1">
        <f t="shared" si="0"/>
        <v>9.8480000000000008</v>
      </c>
      <c r="F18" s="1">
        <f t="shared" si="3"/>
        <v>0.98480000000000001</v>
      </c>
      <c r="G18" s="1">
        <f t="shared" si="2"/>
        <v>4.9240000000000004</v>
      </c>
    </row>
    <row r="19" spans="1:7" x14ac:dyDescent="0.25">
      <c r="A19" s="1">
        <v>15</v>
      </c>
      <c r="B19" s="1">
        <v>0.1231</v>
      </c>
      <c r="C19" s="1">
        <v>4.9240000000000004</v>
      </c>
      <c r="D19" s="1">
        <f t="shared" si="0"/>
        <v>9.8480000000000008</v>
      </c>
      <c r="F19" s="1">
        <f t="shared" si="3"/>
        <v>0.98480000000000001</v>
      </c>
      <c r="G19" s="1">
        <f t="shared" si="2"/>
        <v>4.9240000000000004</v>
      </c>
    </row>
    <row r="20" spans="1:7" x14ac:dyDescent="0.25">
      <c r="A20" s="1">
        <v>16</v>
      </c>
      <c r="B20" s="1">
        <v>0.1231</v>
      </c>
      <c r="C20" s="1">
        <v>4.9240000000000004</v>
      </c>
      <c r="D20" s="1">
        <f t="shared" si="0"/>
        <v>9.8480000000000008</v>
      </c>
      <c r="F20" s="1">
        <f t="shared" si="3"/>
        <v>0.98480000000000001</v>
      </c>
      <c r="G20" s="1">
        <f t="shared" si="2"/>
        <v>4.9240000000000004</v>
      </c>
    </row>
    <row r="21" spans="1:7" x14ac:dyDescent="0.25">
      <c r="A21" s="1">
        <v>17</v>
      </c>
      <c r="B21" s="1">
        <v>0.1231</v>
      </c>
      <c r="C21" s="1">
        <v>4.9240000000000004</v>
      </c>
      <c r="D21" s="1">
        <f t="shared" si="0"/>
        <v>9.8480000000000008</v>
      </c>
      <c r="F21" s="1">
        <f t="shared" si="3"/>
        <v>0.98480000000000001</v>
      </c>
      <c r="G21" s="1">
        <f t="shared" si="2"/>
        <v>4.9240000000000004</v>
      </c>
    </row>
    <row r="22" spans="1:7" x14ac:dyDescent="0.25">
      <c r="A22" s="1">
        <v>18</v>
      </c>
      <c r="B22" s="1">
        <v>0.1231</v>
      </c>
      <c r="C22" s="1">
        <v>4.9240000000000004</v>
      </c>
      <c r="D22" s="1">
        <f t="shared" si="0"/>
        <v>9.8480000000000008</v>
      </c>
      <c r="F22" s="1">
        <f t="shared" si="3"/>
        <v>0.98480000000000001</v>
      </c>
      <c r="G22" s="1">
        <f t="shared" si="2"/>
        <v>4.9240000000000004</v>
      </c>
    </row>
    <row r="23" spans="1:7" x14ac:dyDescent="0.25">
      <c r="A23" s="1">
        <v>19</v>
      </c>
      <c r="B23" s="1">
        <v>0.1231</v>
      </c>
      <c r="C23" s="1">
        <v>4.9240000000000004</v>
      </c>
      <c r="D23" s="1">
        <f t="shared" si="0"/>
        <v>9.8480000000000008</v>
      </c>
      <c r="F23" s="1">
        <f t="shared" si="3"/>
        <v>0.98480000000000001</v>
      </c>
      <c r="G23" s="1">
        <f t="shared" si="2"/>
        <v>4.9240000000000004</v>
      </c>
    </row>
    <row r="24" spans="1:7" x14ac:dyDescent="0.25">
      <c r="A24" s="1">
        <v>20</v>
      </c>
      <c r="B24" s="1">
        <v>0.1231</v>
      </c>
      <c r="C24" s="1">
        <v>4.9240000000000004</v>
      </c>
      <c r="D24" s="1">
        <f t="shared" si="0"/>
        <v>9.8480000000000008</v>
      </c>
      <c r="F24" s="1">
        <f t="shared" si="3"/>
        <v>0.98480000000000001</v>
      </c>
      <c r="G24" s="1">
        <f t="shared" si="2"/>
        <v>4.9240000000000004</v>
      </c>
    </row>
    <row r="25" spans="1:7" x14ac:dyDescent="0.25">
      <c r="A25" s="1">
        <v>21</v>
      </c>
      <c r="B25" s="1">
        <v>0.1231</v>
      </c>
      <c r="C25" s="1">
        <v>4.9240000000000004</v>
      </c>
      <c r="D25" s="1">
        <f t="shared" si="0"/>
        <v>9.8480000000000008</v>
      </c>
      <c r="F25" s="1">
        <f t="shared" si="3"/>
        <v>0.98480000000000001</v>
      </c>
      <c r="G25" s="1">
        <f t="shared" si="2"/>
        <v>4.9240000000000004</v>
      </c>
    </row>
    <row r="26" spans="1:7" x14ac:dyDescent="0.25">
      <c r="A26" s="1">
        <v>22</v>
      </c>
      <c r="B26" s="1">
        <v>0.1231</v>
      </c>
      <c r="C26" s="1">
        <v>4.9240000000000004</v>
      </c>
      <c r="D26" s="1">
        <f t="shared" si="0"/>
        <v>9.8480000000000008</v>
      </c>
      <c r="F26" s="1">
        <f t="shared" si="3"/>
        <v>0.98480000000000001</v>
      </c>
      <c r="G26" s="1">
        <f t="shared" si="2"/>
        <v>4.9240000000000004</v>
      </c>
    </row>
    <row r="27" spans="1:7" x14ac:dyDescent="0.25">
      <c r="A27" s="1">
        <v>23</v>
      </c>
      <c r="B27" s="1">
        <v>0.1231</v>
      </c>
      <c r="C27" s="1">
        <v>4.9240000000000004</v>
      </c>
      <c r="D27" s="1">
        <f t="shared" si="0"/>
        <v>9.8480000000000008</v>
      </c>
      <c r="F27" s="1">
        <f t="shared" si="3"/>
        <v>0.98480000000000001</v>
      </c>
      <c r="G27" s="1">
        <f t="shared" si="2"/>
        <v>4.9240000000000004</v>
      </c>
    </row>
    <row r="28" spans="1:7" x14ac:dyDescent="0.25">
      <c r="A28" s="1">
        <v>24</v>
      </c>
      <c r="B28" s="1">
        <v>0.1231</v>
      </c>
      <c r="C28" s="1">
        <v>4.9240000000000004</v>
      </c>
      <c r="D28" s="1">
        <f t="shared" si="0"/>
        <v>9.8480000000000008</v>
      </c>
      <c r="F28" s="1">
        <f t="shared" si="3"/>
        <v>0.98480000000000001</v>
      </c>
      <c r="G28" s="1">
        <f t="shared" si="2"/>
        <v>4.9240000000000004</v>
      </c>
    </row>
    <row r="29" spans="1:7" x14ac:dyDescent="0.25">
      <c r="A29" s="1">
        <v>25</v>
      </c>
      <c r="B29" s="1">
        <v>0.1231</v>
      </c>
      <c r="C29" s="1">
        <v>4.9240000000000004</v>
      </c>
      <c r="D29" s="1">
        <f t="shared" si="0"/>
        <v>9.8480000000000008</v>
      </c>
      <c r="F29" s="1">
        <f t="shared" si="3"/>
        <v>0.98480000000000001</v>
      </c>
      <c r="G29" s="1">
        <f t="shared" si="2"/>
        <v>4.9240000000000004</v>
      </c>
    </row>
    <row r="30" spans="1:7" x14ac:dyDescent="0.25">
      <c r="A30" s="1">
        <v>26</v>
      </c>
      <c r="B30" s="1">
        <v>0.1231</v>
      </c>
      <c r="C30" s="1">
        <v>4.9240000000000004</v>
      </c>
    </row>
    <row r="31" spans="1:7" x14ac:dyDescent="0.25">
      <c r="A31" s="1">
        <v>27</v>
      </c>
      <c r="B31" s="1">
        <v>0.1231</v>
      </c>
      <c r="C31" s="1">
        <v>4.9240000000000004</v>
      </c>
    </row>
    <row r="32" spans="1:7" x14ac:dyDescent="0.25">
      <c r="A32" s="1">
        <v>28</v>
      </c>
      <c r="B32" s="1">
        <v>0.1231</v>
      </c>
      <c r="C32" s="1">
        <v>4.9240000000000004</v>
      </c>
    </row>
    <row r="33" spans="1:3" x14ac:dyDescent="0.25">
      <c r="A33" s="1">
        <v>29</v>
      </c>
      <c r="B33" s="1">
        <v>0.1231</v>
      </c>
      <c r="C33" s="1">
        <v>4.9240000000000004</v>
      </c>
    </row>
    <row r="34" spans="1:3" x14ac:dyDescent="0.25">
      <c r="A34" s="1">
        <v>30</v>
      </c>
      <c r="B34" s="1">
        <v>0.1231</v>
      </c>
      <c r="C34" s="1">
        <v>4.9240000000000004</v>
      </c>
    </row>
    <row r="35" spans="1:3" x14ac:dyDescent="0.25">
      <c r="A35" s="1">
        <v>31</v>
      </c>
      <c r="B35" s="1">
        <v>0.1231</v>
      </c>
      <c r="C35" s="1">
        <v>4.9240000000000004</v>
      </c>
    </row>
    <row r="36" spans="1:3" x14ac:dyDescent="0.25">
      <c r="A36" s="1">
        <v>32</v>
      </c>
      <c r="B36" s="1">
        <v>0.1231</v>
      </c>
      <c r="C36" s="1">
        <v>4.9240000000000004</v>
      </c>
    </row>
    <row r="37" spans="1:3" x14ac:dyDescent="0.25">
      <c r="A37" s="1">
        <v>33</v>
      </c>
      <c r="B37" s="1">
        <v>0.1231</v>
      </c>
      <c r="C37" s="1">
        <v>4.9240000000000004</v>
      </c>
    </row>
    <row r="38" spans="1:3" x14ac:dyDescent="0.25">
      <c r="A38" s="1">
        <v>34</v>
      </c>
      <c r="B38" s="1">
        <v>0.1231</v>
      </c>
      <c r="C38" s="1">
        <v>4.9240000000000004</v>
      </c>
    </row>
    <row r="39" spans="1:3" x14ac:dyDescent="0.25">
      <c r="A39" s="1">
        <v>35</v>
      </c>
      <c r="B39" s="1">
        <v>0.1231</v>
      </c>
      <c r="C39" s="1">
        <v>4.9240000000000004</v>
      </c>
    </row>
    <row r="40" spans="1:3" x14ac:dyDescent="0.25">
      <c r="A40" s="1">
        <v>36</v>
      </c>
      <c r="B40" s="1">
        <v>0.1231</v>
      </c>
      <c r="C40" s="1">
        <v>4.9240000000000004</v>
      </c>
    </row>
    <row r="41" spans="1:3" x14ac:dyDescent="0.25">
      <c r="A41" s="1">
        <v>37</v>
      </c>
      <c r="B41" s="1">
        <v>0.1231</v>
      </c>
      <c r="C41" s="1">
        <v>4.9240000000000004</v>
      </c>
    </row>
    <row r="42" spans="1:3" x14ac:dyDescent="0.25">
      <c r="A42" s="1">
        <v>38</v>
      </c>
      <c r="B42" s="1">
        <v>0.1231</v>
      </c>
      <c r="C42" s="1">
        <v>4.9240000000000004</v>
      </c>
    </row>
    <row r="43" spans="1:3" x14ac:dyDescent="0.25">
      <c r="A43" s="1">
        <v>39</v>
      </c>
      <c r="B43" s="1">
        <v>0.1231</v>
      </c>
      <c r="C43" s="1">
        <v>4.9240000000000004</v>
      </c>
    </row>
    <row r="44" spans="1:3" x14ac:dyDescent="0.25">
      <c r="A44" s="1">
        <v>40</v>
      </c>
      <c r="B44" s="1">
        <v>0.1231</v>
      </c>
      <c r="C44" s="1">
        <v>4.9240000000000004</v>
      </c>
    </row>
    <row r="45" spans="1:3" x14ac:dyDescent="0.25">
      <c r="A45" s="1">
        <v>41</v>
      </c>
      <c r="B45" s="1">
        <v>0.1231</v>
      </c>
      <c r="C45" s="1">
        <v>4.9240000000000004</v>
      </c>
    </row>
    <row r="46" spans="1:3" x14ac:dyDescent="0.25">
      <c r="A46" s="1">
        <v>42</v>
      </c>
      <c r="B46" s="1">
        <v>0.1231</v>
      </c>
      <c r="C46" s="1">
        <v>4.9240000000000004</v>
      </c>
    </row>
    <row r="47" spans="1:3" x14ac:dyDescent="0.25">
      <c r="A47" s="1">
        <v>43</v>
      </c>
      <c r="B47" s="1">
        <v>0.1231</v>
      </c>
      <c r="C47" s="1">
        <v>4.9240000000000004</v>
      </c>
    </row>
    <row r="48" spans="1:3" x14ac:dyDescent="0.25">
      <c r="A48" s="1">
        <v>44</v>
      </c>
      <c r="B48" s="1">
        <v>0.1231</v>
      </c>
      <c r="C48" s="1">
        <v>4.9240000000000004</v>
      </c>
    </row>
    <row r="49" spans="1:3" x14ac:dyDescent="0.25">
      <c r="A49" s="1">
        <v>45</v>
      </c>
      <c r="B49" s="1">
        <v>0.1231</v>
      </c>
      <c r="C49" s="1">
        <v>4.9240000000000004</v>
      </c>
    </row>
    <row r="50" spans="1:3" x14ac:dyDescent="0.25">
      <c r="A50" s="1">
        <v>46</v>
      </c>
      <c r="B50" s="1">
        <v>0.1231</v>
      </c>
      <c r="C50" s="1">
        <v>4.9240000000000004</v>
      </c>
    </row>
    <row r="51" spans="1:3" x14ac:dyDescent="0.25">
      <c r="A51" s="1">
        <v>47</v>
      </c>
      <c r="B51" s="1">
        <v>0.1231</v>
      </c>
      <c r="C51" s="1">
        <v>4.9240000000000004</v>
      </c>
    </row>
    <row r="52" spans="1:3" x14ac:dyDescent="0.25">
      <c r="A52" s="1">
        <v>48</v>
      </c>
      <c r="B52" s="1">
        <v>0.1231</v>
      </c>
      <c r="C52" s="1">
        <v>4.9240000000000004</v>
      </c>
    </row>
    <row r="53" spans="1:3" x14ac:dyDescent="0.25">
      <c r="A53" s="1">
        <v>49</v>
      </c>
      <c r="B53" s="1">
        <v>0.1231</v>
      </c>
      <c r="C53" s="1">
        <v>4.9240000000000004</v>
      </c>
    </row>
    <row r="54" spans="1:3" x14ac:dyDescent="0.25">
      <c r="A54" s="1">
        <v>50</v>
      </c>
      <c r="B54" s="1">
        <v>0.1231</v>
      </c>
      <c r="C54" s="1">
        <v>4.9240000000000004</v>
      </c>
    </row>
    <row r="55" spans="1:3" x14ac:dyDescent="0.25">
      <c r="A55" s="1">
        <v>51</v>
      </c>
      <c r="B55" s="1">
        <v>0.1231</v>
      </c>
      <c r="C55" s="1">
        <v>4.9240000000000004</v>
      </c>
    </row>
    <row r="56" spans="1:3" x14ac:dyDescent="0.25">
      <c r="A56" s="1">
        <v>52</v>
      </c>
      <c r="B56" s="1">
        <v>0.1231</v>
      </c>
      <c r="C56" s="1">
        <v>4.9240000000000004</v>
      </c>
    </row>
    <row r="57" spans="1:3" x14ac:dyDescent="0.25">
      <c r="A57" s="1">
        <v>53</v>
      </c>
      <c r="B57" s="1">
        <v>0.1231</v>
      </c>
      <c r="C57" s="1">
        <v>4.9240000000000004</v>
      </c>
    </row>
    <row r="58" spans="1:3" x14ac:dyDescent="0.25">
      <c r="A58" s="1">
        <v>54</v>
      </c>
      <c r="B58" s="1">
        <v>0.1231</v>
      </c>
      <c r="C58" s="1">
        <v>4.9240000000000004</v>
      </c>
    </row>
    <row r="59" spans="1:3" x14ac:dyDescent="0.25">
      <c r="A59" s="1">
        <v>55</v>
      </c>
      <c r="B59" s="1">
        <v>0.1231</v>
      </c>
      <c r="C59" s="1">
        <v>4.9240000000000004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79998168889431442"/>
  </sheetPr>
  <dimension ref="B2:S33"/>
  <sheetViews>
    <sheetView workbookViewId="0">
      <selection activeCell="L26" sqref="L26:L27"/>
    </sheetView>
  </sheetViews>
  <sheetFormatPr defaultRowHeight="15" x14ac:dyDescent="0.25"/>
  <cols>
    <col min="1" max="1" width="9.140625" style="2"/>
    <col min="2" max="4" width="0" style="2" hidden="1" customWidth="1"/>
    <col min="5" max="5" width="9.140625" style="2"/>
    <col min="6" max="6" width="42" style="2" customWidth="1"/>
    <col min="7" max="7" width="7.7109375" style="2" customWidth="1"/>
    <col min="8" max="8" width="39.7109375" style="2" bestFit="1" customWidth="1"/>
    <col min="9" max="9" width="7.7109375" style="2" customWidth="1"/>
    <col min="10" max="10" width="8.5703125" style="2" bestFit="1" customWidth="1"/>
    <col min="11" max="11" width="7.7109375" style="2" customWidth="1"/>
    <col min="12" max="12" width="31.140625" style="2" bestFit="1" customWidth="1"/>
    <col min="13" max="13" width="7.7109375" style="2" customWidth="1"/>
    <col min="14" max="14" width="0" style="2" hidden="1" customWidth="1"/>
    <col min="15" max="15" width="35.85546875" style="2" hidden="1" customWidth="1"/>
    <col min="16" max="16" width="16.85546875" style="2" hidden="1" customWidth="1"/>
    <col min="17" max="17" width="6.28515625" style="2" hidden="1" customWidth="1"/>
    <col min="18" max="18" width="37.85546875" style="2" hidden="1" customWidth="1"/>
    <col min="19" max="19" width="24.7109375" style="2" hidden="1" customWidth="1"/>
    <col min="20" max="20" width="0" style="2" hidden="1" customWidth="1"/>
    <col min="21" max="16384" width="9.140625" style="2"/>
  </cols>
  <sheetData>
    <row r="2" spans="2:12" ht="15.75" thickBot="1" x14ac:dyDescent="0.3">
      <c r="F2" s="2" t="s">
        <v>0</v>
      </c>
      <c r="H2" s="2" t="s">
        <v>17</v>
      </c>
    </row>
    <row r="3" spans="2:12" ht="15.75" thickBot="1" x14ac:dyDescent="0.3">
      <c r="F3" s="3">
        <f>Template!D6</f>
        <v>240</v>
      </c>
      <c r="H3" s="3">
        <v>56</v>
      </c>
    </row>
    <row r="5" spans="2:12" ht="15.75" thickBot="1" x14ac:dyDescent="0.3">
      <c r="H5" s="25" t="s">
        <v>26</v>
      </c>
    </row>
    <row r="6" spans="2:12" ht="15.75" thickBot="1" x14ac:dyDescent="0.3">
      <c r="H6" s="27">
        <f ca="1">D21-D9</f>
        <v>3</v>
      </c>
    </row>
    <row r="8" spans="2:12" ht="15.75" thickBot="1" x14ac:dyDescent="0.3">
      <c r="B8" s="2" t="s">
        <v>8</v>
      </c>
      <c r="C8" s="2" t="s">
        <v>9</v>
      </c>
      <c r="D8" s="2" t="s">
        <v>10</v>
      </c>
      <c r="F8" s="2" t="s">
        <v>3</v>
      </c>
      <c r="H8" s="18" t="s">
        <v>27</v>
      </c>
    </row>
    <row r="9" spans="2:12" ht="15.75" thickBot="1" x14ac:dyDescent="0.3">
      <c r="B9" s="3">
        <f>DAY(F9)</f>
        <v>2</v>
      </c>
      <c r="C9" s="3">
        <f>MONTH(F9)</f>
        <v>1</v>
      </c>
      <c r="D9" s="3">
        <f>YEAR(F9)</f>
        <v>2018</v>
      </c>
      <c r="F9" s="4">
        <f>Template!D9</f>
        <v>43102</v>
      </c>
      <c r="H9" s="28">
        <f ca="1">H6 -1</f>
        <v>2</v>
      </c>
    </row>
    <row r="10" spans="2:12" x14ac:dyDescent="0.25">
      <c r="F10" s="7"/>
      <c r="I10" s="8"/>
      <c r="K10" s="8"/>
    </row>
    <row r="11" spans="2:12" ht="15.75" thickBot="1" x14ac:dyDescent="0.3">
      <c r="F11" s="20" t="s">
        <v>21</v>
      </c>
      <c r="H11" s="25" t="s">
        <v>28</v>
      </c>
      <c r="I11" s="8"/>
      <c r="J11" s="25" t="s">
        <v>30</v>
      </c>
      <c r="K11" s="8"/>
      <c r="L11" s="25" t="s">
        <v>34</v>
      </c>
    </row>
    <row r="12" spans="2:12" ht="15.75" thickBot="1" x14ac:dyDescent="0.3">
      <c r="F12" s="21">
        <f ca="1">DATE(YEAR(TODAY()), MONTH(F9), DAY(F9))</f>
        <v>44198</v>
      </c>
      <c r="H12" s="27">
        <f ca="1">VLOOKUP(H6,AccRates!A:B,2,FALSE)</f>
        <v>9.6199999999999994E-2</v>
      </c>
      <c r="I12" s="8"/>
      <c r="J12" s="27">
        <f ca="1">H12 * 8</f>
        <v>0.76959999999999995</v>
      </c>
      <c r="K12" s="8"/>
      <c r="L12" s="27">
        <f ca="1">J12 * F33</f>
        <v>120.05759999999999</v>
      </c>
    </row>
    <row r="14" spans="2:12" ht="15.75" thickBot="1" x14ac:dyDescent="0.3">
      <c r="F14" s="2" t="s">
        <v>4</v>
      </c>
      <c r="H14" s="18" t="s">
        <v>29</v>
      </c>
      <c r="J14" s="18" t="s">
        <v>30</v>
      </c>
      <c r="L14" s="18" t="s">
        <v>35</v>
      </c>
    </row>
    <row r="15" spans="2:12" ht="15.75" thickBot="1" x14ac:dyDescent="0.3">
      <c r="B15" s="3">
        <f>DAY(F15)</f>
        <v>29</v>
      </c>
      <c r="C15" s="3">
        <f>MONTH(F15)</f>
        <v>5</v>
      </c>
      <c r="D15" s="3">
        <f>YEAR(F15)</f>
        <v>2021</v>
      </c>
      <c r="F15" s="4">
        <f>Template!D12</f>
        <v>44345</v>
      </c>
      <c r="H15" s="28">
        <f ca="1">VLOOKUP(H9,AccRates!A:B,2,FALSE)</f>
        <v>9.2299999999999993E-2</v>
      </c>
      <c r="J15" s="28">
        <f ca="1">H15 * 8</f>
        <v>0.73839999999999995</v>
      </c>
      <c r="L15" s="28">
        <f ca="1">J15 * F30</f>
        <v>77.531999999999996</v>
      </c>
    </row>
    <row r="16" spans="2:12" x14ac:dyDescent="0.25">
      <c r="F16" s="7"/>
      <c r="I16" s="8"/>
      <c r="K16" s="8"/>
    </row>
    <row r="17" spans="2:19" ht="15.75" thickBot="1" x14ac:dyDescent="0.3">
      <c r="F17" s="2" t="s">
        <v>6</v>
      </c>
      <c r="I17" s="8"/>
      <c r="K17" s="8"/>
      <c r="L17" s="30" t="s">
        <v>36</v>
      </c>
    </row>
    <row r="18" spans="2:19" ht="15.75" thickBot="1" x14ac:dyDescent="0.3">
      <c r="F18" s="4">
        <f>DATE(YEAR(F15)-1,MONTH(F15),DAY(F15))</f>
        <v>43980</v>
      </c>
      <c r="I18" s="8"/>
      <c r="K18" s="8"/>
      <c r="L18" s="26">
        <f ca="1">L15+L12</f>
        <v>197.58959999999999</v>
      </c>
    </row>
    <row r="19" spans="2:19" x14ac:dyDescent="0.25">
      <c r="F19" s="7"/>
      <c r="I19" s="8"/>
      <c r="K19" s="8"/>
      <c r="L19" s="8"/>
    </row>
    <row r="20" spans="2:19" ht="15.75" thickBot="1" x14ac:dyDescent="0.3">
      <c r="F20" s="2" t="s">
        <v>7</v>
      </c>
      <c r="L20" s="11" t="s">
        <v>38</v>
      </c>
    </row>
    <row r="21" spans="2:19" ht="15.75" thickBot="1" x14ac:dyDescent="0.3">
      <c r="B21" s="3">
        <f ca="1">DAY(F21)</f>
        <v>3</v>
      </c>
      <c r="C21" s="3">
        <f ca="1">MONTH(F21)</f>
        <v>6</v>
      </c>
      <c r="D21" s="3">
        <f ca="1">YEAR(F21)</f>
        <v>2021</v>
      </c>
      <c r="F21" s="4">
        <f ca="1">TODAY()</f>
        <v>44350</v>
      </c>
      <c r="H21" s="8"/>
      <c r="L21" s="31">
        <f>F3 - H3</f>
        <v>184</v>
      </c>
    </row>
    <row r="23" spans="2:19" ht="15.75" thickBot="1" x14ac:dyDescent="0.3">
      <c r="F23" s="2" t="s">
        <v>11</v>
      </c>
      <c r="L23" s="11" t="s">
        <v>37</v>
      </c>
    </row>
    <row r="24" spans="2:19" ht="15.75" thickBot="1" x14ac:dyDescent="0.3">
      <c r="F24" s="3">
        <v>365</v>
      </c>
      <c r="L24" s="31">
        <f ca="1">F3 - L18</f>
        <v>42.41040000000001</v>
      </c>
    </row>
    <row r="25" spans="2:19" ht="15.75" thickBot="1" x14ac:dyDescent="0.3">
      <c r="O25" s="9" t="s">
        <v>18</v>
      </c>
      <c r="P25" s="9"/>
      <c r="Q25" s="12"/>
      <c r="R25" s="13" t="s">
        <v>19</v>
      </c>
      <c r="S25" s="13"/>
    </row>
    <row r="26" spans="2:19" ht="15.75" thickBot="1" x14ac:dyDescent="0.3">
      <c r="F26" s="18" t="s">
        <v>20</v>
      </c>
      <c r="H26" s="24" t="s">
        <v>25</v>
      </c>
      <c r="L26" s="16" t="s">
        <v>39</v>
      </c>
      <c r="O26" s="10">
        <f>DATEDIF(F9,F15,"y")</f>
        <v>3</v>
      </c>
      <c r="P26" s="9" t="s">
        <v>14</v>
      </c>
      <c r="Q26" s="12"/>
      <c r="R26" s="14">
        <f>DATEDIF(F9,F18,"y")</f>
        <v>2</v>
      </c>
      <c r="S26" s="13" t="s">
        <v>14</v>
      </c>
    </row>
    <row r="27" spans="2:19" ht="15.75" thickBot="1" x14ac:dyDescent="0.3">
      <c r="F27" s="19">
        <f>NETWORKDAYS(F18,F15)</f>
        <v>261</v>
      </c>
      <c r="H27" s="15">
        <f ca="1">H33-F27</f>
        <v>0</v>
      </c>
      <c r="L27" s="32">
        <f ca="1">IF(L18 &gt;L21, L21, L18)</f>
        <v>184</v>
      </c>
      <c r="O27" s="10">
        <f>DATEDIF(F9,F15,"ym")</f>
        <v>4</v>
      </c>
      <c r="P27" s="9" t="s">
        <v>15</v>
      </c>
      <c r="Q27" s="12"/>
      <c r="R27" s="14">
        <f>DATEDIF(F9,F18,"ym")</f>
        <v>4</v>
      </c>
      <c r="S27" s="13" t="s">
        <v>15</v>
      </c>
    </row>
    <row r="28" spans="2:19" ht="15.75" thickBot="1" x14ac:dyDescent="0.3">
      <c r="M28" s="6"/>
      <c r="O28" s="10">
        <f>F15-DATE(YEAR(F15),MONTH(F15),1)</f>
        <v>28</v>
      </c>
      <c r="P28" s="9" t="s">
        <v>16</v>
      </c>
      <c r="Q28" s="12"/>
      <c r="R28" s="14">
        <f>F18-DATE(YEAR(F18),MONTH(F18),1)</f>
        <v>28</v>
      </c>
      <c r="S28" s="13" t="s">
        <v>16</v>
      </c>
    </row>
    <row r="29" spans="2:19" ht="15.75" thickBot="1" x14ac:dyDescent="0.3">
      <c r="F29" s="13" t="s">
        <v>22</v>
      </c>
      <c r="M29" s="6"/>
    </row>
    <row r="30" spans="2:19" ht="15.75" thickBot="1" x14ac:dyDescent="0.3">
      <c r="F30" s="22">
        <f ca="1">NETWORKDAYS(F12,F15)</f>
        <v>105</v>
      </c>
    </row>
    <row r="32" spans="2:19" ht="15.75" thickBot="1" x14ac:dyDescent="0.3">
      <c r="F32" s="18" t="s">
        <v>23</v>
      </c>
      <c r="H32" s="11" t="s">
        <v>24</v>
      </c>
    </row>
    <row r="33" spans="6:8" ht="15.75" thickBot="1" x14ac:dyDescent="0.3">
      <c r="F33" s="19">
        <f ca="1">NETWORKDAYS(F18,F12)</f>
        <v>156</v>
      </c>
      <c r="H33" s="23">
        <f ca="1">F33+F30</f>
        <v>261</v>
      </c>
    </row>
  </sheetData>
  <dataValidations count="1">
    <dataValidation type="date" allowBlank="1" showInputMessage="1" showErrorMessage="1" sqref="F9">
      <formula1>32874</formula1>
      <formula2>51501</formula2>
    </dataValidation>
  </dataValidations>
  <pageMargins left="0.7" right="0.7" top="0.75" bottom="0.75" header="0.3" footer="0.3"/>
  <pageSetup orientation="portrait" horizontalDpi="90" verticalDpi="9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AccRates</vt:lpstr>
      <vt:lpstr>Calcs</vt:lpstr>
    </vt:vector>
  </TitlesOfParts>
  <Company>DaVita,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Tansley</dc:creator>
  <cp:lastModifiedBy>Erin Tansley</cp:lastModifiedBy>
  <dcterms:created xsi:type="dcterms:W3CDTF">2021-05-20T20:21:20Z</dcterms:created>
  <dcterms:modified xsi:type="dcterms:W3CDTF">2021-06-03T19:45:05Z</dcterms:modified>
</cp:coreProperties>
</file>