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20" windowWidth="16155" windowHeight="8505"/>
  </bookViews>
  <sheets>
    <sheet name="合同台帐" sheetId="4" r:id="rId1"/>
  </sheets>
  <definedNames>
    <definedName name="_xlnm._FilterDatabase" localSheetId="0" hidden="1">合同台帐!$A$3:$O$195</definedName>
    <definedName name="_xlnm.Print_Titles" localSheetId="0">合同台帐!$1:3</definedName>
  </definedNames>
  <calcPr calcId="145621"/>
</workbook>
</file>

<file path=xl/calcChain.xml><?xml version="1.0" encoding="utf-8"?>
<calcChain xmlns="http://schemas.openxmlformats.org/spreadsheetml/2006/main">
  <c r="F228" i="4" l="1"/>
  <c r="F224" i="4"/>
  <c r="F223" i="4"/>
  <c r="F222" i="4"/>
  <c r="F221" i="4"/>
  <c r="F220" i="4"/>
  <c r="F219" i="4"/>
  <c r="K218" i="4"/>
  <c r="F218" i="4"/>
  <c r="K217" i="4"/>
  <c r="F217" i="4"/>
  <c r="K216" i="4"/>
  <c r="F216" i="4"/>
  <c r="K215" i="4"/>
  <c r="F215" i="4"/>
  <c r="K214" i="4"/>
  <c r="F214" i="4"/>
  <c r="K213" i="4"/>
  <c r="F208" i="4"/>
  <c r="F207" i="4"/>
  <c r="F206" i="4"/>
  <c r="F204" i="4"/>
  <c r="J197" i="4"/>
  <c r="F197" i="4"/>
  <c r="F195" i="4"/>
  <c r="G194" i="4"/>
  <c r="I193" i="4"/>
  <c r="G193" i="4"/>
  <c r="G192" i="4"/>
  <c r="I191" i="4"/>
  <c r="G191" i="4"/>
  <c r="G190" i="4"/>
  <c r="I189" i="4"/>
  <c r="G189" i="4"/>
  <c r="G188" i="4"/>
  <c r="I187" i="4"/>
  <c r="G187" i="4"/>
  <c r="G186" i="4"/>
  <c r="I185" i="4"/>
  <c r="G185" i="4"/>
  <c r="G184" i="4"/>
  <c r="I183" i="4"/>
  <c r="G183" i="4"/>
  <c r="G182" i="4"/>
  <c r="I181" i="4"/>
  <c r="G181" i="4"/>
  <c r="G180" i="4"/>
  <c r="I179" i="4"/>
  <c r="G179" i="4"/>
  <c r="G178" i="4"/>
  <c r="I177" i="4"/>
  <c r="G177" i="4"/>
  <c r="G176" i="4"/>
  <c r="I175" i="4"/>
  <c r="G175" i="4"/>
  <c r="G174" i="4"/>
  <c r="I173" i="4"/>
  <c r="G173" i="4"/>
  <c r="G172" i="4"/>
  <c r="I171" i="4"/>
  <c r="G171" i="4"/>
  <c r="G170" i="4"/>
  <c r="I169" i="4"/>
  <c r="G169" i="4"/>
  <c r="G168" i="4"/>
  <c r="I167" i="4"/>
  <c r="G167" i="4"/>
  <c r="G166" i="4"/>
  <c r="I165" i="4"/>
  <c r="G165" i="4"/>
  <c r="G164" i="4"/>
  <c r="I163" i="4"/>
  <c r="G163" i="4"/>
  <c r="G162" i="4"/>
  <c r="I161" i="4"/>
  <c r="G161" i="4"/>
  <c r="G160" i="4"/>
  <c r="I159" i="4"/>
  <c r="G159" i="4"/>
  <c r="G158" i="4"/>
  <c r="I158" i="4" s="1"/>
  <c r="I157" i="4"/>
  <c r="G157" i="4"/>
  <c r="G156" i="4"/>
  <c r="I155" i="4"/>
  <c r="G155" i="4"/>
  <c r="G154" i="4"/>
  <c r="I154" i="4" s="1"/>
  <c r="I153" i="4"/>
  <c r="G153" i="4"/>
  <c r="G152" i="4"/>
  <c r="I152" i="4" s="1"/>
  <c r="I151" i="4"/>
  <c r="G151" i="4"/>
  <c r="G150" i="4"/>
  <c r="I150" i="4" s="1"/>
  <c r="I149" i="4"/>
  <c r="G149" i="4"/>
  <c r="G148" i="4"/>
  <c r="I148" i="4" s="1"/>
  <c r="I147" i="4"/>
  <c r="G147" i="4"/>
  <c r="G146" i="4"/>
  <c r="I146" i="4" s="1"/>
  <c r="I145" i="4"/>
  <c r="G145" i="4"/>
  <c r="G144" i="4"/>
  <c r="I144" i="4" s="1"/>
  <c r="I143" i="4"/>
  <c r="G143" i="4"/>
  <c r="G142" i="4"/>
  <c r="I142" i="4" s="1"/>
  <c r="I141" i="4"/>
  <c r="G141" i="4"/>
  <c r="G140" i="4"/>
  <c r="I140" i="4" s="1"/>
  <c r="I139" i="4"/>
  <c r="G139" i="4"/>
  <c r="G138" i="4"/>
  <c r="I138" i="4" s="1"/>
  <c r="I137" i="4"/>
  <c r="G137" i="4"/>
  <c r="G136" i="4"/>
  <c r="I136" i="4" s="1"/>
  <c r="I135" i="4"/>
  <c r="G135" i="4"/>
  <c r="G134" i="4"/>
  <c r="I134" i="4" s="1"/>
  <c r="I133" i="4"/>
  <c r="G133" i="4"/>
  <c r="G132" i="4"/>
  <c r="I132" i="4" s="1"/>
  <c r="I131" i="4"/>
  <c r="G131" i="4"/>
  <c r="G130" i="4"/>
  <c r="I130" i="4" s="1"/>
  <c r="I129" i="4"/>
  <c r="G129" i="4"/>
  <c r="G128" i="4"/>
  <c r="I128" i="4" s="1"/>
  <c r="I127" i="4"/>
  <c r="G127" i="4"/>
  <c r="G126" i="4"/>
  <c r="I126" i="4" s="1"/>
  <c r="I125" i="4"/>
  <c r="G125" i="4"/>
  <c r="G124" i="4"/>
  <c r="I124" i="4" s="1"/>
  <c r="I123" i="4"/>
  <c r="G123" i="4"/>
  <c r="G122" i="4"/>
  <c r="I122" i="4" s="1"/>
  <c r="G121" i="4"/>
  <c r="I120" i="4"/>
  <c r="G120" i="4"/>
  <c r="G119" i="4"/>
  <c r="I119" i="4" s="1"/>
  <c r="I118" i="4"/>
  <c r="G118" i="4"/>
  <c r="G117" i="4"/>
  <c r="I117" i="4" s="1"/>
  <c r="I116" i="4"/>
  <c r="G116" i="4"/>
  <c r="G115" i="4"/>
  <c r="I115" i="4" s="1"/>
  <c r="I114" i="4"/>
  <c r="G114" i="4"/>
  <c r="G113" i="4"/>
  <c r="I113" i="4" s="1"/>
  <c r="I112" i="4"/>
  <c r="G112" i="4"/>
  <c r="G111" i="4"/>
  <c r="I111" i="4" s="1"/>
  <c r="I110" i="4"/>
  <c r="G110" i="4"/>
  <c r="G109" i="4"/>
  <c r="I109" i="4" s="1"/>
  <c r="I108" i="4"/>
  <c r="G108" i="4"/>
  <c r="G107" i="4"/>
  <c r="I107" i="4" s="1"/>
  <c r="I106" i="4"/>
  <c r="G106" i="4"/>
  <c r="G105" i="4"/>
  <c r="I105" i="4" s="1"/>
  <c r="J104" i="4"/>
  <c r="J195" i="4" s="1"/>
  <c r="G104" i="4"/>
  <c r="I103" i="4"/>
  <c r="G103" i="4"/>
  <c r="G102" i="4"/>
  <c r="I102" i="4" s="1"/>
  <c r="I101" i="4"/>
  <c r="G101" i="4"/>
  <c r="G100" i="4"/>
  <c r="I100" i="4" s="1"/>
  <c r="I99" i="4"/>
  <c r="G99" i="4"/>
  <c r="G98" i="4"/>
  <c r="I98" i="4" s="1"/>
  <c r="I97" i="4"/>
  <c r="G97" i="4"/>
  <c r="G96" i="4"/>
  <c r="I96" i="4" s="1"/>
  <c r="I95" i="4"/>
  <c r="G95" i="4"/>
  <c r="G94" i="4"/>
  <c r="I93" i="4"/>
  <c r="G93" i="4"/>
  <c r="G92" i="4"/>
  <c r="I91" i="4"/>
  <c r="I197" i="4" s="1"/>
  <c r="G91" i="4"/>
  <c r="G90" i="4"/>
  <c r="I89" i="4"/>
  <c r="G89" i="4"/>
  <c r="G88" i="4"/>
  <c r="I87" i="4"/>
  <c r="G87" i="4"/>
  <c r="G86" i="4"/>
  <c r="I85" i="4"/>
  <c r="G85" i="4"/>
  <c r="G84" i="4"/>
  <c r="I83" i="4"/>
  <c r="G83" i="4"/>
  <c r="G82" i="4"/>
  <c r="I82" i="4" s="1"/>
  <c r="I81" i="4"/>
  <c r="G81" i="4"/>
  <c r="G80" i="4"/>
  <c r="I80" i="4" s="1"/>
  <c r="I79" i="4"/>
  <c r="G79" i="4"/>
  <c r="G78" i="4"/>
  <c r="I78" i="4" s="1"/>
  <c r="I77" i="4"/>
  <c r="G77" i="4"/>
  <c r="G76" i="4"/>
  <c r="I76" i="4" s="1"/>
  <c r="G75" i="4"/>
  <c r="I74" i="4"/>
  <c r="G74" i="4"/>
  <c r="G73" i="4"/>
  <c r="I72" i="4"/>
  <c r="G72" i="4"/>
  <c r="G71" i="4"/>
  <c r="I70" i="4"/>
  <c r="G70" i="4"/>
  <c r="G69" i="4"/>
  <c r="I68" i="4"/>
  <c r="G68" i="4"/>
  <c r="G67" i="4"/>
  <c r="I66" i="4"/>
  <c r="G66" i="4"/>
  <c r="G65" i="4"/>
  <c r="I64" i="4"/>
  <c r="G64" i="4"/>
  <c r="G63" i="4"/>
  <c r="I62" i="4"/>
  <c r="G62" i="4"/>
  <c r="G61" i="4"/>
  <c r="I60" i="4"/>
  <c r="G60" i="4"/>
  <c r="G59" i="4"/>
  <c r="I58" i="4"/>
  <c r="G58" i="4"/>
  <c r="G57" i="4"/>
  <c r="I56" i="4"/>
  <c r="G56" i="4"/>
  <c r="G55" i="4"/>
  <c r="I54" i="4"/>
  <c r="G54" i="4"/>
  <c r="G53" i="4"/>
  <c r="I52" i="4"/>
  <c r="G52" i="4"/>
  <c r="G51" i="4"/>
  <c r="I50" i="4"/>
  <c r="G50" i="4"/>
  <c r="G49" i="4"/>
  <c r="I48" i="4"/>
  <c r="G48" i="4"/>
  <c r="G47" i="4"/>
  <c r="I46" i="4"/>
  <c r="G46" i="4"/>
  <c r="G45" i="4"/>
  <c r="I44" i="4"/>
  <c r="G44" i="4"/>
  <c r="G43" i="4"/>
  <c r="I42" i="4"/>
  <c r="G42" i="4"/>
  <c r="G41" i="4"/>
  <c r="I40" i="4"/>
  <c r="G40" i="4"/>
  <c r="G39" i="4"/>
  <c r="I38" i="4"/>
  <c r="G38" i="4"/>
  <c r="G37" i="4"/>
  <c r="I36" i="4"/>
  <c r="G36" i="4"/>
  <c r="G35" i="4"/>
  <c r="I34" i="4"/>
  <c r="G34" i="4"/>
  <c r="G33" i="4"/>
  <c r="I32" i="4"/>
  <c r="G32" i="4"/>
  <c r="G31" i="4"/>
  <c r="I30" i="4"/>
  <c r="G30" i="4"/>
  <c r="G29" i="4"/>
  <c r="I28" i="4"/>
  <c r="G28" i="4"/>
  <c r="G27" i="4"/>
  <c r="I26" i="4"/>
  <c r="G26" i="4"/>
  <c r="G25" i="4"/>
  <c r="I24" i="4"/>
  <c r="I23" i="4"/>
  <c r="I22" i="4"/>
  <c r="I21" i="4"/>
  <c r="I20" i="4"/>
  <c r="G20" i="4"/>
  <c r="I19" i="4"/>
  <c r="G18" i="4"/>
  <c r="G17" i="4"/>
  <c r="G16" i="4"/>
  <c r="I16" i="4" s="1"/>
  <c r="G15" i="4"/>
  <c r="I14" i="4"/>
  <c r="G14" i="4"/>
  <c r="I13" i="4"/>
  <c r="G13" i="4"/>
  <c r="I12" i="4"/>
  <c r="G12" i="4"/>
  <c r="G11" i="4"/>
  <c r="I11" i="4" s="1"/>
  <c r="G10" i="4"/>
  <c r="G9" i="4"/>
  <c r="G8" i="4"/>
  <c r="I8" i="4" s="1"/>
  <c r="G7" i="4"/>
  <c r="I6" i="4"/>
  <c r="G6" i="4"/>
  <c r="G5" i="4"/>
  <c r="I5" i="4" s="1"/>
  <c r="I4" i="4"/>
  <c r="G4" i="4"/>
  <c r="K194" i="4"/>
  <c r="H193" i="4"/>
  <c r="K192" i="4"/>
  <c r="H191" i="4"/>
  <c r="K190" i="4"/>
  <c r="H189" i="4"/>
  <c r="K188" i="4"/>
  <c r="H187" i="4"/>
  <c r="K186" i="4"/>
  <c r="H185" i="4"/>
  <c r="K184" i="4"/>
  <c r="H183" i="4"/>
  <c r="K182" i="4"/>
  <c r="H181" i="4"/>
  <c r="K180" i="4"/>
  <c r="H179" i="4"/>
  <c r="K178" i="4"/>
  <c r="H177" i="4"/>
  <c r="K176" i="4"/>
  <c r="H175" i="4"/>
  <c r="K174" i="4"/>
  <c r="H173" i="4"/>
  <c r="K172" i="4"/>
  <c r="H171" i="4"/>
  <c r="K170" i="4"/>
  <c r="H169" i="4"/>
  <c r="K168" i="4"/>
  <c r="H167" i="4"/>
  <c r="K166" i="4"/>
  <c r="H165" i="4"/>
  <c r="K164" i="4"/>
  <c r="H163" i="4"/>
  <c r="K162" i="4"/>
  <c r="H161" i="4"/>
  <c r="K160" i="4"/>
  <c r="H159" i="4"/>
  <c r="K158" i="4"/>
  <c r="K157" i="4"/>
  <c r="H156" i="4"/>
  <c r="K155" i="4"/>
  <c r="H194" i="4"/>
  <c r="K193" i="4"/>
  <c r="H192" i="4"/>
  <c r="K191" i="4"/>
  <c r="H190" i="4"/>
  <c r="K189" i="4"/>
  <c r="H188" i="4"/>
  <c r="K187" i="4"/>
  <c r="H186" i="4"/>
  <c r="K185" i="4"/>
  <c r="H184" i="4"/>
  <c r="K183" i="4"/>
  <c r="H182" i="4"/>
  <c r="K181" i="4"/>
  <c r="H180" i="4"/>
  <c r="K179" i="4"/>
  <c r="H178" i="4"/>
  <c r="K177" i="4"/>
  <c r="H176" i="4"/>
  <c r="K175" i="4"/>
  <c r="H174" i="4"/>
  <c r="K173" i="4"/>
  <c r="H172" i="4"/>
  <c r="K171" i="4"/>
  <c r="H170" i="4"/>
  <c r="K169" i="4"/>
  <c r="H168" i="4"/>
  <c r="K167" i="4"/>
  <c r="H166" i="4"/>
  <c r="K165" i="4"/>
  <c r="H164" i="4"/>
  <c r="K163" i="4"/>
  <c r="H162" i="4"/>
  <c r="K161" i="4"/>
  <c r="H160" i="4"/>
  <c r="K156" i="4"/>
  <c r="H155" i="4"/>
  <c r="K154" i="4"/>
  <c r="K153" i="4"/>
  <c r="H151" i="4"/>
  <c r="K150" i="4"/>
  <c r="K149" i="4"/>
  <c r="H147" i="4"/>
  <c r="K146" i="4"/>
  <c r="K145" i="4"/>
  <c r="H143" i="4"/>
  <c r="K142" i="4"/>
  <c r="K141" i="4"/>
  <c r="H139" i="4"/>
  <c r="K138" i="4"/>
  <c r="K137" i="4"/>
  <c r="H135" i="4"/>
  <c r="K134" i="4"/>
  <c r="K133" i="4"/>
  <c r="H131" i="4"/>
  <c r="K130" i="4"/>
  <c r="K129" i="4"/>
  <c r="H127" i="4"/>
  <c r="K126" i="4"/>
  <c r="K125" i="4"/>
  <c r="H123" i="4"/>
  <c r="K122" i="4"/>
  <c r="K121" i="4"/>
  <c r="H120" i="4"/>
  <c r="K119" i="4"/>
  <c r="H118" i="4"/>
  <c r="K117" i="4"/>
  <c r="H116" i="4"/>
  <c r="K115" i="4"/>
  <c r="H114" i="4"/>
  <c r="K113" i="4"/>
  <c r="H112" i="4"/>
  <c r="K111" i="4"/>
  <c r="H110" i="4"/>
  <c r="K109" i="4"/>
  <c r="H108" i="4"/>
  <c r="K107" i="4"/>
  <c r="H106" i="4"/>
  <c r="K105" i="4"/>
  <c r="K159" i="4"/>
  <c r="H157" i="4"/>
  <c r="H154" i="4"/>
  <c r="H150" i="4"/>
  <c r="H146" i="4"/>
  <c r="H142" i="4"/>
  <c r="H138" i="4"/>
  <c r="H134" i="4"/>
  <c r="H130" i="4"/>
  <c r="H126" i="4"/>
  <c r="H122" i="4"/>
  <c r="H104" i="4"/>
  <c r="K103" i="4"/>
  <c r="H102" i="4"/>
  <c r="K101" i="4"/>
  <c r="H100" i="4"/>
  <c r="K99" i="4"/>
  <c r="H98" i="4"/>
  <c r="K97" i="4"/>
  <c r="H96" i="4"/>
  <c r="K95" i="4"/>
  <c r="H94" i="4"/>
  <c r="K93" i="4"/>
  <c r="H92" i="4"/>
  <c r="K91" i="4"/>
  <c r="H90" i="4"/>
  <c r="K89" i="4"/>
  <c r="H88" i="4"/>
  <c r="K87" i="4"/>
  <c r="H86" i="4"/>
  <c r="K85" i="4"/>
  <c r="H84" i="4"/>
  <c r="H153" i="4"/>
  <c r="K152" i="4"/>
  <c r="K151" i="4"/>
  <c r="H149" i="4"/>
  <c r="K148" i="4"/>
  <c r="K147" i="4"/>
  <c r="H145" i="4"/>
  <c r="K144" i="4"/>
  <c r="K143" i="4"/>
  <c r="H141" i="4"/>
  <c r="K140" i="4"/>
  <c r="K139" i="4"/>
  <c r="H137" i="4"/>
  <c r="K136" i="4"/>
  <c r="K135" i="4"/>
  <c r="H133" i="4"/>
  <c r="K132" i="4"/>
  <c r="K131" i="4"/>
  <c r="H129" i="4"/>
  <c r="K128" i="4"/>
  <c r="K127" i="4"/>
  <c r="H125" i="4"/>
  <c r="K124" i="4"/>
  <c r="K123" i="4"/>
  <c r="H121" i="4"/>
  <c r="K120" i="4"/>
  <c r="H119" i="4"/>
  <c r="K118" i="4"/>
  <c r="H117" i="4"/>
  <c r="K116" i="4"/>
  <c r="H115" i="4"/>
  <c r="K114" i="4"/>
  <c r="H113" i="4"/>
  <c r="K112" i="4"/>
  <c r="H111" i="4"/>
  <c r="K110" i="4"/>
  <c r="H109" i="4"/>
  <c r="K108" i="4"/>
  <c r="H107" i="4"/>
  <c r="K106" i="4"/>
  <c r="H105" i="4"/>
  <c r="K104" i="4"/>
  <c r="H152" i="4"/>
  <c r="H148" i="4"/>
  <c r="H144" i="4"/>
  <c r="H140" i="4"/>
  <c r="H136" i="4"/>
  <c r="H132" i="4"/>
  <c r="H128" i="4"/>
  <c r="H124" i="4"/>
  <c r="H103" i="4"/>
  <c r="K102" i="4"/>
  <c r="H101" i="4"/>
  <c r="K100" i="4"/>
  <c r="H99" i="4"/>
  <c r="K96" i="4"/>
  <c r="H95" i="4"/>
  <c r="K88" i="4"/>
  <c r="H87" i="4"/>
  <c r="H82" i="4"/>
  <c r="H78" i="4"/>
  <c r="H75" i="4"/>
  <c r="K74" i="4"/>
  <c r="H73" i="4"/>
  <c r="K72" i="4"/>
  <c r="H71" i="4"/>
  <c r="K70" i="4"/>
  <c r="H69" i="4"/>
  <c r="K68" i="4"/>
  <c r="H67" i="4"/>
  <c r="K66" i="4"/>
  <c r="H65" i="4"/>
  <c r="K64" i="4"/>
  <c r="H63" i="4"/>
  <c r="K62" i="4"/>
  <c r="H61" i="4"/>
  <c r="K60" i="4"/>
  <c r="H59" i="4"/>
  <c r="K58" i="4"/>
  <c r="H57" i="4"/>
  <c r="K56" i="4"/>
  <c r="H55" i="4"/>
  <c r="K54" i="4"/>
  <c r="H53" i="4"/>
  <c r="K52" i="4"/>
  <c r="H51" i="4"/>
  <c r="K50" i="4"/>
  <c r="H49" i="4"/>
  <c r="K48" i="4"/>
  <c r="H47" i="4"/>
  <c r="K46" i="4"/>
  <c r="H45" i="4"/>
  <c r="K44" i="4"/>
  <c r="H43" i="4"/>
  <c r="K42" i="4"/>
  <c r="H41" i="4"/>
  <c r="K40" i="4"/>
  <c r="H39" i="4"/>
  <c r="K38" i="4"/>
  <c r="H37" i="4"/>
  <c r="K36" i="4"/>
  <c r="H35" i="4"/>
  <c r="K34" i="4"/>
  <c r="H33" i="4"/>
  <c r="K32" i="4"/>
  <c r="H31" i="4"/>
  <c r="K30" i="4"/>
  <c r="H29" i="4"/>
  <c r="K28" i="4"/>
  <c r="H27" i="4"/>
  <c r="K26" i="4"/>
  <c r="H25" i="4"/>
  <c r="K24" i="4"/>
  <c r="H22" i="4"/>
  <c r="K20" i="4"/>
  <c r="K90" i="4"/>
  <c r="H89" i="4"/>
  <c r="K83" i="4"/>
  <c r="H81" i="4"/>
  <c r="K80" i="4"/>
  <c r="K79" i="4"/>
  <c r="H77" i="4"/>
  <c r="K76" i="4"/>
  <c r="K98" i="4"/>
  <c r="H97" i="4"/>
  <c r="K92" i="4"/>
  <c r="H91" i="4"/>
  <c r="K84" i="4"/>
  <c r="H80" i="4"/>
  <c r="H76" i="4"/>
  <c r="K75" i="4"/>
  <c r="H74" i="4"/>
  <c r="K73" i="4"/>
  <c r="H72" i="4"/>
  <c r="K71" i="4"/>
  <c r="H70" i="4"/>
  <c r="K69" i="4"/>
  <c r="H68" i="4"/>
  <c r="K67" i="4"/>
  <c r="H66" i="4"/>
  <c r="K65" i="4"/>
  <c r="H64" i="4"/>
  <c r="K63" i="4"/>
  <c r="H62" i="4"/>
  <c r="K61" i="4"/>
  <c r="H60" i="4"/>
  <c r="K59" i="4"/>
  <c r="H58" i="4"/>
  <c r="K57" i="4"/>
  <c r="H56" i="4"/>
  <c r="K55" i="4"/>
  <c r="H54" i="4"/>
  <c r="K53" i="4"/>
  <c r="H52" i="4"/>
  <c r="K51" i="4"/>
  <c r="H50" i="4"/>
  <c r="K49" i="4"/>
  <c r="H48" i="4"/>
  <c r="K47" i="4"/>
  <c r="H46" i="4"/>
  <c r="K45" i="4"/>
  <c r="H44" i="4"/>
  <c r="K43" i="4"/>
  <c r="H42" i="4"/>
  <c r="K41" i="4"/>
  <c r="H40" i="4"/>
  <c r="K39" i="4"/>
  <c r="H38" i="4"/>
  <c r="K37" i="4"/>
  <c r="K94" i="4"/>
  <c r="H93" i="4"/>
  <c r="K86" i="4"/>
  <c r="H85" i="4"/>
  <c r="H83" i="4"/>
  <c r="K82" i="4"/>
  <c r="K81" i="4"/>
  <c r="H79" i="4"/>
  <c r="K78" i="4"/>
  <c r="K77" i="4"/>
  <c r="H23" i="4"/>
  <c r="K21" i="4"/>
  <c r="K18" i="4"/>
  <c r="H17" i="4"/>
  <c r="K16" i="4"/>
  <c r="H15" i="4"/>
  <c r="K14" i="4"/>
  <c r="H13" i="4"/>
  <c r="K12" i="4"/>
  <c r="H11" i="4"/>
  <c r="K10" i="4"/>
  <c r="H9" i="4"/>
  <c r="K8" i="4"/>
  <c r="H7" i="4"/>
  <c r="K35" i="4"/>
  <c r="H34" i="4"/>
  <c r="K31" i="4"/>
  <c r="H30" i="4"/>
  <c r="K27" i="4"/>
  <c r="H26" i="4"/>
  <c r="H19" i="4"/>
  <c r="H18" i="4"/>
  <c r="K15" i="4"/>
  <c r="H10" i="4"/>
  <c r="K7" i="4"/>
  <c r="H16" i="4"/>
  <c r="K13" i="4"/>
  <c r="H8" i="4"/>
  <c r="K6" i="4"/>
  <c r="H5" i="4"/>
  <c r="K4" i="4"/>
  <c r="H36" i="4"/>
  <c r="K33" i="4"/>
  <c r="H32" i="4"/>
  <c r="K29" i="4"/>
  <c r="H28" i="4"/>
  <c r="K25" i="4"/>
  <c r="H24" i="4"/>
  <c r="K22" i="4"/>
  <c r="H20" i="4"/>
  <c r="K19" i="4"/>
  <c r="H14" i="4"/>
  <c r="K11" i="4"/>
  <c r="K23" i="4"/>
  <c r="H21" i="4"/>
  <c r="K17" i="4"/>
  <c r="H12" i="4"/>
  <c r="K9" i="4"/>
  <c r="H6" i="4"/>
  <c r="K5" i="4"/>
  <c r="H4" i="4"/>
  <c r="H195" i="4" l="1"/>
  <c r="F203" i="4"/>
  <c r="L9" i="4"/>
  <c r="L17" i="4"/>
  <c r="L23" i="4"/>
  <c r="M23" i="4"/>
  <c r="L11" i="4"/>
  <c r="M19" i="4"/>
  <c r="L19" i="4"/>
  <c r="M22" i="4"/>
  <c r="L22" i="4"/>
  <c r="K195" i="4"/>
  <c r="K197" i="4"/>
  <c r="F202" i="4"/>
  <c r="F205" i="4"/>
  <c r="L10" i="4"/>
  <c r="L12" i="4"/>
  <c r="L18" i="4"/>
  <c r="M21" i="4"/>
  <c r="L21" i="4"/>
  <c r="M77" i="4"/>
  <c r="M81" i="4"/>
  <c r="L86" i="4"/>
  <c r="L84" i="4"/>
  <c r="L92" i="4"/>
  <c r="L76" i="4"/>
  <c r="M79" i="4"/>
  <c r="L80" i="4"/>
  <c r="M83" i="4"/>
  <c r="M20" i="4"/>
  <c r="L24" i="4"/>
  <c r="M24" i="4"/>
  <c r="M26" i="4"/>
  <c r="M28" i="4"/>
  <c r="M30" i="4"/>
  <c r="M32" i="4"/>
  <c r="M34" i="4"/>
  <c r="M36" i="4"/>
  <c r="M38" i="4"/>
  <c r="M40" i="4"/>
  <c r="M42" i="4"/>
  <c r="M44" i="4"/>
  <c r="M46" i="4"/>
  <c r="M48" i="4"/>
  <c r="M50" i="4"/>
  <c r="M52" i="4"/>
  <c r="M54" i="4"/>
  <c r="M56" i="4"/>
  <c r="M58" i="4"/>
  <c r="M60" i="4"/>
  <c r="M62" i="4"/>
  <c r="M64" i="4"/>
  <c r="M66" i="4"/>
  <c r="M68" i="4"/>
  <c r="M70" i="4"/>
  <c r="M72" i="4"/>
  <c r="M74" i="4"/>
  <c r="M106" i="4"/>
  <c r="M108" i="4"/>
  <c r="M123" i="4"/>
  <c r="M127" i="4"/>
  <c r="L128" i="4"/>
  <c r="M131" i="4"/>
  <c r="L132" i="4"/>
  <c r="M135" i="4"/>
  <c r="L136" i="4"/>
  <c r="M139" i="4"/>
  <c r="L140" i="4"/>
  <c r="M143" i="4"/>
  <c r="L144" i="4"/>
  <c r="M147" i="4"/>
  <c r="L148" i="4"/>
  <c r="M151" i="4"/>
  <c r="L152" i="4"/>
  <c r="M85" i="4"/>
  <c r="M87" i="4"/>
  <c r="M89" i="4"/>
  <c r="M91" i="4"/>
  <c r="M93" i="4"/>
  <c r="M95" i="4"/>
  <c r="M97" i="4"/>
  <c r="M99" i="4"/>
  <c r="M101" i="4"/>
  <c r="M103" i="4"/>
  <c r="M105" i="4"/>
  <c r="M107" i="4"/>
  <c r="M109" i="4"/>
  <c r="M111" i="4"/>
  <c r="M113" i="4"/>
  <c r="M115" i="4"/>
  <c r="M117" i="4"/>
  <c r="M119" i="4"/>
  <c r="M125" i="4"/>
  <c r="M129" i="4"/>
  <c r="M133" i="4"/>
  <c r="M137" i="4"/>
  <c r="M141" i="4"/>
  <c r="M145" i="4"/>
  <c r="M149" i="4"/>
  <c r="M153" i="4"/>
  <c r="L156" i="4"/>
  <c r="M155" i="4"/>
  <c r="M157" i="4"/>
  <c r="M12" i="4"/>
  <c r="L14" i="4"/>
  <c r="L6" i="4"/>
  <c r="M18" i="4"/>
  <c r="M4" i="4"/>
  <c r="M10" i="4"/>
  <c r="L15" i="4"/>
  <c r="L7" i="4"/>
  <c r="M6" i="4"/>
  <c r="L8" i="4"/>
  <c r="I10" i="4"/>
  <c r="M13" i="4"/>
  <c r="M14" i="4"/>
  <c r="L16" i="4"/>
  <c r="I18" i="4"/>
  <c r="L20" i="4"/>
  <c r="M25" i="4"/>
  <c r="L28" i="4"/>
  <c r="M29" i="4"/>
  <c r="L32" i="4"/>
  <c r="M33" i="4"/>
  <c r="L36" i="4"/>
  <c r="L38" i="4"/>
  <c r="M43" i="4"/>
  <c r="L46" i="4"/>
  <c r="M51" i="4"/>
  <c r="L54" i="4"/>
  <c r="M59" i="4"/>
  <c r="L62" i="4"/>
  <c r="M67" i="4"/>
  <c r="L70" i="4"/>
  <c r="M75" i="4"/>
  <c r="L94" i="4"/>
  <c r="L5" i="4"/>
  <c r="M7" i="4"/>
  <c r="M8" i="4"/>
  <c r="M15" i="4"/>
  <c r="M16" i="4"/>
  <c r="M41" i="4"/>
  <c r="L44" i="4"/>
  <c r="M49" i="4"/>
  <c r="L52" i="4"/>
  <c r="M57" i="4"/>
  <c r="L60" i="4"/>
  <c r="M65" i="4"/>
  <c r="L68" i="4"/>
  <c r="M73" i="4"/>
  <c r="M5" i="4"/>
  <c r="I7" i="4"/>
  <c r="I195" i="4" s="1"/>
  <c r="M9" i="4"/>
  <c r="I15" i="4"/>
  <c r="M17" i="4"/>
  <c r="L26" i="4"/>
  <c r="M27" i="4"/>
  <c r="L30" i="4"/>
  <c r="M31" i="4"/>
  <c r="L34" i="4"/>
  <c r="M35" i="4"/>
  <c r="M39" i="4"/>
  <c r="L42" i="4"/>
  <c r="M47" i="4"/>
  <c r="L50" i="4"/>
  <c r="M55" i="4"/>
  <c r="L58" i="4"/>
  <c r="M63" i="4"/>
  <c r="L66" i="4"/>
  <c r="M71" i="4"/>
  <c r="L74" i="4"/>
  <c r="G195" i="4"/>
  <c r="L4" i="4"/>
  <c r="I9" i="4"/>
  <c r="M11" i="4"/>
  <c r="L13" i="4"/>
  <c r="I17" i="4"/>
  <c r="M37" i="4"/>
  <c r="L40" i="4"/>
  <c r="M45" i="4"/>
  <c r="L48" i="4"/>
  <c r="M53" i="4"/>
  <c r="L56" i="4"/>
  <c r="M61" i="4"/>
  <c r="L64" i="4"/>
  <c r="M69" i="4"/>
  <c r="L72" i="4"/>
  <c r="L88" i="4"/>
  <c r="I25" i="4"/>
  <c r="I27" i="4"/>
  <c r="I29" i="4"/>
  <c r="I31" i="4"/>
  <c r="I33" i="4"/>
  <c r="I35" i="4"/>
  <c r="I37" i="4"/>
  <c r="I39" i="4"/>
  <c r="I41" i="4"/>
  <c r="I43" i="4"/>
  <c r="I45" i="4"/>
  <c r="I47" i="4"/>
  <c r="I49" i="4"/>
  <c r="I51" i="4"/>
  <c r="I53" i="4"/>
  <c r="I55" i="4"/>
  <c r="I57" i="4"/>
  <c r="I59" i="4"/>
  <c r="I61" i="4"/>
  <c r="I63" i="4"/>
  <c r="I65" i="4"/>
  <c r="I67" i="4"/>
  <c r="I69" i="4"/>
  <c r="I71" i="4"/>
  <c r="I73" i="4"/>
  <c r="I75" i="4"/>
  <c r="M76" i="4"/>
  <c r="M80" i="4"/>
  <c r="I84" i="4"/>
  <c r="M84" i="4"/>
  <c r="L91" i="4"/>
  <c r="I92" i="4"/>
  <c r="M92" i="4"/>
  <c r="L97" i="4"/>
  <c r="M110" i="4"/>
  <c r="M118" i="4"/>
  <c r="L77" i="4"/>
  <c r="L78" i="4"/>
  <c r="L81" i="4"/>
  <c r="L82" i="4"/>
  <c r="L89" i="4"/>
  <c r="I90" i="4"/>
  <c r="M90" i="4"/>
  <c r="L103" i="4"/>
  <c r="L108" i="4"/>
  <c r="M116" i="4"/>
  <c r="L25" i="4"/>
  <c r="L27" i="4"/>
  <c r="L29" i="4"/>
  <c r="L31" i="4"/>
  <c r="L33" i="4"/>
  <c r="L35" i="4"/>
  <c r="L37" i="4"/>
  <c r="L39" i="4"/>
  <c r="L41" i="4"/>
  <c r="L43" i="4"/>
  <c r="L45" i="4"/>
  <c r="L47" i="4"/>
  <c r="L49" i="4"/>
  <c r="L51" i="4"/>
  <c r="L53" i="4"/>
  <c r="L55" i="4"/>
  <c r="L57" i="4"/>
  <c r="L59" i="4"/>
  <c r="L61" i="4"/>
  <c r="L63" i="4"/>
  <c r="L65" i="4"/>
  <c r="L67" i="4"/>
  <c r="L69" i="4"/>
  <c r="L71" i="4"/>
  <c r="L73" i="4"/>
  <c r="L75" i="4"/>
  <c r="M78" i="4"/>
  <c r="M82" i="4"/>
  <c r="L87" i="4"/>
  <c r="I88" i="4"/>
  <c r="M88" i="4"/>
  <c r="L95" i="4"/>
  <c r="L99" i="4"/>
  <c r="L101" i="4"/>
  <c r="L106" i="4"/>
  <c r="M114" i="4"/>
  <c r="L79" i="4"/>
  <c r="L83" i="4"/>
  <c r="L85" i="4"/>
  <c r="I86" i="4"/>
  <c r="M86" i="4"/>
  <c r="L90" i="4"/>
  <c r="L93" i="4"/>
  <c r="I94" i="4"/>
  <c r="M94" i="4"/>
  <c r="M104" i="4"/>
  <c r="M112" i="4"/>
  <c r="M120" i="4"/>
  <c r="L105" i="4"/>
  <c r="L107" i="4"/>
  <c r="L109" i="4"/>
  <c r="L111" i="4"/>
  <c r="L113" i="4"/>
  <c r="L115" i="4"/>
  <c r="L117" i="4"/>
  <c r="L119" i="4"/>
  <c r="L121" i="4"/>
  <c r="M121" i="4"/>
  <c r="L122" i="4"/>
  <c r="L125" i="4"/>
  <c r="L126" i="4"/>
  <c r="L129" i="4"/>
  <c r="L130" i="4"/>
  <c r="L133" i="4"/>
  <c r="L134" i="4"/>
  <c r="L137" i="4"/>
  <c r="L138" i="4"/>
  <c r="L141" i="4"/>
  <c r="L142" i="4"/>
  <c r="L145" i="4"/>
  <c r="L146" i="4"/>
  <c r="L149" i="4"/>
  <c r="L150" i="4"/>
  <c r="L153" i="4"/>
  <c r="L154" i="4"/>
  <c r="M159" i="4"/>
  <c r="M161" i="4"/>
  <c r="L166" i="4"/>
  <c r="M169" i="4"/>
  <c r="L174" i="4"/>
  <c r="M177" i="4"/>
  <c r="L182" i="4"/>
  <c r="M185" i="4"/>
  <c r="L190" i="4"/>
  <c r="M193" i="4"/>
  <c r="L96" i="4"/>
  <c r="L98" i="4"/>
  <c r="L100" i="4"/>
  <c r="L102" i="4"/>
  <c r="M122" i="4"/>
  <c r="M126" i="4"/>
  <c r="M130" i="4"/>
  <c r="M134" i="4"/>
  <c r="M138" i="4"/>
  <c r="M142" i="4"/>
  <c r="M146" i="4"/>
  <c r="M150" i="4"/>
  <c r="M154" i="4"/>
  <c r="L157" i="4"/>
  <c r="L164" i="4"/>
  <c r="M167" i="4"/>
  <c r="L172" i="4"/>
  <c r="M175" i="4"/>
  <c r="L180" i="4"/>
  <c r="M183" i="4"/>
  <c r="L188" i="4"/>
  <c r="M191" i="4"/>
  <c r="M96" i="4"/>
  <c r="M98" i="4"/>
  <c r="M100" i="4"/>
  <c r="M102" i="4"/>
  <c r="L104" i="4"/>
  <c r="L110" i="4"/>
  <c r="L112" i="4"/>
  <c r="L114" i="4"/>
  <c r="L116" i="4"/>
  <c r="L118" i="4"/>
  <c r="L120" i="4"/>
  <c r="I121" i="4"/>
  <c r="L123" i="4"/>
  <c r="L124" i="4"/>
  <c r="L127" i="4"/>
  <c r="L131" i="4"/>
  <c r="L135" i="4"/>
  <c r="L139" i="4"/>
  <c r="L143" i="4"/>
  <c r="L147" i="4"/>
  <c r="L151" i="4"/>
  <c r="L155" i="4"/>
  <c r="I156" i="4"/>
  <c r="M156" i="4"/>
  <c r="L158" i="4"/>
  <c r="L162" i="4"/>
  <c r="M165" i="4"/>
  <c r="L170" i="4"/>
  <c r="M173" i="4"/>
  <c r="L178" i="4"/>
  <c r="M181" i="4"/>
  <c r="L186" i="4"/>
  <c r="M189" i="4"/>
  <c r="L194" i="4"/>
  <c r="I104" i="4"/>
  <c r="M124" i="4"/>
  <c r="M128" i="4"/>
  <c r="M132" i="4"/>
  <c r="M136" i="4"/>
  <c r="M140" i="4"/>
  <c r="M144" i="4"/>
  <c r="M148" i="4"/>
  <c r="M152" i="4"/>
  <c r="M158" i="4"/>
  <c r="L160" i="4"/>
  <c r="M163" i="4"/>
  <c r="L168" i="4"/>
  <c r="M171" i="4"/>
  <c r="L176" i="4"/>
  <c r="M179" i="4"/>
  <c r="L184" i="4"/>
  <c r="M187" i="4"/>
  <c r="L192" i="4"/>
  <c r="M160" i="4"/>
  <c r="M162" i="4"/>
  <c r="M164" i="4"/>
  <c r="M166" i="4"/>
  <c r="M168" i="4"/>
  <c r="M170" i="4"/>
  <c r="M172" i="4"/>
  <c r="M174" i="4"/>
  <c r="M176" i="4"/>
  <c r="M178" i="4"/>
  <c r="M180" i="4"/>
  <c r="M182" i="4"/>
  <c r="M184" i="4"/>
  <c r="M186" i="4"/>
  <c r="M188" i="4"/>
  <c r="M190" i="4"/>
  <c r="M192" i="4"/>
  <c r="M194" i="4"/>
  <c r="L159" i="4"/>
  <c r="I160" i="4"/>
  <c r="L161" i="4"/>
  <c r="I162" i="4"/>
  <c r="L163" i="4"/>
  <c r="I164" i="4"/>
  <c r="L165" i="4"/>
  <c r="I166" i="4"/>
  <c r="L167" i="4"/>
  <c r="I168" i="4"/>
  <c r="L169" i="4"/>
  <c r="I170" i="4"/>
  <c r="L171" i="4"/>
  <c r="I172" i="4"/>
  <c r="L173" i="4"/>
  <c r="I174" i="4"/>
  <c r="L175" i="4"/>
  <c r="I176" i="4"/>
  <c r="L177" i="4"/>
  <c r="I178" i="4"/>
  <c r="L179" i="4"/>
  <c r="I180" i="4"/>
  <c r="L181" i="4"/>
  <c r="I182" i="4"/>
  <c r="L183" i="4"/>
  <c r="I184" i="4"/>
  <c r="L185" i="4"/>
  <c r="I186" i="4"/>
  <c r="L187" i="4"/>
  <c r="I188" i="4"/>
  <c r="L189" i="4"/>
  <c r="I190" i="4"/>
  <c r="L191" i="4"/>
  <c r="I192" i="4"/>
  <c r="L193" i="4"/>
  <c r="I194" i="4"/>
  <c r="M197" i="4" l="1"/>
  <c r="M195" i="4"/>
  <c r="L195" i="4"/>
  <c r="L197" i="4"/>
</calcChain>
</file>

<file path=xl/comments1.xml><?xml version="1.0" encoding="utf-8"?>
<comments xmlns="http://schemas.openxmlformats.org/spreadsheetml/2006/main">
  <authors>
    <author>作者</author>
  </authors>
  <commentList>
    <comment ref="A31" authorId="0">
      <text>
        <r>
          <rPr>
            <b/>
            <sz val="9"/>
            <rFont val="Tahoma"/>
            <family val="2"/>
          </rPr>
          <t>作者:</t>
        </r>
        <r>
          <rPr>
            <sz val="9"/>
            <rFont val="Tahoma"/>
            <family val="2"/>
          </rPr>
          <t xml:space="preserve">
28-30</t>
        </r>
        <r>
          <rPr>
            <sz val="9"/>
            <rFont val="宋体"/>
            <family val="3"/>
            <charset val="134"/>
          </rPr>
          <t>号合同没给行政</t>
        </r>
      </text>
    </comment>
    <comment ref="F62" authorId="0">
      <text>
        <r>
          <rPr>
            <b/>
            <sz val="9"/>
            <rFont val="宋体"/>
            <family val="3"/>
            <charset val="134"/>
          </rPr>
          <t>作者:</t>
        </r>
        <r>
          <rPr>
            <sz val="9"/>
            <rFont val="宋体"/>
            <family val="3"/>
            <charset val="134"/>
          </rPr>
          <t xml:space="preserve">
甲方替总包先行垫付，后期从总包工程款中扣回。</t>
        </r>
      </text>
    </comment>
    <comment ref="F91" authorId="0">
      <text>
        <r>
          <rPr>
            <b/>
            <sz val="9"/>
            <rFont val="宋体"/>
            <family val="3"/>
            <charset val="134"/>
          </rPr>
          <t>作者:</t>
        </r>
        <r>
          <rPr>
            <sz val="9"/>
            <rFont val="宋体"/>
            <family val="3"/>
            <charset val="134"/>
          </rPr>
          <t xml:space="preserve">
0.4元/平米（地上建筑面积—幼儿园—托老所）</t>
        </r>
      </text>
    </comment>
    <comment ref="F99" authorId="0">
      <text>
        <r>
          <rPr>
            <b/>
            <sz val="9"/>
            <rFont val="宋体"/>
            <family val="3"/>
            <charset val="134"/>
          </rPr>
          <t>作者:</t>
        </r>
        <r>
          <rPr>
            <sz val="9"/>
            <rFont val="宋体"/>
            <family val="3"/>
            <charset val="134"/>
          </rPr>
          <t xml:space="preserve">
原合同</t>
        </r>
        <r>
          <rPr>
            <sz val="9"/>
            <rFont val="Tahoma"/>
            <family val="2"/>
          </rPr>
          <t>5</t>
        </r>
        <r>
          <rPr>
            <sz val="9"/>
            <rFont val="宋体"/>
            <family val="3"/>
            <charset val="134"/>
          </rPr>
          <t>万，因由此单位施工，故设计费不收。</t>
        </r>
      </text>
    </comment>
    <comment ref="D102" authorId="0">
      <text>
        <r>
          <rPr>
            <b/>
            <sz val="9"/>
            <rFont val="宋体"/>
            <family val="3"/>
            <charset val="134"/>
          </rPr>
          <t>作者:</t>
        </r>
        <r>
          <rPr>
            <sz val="9"/>
            <rFont val="宋体"/>
            <family val="3"/>
            <charset val="134"/>
          </rPr>
          <t xml:space="preserve">
此费用包含在总包施工合同价款中，从总包合同工程款中扣除</t>
        </r>
      </text>
    </comment>
    <comment ref="D106" authorId="0">
      <text>
        <r>
          <rPr>
            <b/>
            <sz val="9"/>
            <rFont val="宋体"/>
            <family val="3"/>
            <charset val="134"/>
          </rPr>
          <t>作者:</t>
        </r>
        <r>
          <rPr>
            <sz val="9"/>
            <rFont val="宋体"/>
            <family val="3"/>
            <charset val="134"/>
          </rPr>
          <t xml:space="preserve">
预付款保函20%</t>
        </r>
      </text>
    </comment>
    <comment ref="D111" authorId="0">
      <text>
        <r>
          <rPr>
            <b/>
            <sz val="9"/>
            <rFont val="宋体"/>
            <family val="3"/>
            <charset val="134"/>
          </rPr>
          <t>作者:</t>
        </r>
        <r>
          <rPr>
            <sz val="9"/>
            <rFont val="宋体"/>
            <family val="3"/>
            <charset val="134"/>
          </rPr>
          <t xml:space="preserve">
预付款保函</t>
        </r>
        <r>
          <rPr>
            <sz val="9"/>
            <rFont val="Tahoma"/>
            <family val="2"/>
          </rPr>
          <t>10%</t>
        </r>
      </text>
    </comment>
    <comment ref="D118" authorId="0">
      <text>
        <r>
          <rPr>
            <b/>
            <sz val="9"/>
            <rFont val="宋体"/>
            <family val="3"/>
            <charset val="134"/>
          </rPr>
          <t>作者:</t>
        </r>
        <r>
          <rPr>
            <sz val="9"/>
            <rFont val="宋体"/>
            <family val="3"/>
            <charset val="134"/>
          </rPr>
          <t xml:space="preserve">
预付款保函（一标的</t>
        </r>
        <r>
          <rPr>
            <sz val="9"/>
            <rFont val="Tahoma"/>
            <family val="2"/>
          </rPr>
          <t>20%</t>
        </r>
        <r>
          <rPr>
            <sz val="9"/>
            <rFont val="宋体"/>
            <family val="3"/>
            <charset val="134"/>
          </rPr>
          <t>；二三四标的</t>
        </r>
        <r>
          <rPr>
            <sz val="9"/>
            <rFont val="Tahoma"/>
            <family val="2"/>
          </rPr>
          <t>5%</t>
        </r>
        <r>
          <rPr>
            <sz val="9"/>
            <rFont val="宋体"/>
            <family val="3"/>
            <charset val="134"/>
          </rPr>
          <t>）</t>
        </r>
      </text>
    </comment>
    <comment ref="D153" authorId="0">
      <text>
        <r>
          <rPr>
            <b/>
            <sz val="9"/>
            <rFont val="宋体"/>
            <family val="3"/>
            <charset val="134"/>
          </rPr>
          <t>作者:</t>
        </r>
        <r>
          <rPr>
            <sz val="9"/>
            <rFont val="宋体"/>
            <family val="3"/>
            <charset val="134"/>
          </rPr>
          <t xml:space="preserve">
此合同没入</t>
        </r>
        <r>
          <rPr>
            <sz val="9"/>
            <rFont val="Tahoma"/>
            <family val="2"/>
          </rPr>
          <t>2015</t>
        </r>
        <r>
          <rPr>
            <sz val="9"/>
            <rFont val="宋体"/>
            <family val="3"/>
            <charset val="134"/>
          </rPr>
          <t>年动态成本发生额</t>
        </r>
      </text>
    </comment>
    <comment ref="F170" authorId="0">
      <text>
        <r>
          <rPr>
            <b/>
            <sz val="9"/>
            <rFont val="宋体"/>
            <family val="3"/>
            <charset val="134"/>
          </rPr>
          <t>作者:</t>
        </r>
        <r>
          <rPr>
            <sz val="9"/>
            <rFont val="宋体"/>
            <family val="3"/>
            <charset val="134"/>
          </rPr>
          <t xml:space="preserve">
其中：二期</t>
        </r>
        <r>
          <rPr>
            <sz val="9"/>
            <rFont val="Tahoma"/>
            <family val="2"/>
          </rPr>
          <t>17782.5</t>
        </r>
        <r>
          <rPr>
            <sz val="9"/>
            <rFont val="宋体"/>
            <family val="3"/>
            <charset val="134"/>
          </rPr>
          <t>元；三期</t>
        </r>
        <r>
          <rPr>
            <sz val="9"/>
            <rFont val="Tahoma"/>
            <family val="2"/>
          </rPr>
          <t>34337.85</t>
        </r>
        <r>
          <rPr>
            <sz val="9"/>
            <rFont val="宋体"/>
            <family val="3"/>
            <charset val="134"/>
          </rPr>
          <t>元</t>
        </r>
      </text>
    </comment>
    <comment ref="F175" authorId="0">
      <text>
        <r>
          <rPr>
            <b/>
            <sz val="9"/>
            <rFont val="宋体"/>
            <family val="3"/>
            <charset val="134"/>
          </rPr>
          <t>作者:</t>
        </r>
        <r>
          <rPr>
            <sz val="9"/>
            <rFont val="宋体"/>
            <family val="3"/>
            <charset val="134"/>
          </rPr>
          <t xml:space="preserve">
土建站：</t>
        </r>
        <r>
          <rPr>
            <sz val="9"/>
            <rFont val="Tahoma"/>
            <family val="2"/>
          </rPr>
          <t>240800</t>
        </r>
        <r>
          <rPr>
            <sz val="9"/>
            <rFont val="宋体"/>
            <family val="3"/>
            <charset val="134"/>
          </rPr>
          <t>元（</t>
        </r>
        <r>
          <rPr>
            <sz val="9"/>
            <rFont val="Tahoma"/>
            <family val="2"/>
          </rPr>
          <t>2800*86m2)
CF</t>
        </r>
        <r>
          <rPr>
            <sz val="9"/>
            <rFont val="宋体"/>
            <family val="3"/>
            <charset val="134"/>
          </rPr>
          <t>箱基础：</t>
        </r>
        <r>
          <rPr>
            <sz val="9"/>
            <rFont val="Tahoma"/>
            <family val="2"/>
          </rPr>
          <t>28</t>
        </r>
        <r>
          <rPr>
            <sz val="9"/>
            <rFont val="宋体"/>
            <family val="3"/>
            <charset val="134"/>
          </rPr>
          <t>个
环网柜基础：</t>
        </r>
        <r>
          <rPr>
            <sz val="9"/>
            <rFont val="Tahoma"/>
            <family val="2"/>
          </rPr>
          <t>1</t>
        </r>
        <r>
          <rPr>
            <sz val="9"/>
            <rFont val="宋体"/>
            <family val="3"/>
            <charset val="134"/>
          </rPr>
          <t>个
箱式站基础：</t>
        </r>
        <r>
          <rPr>
            <sz val="9"/>
            <rFont val="Tahoma"/>
            <family val="2"/>
          </rPr>
          <t>3</t>
        </r>
        <r>
          <rPr>
            <sz val="9"/>
            <rFont val="宋体"/>
            <family val="3"/>
            <charset val="134"/>
          </rPr>
          <t>个</t>
        </r>
      </text>
    </comment>
  </commentList>
</comments>
</file>

<file path=xl/sharedStrings.xml><?xml version="1.0" encoding="utf-8"?>
<sst xmlns="http://schemas.openxmlformats.org/spreadsheetml/2006/main" count="1165" uniqueCount="790">
  <si>
    <t>工程合同及拨款统计</t>
  </si>
  <si>
    <t>新编号</t>
  </si>
  <si>
    <t>签定日期</t>
  </si>
  <si>
    <t>费用
类别</t>
  </si>
  <si>
    <t>工程项目</t>
  </si>
  <si>
    <t>施工单位</t>
  </si>
  <si>
    <t>合同造价（元）</t>
  </si>
  <si>
    <t>结算造价（元）</t>
  </si>
  <si>
    <t>本月拨款（元）</t>
  </si>
  <si>
    <t>结算合同值</t>
  </si>
  <si>
    <t>签证总额</t>
  </si>
  <si>
    <t>累计拨款（元）</t>
  </si>
  <si>
    <r>
      <rPr>
        <sz val="12"/>
        <rFont val="宋体"/>
        <family val="3"/>
        <charset val="134"/>
      </rPr>
      <t>拨款率</t>
    </r>
    <r>
      <rPr>
        <sz val="12"/>
        <rFont val="Times New Roman"/>
        <family val="1"/>
      </rPr>
      <t xml:space="preserve">   %</t>
    </r>
  </si>
  <si>
    <t>预提款（元）</t>
  </si>
  <si>
    <t>部门</t>
  </si>
  <si>
    <t>付款方式</t>
  </si>
  <si>
    <t>质保</t>
  </si>
  <si>
    <t>未付</t>
  </si>
  <si>
    <t>备注</t>
  </si>
  <si>
    <t>JXA-001</t>
  </si>
  <si>
    <t>2013.7.19</t>
  </si>
  <si>
    <t>前核地</t>
  </si>
  <si>
    <t>南郡蓝山核定用地图合同</t>
  </si>
  <si>
    <t>天津市蓟县测绘队</t>
  </si>
  <si>
    <t>工程部</t>
  </si>
  <si>
    <t>取得测绘成果后一次性付清合同款</t>
  </si>
  <si>
    <t>JXA-002</t>
  </si>
  <si>
    <t>前勘绘</t>
  </si>
  <si>
    <t>天津蓟县项目地形图测绘合同</t>
  </si>
  <si>
    <t>签订起3日内支付全部合同款</t>
  </si>
  <si>
    <t>JXA-003</t>
  </si>
  <si>
    <t>2013.8.9</t>
  </si>
  <si>
    <t>前勘勘</t>
  </si>
  <si>
    <t>初勘合同</t>
  </si>
  <si>
    <t>天津市勘察院</t>
  </si>
  <si>
    <t>乙方提交正式勘察成果资料后并办理完结算手续10天内，发包人应一次性付清结算价款</t>
  </si>
  <si>
    <t>JXA-004</t>
  </si>
  <si>
    <t>2013.8.19</t>
  </si>
  <si>
    <t>前设设</t>
  </si>
  <si>
    <t>建筑方案及施工图设计合同</t>
  </si>
  <si>
    <t>北京新纪元建筑工程设计有限公司</t>
  </si>
  <si>
    <t>1)合同签订生效后七个工作日内，甲方向乙方支付总设计费用的15%作为定金；
2)乙方向甲方提交规划方案设计成果且甲方确认后七个工作日内，甲方向乙方支付设计费为总设
  计费用的15%;
3)乙方配合甲方完成修建性详细规划报审工作并取得《修建性详细规划审定通知书》后七个工作
  日内，甲方向乙方支付设计费为总设计费用的5%;
4)乙方向甲方提交建筑单体方案设计成果且甲方确认后七个工作日内，甲方向乙方支付设计费为
  总设计费用的15%;
5)乙方配合甲方完成建筑单体方案设计报审工作并取得《建设工程设计方案审定通知书》后七个
  工作日内，甲方向乙方支付设计费为总设计费用的5%;
6)乙方向甲方提交建筑单体方案深化设计成果且甲方确认后七个工作日内，甲方向乙方支付设计
  费为总设计费用的5%;
7)乙方配合甲方完成报建工作并取得《建设工程规划许可证》后七个工作日内，甲方向乙方支付
  设计费为总设计费用的5%;
8)乙方完成全部施工图，经甲方专业设计师审核无问题后，甲方向乙方支付设计费为总设计费用
  的10%;
9)施工图通过各专业主管部门外审部门审查合格后，甲方向乙方支付设计费为总设计费用的10%;
10)结构主体封顶，甲方向乙方支付设计费为总设计费用的5%;
11)工程竣工验收合格后，甲方向乙方付清余款。
    注：甲方向乙方支付款项时，乙方须向甲方提供符合天津市税务部门要求的正式等额发票，
    否则甲方有权拒付款项，且不属于甲方违约</t>
  </si>
  <si>
    <t>JXA-005</t>
  </si>
  <si>
    <t>土土</t>
  </si>
  <si>
    <t>天津市国有建设用地使用权出让合同</t>
  </si>
  <si>
    <t>天津市国土资源和房屋管理局蓟县国土资源分局</t>
  </si>
  <si>
    <t>开发部</t>
  </si>
  <si>
    <t>合同签订之日起30日内，缴付不低于50%土地出让款。合同签订之日起90日内，缴齐全部土地出让金</t>
  </si>
  <si>
    <t>JXA-006W</t>
  </si>
  <si>
    <t>2013.10.23</t>
  </si>
  <si>
    <t>土交</t>
  </si>
  <si>
    <t>代理代办费（蓟县国土收取）</t>
  </si>
  <si>
    <t>一次性</t>
  </si>
  <si>
    <t>JXA-007W</t>
  </si>
  <si>
    <t>2013.10.29</t>
  </si>
  <si>
    <t>土其</t>
  </si>
  <si>
    <t>国有土地使用权登记费</t>
  </si>
  <si>
    <t>天津市蓟县地籍管理中心</t>
  </si>
  <si>
    <t>JXA-008W</t>
  </si>
  <si>
    <t>2013.5.23</t>
  </si>
  <si>
    <t>土地交易代理代办费</t>
  </si>
  <si>
    <t>天津市土地交易中心</t>
  </si>
  <si>
    <t>JXA-009W</t>
  </si>
  <si>
    <t>土地交易手续费</t>
  </si>
  <si>
    <t>JXA-010W</t>
  </si>
  <si>
    <t>2013.8.31</t>
  </si>
  <si>
    <t>土拍</t>
  </si>
  <si>
    <t>土地拍卖佣金（蓟县063号）</t>
  </si>
  <si>
    <t>宁波富地企业管理咨询服务有限公司</t>
  </si>
  <si>
    <t>JXA-011W</t>
  </si>
  <si>
    <t>2013.11.14</t>
  </si>
  <si>
    <t>管线实测费（买图）</t>
  </si>
  <si>
    <t>天津市蓟县地下空间规划信息中心</t>
  </si>
  <si>
    <t>JXA-012W</t>
  </si>
  <si>
    <t>2013.11.20</t>
  </si>
  <si>
    <t>管线实测费</t>
  </si>
  <si>
    <t>JXA-013</t>
  </si>
  <si>
    <t>2013.11.27</t>
  </si>
  <si>
    <t>建环内</t>
  </si>
  <si>
    <t>蓟县苗木采购与种植养护工程施工合同</t>
  </si>
  <si>
    <t>天津市静海县泽森苗圃</t>
  </si>
  <si>
    <t xml:space="preserve">3.1 本工程采用固定单价包干，固定综合单价见附件一《天津蓟县苗木工程报价表》，不再调整。
3.1.1  签订合同后，截止到2014年2月28日之前，若甲方实际采购数量有变动，乙方需无偿按附件一中固定单价提供苗木给甲方。
3.1.2  若因甲方原因实际从基地移栽到项目现场的苗木数量发生减少， 则此批苗木由甲方自行处理。
3.1.3  若部分苗木在基地内的养殖周期未达到合同规定的2年时间时，甲方支付当年养管费时会按月扣减未实施养管月份的费用，月度扣减费用按附件一中2年总报价平均均摊到月度的方式计算。
3.1.4  若部分苗木在养殖苗圃内的养殖周期超过合同规定的2年时间时，超出时间的养殖费用待工程结算时甲方支付给乙方，计算原则按附件一中2年总报价平均均摊到月度，再核算超出的月份数量计算。
3.1.5 工程结算时，乙方需提供苗木批次采购、移栽、养管情况统计等文件签收依据，相关管理部门检测合格依据，水费用结清单，甲方签字确认的工程竣工验收单等甲方需乙方提供的全部结算资料后，并配合甲方到现场清点实际苗木，确认成活率后，方可启动结算手续，并按附件中的固定单价计算本工程结算总价款。
</t>
  </si>
  <si>
    <t>履约保函</t>
  </si>
  <si>
    <t>JXA-014W</t>
  </si>
  <si>
    <t>2014.3.10</t>
  </si>
  <si>
    <t>前设图</t>
  </si>
  <si>
    <t>图纸打印</t>
  </si>
  <si>
    <t>王为</t>
  </si>
  <si>
    <t>JXA-015</t>
  </si>
  <si>
    <t>2013.12.3</t>
  </si>
  <si>
    <t>前标咨</t>
  </si>
  <si>
    <t>（一、三期）造价咨询合同</t>
  </si>
  <si>
    <t>天津中天华建工程咨询有限公司</t>
  </si>
  <si>
    <t>成本部</t>
  </si>
  <si>
    <t xml:space="preserve">1、咨询费的支付以单个楼座为单位，下条中的“咨询费”均指乙方所咨询的栋号相应的咨询费。
2、乙方提供预算书及清单标底标的文件并经甲方抽验合格确认无误并与施工单位核对完毕，提供双方认定的成果文件后15日内支付至咨询费的50％；工程竣工后，乙方递交所有第三方的工程最终结算书，经双方盖章确认后30日内，付至咨询费的90%；咨询结果提供后6个月后15日内，不出现任何争议支付至咨询费的100％。 
3、乙方应在甲方付每笔咨询费前，提供等额合法有效发票。如未能提供，甲方有权扣留其咨询费直至乙方开具等额的有效发票。
4、咨询费采用转账支票支付。
</t>
  </si>
  <si>
    <t>JXA-016B</t>
  </si>
  <si>
    <t>2013.1.21</t>
  </si>
  <si>
    <t>前临土</t>
  </si>
  <si>
    <t>场地平整</t>
  </si>
  <si>
    <t>天津市蓟县振东建筑有限责任公司</t>
  </si>
  <si>
    <t>JXA-017W</t>
  </si>
  <si>
    <t>2013.11.25</t>
  </si>
  <si>
    <t>土契</t>
  </si>
  <si>
    <t>土地契税</t>
  </si>
  <si>
    <t>蓟县国土资源分局</t>
  </si>
  <si>
    <t>财务部</t>
  </si>
  <si>
    <t>JXA-018</t>
  </si>
  <si>
    <r>
      <rPr>
        <sz val="10"/>
        <rFont val="宋体"/>
        <family val="3"/>
        <charset val="134"/>
      </rPr>
      <t>2013.2.26</t>
    </r>
  </si>
  <si>
    <t>前其他</t>
  </si>
  <si>
    <t>模型制作合同</t>
  </si>
  <si>
    <t>北京恩思轩宇模型科技有限公司</t>
  </si>
  <si>
    <t>研发部</t>
  </si>
  <si>
    <t>JXA-019W</t>
  </si>
  <si>
    <r>
      <rPr>
        <sz val="10"/>
        <rFont val="宋体"/>
        <family val="3"/>
        <charset val="134"/>
      </rPr>
      <t>2013.11.27</t>
    </r>
  </si>
  <si>
    <t>技术服务费《2014年造价信息参考》</t>
  </si>
  <si>
    <t>天津市建设工程造价信息中心</t>
  </si>
  <si>
    <t>运营部</t>
  </si>
  <si>
    <t>JXA-020W</t>
  </si>
  <si>
    <r>
      <rPr>
        <sz val="10"/>
        <rFont val="宋体"/>
        <family val="3"/>
        <charset val="134"/>
      </rPr>
      <t>2013.11.28</t>
    </r>
  </si>
  <si>
    <t>技术咨询费《2014年工程造价信息》</t>
  </si>
  <si>
    <t>天津市建设工程造价和招标管理协会</t>
  </si>
  <si>
    <t>JXA-021W</t>
  </si>
  <si>
    <r>
      <rPr>
        <sz val="10"/>
        <rFont val="宋体"/>
        <family val="3"/>
        <charset val="134"/>
      </rPr>
      <t>2013.11.29</t>
    </r>
  </si>
  <si>
    <t>彩色打印效果图39张</t>
  </si>
  <si>
    <t>天津市蓟县东方打印室</t>
  </si>
  <si>
    <t>销售部</t>
  </si>
  <si>
    <t>JXA-022W</t>
  </si>
  <si>
    <r>
      <rPr>
        <sz val="10"/>
        <rFont val="宋体"/>
        <family val="3"/>
        <charset val="134"/>
      </rPr>
      <t>2013.11.30</t>
    </r>
  </si>
  <si>
    <t>天津富多彩数码快印有限公司</t>
  </si>
  <si>
    <t>JXA-023</t>
  </si>
  <si>
    <t>2014.3.14</t>
  </si>
  <si>
    <t>前临障</t>
  </si>
  <si>
    <t>柿子树补偿协议书</t>
  </si>
  <si>
    <t>渔阳镇七里峰村民委员会</t>
  </si>
  <si>
    <t>JXA-024</t>
  </si>
  <si>
    <t>2015.1.6</t>
  </si>
  <si>
    <t>苗木增补协议</t>
  </si>
  <si>
    <t>JXA-025W</t>
  </si>
  <si>
    <t>2014.12.26</t>
  </si>
  <si>
    <t>前道口</t>
  </si>
  <si>
    <t>南侧道路开口</t>
  </si>
  <si>
    <t>天津市蓟县公路路政支队</t>
  </si>
  <si>
    <t>JXA-026W</t>
  </si>
  <si>
    <t>西侧道路开口</t>
  </si>
  <si>
    <t>JXA-027W</t>
  </si>
  <si>
    <t>2014.12.29</t>
  </si>
  <si>
    <t>一期在建工程评估费</t>
  </si>
  <si>
    <t>天津杰诺德房地产价格评估咨询有限公司</t>
  </si>
  <si>
    <t>JXA-028W</t>
  </si>
  <si>
    <t>图纸复印费</t>
  </si>
  <si>
    <t>天津市宝坻区汇彩打字复印服务中心</t>
  </si>
  <si>
    <t>JXA-029W</t>
  </si>
  <si>
    <t>不可预见</t>
  </si>
  <si>
    <t>专家论证费</t>
  </si>
  <si>
    <t>天津忆江南企业管理咨询服务有限公司</t>
  </si>
  <si>
    <t>JXA-030W</t>
  </si>
  <si>
    <t>图纸打印费</t>
  </si>
  <si>
    <t>天津市蓟县张雷办公用品商店</t>
  </si>
  <si>
    <t>JXA-031W</t>
  </si>
  <si>
    <r>
      <rPr>
        <sz val="10"/>
        <rFont val="宋体"/>
        <family val="3"/>
        <charset val="134"/>
      </rPr>
      <t>201</t>
    </r>
    <r>
      <rPr>
        <sz val="10"/>
        <rFont val="宋体"/>
        <family val="3"/>
        <charset val="134"/>
      </rPr>
      <t>5</t>
    </r>
    <r>
      <rPr>
        <sz val="10"/>
        <rFont val="宋体"/>
        <family val="3"/>
        <charset val="134"/>
      </rPr>
      <t>.1.9</t>
    </r>
  </si>
  <si>
    <t>一期工程在建工程（15个楼）房屋所有权登记费</t>
  </si>
  <si>
    <t>天津市财政局</t>
  </si>
  <si>
    <t>账务部</t>
  </si>
  <si>
    <t>JXA-032W</t>
  </si>
  <si>
    <t>2015.2.12</t>
  </si>
  <si>
    <t>蓟县在建工程保费</t>
  </si>
  <si>
    <t>太平财产保险有限公司天津分公司</t>
  </si>
  <si>
    <t>JXA-033</t>
  </si>
  <si>
    <t>2015.12.28</t>
  </si>
  <si>
    <t>建安</t>
  </si>
  <si>
    <t>维修改建工程（集团办公室精装）</t>
  </si>
  <si>
    <t>天津市锦适名研装饰设计有限公司</t>
  </si>
  <si>
    <t>JXA-034W</t>
  </si>
  <si>
    <t>2014.4.15</t>
  </si>
  <si>
    <t>JXA-035</t>
  </si>
  <si>
    <t>2014.4.20</t>
  </si>
  <si>
    <t>建设工程勘察合同(详勘）</t>
  </si>
  <si>
    <t>天津华北工程勘察设计有限公司</t>
  </si>
  <si>
    <t>勘察人出具中间勘察成果报告且勘察人提供相应金额的合规发票后支付至合同价款的30%；提交完整勘察成果报告后三个月内，或在此期间经市建委审图部门审查合格后且勘察人提供相应金额的合规发票后支付至合同价款的70%；提交完整勘察成果报告后二年内，或在此期间内地基工程全部验收合格且勘察人提供至结算价全额的合规发票后支付至结算价的100%，其中地基工程验收分为三期，每期支付合同价款的10%。如勘察人不及时提供发票，则发包人有权拒付或顺延付款时间。勘察人需配合发包人进行竣工验收备案手续的相关工作。</t>
  </si>
  <si>
    <t>JXA-036</t>
  </si>
  <si>
    <t>2014.4.23</t>
  </si>
  <si>
    <t>建环外</t>
  </si>
  <si>
    <t>挡土墙施工合同（西侧、南侧）</t>
  </si>
  <si>
    <t xml:space="preserve">（1） 砖挡土墙施工完成后，待甲方验收合格后30日内支付已完成工程的合同价款的70%  。                                                
（2）施工完成钢筋砼挡土墙墙长300m后，待甲方验收合格后30日内支付已完成工程的合同价款的70%  。                                                               
（3） 工程全部完工后，待甲方验收合格后30日内支付至已完成工程的合同价款的70%  。                                                                                                                                                  
（4） 工程验收合格，乙方办理完工程交接手续及竣工资料移交手续，乙方向甲方递交合格竣工结算报告及完整的结算资料，结算资料必须符合甲方审核要求，工程结算完成后45日内支付至结算价款的95%  。                                                                                                             
（5）质保期满两年后30日内支付结算总价的5%，（本金不计息）。
</t>
  </si>
  <si>
    <t>JXA-037</t>
  </si>
  <si>
    <t>2014.4.</t>
  </si>
  <si>
    <t>前设其</t>
  </si>
  <si>
    <t>地库及人防设计合同</t>
  </si>
  <si>
    <t>天津冶金规划设计院</t>
  </si>
  <si>
    <t xml:space="preserve">8.1本协议生效后一周内，委托方支付设计费总额的30％作为定金（协议结算时，定金抵作设计费）。8.2完成初步设计文件并经过人防审图审批通过时，支付设计费的20%；8.3取得施工图时，支付设计费的总额的40%；取得人防验收合格后，支付设计费总额的10%。
</t>
  </si>
  <si>
    <t>JXA-038</t>
  </si>
  <si>
    <t>2014.4.18</t>
  </si>
  <si>
    <t>前设景</t>
  </si>
  <si>
    <t>景观设计合同</t>
  </si>
  <si>
    <t>天津宏石筑景景观设计有限公司（更名为：砂樘（天津）城市设计有限公司）</t>
  </si>
  <si>
    <t>1、定金20% 2、概念设计10% 3、方案设计15% 4、扩初设计初稿20% 5、扩初设计终稿15% 6、施工图设计10% 7、尾款10%。</t>
  </si>
  <si>
    <t>JXA-039W</t>
  </si>
  <si>
    <t>2014.5.19</t>
  </si>
  <si>
    <t>公告展示牌（报修详）</t>
  </si>
  <si>
    <t>前期部</t>
  </si>
  <si>
    <t>JXA-040</t>
  </si>
  <si>
    <t>2014.5.21</t>
  </si>
  <si>
    <t>前临围</t>
  </si>
  <si>
    <t>博御园临时围墙工程</t>
  </si>
  <si>
    <t>天津宏鑫鼎泰建筑工程有限公司</t>
  </si>
  <si>
    <t xml:space="preserve">工程全部完工并验收合格后15日内支付至合同价款的80%，，结算完成后十五日内付至结算额95%，余款质保期满后15日内付清，本金不计利息。本工程质量保修期为两年。
工程款的支付：甲方将以支票的方式支付，甲方支付以上款项时，乙方须先提供工程所在地区有效的等额发票，如不提供，甲方有权顺延付款。甲、乙双方办妥结算手续后，甲方支付除保修金外的最后一笔结算款同时，乙方向甲方提供的发票金额应当包含保修金金额。
</t>
  </si>
  <si>
    <t>JXA-041W</t>
  </si>
  <si>
    <t>2014.5.26</t>
  </si>
  <si>
    <t>基电工</t>
  </si>
  <si>
    <t>一期电力配套费</t>
  </si>
  <si>
    <t>天津市电力公司蓟县分公司</t>
  </si>
  <si>
    <t>JXA-042</t>
  </si>
  <si>
    <t>2014.4.28</t>
  </si>
  <si>
    <t>前标代</t>
  </si>
  <si>
    <t>招投标代理（设计、勘察、工程、监理）</t>
  </si>
  <si>
    <t>天津建安建设项目管理有限公司</t>
  </si>
  <si>
    <t xml:space="preserve">招标代理合同签署后，七日内支付招标代理服务费的30%，勘察、设计、监理招标手续完成后支付招标代理服务费的40%，施工招标分三个阶段，完成施工招标第一阶段支付招标代理服务费的10% ；完成施工招标第二阶段支付招标代理服务费的10%；完成施工招标第三阶段支付招标代理服务费的10% </t>
  </si>
  <si>
    <t>JXA-043</t>
  </si>
  <si>
    <t>前能评</t>
  </si>
  <si>
    <t>固定资产投资项目合理用能评估合同（能评）</t>
  </si>
  <si>
    <t>天津天发源环境保护事务代理中心有限公司</t>
  </si>
  <si>
    <t xml:space="preserve">（1）  签订本合同后，开始出具报告五个工作日内，支付60%咨询费，共计大写：人民币陆万叁仟元整（￥63000.00元）。 
（2）节能评估文件通过当地相关主管部门审批，取得关于本项目的能评批复后5个工作日内，支付40%咨询费，计大写：人民币肆万贰仟元整（￥42000.00元）。 
</t>
  </si>
  <si>
    <t>JXA-044</t>
  </si>
  <si>
    <t>前环评</t>
  </si>
  <si>
    <t>技术咨询合同(环评）</t>
  </si>
  <si>
    <t>天津市环境保护科学研究院</t>
  </si>
  <si>
    <t xml:space="preserve">（1）本项目取得天津市环境工程评估中心技术评估意见后3个工作日内甲方支付报酬总额80%，即大写：人民币壹拾叁万贰仟元整（￥132000.00元整）；
（2）取得当地环境行政主管部门关于本项目的环境批复后3个工作日内甲方支付报酬总额的20%，即大写：人民币叁万叁仟元整（￥33000.00元整）；
</t>
  </si>
  <si>
    <t>JXA-045W</t>
  </si>
  <si>
    <t>2014.5.4</t>
  </si>
  <si>
    <t>拨地定桩（红线测绘）</t>
  </si>
  <si>
    <t>JXA-046W</t>
  </si>
  <si>
    <t>2015.4.22</t>
  </si>
  <si>
    <t>一期电力配套费（泵房、供热站动力负荷）</t>
  </si>
  <si>
    <t>JXA-047</t>
  </si>
  <si>
    <t>2014.6.11</t>
  </si>
  <si>
    <t>前临电</t>
  </si>
  <si>
    <t>临时电设计费</t>
  </si>
  <si>
    <t>天津市龙宇电力工程设计有限公司</t>
  </si>
  <si>
    <t>发包人取活时及提交文件时一次性付清所有设计费用不留尾款。</t>
  </si>
  <si>
    <t>JXA-048</t>
  </si>
  <si>
    <t>2014.6.</t>
  </si>
  <si>
    <t>建监</t>
  </si>
  <si>
    <t>监理工程</t>
  </si>
  <si>
    <t>天津市环外监理有限公司</t>
  </si>
  <si>
    <t>1、工程正式开工且监理已开展工作30天后付5% 2、地基备案验收合格后付15% 3、基础备案完付15% 4、主体备案完付30% 5、通过工程竣工验收合格后付10% 6、整理完成全部备案资料并督促施工单位整理备案资料，备案完成后付10% 7景观工程完成且验收合格后付8% 8、配套工程完毕组织业主进住完成付2% 9、余款5%待工程保修期满后10内付清</t>
  </si>
  <si>
    <t>JXA-049</t>
  </si>
  <si>
    <t>2014.6.17</t>
  </si>
  <si>
    <t>彩钢临时围挡</t>
  </si>
  <si>
    <t xml:space="preserve">工程全部完工并验收合格后15日内支付合同价款的100% </t>
  </si>
  <si>
    <t>JXA-050</t>
  </si>
  <si>
    <t>地下障碍物拆除</t>
  </si>
  <si>
    <t>天津渔阳建工集团机械施工有限公司</t>
  </si>
  <si>
    <t>工程全部完工并验收合格后15日内支付合同价款的100% 。</t>
  </si>
  <si>
    <t>JXA-051</t>
  </si>
  <si>
    <t>2014.6.16</t>
  </si>
  <si>
    <t>临电工程费</t>
  </si>
  <si>
    <t>天津市信弘德电力工程有限公司蓟县分公司</t>
  </si>
  <si>
    <t>1、合同签订3日内付90% 2、余款验收合格并送电后一周内付清</t>
  </si>
  <si>
    <t>JXA-052W</t>
  </si>
  <si>
    <t>前标服</t>
  </si>
  <si>
    <t>勘察、设计交易服务费（全项目）</t>
  </si>
  <si>
    <t>天津市工程建设交易服务中心</t>
  </si>
  <si>
    <t>JXA-053</t>
  </si>
  <si>
    <t>挡土墙施工合同（重签）</t>
  </si>
  <si>
    <t>天津市蓟县宏拓建筑有限公司</t>
  </si>
  <si>
    <t>6.1西侧挡墙（含级配砂石）：总价共计￥588486元。
（1）西侧挡墙施工完成后，待甲方验收合格后30日内支付已完成工程的剩余工程款（即支付：￥38896.5元）。（截止2014.12.24已就已完工程支付“天津市蓟县振东建筑有限责任公司”工程款1243479元，本次支付为剩余工程款）。
（2）工程验收合格，乙方办理完工程交接手续及竣工资料移交手续，乙方向甲方递交合格竣工结算报告及完整的结算资料，结算资料必须符合甲方审核要求，工程结算完成后45日内支付至结算价款的95%（即支付：￥457991.25元）。
（3）质保期满两年后30日内支付结算总价的5%（即支付：￥91598.25元），（本金不计息）。
6.2南侧挡墙：总价共计￥2550000元
（1）南侧挡墙施工完成后，待甲方验收合格后30日内支付已完成工程的合同价款的70%（即支付：￥1785000元）。
（2）工程验收合格，乙方办理完工程交接手续及竣工资料移交手续，乙方向甲方递交合格竣工结算报告及完整的结算资料，结算资料必须符合甲方审核要求，工程结算完成后45日内支付至结算价款的95%（即支付：￥637500元）。
（3）质保期满两年后30日内支付结算总价的5%（即支付：￥127500元），（本金不计息）。</t>
  </si>
  <si>
    <t>JXA-054W</t>
  </si>
  <si>
    <t>2014.6.27</t>
  </si>
  <si>
    <t>负荷管理装置费、外部供电工程费</t>
  </si>
  <si>
    <t>天津市电力分公司蓟县分公司</t>
  </si>
  <si>
    <t>JXA-055W</t>
  </si>
  <si>
    <t>公路占路费</t>
  </si>
  <si>
    <t>天津市蓟县路政支队</t>
  </si>
  <si>
    <t>JXA-056</t>
  </si>
  <si>
    <t>2015.12.4</t>
  </si>
  <si>
    <t>变压器移位（一台）</t>
  </si>
  <si>
    <t>天津市聚鑫达建设工程有限公司</t>
  </si>
  <si>
    <t>合同签定后一次性付清</t>
  </si>
  <si>
    <t>JXA-057</t>
  </si>
  <si>
    <t>2015.12.11</t>
  </si>
  <si>
    <t>建主建</t>
  </si>
  <si>
    <t>清运拉圾（三期）</t>
  </si>
  <si>
    <t>完工后一个月内付至总价的90%，打桩单位进场，现场满足打村庄要求后一个月内付清余款。</t>
  </si>
  <si>
    <t>JXA-058W</t>
  </si>
  <si>
    <t>2014.7.9</t>
  </si>
  <si>
    <t>蓟县土地评估费</t>
  </si>
  <si>
    <t>一次性付款</t>
  </si>
  <si>
    <t>JXA-059</t>
  </si>
  <si>
    <t>2014.8.14</t>
  </si>
  <si>
    <t>装表临时用电高压供电合同</t>
  </si>
  <si>
    <t>国网天津市电力公司蓟县供电分公司</t>
  </si>
  <si>
    <t>抄表日为每月19日，每月25日前 缴纳电费</t>
  </si>
  <si>
    <t>JXA-060W</t>
  </si>
  <si>
    <t>2014.7.16</t>
  </si>
  <si>
    <t>建定测</t>
  </si>
  <si>
    <t>建筑物放线（一期楼座测绘）</t>
  </si>
  <si>
    <t>JXA-061W</t>
  </si>
  <si>
    <t>2015.3.26</t>
  </si>
  <si>
    <t>基电箱</t>
  </si>
  <si>
    <t>配电站电力设计费</t>
  </si>
  <si>
    <t>天津市龙宇达电力工程设计有限公司</t>
  </si>
  <si>
    <t>JXA-062W</t>
  </si>
  <si>
    <t>公配小</t>
  </si>
  <si>
    <t>小配套费（一期）</t>
  </si>
  <si>
    <t>蓟县建设管理委员会</t>
  </si>
  <si>
    <t>JXA-063W</t>
  </si>
  <si>
    <t>前墙</t>
  </si>
  <si>
    <t>墙改费（一期）</t>
  </si>
  <si>
    <t>JXA-064</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</si>
  <si>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6</t>
    </r>
  </si>
  <si>
    <t>二期放线、检线报告</t>
  </si>
  <si>
    <t>JXA-065W</t>
  </si>
  <si>
    <t>2014.7.21</t>
  </si>
  <si>
    <t>前人建</t>
  </si>
  <si>
    <t>人防易地建设费</t>
  </si>
  <si>
    <t>蓟县人民政府人民防空办公室</t>
  </si>
  <si>
    <t>JXA-066</t>
  </si>
  <si>
    <t>2014.7.24</t>
  </si>
  <si>
    <t>前人档</t>
  </si>
  <si>
    <t>人防工程资料编制费</t>
  </si>
  <si>
    <t>天津市人防工程建设管理站</t>
  </si>
  <si>
    <t>JXA-067W</t>
  </si>
  <si>
    <t>前地</t>
  </si>
  <si>
    <t>地名标志费及地名公告费</t>
  </si>
  <si>
    <t>蓟县规划局</t>
  </si>
  <si>
    <t>JXA-068</t>
  </si>
  <si>
    <t>前设审</t>
  </si>
  <si>
    <t>博御园施工图审查（一期）</t>
  </si>
  <si>
    <t>天津华苑建筑工程咨询有限公司</t>
  </si>
  <si>
    <t>JXA-068B</t>
  </si>
  <si>
    <t>2015.3.03</t>
  </si>
  <si>
    <t>一期施工图审查变更补充协议</t>
  </si>
  <si>
    <t>JXA-068C</t>
  </si>
  <si>
    <t>2015.3.27</t>
  </si>
  <si>
    <t>一期施工图审查（中部地下室变更）</t>
  </si>
  <si>
    <t>JXA-068D</t>
  </si>
  <si>
    <t>2015.7.6</t>
  </si>
  <si>
    <t>一期施工图审查（1.2.3.23#变更）</t>
  </si>
  <si>
    <r>
      <rPr>
        <sz val="10"/>
        <rFont val="Times New Roman"/>
        <family val="1"/>
      </rPr>
      <t>JXA-069</t>
    </r>
    <r>
      <rPr>
        <sz val="10"/>
        <rFont val="宋体"/>
        <family val="3"/>
        <charset val="134"/>
      </rPr>
      <t>（</t>
    </r>
    <r>
      <rPr>
        <sz val="10"/>
        <rFont val="Times New Roman"/>
        <family val="1"/>
      </rPr>
      <t>1</t>
    </r>
    <r>
      <rPr>
        <sz val="10"/>
        <rFont val="宋体"/>
        <family val="3"/>
        <charset val="134"/>
      </rPr>
      <t>）</t>
    </r>
  </si>
  <si>
    <t>基热工</t>
  </si>
  <si>
    <t>供热配套合同（工程建设费）</t>
  </si>
  <si>
    <t>天津市蓟县供热服务中心</t>
  </si>
  <si>
    <r>
      <rPr>
        <sz val="10"/>
        <rFont val="Times New Roman"/>
        <family val="1"/>
      </rPr>
      <t>JXA-069</t>
    </r>
    <r>
      <rPr>
        <sz val="10"/>
        <rFont val="宋体"/>
        <family val="3"/>
        <charset val="134"/>
      </rPr>
      <t>（</t>
    </r>
    <r>
      <rPr>
        <sz val="10"/>
        <rFont val="Times New Roman"/>
        <family val="1"/>
      </rPr>
      <t>2</t>
    </r>
    <r>
      <rPr>
        <sz val="10"/>
        <rFont val="宋体"/>
        <family val="3"/>
        <charset val="134"/>
      </rPr>
      <t>）</t>
    </r>
  </si>
  <si>
    <t>基热表</t>
  </si>
  <si>
    <t>供热配套合同（热计量装配费）</t>
  </si>
  <si>
    <t>JXA-070</t>
  </si>
  <si>
    <t>2014.8.5</t>
  </si>
  <si>
    <t>基热内</t>
  </si>
  <si>
    <t>供用热协议书（二次管网）</t>
  </si>
  <si>
    <t>蓟县鑫泰物业管理有限公司</t>
  </si>
  <si>
    <t>JXA-071</t>
  </si>
  <si>
    <t>2014.10.29</t>
  </si>
  <si>
    <t>基水用</t>
  </si>
  <si>
    <t>用水报告书技术服务合同</t>
  </si>
  <si>
    <t>天津市润野水资源开发技术咨询有限公司</t>
  </si>
  <si>
    <t>JXA-072</t>
  </si>
  <si>
    <t>基水保</t>
  </si>
  <si>
    <t>水土保持方案报告书技术服务合同</t>
  </si>
  <si>
    <t>天津市蓟县水土保持技术咨询服务站</t>
  </si>
  <si>
    <t>JXA-073</t>
  </si>
  <si>
    <t>建基</t>
  </si>
  <si>
    <t>示范区强夯工程合同</t>
  </si>
  <si>
    <t>天津华勘集团有限公司</t>
  </si>
  <si>
    <t xml:space="preserve">1  工程完工50％时甲方向乙方付总工程款的25％；
2  全部工程完工经验收合格后甲方向乙方付至总工程款的75％；
3  地基验收合格检测报告出具后，甲方向乙方付清结算工程款的95％：
4  留结算工程款的5％为工程质量保证金，竣工验收满一年后无息返还。
5  若乙方在施工中使用甲方水、电等费用，从工程款中扣除。
</t>
  </si>
  <si>
    <t>JXA-073B</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</si>
  <si>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5</t>
    </r>
  </si>
  <si>
    <t>一期强夯工程补充合同</t>
  </si>
  <si>
    <t>JXA-074W</t>
  </si>
  <si>
    <t>基水地</t>
  </si>
  <si>
    <t>地下水资源费</t>
  </si>
  <si>
    <t>天津市蓟县节约用水事务管理中心</t>
  </si>
  <si>
    <t>JXA-075W</t>
  </si>
  <si>
    <t>基水补</t>
  </si>
  <si>
    <t>水土保持设施补偿费</t>
  </si>
  <si>
    <t>天津市蓟县水土保持检查监督站</t>
  </si>
  <si>
    <t>JXA-076</t>
  </si>
  <si>
    <t>2014.8.4</t>
  </si>
  <si>
    <t>前环</t>
  </si>
  <si>
    <t>环境报告评估合同</t>
  </si>
  <si>
    <t>天津市环境工程评估中心</t>
  </si>
  <si>
    <t>JXA-077</t>
  </si>
  <si>
    <t>2014.8.6</t>
  </si>
  <si>
    <t>前标担</t>
  </si>
  <si>
    <t>支付委托保证合同（一期）</t>
  </si>
  <si>
    <t>天津融诚挚信投资担保有限公司</t>
  </si>
  <si>
    <t>JXA-078W</t>
  </si>
  <si>
    <t>2014.8.9</t>
  </si>
  <si>
    <t>前泥</t>
  </si>
  <si>
    <t>水泥基金（一期）</t>
  </si>
  <si>
    <t>JXA-079W</t>
  </si>
  <si>
    <t>2014.8.11</t>
  </si>
  <si>
    <t>土配</t>
  </si>
  <si>
    <t>大配套费（一期）</t>
  </si>
  <si>
    <t>JXA-080W</t>
  </si>
  <si>
    <t>2014.9.3</t>
  </si>
  <si>
    <t>基气源</t>
  </si>
  <si>
    <t>气源发展费（一期）(蓟县另收）</t>
  </si>
  <si>
    <t>JXA-081W</t>
  </si>
  <si>
    <t>建设工程交易服务费（一期）</t>
  </si>
  <si>
    <t>JXA-082W</t>
  </si>
  <si>
    <t>工程监理交易服务费（全项目）</t>
  </si>
  <si>
    <t>JXA-083W</t>
  </si>
  <si>
    <t>物业招标服务费（全项目）</t>
  </si>
  <si>
    <t>天津市物业管理招标服务中心</t>
  </si>
  <si>
    <t>JXA-084</t>
  </si>
  <si>
    <t>2014.8.8</t>
  </si>
  <si>
    <t>前临水</t>
  </si>
  <si>
    <t>临时水施工费</t>
  </si>
  <si>
    <t>蓟县自来水管理所</t>
  </si>
  <si>
    <t>JXA-085W</t>
  </si>
  <si>
    <t>2014.8.15</t>
  </si>
  <si>
    <t>前稳</t>
  </si>
  <si>
    <t>一标段稳定保证金（一期）</t>
  </si>
  <si>
    <t>JXA-086W</t>
  </si>
  <si>
    <t>前</t>
  </si>
  <si>
    <t>农民工资预储工资</t>
  </si>
  <si>
    <t>JXA-087W</t>
  </si>
  <si>
    <t>文明施工措施费</t>
  </si>
  <si>
    <t>JXA-088</t>
  </si>
  <si>
    <t>前设网</t>
  </si>
  <si>
    <t>蓟县项目综合管网设计合同（方案）</t>
  </si>
  <si>
    <t>天津华厦建筑设计有限公司</t>
  </si>
  <si>
    <t>JXA-089W</t>
  </si>
  <si>
    <t>建安设备交易服务费（一期）蓟县收取</t>
  </si>
  <si>
    <t>JXA-090</t>
  </si>
  <si>
    <t>2014.8.19</t>
  </si>
  <si>
    <t>区内外挡土墙及边坡支护设计合同</t>
  </si>
  <si>
    <t>JXA-091</t>
  </si>
  <si>
    <t>2014.12.11</t>
  </si>
  <si>
    <t>智能化设计合同</t>
  </si>
  <si>
    <t>天津北方金誉科技发展有限公司</t>
  </si>
  <si>
    <t>设计人提交设计文件并通过后15天内，支付100%设计费。</t>
  </si>
  <si>
    <t>JXA-092</t>
  </si>
  <si>
    <t>2014.9.18</t>
  </si>
  <si>
    <t>临水施工占路及修复费</t>
  </si>
  <si>
    <t>JXA-093</t>
  </si>
  <si>
    <t>2014.8.28</t>
  </si>
  <si>
    <t>一期工程强夯检测（一期）</t>
  </si>
  <si>
    <t>天津市津海岩土工程有限责任公司</t>
  </si>
  <si>
    <t>全部成果报告提交后一周内一次性付清。</t>
  </si>
  <si>
    <t>JXA-094W</t>
  </si>
  <si>
    <t>临时用水水费（一期）</t>
  </si>
  <si>
    <t>JXA-095W</t>
  </si>
  <si>
    <t>2014.9.23</t>
  </si>
  <si>
    <t>前面</t>
  </si>
  <si>
    <t>前置面积测量（一期）</t>
  </si>
  <si>
    <t>天津市国土资源测绘和房屋测量中心</t>
  </si>
  <si>
    <t>领取前置测量测绘成果前需一次性付清</t>
  </si>
  <si>
    <t>JXA-096</t>
  </si>
  <si>
    <t>2014.9.19</t>
  </si>
  <si>
    <t>前设</t>
  </si>
  <si>
    <t>售楼处样板间精装设计合同</t>
  </si>
  <si>
    <t>北京米罗那装饰设计有限公司</t>
  </si>
  <si>
    <t>JXA-097</t>
  </si>
  <si>
    <t>2014.11.5</t>
  </si>
  <si>
    <t>综合管网（给水、中水、雨水、污水配套工程设计）（施工图）</t>
  </si>
  <si>
    <t>天津华夏建筑设计有限公司</t>
  </si>
  <si>
    <t>（1）出图后7日内支付设计费的80%；（2）各专业管线施工完成，验收后7日内支付设计费的20%。</t>
  </si>
  <si>
    <t>JXA-098</t>
  </si>
  <si>
    <t>建主</t>
  </si>
  <si>
    <t>一期配电箱采购合同（含电表箱）</t>
  </si>
  <si>
    <t>天津市隆裕电器有限公司</t>
  </si>
  <si>
    <t>合同签订后5天内丙方提供合同额20%的履约保函（银行保函或企业保函），甲方收到丙方履约保函15天内付合同金额的20％作为预付款；货运至现场，经甲方及监理单位验收合格后，拨付合同价款（按每批实际供货数量计算）的50％；待全部工程竣工验收合格后支付至合同总价款的80%，完成结算后15天内，拨付至结算价款的95％；余款在设备投入正式使用贰年后的一个月内结清。</t>
  </si>
  <si>
    <t>JXA-099</t>
  </si>
  <si>
    <t>2014.12.1</t>
  </si>
  <si>
    <t>建沉</t>
  </si>
  <si>
    <t>沉降观测合同</t>
  </si>
  <si>
    <t>天津市房屋质量安全鉴定检测中心</t>
  </si>
  <si>
    <t xml:space="preserve"> 乙方一期（56540.62m2）全部工程布点完毕后，甲方支付一期对应监测费的50%，即22616.2元；提供一期建筑物沉降监测技术总结报告后付清一期监测费余款，即22616.2元；乙方二、三期（47338.17m2）全部工程布点完毕后，甲方支付二、三期对应监测费的50%，即18935.3元；提供二、三期建筑物沉降监测技术总结报告后付清二、三期对应监测费余款，即18935.3元。</t>
  </si>
  <si>
    <t>JXA-100</t>
  </si>
  <si>
    <t>物业招投标代理合同</t>
  </si>
  <si>
    <t>天津市晓波房地产物业管理有限公司</t>
  </si>
  <si>
    <t xml:space="preserve">第一期：甲方在签订本协议后七个工作日内向乙方支付费用70000 元（大写： 柒万元整 ）；
第二期：甲方招投标完毕并确定中标人且乙方向甲方移交全部相关资料后(中标通知书)，甲方向乙方支付费用70000 元（大写：柒万元整  ）； 
</t>
  </si>
  <si>
    <t>JXA-101</t>
  </si>
  <si>
    <r>
      <rPr>
        <sz val="10"/>
        <rFont val="宋体"/>
        <family val="3"/>
        <charset val="134"/>
      </rPr>
      <t>201</t>
    </r>
    <r>
      <rPr>
        <sz val="10"/>
        <rFont val="宋体"/>
        <family val="3"/>
        <charset val="134"/>
      </rPr>
      <t>5</t>
    </r>
    <r>
      <rPr>
        <sz val="10"/>
        <rFont val="宋体"/>
        <family val="3"/>
        <charset val="134"/>
      </rPr>
      <t>.1.</t>
    </r>
    <r>
      <rPr>
        <sz val="10"/>
        <rFont val="宋体"/>
        <family val="3"/>
        <charset val="134"/>
      </rPr>
      <t>7</t>
    </r>
  </si>
  <si>
    <t>界外地景观</t>
  </si>
  <si>
    <t>天津兰苑绿化工程有限公司</t>
  </si>
  <si>
    <t xml:space="preserve">1.2014年12月底前支付已完工程总产值的70%；
2.2015年开始按月支付各月已完产值的70%；
3.所有变更、签证不在产值付款中考虑；
4.工程移交资料，现场整理完毕、清理干净经甲方验收合格、甲丙双方结算完成、签订工程竣工结算文件并与甲方签订尾保和养管协议书后付至结算价款的90%；
5.质保、养护期满一年后15日，由甲方出具确认配合无误证明后15日内付至总款的95%；
6.工程质保及苗木养护期满（均为两年）后15日后无任何质量问题付清余款。
7.质保期自工程竣工验收合格、资料交齐之日起算。
</t>
  </si>
  <si>
    <t>JXA-102</t>
  </si>
  <si>
    <t>总包一期工程</t>
  </si>
  <si>
    <t>天津泉州建设工程集团有限公司</t>
  </si>
  <si>
    <t>JXA-103</t>
  </si>
  <si>
    <t>一期断桥铝合金门窗安装</t>
  </si>
  <si>
    <t>天津江胜建筑工程有限公司</t>
  </si>
  <si>
    <t>A、第一标段（25#--42#及附属用房楼）：面积共计：3680.4㎡，合同总额为人民币：  ￥2774581元整（大写：贰佰柒拾柒万肆仟伍佰捌拾壹元整），付款如下：
1. 签订合同后14工作日，甲方向乙方支付本标段合同价款10％，人民币277458元（大写：贰拾柒万柒仟肆佰伍拾捌元整）作为预付款，同时乙方向甲方提供等额的预付款保函（企业保函）。
2. 门窗框扇安装完成50%，经甲方及监理单位验收合格后，拨付该标段合同价款的20％，人民币554916元（大写：伍拾伍万肆仟玖佰壹拾陆元整）给乙方；
3. 门窗框扇安装完成，打胶封口完毕后，经甲方及监理单位验收合格后，拨付该标段合同价款的45％，人民币1248561元（大写：壹佰贰拾肆万捌仟伍佰陆拾壹元整）给乙方；
4. 总包整体竣工验收合格后7日内，拨付该标段合同价款的5%，人民币138729元（大写：壹拾叁万捌仟柒佰贰拾玖元整）给乙方；
5. 工程全部验收合格且按土建洞口尺寸结算完成后14天内，拨付至结算价款的95％；
6. 余款在工程整体竣工一年后视工程保修情况结清。
B、第二标段（12#--24#楼）：面积共计：3250.5㎡，合同总额为人民币：￥2450488元整（大写：贰佰肆拾伍万零肆佰捌拾捌元整），付款如下：
1. 进场前30日甲方向乙方发放生产通知单，乙方接到通知单后开始生产，甲方向乙方支付本标段合同价款10％，人民币245049元（大写：贰拾肆万伍仟零肆拾玖元整）作为预付款。
2. 门窗框扇安装完成50%，经甲方及监理单位验收合格后，拨付该标段合同价款的20％，人民币490098元（大写：肆拾玖万零玖拾捌元整）25％给乙方；
3. 门窗框扇安装完成，打胶完毕后，经甲方及监理单位验收合格后，拨付该标段合同价款的45％，人民币1102720元（大写：壹佰壹拾万零贰仟柒佰贰拾元整）给乙方；
4. 总包整体竣工验收合格后7日内，拨付该标段合同价款的5%，人民币122524元（大写：壹拾贰万贰仟伍佰贰拾肆元整）给乙方；
5. 工程全部验收合格且按土建洞口尺寸结算完成后14天内，拨付至结算价款的95％；
6. 余款在工程整体竣工一年后视工程保修情况结清。
C、第三标段（1#--11#楼）：面积共计：2090.94㎡，合同总额为人民币：￥1576318元整（大写：壹佰伍拾柒万陆仟叁佰壹拾捌元整），付款如下：
1. 进场前30日甲方向乙方发放生产通知单，乙方接到通知单后开始生产，甲方向乙方支付本标段合同价款10％，人民币157632元（大写：壹拾伍万柒仟陆佰叁拾贰元整）。
2. 门窗框扇安装完成50%，经甲方及监理单位验收合格后，拨付该标段合同价款的45％，人民币709343元（大写：柒拾万零玖仟叁佰肆拾叁元整）给乙方；
3. 门窗工程全部完成后，再拨付该标段合同价款的20％，人民币315264元（大写：叁拾壹万伍仟贰佰陆拾肆元整）给乙方；
4. 总包整体竣工验收合格后7日内，拨付该标段合同价款的5%，人民币78816元（大写：柒万捌仟捌佰壹拾陆元整）给乙方；
5. 工程全部验收合格且按土建洞口尺寸结算完成后14天内，拨付至结算价款的95％；
6. 余款在工程整体竣工一年后视工程保修情况结清。</t>
  </si>
  <si>
    <t>JXA-104</t>
  </si>
  <si>
    <t>基中工</t>
  </si>
  <si>
    <t>一期中水配套工程</t>
  </si>
  <si>
    <t>合同签订后付40万，示范区通水付50万，余款416534元于下一期进场施工前一次性付清。</t>
  </si>
  <si>
    <t>JXA-105W</t>
  </si>
  <si>
    <t>2015.3.31</t>
  </si>
  <si>
    <t>基中水</t>
  </si>
  <si>
    <t>一期自来水配套工程</t>
  </si>
  <si>
    <t>示范区进场前付65万元</t>
  </si>
  <si>
    <t>JXA-106</t>
  </si>
  <si>
    <t>2015.4.28</t>
  </si>
  <si>
    <t>基视</t>
  </si>
  <si>
    <t>政务网IP电视及宽带接入协议</t>
  </si>
  <si>
    <t>天津新众影视传媒有限公司</t>
  </si>
  <si>
    <t>JXA-107</t>
  </si>
  <si>
    <t>售楼处中央空调安装合同</t>
  </si>
  <si>
    <t>天津荣润世纪科技有限公司</t>
  </si>
  <si>
    <t xml:space="preserve">（1）全部室内机及主要材料送至现场后，甲方支付丙方合同总价的40％，即人民币180245.00元（大写：壹拾捌万零贰佰肆拾伍元整）。
（2）全部设备安装完毕验收合格后七日内，甲方支付合同总价的55％，即人民币247836.00元（大写：贰拾肆万柒仟捌佰叁拾陆元整）。
（3）尾款：合同总价的5%作为质量保证金，在质保期满后七日内付清（保质期为贰年）即人民币22531元（大写：贰万贰仟伍佰叁拾壹元整）。
</t>
  </si>
  <si>
    <t>JXA-108</t>
  </si>
  <si>
    <t>2015.4.23</t>
  </si>
  <si>
    <t>示范区景观</t>
  </si>
  <si>
    <t>天津兰苑园林绿化工程有限公司</t>
  </si>
  <si>
    <t xml:space="preserve">3.3.1.完成以下工程节点，经甲方及监理验收合格后10日内，甲方向乙方支付合同总价款的30％，即¥2849584.00元，（大写：人民币贰佰捌拾肆万玖仟伍佰捌拾肆元整）：
3.3.1.1.水系防水、泊岸、堆砌等完成80％；
3.3.1.2.路床结构完成80％；
3.3.1.3.小品（包括：喷泉、廊架、涌泉等构筑物）结构完成50％；
3.3.1.4.地形堆砌完成60％；
3.3.2.全部工程完工，经甲方、监理验收合格后一个月，甲方向乙方支付合同总价款的20％，即¥1899723.00元，（大写：人民币壹佰捌拾玖万玖仟柒佰贰拾叁元整）；
3.3.3.全部工程完工，经甲方、监理验收合格后三个月，甲方向乙方支付合同总价款的30％，即¥2849584.00元，（大写：人民币贰佰捌拾肆万玖仟伍佰捌拾肆元整）；
3.3.4.全部工程完工，经甲方、监理验收合格一年后，甲方向乙方支付至结算总价款的90％；
3.3.5.工程质保及苗木养护期满（均为两年）后15日后无任何质量问题付清余款。质保期自工程竣工验收合格、备案资料交齐之日起算。
</t>
  </si>
  <si>
    <t>JXA-109</t>
  </si>
  <si>
    <t>2015.5.14</t>
  </si>
  <si>
    <t>基气工</t>
  </si>
  <si>
    <t>一期燃气配套工程</t>
  </si>
  <si>
    <t>津燃润燃气有限公司</t>
  </si>
  <si>
    <t>（1）签订合同后，付10%；（2）施工前付60%；（3）工程竣工乙方出具配套准许交付使用证前，支付30%。</t>
  </si>
  <si>
    <t>JXA-110</t>
  </si>
  <si>
    <t>一期保温涂料线条线角</t>
  </si>
  <si>
    <t>天津万通达建筑工程有限公司</t>
  </si>
  <si>
    <t xml:space="preserve">（一）一标段（30—38#、40#-41#、配电站 共12个栋号）：
1. 2015年4月，甲方向乙方支付一标段总价的20％作为预付款，支付二、三、四标段总价5%（即：¥1705504.00元，大写：人民币壹佰柒拾万伍仟伍佰零肆元整）作为定金，锁定所有价格，同时乙方提供等额的预付款保函（企业保函），该企业保函待结算完成作废；
2. 一标段工程全部完工（含施工洞口），经甲方及监理验收合格，资料上交齐全后20日内付至合同价的75%（即：¥2111152.00元，大写：人民币贰佰壹拾壹万壹仟壹佰伍拾贰元整）；
（二）二标段（12--29#  共18个楼）：
1. 二标段开工前一个月甲方向乙方支付该标段总价的15％（即：¥1637707.00元，大写：人民币壹佰陆拾叁万柒仟柒佰零柒元整）作为预付款，同时乙方提供等额的预付款企业保函（一级资质企业）；
2. 二标段工程全部完工（含施工洞口），经甲方及监理验收合格，资料上交齐全后20日内付至合同价的75%（即：¥6004926.00元，大写：人民币陆佰万肆仟玖佰贰拾陆元整）；
（三）三标段（1--11#   共11个楼）：
1. 三标段开工前一个月甲方向乙方支付该标段总价的15％（即：¥978576.00元，大写：人民币玖拾柒万捌仟伍佰柒拾陆元整）作为预付款，同时乙方提供等额的预付款企业保函（一级资质企业）；
2. 三标段工程全部完工（含施工洞口），经甲方及监理验收合格，资料上交齐全后20日内付至合同价的75%（即：¥3588111.00元，大写：人民币叁佰伍拾捌万捌仟壹佰壹拾壹元整）；
（四）四标段（39#、42# 共2个楼）：
1. 四标段开工前一个月甲方向乙方支付该标段总价的15％（即：¥197152.00元，大写：人民币壹拾玖万柒仟壹佰伍拾贰元整）作为预付款，同时乙方提供等额的预付款企业保函（一级资质企业）；
2. 四标段工程全部完工（含施工洞口），经甲方及监理验收合格，资料上交齐全后20日内付至合同价的75%（即：¥722894.00元，大写：人民币柒拾贰万贰仟捌佰玖拾肆元整）；
（五）工程竣工备案验收合格、办理完成结算手续，经结算审核完成30天内付至决算价的90％；
（六）在工程竣工备案完成后，保修期满一年无质量问题后20日内，支付至结算造价的95%；
（七）在工程竣工备案完成后，保修期满两年无质量问题后20日内，付清全款。
</t>
  </si>
  <si>
    <t>JXA-111</t>
  </si>
  <si>
    <t>联排样板间中央空调安装合同</t>
  </si>
  <si>
    <t xml:space="preserve">（1）全部室内机及主要材料送至现场后，甲方支付丙方合同总价的40％，即人民币31834.00元（大写：叁万壹仟捌佰叁拾肆元整）。
（2）全部设备安装完毕验收合格后七日内，甲方支付合同总价的55％，即人民币43771.00元（大写：肆万叁仟柒佰柒拾壹元整）。
（3）尾款：合同总价的5%作为质量保证金，在质保期满后七日内付清（保质期为贰年）即人民币3979元（大写：叁仟玖佰柒拾玖元整）。
</t>
  </si>
  <si>
    <t>JXA-112W</t>
  </si>
  <si>
    <t>2015.4.17</t>
  </si>
  <si>
    <t>基排工</t>
  </si>
  <si>
    <t>一期排水配套工程</t>
  </si>
  <si>
    <t>应先期缴纳899986元，剩余款项根据工程进度分期缴清</t>
  </si>
  <si>
    <t>JXA-113</t>
  </si>
  <si>
    <t>二、三期图审合同</t>
  </si>
  <si>
    <t>JXA-114</t>
  </si>
  <si>
    <t>2015.5.6</t>
  </si>
  <si>
    <t>一期排水配套工程挖土方</t>
  </si>
  <si>
    <t>天津聚宝龙投资有限公司</t>
  </si>
  <si>
    <t>示范区施工进场前付7万，示范区之外施工进场前付10万。</t>
  </si>
  <si>
    <t>JXA-115</t>
  </si>
  <si>
    <t>弱电综合管网工程</t>
  </si>
  <si>
    <t>天津市玉宇建筑工程有限公司</t>
  </si>
  <si>
    <t>工程分三期进行，分别为一期（示范区）31-42号楼，二期为1-30号楼及公建地库，三期为43-72号楼。一期（示范区）完工后，甲方支付合同总价的20%；二期完工后支付合同总价的35%；三期完工后支付合同总价的30%；待工程全部完工、验收合格且结算完成后支付至结算总价的95%；余款5%作为质量保证金，贰年后付清。</t>
  </si>
  <si>
    <t>JXA-116</t>
  </si>
  <si>
    <t>外檐石材一体板及保温（一期）</t>
  </si>
  <si>
    <t>山东华德隆建设有限公司</t>
  </si>
  <si>
    <t>JXA-117W</t>
  </si>
  <si>
    <t>2015.5.10</t>
  </si>
  <si>
    <t>前置测量购买本册费（一期）</t>
  </si>
  <si>
    <t>JXA-118</t>
  </si>
  <si>
    <t>2015.5.22</t>
  </si>
  <si>
    <t>售楼处样板间精装修工程</t>
  </si>
  <si>
    <t>天津磊德建筑装饰工程有限公司</t>
  </si>
  <si>
    <t xml:space="preserve">1.本工程无预付款；
2.施工过程中不考虑支付工程款；
3.工程完工，经过甲方、监理共同验收合格后3日内，甲方向乙方支付至合同总价款的50％，即：¥1880397元，（大写：人民币壹佰捌拾捌万零叁佰玖拾柒元整）；
4.工程完工，经过甲方、监理共同验收合格后3个月后3日内，甲方向乙方支付至合同总价款的85％，即：¥1316278元，（大写：人民币壹佰叁拾壹万陆仟贰佰柒拾捌元整）；
5.工程验收合格并结算完毕后一个月内，甲方向乙方支付至结算价款的95％；
6.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</si>
  <si>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JXA-119</t>
  </si>
  <si>
    <t>一期供热二次网工程土方挖填</t>
  </si>
  <si>
    <t>示范区施工进场前付7万，示范区之外施工进场前付13万。</t>
  </si>
  <si>
    <t>JXA-120</t>
  </si>
  <si>
    <t>2015.5.29</t>
  </si>
  <si>
    <t>示范区智能化工程</t>
  </si>
  <si>
    <t xml:space="preserve">1. 全部智能化工程完工且验收合格，支付合同总额的70%；计￥359100元（大写：叁拾伍万玖仟壹佰元整）。
2. 待工程竣工且完成结算后一个月内支付到结算价款的95%；
3. 结算款额的5%作为本项目的保修款，保修期两年，保修期满后甲方一次无息支付乙方扣除必要的保修费用后的剩余款额，保修期为从竣工验收合格之日开始计算。
</t>
  </si>
  <si>
    <t>JXA-121</t>
  </si>
  <si>
    <t>2015.5.11</t>
  </si>
  <si>
    <t>售楼处、样板间钢结构工程</t>
  </si>
  <si>
    <t>天津博斯特膜装饰工程有限公司</t>
  </si>
  <si>
    <t xml:space="preserve">1) 合同签订后10日内甲方向乙方支付10万元（大写：拾万元整）作为预付款；
2) 竣工验收完成后10日内甲方向乙方支付至合同总造价的90%，即：¥214712元（大写：人民币贰拾壹万肆仟柒佰壹拾贰元整）；
3) 全部工程通过竣工验收合格并结算完成后7个工作日内，甲方向乙方支付至结算价款的95%；
4) 剩余5%为质保金（质保期两年），甲方于乙方竣工验收合格2年后15个工作日内（不计利息）向乙方付清质保金，但应扣除在保修期期间内发生的由甲方先行支付的有关维修费用。
</t>
  </si>
  <si>
    <t>JXA-122</t>
  </si>
  <si>
    <t>2015.6.18</t>
  </si>
  <si>
    <t>建环</t>
  </si>
  <si>
    <t>示范区围墙（示范区部分大区及小院围墙）</t>
  </si>
  <si>
    <t xml:space="preserve">3.3.1.整体工程量完成50%，经甲方及监理验收合格后10日内，甲方向乙方支付合同总价款的30％，即¥339488.00元，（大写：人民币叁拾叁万玖仟肆佰捌拾捌元整）：
3.3.2.全部工程完工，经甲方、监理验收合格后一个月，甲方向乙方支付合同总价款的20％，即¥226328.00元，（大写：人民币贰拾贰万陆仟叁佰贰拾捌元整）；
3.3.3.全部工程完工，经甲方、监理验收合格后三个月，甲方向乙方支付合同总价款的30％，即¥339491.00元，（大写：人民币叁拾叁万玖仟肆佰玖拾壹元整）；
3.3.4.全部工程完工，经甲方、监理验收合格一年后，甲方向乙方支付至结算总价款的90％；
3.3.5.工程质保（为两年）后15日后无任何质量问题付清余款。质保期自工程竣工验收合格、备案资料交齐之日起算。
</t>
  </si>
  <si>
    <t>JXA-123</t>
  </si>
  <si>
    <t>2015.6.24</t>
  </si>
  <si>
    <t>三期放、验线报告</t>
  </si>
  <si>
    <t>JXA-124</t>
  </si>
  <si>
    <t>一期入户门采购安装合同</t>
  </si>
  <si>
    <t>黑龙江龙业木业有限责任公司</t>
  </si>
  <si>
    <t xml:space="preserve">1. 以30#~38#、40#、41#楼作为示范区标段，1#~29#、39#、42#楼作为一个标段，按标段进行工程款支付；
2. 30#~38#、40#、41#楼示范区标段：
1) 门数量：81樘，共计：¥401125.00元
2) 合同签订，甲方支付本标段工程造价的20%作为预付款，即：¥80225.00元（大写：人民币捌万零贰佰贰拾伍元整），同时乙方提供具备一级担保资质的担保单位提供的等额的预付款保函（企业保函）；
3) 本标段门全部安装完毕，经验收合格后15日内，甲方向乙方支付本标段合同额的50%，即：¥200563.00元（大写：人民币贰拾万零伍佰陆拾叁元整）；
3. 1#~29#、39#、42#楼标段：
1) 门数量：344樘，共计：1373572.00元
2) 该标的门进场前2个月支付本标段工程造价的20%作为预付款，即：¥274714.00元（大写：人民币贰拾柒万肆仟柒佰壹拾肆元整），同时乙方提供具备一级担保资质的担保单位提供的等额的预付款保函（企业保函）
3) 所有门全部安装完毕，经验收合格后15日内，甲方向乙方支付本标段合同额的50%，即：¥686786.00元（大写：人民币陆拾捌万陆仟柒佰捌拾陆元整）；
4. 全部工程通过竣工验收合格后15日内，甲方向乙方支付合同价款的90%，即：¥354939.00元（大写：人民币叁拾伍万肆仟玖佰叁拾玖元整）；
5. 甲乙双方完成办理结算手续后15日内，甲方向乙方支付合同价款的95%；
6. 剩余5%为一年质保金。甲方于乙方提供齐全的付款资料（出具的保修合格证明、相应金额的发票、请款说明等）15个工作日内支付乙方（不计利息），但应扣除在保修期期间内发生的由甲方先行支付的有关维修费用。
6. 每次付款时乙方需向甲方提供等额的正式增值税发票。
7. 乙方不得因任何原因延误供货和安装时间，否则应承担因延误给甲方及第三方带来的损失，按3‰/天记取。
</t>
  </si>
  <si>
    <t>JXA-125W</t>
  </si>
  <si>
    <t>2015.6.30</t>
  </si>
  <si>
    <t>前销</t>
  </si>
  <si>
    <t>商品房预售登记费（一期143套）</t>
  </si>
  <si>
    <t>JXA-126W</t>
  </si>
  <si>
    <t>销许公告费（一期22个楼的）</t>
  </si>
  <si>
    <t>天津蓝狮广告传播有限公司</t>
  </si>
  <si>
    <t>JXA-127W</t>
  </si>
  <si>
    <t>排水市政接口</t>
  </si>
  <si>
    <t>天津力恒市政工程有限公司</t>
  </si>
  <si>
    <t>JXA-128</t>
  </si>
  <si>
    <t>示范区夜景照明</t>
  </si>
  <si>
    <t>天津鑫润达建筑工程有限公司</t>
  </si>
  <si>
    <t xml:space="preserve">1、按照工程进度支付工程款：工程完成60%，支付合同总额的40%，计人民币85380.00元（大写： 捌万伍仟叁佰捌拾 元）；全部夜景照明工程完工且验收合格，支付合同总额的40%；计人民币85380.00元（大写： 捌万伍仟叁佰捌拾 元）。
2、待工程竣工且完成结算后一个月内支付到结算价款的95%；结算款额的5%作为本项目的保修款，保修期两年，保修期满后甲方一次无息支付乙方扣除必要的保修费用后的剩余款额，保修期为从竣工验收合格之日开始计算。
</t>
  </si>
  <si>
    <t>JXA-129</t>
  </si>
  <si>
    <t>一期入户门感应密码锁采购安装</t>
  </si>
  <si>
    <t>广东坚朗五金制品股份有限公司</t>
  </si>
  <si>
    <t>5.1本合同工程预付款为合同价的20%，即50065元，大写伍万零陆拾伍元整。甲乙双方合同签订之日起15个工作日内甲方支付给乙方，同时乙方向甲方提供甲方认可之有担保资质的担保公司开具的等额企业保函作为预付款保函。
5.2感应密码锁正式插芯到场后，30日内甲方向乙方支付到该标段合同总额的50%；。
5.3感应密码锁送达甲方指定地点、甲方验收合格后30日内，甲方向乙方支付该标段的货款额达到本合同总货款80% ；分批供货的，分批送达甲方指定地点、甲方验收合格后30日内，甲方向乙方支付的货款额达到该批货款的80%后开始安装；
5.4感应密码锁安装完毕、甲乙双方验收合格之日起7日内甲方向乙方支付的货款额达到该标段合同总额的95%
5.5工程质保金为本合同总额的5%，质保期自该标段感应密码锁安装验收之日起两年，两年后7日内甲方向乙方付清全部余款。
5.6乙方需在甲方每笔付款前向甲方提供等额增值税务发票，乙方的发票不作为甲方已经向乙方支付货款的凭证，甲方向乙方账户汇款或开具支票的凭证与发票一起印证，作为向乙方支付了货款证据。</t>
  </si>
  <si>
    <t>JXA-130W</t>
  </si>
  <si>
    <t>房屋转让手续费（一期22个楼）产权登记</t>
  </si>
  <si>
    <t>蓟县房地产管理局</t>
  </si>
  <si>
    <t>JXA-131</t>
  </si>
  <si>
    <t>2015.8.17</t>
  </si>
  <si>
    <t>大门入口外檐装饰</t>
  </si>
  <si>
    <t xml:space="preserve">1. 本工程无预付款；
2. 施工过程中不考虑支付工程款；
3. 工程验收合格后，乙方提供给甲方完善的工程竣工备案资料中乙方需提供的文件，经甲方及相关职能部门验收合格，乙方提供给甲方有管辖权的相关政府部门的验收合格证明等文件、结算资料并经甲方确认，办理完毕结算手续后 30 个工作日内，甲方向乙方支付至结算价款的95％；即：¥ 531684元，（大写：人民币伍拾叁万壹仟陆佰捌拾肆元整）；
4. 余款5％作为质保金，视维修情况予以拨款：若质保期内甲方售后部门通知维修，乙方累计三次未予以维修，甲方有权扣除乙方所有质保款作为维修款；若乙方能够履行及时维修义务，工程竣工验收合格1年（质保期满）后15日内一次性付清。在工程竣工备案完成后开始计算质保期。
5. 乙方应按照甲方要求提供工程所在地区等额有效财务发票，否则因此所造成的付款延误等相应责任，由乙方自行承担。
6. 工程进度款与质量挂钩，若所报工程的质量达不到验收规范要求，甲方有权暂缓支付该部分工程款。
</t>
  </si>
  <si>
    <t>JXA-132</t>
  </si>
  <si>
    <t>2015.8.7</t>
  </si>
  <si>
    <t>33#楼公共部位精装修、门卫精装修</t>
  </si>
  <si>
    <t>天津市三鼎建筑工程有限公司</t>
  </si>
  <si>
    <t xml:space="preserve">1. 本工程无预付款；
2. 施工过程中不考虑支付工程款；
3. 工程完工，经过甲方、监理共同验收合格后30日内，甲方向乙方支付至合同总价款的50％，即：¥74507元，（大写：人民币柒万肆仟伍佰零柒元整）；
4. 该工程部位验收合格后，乙方提供给甲方完善的工程竣工备案资料中乙方需提供的文件，经甲方及监理方验收合格后，办理完毕结算手续后 30 个工作日内，甲方向乙方支付至结算价款的95％；即：¥67056元，（大写：人民币陆万柒仟零伍拾陆元整）；
5. 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</si>
  <si>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JXA-133</t>
  </si>
  <si>
    <t>基水</t>
  </si>
  <si>
    <t>一期中水、自来水配套工程（含中水一次网，中水、自来水二次网，中水、自来水水表，室外消火栓、消防防险准备金）</t>
  </si>
  <si>
    <t>示范区进场前支付240万元，小区一期进场前支付余下330万元。</t>
  </si>
  <si>
    <t>JXA-134W</t>
  </si>
  <si>
    <t>2015.8.6</t>
  </si>
  <si>
    <t>前消档</t>
  </si>
  <si>
    <t>二期消防缩微费</t>
  </si>
  <si>
    <t>天津汉龙思琪科技发展有限公司</t>
  </si>
  <si>
    <t>JXA-135</t>
  </si>
  <si>
    <t>2015.8.11</t>
  </si>
  <si>
    <t>33#楼宇门及样板单元首层楼梯间户门采购安装</t>
  </si>
  <si>
    <t>浙江福日工贸有限公司</t>
  </si>
  <si>
    <t xml:space="preserve">1) 所有门全部到场，经甲方、监理验收合格后、甲乙双方完成办理结算手续后15日内，甲方向乙方支付合同价款的95%；
2) 剩余5%为一年质保金。甲方于乙方提供齐全的付款资料（出具的保修合格证明、相应金额的发票、请款说明等）15个工作日内支付乙方（不计利息），但应扣除在保修期期间内发生的由甲方先行支付的有关维修费用。
</t>
  </si>
  <si>
    <t>JXA-136</t>
  </si>
  <si>
    <t>2015.8.12</t>
  </si>
  <si>
    <t>33#楼空调铁艺护栏</t>
  </si>
  <si>
    <t>天津德须泰钢结构工程有限公司</t>
  </si>
  <si>
    <t xml:space="preserve">1. 乙方全部安装完成，经甲方、监理验收合格后、乙方办完结算手续后15天内，甲方支付合同价款的95%给乙方，即：11623 元；
2. 余款在工程竣工一年后视工程保修情况结清，即：612元。
</t>
  </si>
  <si>
    <t>JXA-137</t>
  </si>
  <si>
    <t>2015.9.6</t>
  </si>
  <si>
    <t>施工图优化技术服务合同</t>
  </si>
  <si>
    <t>天津滨海旺辉工程咨询有限公司</t>
  </si>
  <si>
    <t>1）优化成果经甲方、设计院共同认可并出具正式变更图纸（单）后，乙方根据变更图纸（单）完成提成金额计算，甲乙双方完成核对后，甲方向乙方支付至审减提成金额的80%。2）施工图优化成果确认后30日内，甲方向乙方支付剩余应付提成金额。</t>
  </si>
  <si>
    <t>JXA-138W</t>
  </si>
  <si>
    <t>2015.8.25</t>
  </si>
  <si>
    <t>景观（界外地、示范区、小院围墙）招标交易服务费</t>
  </si>
  <si>
    <t>JXA-139W</t>
  </si>
  <si>
    <t>2015.10.8</t>
  </si>
  <si>
    <t>销许公告费（一期6个楼的）</t>
  </si>
  <si>
    <t>JXA-140W</t>
  </si>
  <si>
    <t>2015.10.12</t>
  </si>
  <si>
    <t>预售登记费(一期72套）</t>
  </si>
  <si>
    <t>JXA-141W</t>
  </si>
  <si>
    <t>2015.11.17</t>
  </si>
  <si>
    <t>二、三期墙改费</t>
  </si>
  <si>
    <t>天津市蓟县墙体材料改革领导小组办公室</t>
  </si>
  <si>
    <t>JXA-142</t>
  </si>
  <si>
    <t>2015.11.24</t>
  </si>
  <si>
    <t>招标代理费（界外地、示范区园林）</t>
  </si>
  <si>
    <t>一次性支付</t>
  </si>
  <si>
    <t>JXA-143</t>
  </si>
  <si>
    <t>2015.11.14</t>
  </si>
  <si>
    <t>现场监控设备采购安装</t>
  </si>
  <si>
    <t>天津森炎电子产品有限公司</t>
  </si>
  <si>
    <t>签订合同后3日内预付30%，货到现场安装调试完毕，所有设备使用无质量问题，验收合格后支付60%，自验收合格之日起5个工作日内付10%。</t>
  </si>
  <si>
    <t>JXA-144</t>
  </si>
  <si>
    <t>2015.12.31</t>
  </si>
  <si>
    <t>建桩</t>
  </si>
  <si>
    <t>三期桩基工程</t>
  </si>
  <si>
    <t>天津亿鑫市政建设有限公司</t>
  </si>
  <si>
    <t xml:space="preserve">6.1.1钻孔灌注桩完成50％工程量时支付合同价款的20% 。
6.1.2全部工程完成，乙方通过甲方组织的验收工作，乙方办理完工程交接手续及竣工资料移交手续后15天内向甲方递交合格竣工结算报告及完整的结算资料，结算资料必须符合甲方审核要求且资料齐全后支付合同价款的40% 。
6.1.3全部工程完成且结算完成办理完毕结算手续二个月10日内支付至该项工程总价款的95％。
6.1.4项目地上工程全部竣工验收后满一年后付清该项工程总价款的5%（本金不计息）。    
</t>
  </si>
  <si>
    <t>JXA-145</t>
  </si>
  <si>
    <t>2016.2.3</t>
  </si>
  <si>
    <t>东侧挡土墙</t>
  </si>
  <si>
    <t xml:space="preserve">（1） 博御园东侧挡土墙图示第3点至第10点施工完成后，待甲方验收合格后30日内支付已完成工程的70%工程款。
（2） 博御园东侧挡土墙图示第10点至第16点施工完成后，待甲方验收合格后30日内支付已完成工程的70%工程款。
（3） 博御园东侧挡土墙图示第17点至第22点施工完成后，待甲方验收合格后30日内支付已完成工程的70%工程款。
（4） 工程验收合格，乙方办理完工程交接手续及竣工资料移交手续，乙方向甲方递交合格竣工结算报告及完整的结算资料，结算资料必须符合甲方审核要求，工程结算完成后45日内支付至结算价款的95% 。
（5） 质保期满两年后30日内支付结算总价的5% （本金不计息）。
</t>
  </si>
  <si>
    <t>JXA-146-01</t>
  </si>
  <si>
    <t>2016.3.23</t>
  </si>
  <si>
    <t>二期总包工程</t>
  </si>
  <si>
    <t>江苏南通三建集团有限公司</t>
  </si>
  <si>
    <t xml:space="preserve">2.1二期工程主体封顶后10日内，支付进度总产值的70%；
2.2二期主体验收完10日内，支付至进度产值的70%；
2.3二期竣工验收合格后10日内，支付至进度产值的80%；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</si>
  <si>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JXA-146-02</t>
  </si>
  <si>
    <t>三期总包工程</t>
  </si>
  <si>
    <t xml:space="preserve">15.1.2.付款按以下三个标段为批次：
1、三期一标段：43#、44#、45#、46#、57#、58#、67#、68#楼
三期二标段：47-49#、52-56#、59#、60#、65#、66#、69#、70#楼
三期三标段：50#、51#、61-64#、71#、72#楼
2、付款节点：
2.1各标段工程主体封顶后10日内，支付进度总产值的70%；
2.2各标段主体验收完10日内，支付至进度产值的70%；
2.3竣工验收合格后10日内，支付至进度产值的80%；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</si>
  <si>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JXA-147</t>
  </si>
  <si>
    <t>2015.12.3</t>
  </si>
  <si>
    <t>现场扬尘监测设备</t>
  </si>
  <si>
    <t>天津同阳科技发展有限公司</t>
  </si>
  <si>
    <t>甲方付款后乙方供货</t>
  </si>
  <si>
    <t>JXA-148</t>
  </si>
  <si>
    <t>2015.12.14</t>
  </si>
  <si>
    <t>现场监控组网服务</t>
  </si>
  <si>
    <t>中国联合网络通信有限公司天津分公司</t>
  </si>
  <si>
    <t>一次性缴纳费用后，乙方进行网络施工安装。</t>
  </si>
  <si>
    <t>JXA-149</t>
  </si>
  <si>
    <t>2015.12.17</t>
  </si>
  <si>
    <t>（二期）造价咨询合同</t>
  </si>
  <si>
    <t>天津建工工程管理有限公司</t>
  </si>
  <si>
    <t xml:space="preserve">咨询方提供预算书及清单标底标的文件并经委托方抽验合格确认无误并与施工单位核对完毕，提供双方认定的成果文件后15日内支付至咨询费的50％；工程竣工后，咨询方递交所有第三方的工程最终结算书，经双方盖章确认后，付至咨询费的90%；咨询结果提供后6个月后15日内，不出现任何争议支付至咨询费的100％。 </t>
  </si>
  <si>
    <t>JXA-150W</t>
  </si>
  <si>
    <t>房屋转让手续费（一期6个楼）产权登记</t>
  </si>
  <si>
    <t>JXA-151W</t>
  </si>
  <si>
    <t>销许公告费（一期2个证、10个楼）</t>
  </si>
  <si>
    <t>领取销售许可证前一次性付款</t>
  </si>
  <si>
    <t>JXA-152W</t>
  </si>
  <si>
    <t>商品房预售登记费（一期106套）</t>
  </si>
  <si>
    <t>JXA-153W</t>
  </si>
  <si>
    <t>地形图测绘费（一期）</t>
  </si>
  <si>
    <t>领取项目位置图前一次性付款</t>
  </si>
  <si>
    <t>JXA-154</t>
  </si>
  <si>
    <t>建桩检</t>
  </si>
  <si>
    <t>三期桩基检测</t>
  </si>
  <si>
    <t xml:space="preserve">全部成果报告提交后甲方无异议后一次性支付到合同总价的100%
</t>
  </si>
  <si>
    <t>JXA-155</t>
  </si>
  <si>
    <t>以上为截止2015年底合同</t>
  </si>
  <si>
    <t>二期强夯检测</t>
  </si>
  <si>
    <t xml:space="preserve">全部成果报告提交后甲方无异议后一次性支付到合同总价的101%
</t>
  </si>
  <si>
    <t>JXA-156W</t>
  </si>
  <si>
    <t>2016.1.18</t>
  </si>
  <si>
    <t>三期桩基测绘费</t>
  </si>
  <si>
    <t>领取测绘成果后一次性付款</t>
  </si>
  <si>
    <t>JXA-157W</t>
  </si>
  <si>
    <t>房屋转让手续费（一期10个楼）</t>
  </si>
  <si>
    <t>JXA-158W</t>
  </si>
  <si>
    <t>2016.2.26</t>
  </si>
  <si>
    <t>（三期）小配套费</t>
  </si>
  <si>
    <t>JXA-159W</t>
  </si>
  <si>
    <t>（三期）招标交易服务费</t>
  </si>
  <si>
    <t>JXA-160W</t>
  </si>
  <si>
    <t>（二期）招标交易服务费</t>
  </si>
  <si>
    <t>JXA-161W</t>
  </si>
  <si>
    <t>（二、三期）水泥专项基金</t>
  </si>
  <si>
    <t>JXA-162W</t>
  </si>
  <si>
    <t>（三期）气源发展费</t>
  </si>
  <si>
    <t>JXA-163W</t>
  </si>
  <si>
    <t>JXA-164W</t>
  </si>
  <si>
    <t>（二、三期）大配套费</t>
  </si>
  <si>
    <t>JXA-165</t>
  </si>
  <si>
    <t>2016.3.8</t>
  </si>
  <si>
    <t>外墙内保温工程合同</t>
  </si>
  <si>
    <t>天津市博文通建筑安装工程有限公司</t>
  </si>
  <si>
    <t>JXA-166</t>
  </si>
  <si>
    <t>2016.2.2</t>
  </si>
  <si>
    <t>土建站、CF箱基础、箱式站基础、环网柜基础</t>
  </si>
  <si>
    <t>天津英博建筑工程有限公司</t>
  </si>
  <si>
    <t>进场前支付全部工程款</t>
  </si>
  <si>
    <t>JXA-167</t>
  </si>
  <si>
    <t>2016.1.27</t>
  </si>
  <si>
    <t>支付委托保证合同（二期）</t>
  </si>
  <si>
    <t>JXA-168</t>
  </si>
  <si>
    <t>支付委托保证合同（三期）</t>
  </si>
  <si>
    <t>JXA-169</t>
  </si>
  <si>
    <t>2016.1.29</t>
  </si>
  <si>
    <t>示范区现场垃圾清运（结签证）</t>
  </si>
  <si>
    <t>JXA-170</t>
  </si>
  <si>
    <t>二次供水泵房精装修合同</t>
  </si>
  <si>
    <t>天津市岳鹏科技有限公司</t>
  </si>
  <si>
    <t>工程完工甲方自验后，经当地自来水管理所验收合格，付至合同价款的90%；工程竣工验收、泵房验收、通水验收合格后，支付至结算价款泊100%。</t>
  </si>
  <si>
    <t>JXA-171</t>
  </si>
  <si>
    <t>合同在乙方盖章</t>
  </si>
  <si>
    <t>基燃表</t>
  </si>
  <si>
    <t>一期燃气表购销合同</t>
  </si>
  <si>
    <t>天津市罡世燃气科工贸发展有限公司</t>
  </si>
  <si>
    <t>JXA-172</t>
  </si>
  <si>
    <t>一期空调铁艺栏杆合同（除33#楼）</t>
  </si>
  <si>
    <t>JXA-173</t>
  </si>
  <si>
    <t>基视讯</t>
  </si>
  <si>
    <t>通信线路工程设计合同</t>
  </si>
  <si>
    <t>天津市邮电设计院有限责任公司</t>
  </si>
  <si>
    <t>合同签订后乙方交付全套设计成果，支付全部设计费。</t>
  </si>
  <si>
    <t>JXA-174</t>
  </si>
  <si>
    <t>人防监理合同</t>
  </si>
  <si>
    <t>JXA-175</t>
  </si>
  <si>
    <t>给水、中水变频供水设备采购安装合同</t>
  </si>
  <si>
    <t>天津晨天自动化设备工程有限公司</t>
  </si>
  <si>
    <t xml:space="preserve">5.1.1 合同签订后供方需提供银行保函后15日内供方支付合同总价的 30 %作为预付款，即：人民币   叁拾壹万伍仟元整（￥315000元）   。
5.1.2 设备全部进场安装完成后，需方向供方支付合同总价的50 %，即人民币伍拾贰万伍仟元整（￥525000元）。
5.1.3 设备全部安装完毕后，且提供供方出具的安装调试验收合格报告后，需方向供方支付合同总价的  15% ，即人民币壹拾伍万柒仟伍佰元整（￥157500元）。
5.1.4 剩余尾款5%为质保金，待向需方提供当地直属自来水部门出具的安装验收合格后的贰年后付清。即：人民币伍万贰仟伍佰元整（￥52500元）。质保金付清后，质保期内，供方仍需继续对设备进行免费维保，直至质保期满。
</t>
  </si>
  <si>
    <t>JXA-176</t>
  </si>
  <si>
    <t>三期挡土墙施工</t>
  </si>
  <si>
    <t>JXA-177</t>
  </si>
  <si>
    <t>一期（复式）钢质防盗门采购安装（不含33#楼6樘门）</t>
  </si>
  <si>
    <t xml:space="preserve">1) 合同签订后甲方支付本合同额的20%作为预付款，即：¥128972.00元（大写：人民币拾贰万捌仟玖佰柒拾贰元整），同时乙方提供具备一级担保资质的担保单位提供的等额的预付款保函（企业保函）。
2) 门全部安装完毕，经验收合格后15日内，甲方向乙方支付合同额的50%，即：¥322430.00元（大写：人民币叁拾贰万贰仟肆佰叁拾元整）
3) 全部工程通过竣工验收合格后，甲方向乙方支付至合同价款的90%，即：¥128972.00元（大写：人民币拾贰万捌仟玖佰柒拾贰元整）
4) 甲乙双方完成办理结算手续后15日内，甲方向乙方支付至结算价款的95%，即：¥32243.00元（大写：人民币叁万贰仟贰佰肆拾叁元整）
5) 剩余5%为一年质保金。甲方于乙方提供齐全的付款资料（出具的保修合格证明、相应金额的发票、请款说明等）15个工作日内支付乙方（不计利息），但应扣除在保修期期间内发生的由甲方先行支付的有关维修费用。
</t>
  </si>
  <si>
    <t>JXA-178W</t>
  </si>
  <si>
    <t>二期测绘费</t>
  </si>
  <si>
    <t>JXA-179W</t>
  </si>
  <si>
    <t>二、三期前置面积测量费</t>
  </si>
  <si>
    <t>总计</t>
  </si>
  <si>
    <t xml:space="preserve"> </t>
  </si>
  <si>
    <r>
      <rPr>
        <sz val="12"/>
        <rFont val="宋体"/>
        <family val="3"/>
        <charset val="134"/>
      </rPr>
      <t xml:space="preserve"> </t>
    </r>
    <r>
      <rPr>
        <sz val="12"/>
        <rFont val="宋体"/>
        <family val="3"/>
        <charset val="134"/>
      </rPr>
      <t xml:space="preserve">                                                                                                                                                                                                                                                                                                                                                                                                                                                                                                                                     </t>
    </r>
  </si>
  <si>
    <t>土地费</t>
  </si>
  <si>
    <t>土</t>
  </si>
  <si>
    <t>前期费</t>
  </si>
  <si>
    <t>基础设施费</t>
  </si>
  <si>
    <t>基</t>
  </si>
  <si>
    <t>建安费</t>
  </si>
  <si>
    <t>建</t>
  </si>
  <si>
    <t>市政配套费</t>
  </si>
  <si>
    <t>公</t>
  </si>
  <si>
    <t>销售费用</t>
  </si>
  <si>
    <t>销</t>
  </si>
  <si>
    <t>本月范围</t>
  </si>
  <si>
    <t>总条数</t>
  </si>
  <si>
    <t>合同（本月）</t>
  </si>
  <si>
    <t>月份</t>
  </si>
  <si>
    <t>本月</t>
  </si>
  <si>
    <t>总数</t>
  </si>
  <si>
    <t>销售累计付款额</t>
  </si>
  <si>
    <t>销售累计结算合同额</t>
  </si>
  <si>
    <t>本月销售合同额</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</si>
</sst>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DBNum1][$-804]yyyy&quot;年&quot;m&quot;月&quot;d&quot;日&quot;"/>
    <numFmt numFmtId="177" formatCode="0.00_);[Red]\(0.00\)"/>
    <numFmt numFmtId="178" formatCode="0.00_ "/>
    <numFmt numFmtId="179" formatCode="0.0%"/>
  </numFmts>
  <fonts count="18">
    <font>
      <sz val="11"/>
      <color theme="1"/>
      <name val="宋体"/>
      <family val="2"/>
      <charset val="134"/>
      <scheme val="minor"/>
    </font>
    <font>
      <sz val="9"/>
      <name val="宋体"/>
      <family val="2"/>
      <charset val="134"/>
      <scheme val="minor"/>
    </font>
    <font>
      <sz val="12"/>
      <name val="宋体"/>
      <family val="3"/>
      <charset val="134"/>
    </font>
    <font>
      <b/>
      <sz val="20"/>
      <name val="宋体"/>
      <family val="3"/>
      <charset val="134"/>
    </font>
    <font>
      <b/>
      <sz val="10"/>
      <name val="宋体"/>
      <family val="3"/>
      <charset val="134"/>
    </font>
    <font>
      <sz val="10"/>
      <name val="宋体"/>
      <family val="3"/>
      <charset val="134"/>
    </font>
    <font>
      <b/>
      <sz val="12"/>
      <name val="Times New Roman"/>
      <family val="1"/>
    </font>
    <font>
      <sz val="12"/>
      <name val="Times New Roman"/>
      <family val="1"/>
    </font>
    <font>
      <sz val="10"/>
      <name val="Times New Roman"/>
      <family val="1"/>
    </font>
    <font>
      <sz val="9"/>
      <name val="宋体"/>
      <family val="3"/>
      <charset val="134"/>
    </font>
    <font>
      <sz val="9"/>
      <name val="楷体_GB2312"/>
      <charset val="134"/>
    </font>
    <font>
      <b/>
      <sz val="10"/>
      <name val="黑体"/>
      <family val="3"/>
      <charset val="134"/>
    </font>
    <font>
      <sz val="10"/>
      <name val="黑体"/>
      <family val="3"/>
      <charset val="134"/>
    </font>
    <font>
      <sz val="10"/>
      <color indexed="10"/>
      <name val="黑体"/>
      <family val="3"/>
      <charset val="134"/>
    </font>
    <font>
      <b/>
      <sz val="9"/>
      <name val="Tahoma"/>
      <family val="2"/>
    </font>
    <font>
      <sz val="9"/>
      <name val="Tahoma"/>
      <family val="2"/>
    </font>
    <font>
      <sz val="11"/>
      <color theme="1"/>
      <name val="宋体"/>
      <family val="3"/>
      <charset val="134"/>
      <scheme val="minor"/>
    </font>
    <font>
      <b/>
      <sz val="9"/>
      <name val="宋体"/>
      <family val="3"/>
      <charset val="134"/>
    </font>
  </fonts>
  <fills count="15">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9"/>
        <bgColor indexed="64"/>
      </patternFill>
    </fill>
    <fill>
      <patternFill patternType="solid">
        <fgColor indexed="13"/>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theme="3" tint="0.59999389629810485"/>
        <bgColor indexed="64"/>
      </patternFill>
    </fill>
    <fill>
      <patternFill patternType="solid">
        <fgColor rgb="FFFFC000"/>
        <bgColor indexed="64"/>
      </patternFill>
    </fill>
    <fill>
      <patternFill patternType="solid">
        <fgColor indexed="46"/>
        <bgColor indexed="64"/>
      </patternFill>
    </fill>
    <fill>
      <patternFill patternType="solid">
        <fgColor indexed="42"/>
        <bgColor indexed="64"/>
      </patternFill>
    </fill>
  </fills>
  <borders count="26">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hair">
        <color auto="1"/>
      </bottom>
      <diagonal/>
    </border>
    <border>
      <left style="thin">
        <color auto="1"/>
      </left>
      <right style="thin">
        <color auto="1"/>
      </right>
      <top/>
      <bottom/>
      <diagonal/>
    </border>
    <border>
      <left style="medium">
        <color auto="1"/>
      </left>
      <right style="thin">
        <color auto="1"/>
      </right>
      <top style="hair">
        <color auto="1"/>
      </top>
      <bottom style="hair">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bottom style="medium">
        <color auto="1"/>
      </bottom>
      <diagonal/>
    </border>
  </borders>
  <cellStyleXfs count="6">
    <xf numFmtId="0" fontId="0" fillId="0" borderId="0">
      <alignment vertical="center"/>
    </xf>
    <xf numFmtId="176" fontId="2" fillId="0" borderId="0">
      <alignment vertical="center"/>
    </xf>
    <xf numFmtId="9" fontId="2" fillId="0" borderId="0" applyFont="0" applyFill="0" applyBorder="0" applyAlignment="0" applyProtection="0">
      <alignment vertical="center"/>
    </xf>
    <xf numFmtId="43" fontId="2" fillId="0" borderId="0" applyFont="0" applyFill="0" applyBorder="0" applyAlignment="0" applyProtection="0">
      <alignment vertical="center"/>
    </xf>
    <xf numFmtId="176" fontId="2" fillId="0" borderId="0">
      <alignment vertical="center"/>
    </xf>
    <xf numFmtId="176" fontId="16" fillId="0" borderId="0">
      <alignment vertical="center"/>
    </xf>
  </cellStyleXfs>
  <cellXfs count="184">
    <xf numFmtId="0" fontId="0" fillId="0" borderId="0" xfId="0">
      <alignment vertical="center"/>
    </xf>
    <xf numFmtId="176" fontId="3" fillId="0" borderId="0" xfId="1" applyFont="1" applyAlignment="1">
      <alignment horizontal="center"/>
    </xf>
    <xf numFmtId="176" fontId="4" fillId="0" borderId="0" xfId="1" applyFont="1" applyAlignment="1"/>
    <xf numFmtId="176" fontId="3" fillId="0" borderId="0" xfId="1" applyFont="1" applyAlignment="1"/>
    <xf numFmtId="176" fontId="2" fillId="0" borderId="0" xfId="1" applyFont="1" applyAlignment="1">
      <alignment horizontal="center"/>
    </xf>
    <xf numFmtId="176" fontId="2" fillId="0" borderId="0" xfId="1" applyFont="1" applyAlignment="1">
      <alignment horizontal="left" wrapText="1"/>
    </xf>
    <xf numFmtId="177" fontId="5" fillId="0" borderId="0" xfId="1" applyNumberFormat="1" applyFont="1" applyAlignment="1"/>
    <xf numFmtId="176" fontId="2" fillId="0" borderId="0" xfId="1" applyFont="1" applyAlignment="1"/>
    <xf numFmtId="176" fontId="6" fillId="0" borderId="0" xfId="1" applyFont="1" applyAlignment="1">
      <alignment vertical="center"/>
    </xf>
    <xf numFmtId="176" fontId="2" fillId="0" borderId="0" xfId="1" applyFont="1" applyAlignment="1">
      <alignment horizontal="center" vertical="center"/>
    </xf>
    <xf numFmtId="176" fontId="2" fillId="0" borderId="0" xfId="1" applyFont="1" applyAlignment="1">
      <alignment vertical="center"/>
    </xf>
    <xf numFmtId="176" fontId="2" fillId="0" borderId="0" xfId="1" applyFont="1" applyAlignment="1">
      <alignment horizontal="left" vertical="center"/>
    </xf>
    <xf numFmtId="176" fontId="5" fillId="0" borderId="0" xfId="1" applyFont="1" applyAlignment="1">
      <alignment horizontal="right" vertical="center"/>
    </xf>
    <xf numFmtId="176" fontId="5" fillId="0" borderId="0" xfId="1" applyFont="1" applyAlignment="1">
      <alignment vertical="center"/>
    </xf>
    <xf numFmtId="14" fontId="7" fillId="0" borderId="0" xfId="1" applyNumberFormat="1" applyFont="1" applyAlignment="1">
      <alignment horizontal="left" vertical="center"/>
    </xf>
    <xf numFmtId="176" fontId="2" fillId="0" borderId="0" xfId="1" applyFont="1" applyAlignment="1">
      <alignment horizontal="left" vertical="center"/>
    </xf>
    <xf numFmtId="49" fontId="2" fillId="2" borderId="1" xfId="1" applyNumberFormat="1" applyFont="1" applyFill="1" applyBorder="1" applyAlignment="1">
      <alignment horizontal="center" vertical="center" wrapText="1"/>
    </xf>
    <xf numFmtId="176" fontId="2" fillId="2" borderId="2" xfId="1" applyFont="1" applyFill="1" applyBorder="1" applyAlignment="1">
      <alignment horizontal="center" vertical="center" wrapText="1"/>
    </xf>
    <xf numFmtId="176" fontId="2" fillId="2" borderId="2" xfId="1" applyFont="1" applyFill="1" applyBorder="1" applyAlignment="1">
      <alignment horizontal="center" vertical="center"/>
    </xf>
    <xf numFmtId="10" fontId="0" fillId="2" borderId="2" xfId="2" applyNumberFormat="1" applyFont="1" applyFill="1" applyBorder="1" applyAlignment="1">
      <alignment horizontal="center" vertical="center" wrapText="1"/>
    </xf>
    <xf numFmtId="176" fontId="5" fillId="2" borderId="3" xfId="1" applyFont="1" applyFill="1" applyBorder="1" applyAlignment="1">
      <alignment horizontal="center" vertical="center" wrapText="1"/>
    </xf>
    <xf numFmtId="176" fontId="5" fillId="2" borderId="4" xfId="1" applyFont="1" applyFill="1" applyBorder="1" applyAlignment="1">
      <alignment horizontal="center" vertical="center" wrapText="1"/>
    </xf>
    <xf numFmtId="177" fontId="5" fillId="2" borderId="5" xfId="1" applyNumberFormat="1" applyFont="1" applyFill="1" applyBorder="1" applyAlignment="1">
      <alignment horizontal="center" vertical="center" wrapText="1"/>
    </xf>
    <xf numFmtId="176" fontId="5" fillId="2" borderId="0" xfId="1" applyFont="1" applyFill="1" applyAlignment="1">
      <alignment vertical="center"/>
    </xf>
    <xf numFmtId="176" fontId="2" fillId="2" borderId="0" xfId="1" applyFont="1" applyFill="1" applyAlignment="1"/>
    <xf numFmtId="49" fontId="8" fillId="3" borderId="6" xfId="1" applyNumberFormat="1" applyFont="1" applyFill="1" applyBorder="1" applyAlignment="1">
      <alignment horizontal="center" vertical="center"/>
    </xf>
    <xf numFmtId="2" fontId="5" fillId="0" borderId="6" xfId="1" applyNumberFormat="1" applyFont="1" applyFill="1" applyBorder="1" applyAlignment="1">
      <alignment horizontal="center" vertical="center"/>
    </xf>
    <xf numFmtId="176" fontId="5" fillId="0" borderId="6" xfId="1" applyFont="1" applyFill="1" applyBorder="1" applyAlignment="1">
      <alignment horizontal="center" vertical="center"/>
    </xf>
    <xf numFmtId="176" fontId="5" fillId="0" borderId="6" xfId="1" applyFont="1" applyFill="1" applyBorder="1" applyAlignment="1">
      <alignment horizontal="left" vertical="center" wrapText="1"/>
    </xf>
    <xf numFmtId="178" fontId="5" fillId="0" borderId="6" xfId="1" applyNumberFormat="1" applyFont="1" applyFill="1" applyBorder="1" applyAlignment="1">
      <alignment horizontal="right" vertical="center" wrapText="1"/>
    </xf>
    <xf numFmtId="2" fontId="5" fillId="0" borderId="6" xfId="1" applyNumberFormat="1" applyFont="1" applyFill="1" applyBorder="1" applyAlignment="1">
      <alignment horizontal="right" vertical="center"/>
    </xf>
    <xf numFmtId="43" fontId="5" fillId="0" borderId="6" xfId="3" applyFont="1" applyFill="1" applyBorder="1" applyAlignment="1">
      <alignment horizontal="right" vertical="center"/>
    </xf>
    <xf numFmtId="178" fontId="5" fillId="0" borderId="6" xfId="3" applyNumberFormat="1" applyFont="1" applyFill="1" applyBorder="1" applyAlignment="1">
      <alignment horizontal="right" vertical="center"/>
    </xf>
    <xf numFmtId="179" fontId="5" fillId="0" borderId="6" xfId="2" applyNumberFormat="1" applyFont="1" applyFill="1" applyBorder="1" applyAlignment="1">
      <alignment horizontal="center" vertical="center"/>
    </xf>
    <xf numFmtId="1" fontId="5" fillId="0" borderId="6" xfId="2" applyNumberFormat="1" applyFont="1" applyFill="1" applyBorder="1" applyAlignment="1">
      <alignment horizontal="right" vertical="center"/>
    </xf>
    <xf numFmtId="176" fontId="9" fillId="0" borderId="6" xfId="1" applyFont="1" applyFill="1" applyBorder="1" applyAlignment="1">
      <alignment horizontal="center" vertical="center" wrapText="1"/>
    </xf>
    <xf numFmtId="176" fontId="2" fillId="0" borderId="0" xfId="1" applyFont="1" applyFill="1" applyAlignment="1"/>
    <xf numFmtId="176" fontId="5" fillId="0" borderId="0" xfId="1" applyFont="1" applyFill="1" applyAlignment="1"/>
    <xf numFmtId="49" fontId="8" fillId="4" borderId="6" xfId="1" applyNumberFormat="1" applyFont="1" applyFill="1" applyBorder="1" applyAlignment="1">
      <alignment horizontal="center" vertical="center"/>
    </xf>
    <xf numFmtId="2" fontId="5" fillId="4" borderId="6" xfId="1" applyNumberFormat="1" applyFont="1" applyFill="1" applyBorder="1" applyAlignment="1">
      <alignment horizontal="center" vertical="center"/>
    </xf>
    <xf numFmtId="176" fontId="5" fillId="4" borderId="6" xfId="1" applyFont="1" applyFill="1" applyBorder="1" applyAlignment="1">
      <alignment horizontal="center" vertical="center"/>
    </xf>
    <xf numFmtId="176" fontId="5" fillId="4" borderId="6" xfId="1" applyFont="1" applyFill="1" applyBorder="1" applyAlignment="1">
      <alignment horizontal="left" vertical="center" wrapText="1"/>
    </xf>
    <xf numFmtId="178" fontId="5" fillId="4" borderId="6" xfId="1" applyNumberFormat="1" applyFont="1" applyFill="1" applyBorder="1" applyAlignment="1">
      <alignment horizontal="right" vertical="center" wrapText="1"/>
    </xf>
    <xf numFmtId="2" fontId="5" fillId="4" borderId="6" xfId="1" applyNumberFormat="1" applyFont="1" applyFill="1" applyBorder="1" applyAlignment="1">
      <alignment horizontal="right" vertical="center"/>
    </xf>
    <xf numFmtId="43" fontId="5" fillId="4" borderId="6" xfId="3" applyFont="1" applyFill="1" applyBorder="1" applyAlignment="1">
      <alignment horizontal="right" vertical="center"/>
    </xf>
    <xf numFmtId="177" fontId="5" fillId="0" borderId="0" xfId="1" applyNumberFormat="1" applyFont="1" applyFill="1" applyAlignment="1"/>
    <xf numFmtId="176" fontId="5" fillId="0" borderId="6" xfId="1" applyFont="1" applyFill="1" applyBorder="1" applyAlignment="1">
      <alignment vertical="center"/>
    </xf>
    <xf numFmtId="49" fontId="8" fillId="5" borderId="6" xfId="1" applyNumberFormat="1" applyFont="1" applyFill="1" applyBorder="1" applyAlignment="1">
      <alignment horizontal="center" vertical="center"/>
    </xf>
    <xf numFmtId="49" fontId="8" fillId="6" borderId="6" xfId="1" applyNumberFormat="1" applyFont="1" applyFill="1" applyBorder="1" applyAlignment="1">
      <alignment horizontal="center" vertical="center"/>
    </xf>
    <xf numFmtId="176" fontId="5" fillId="0" borderId="6" xfId="1" applyFont="1" applyBorder="1" applyAlignment="1">
      <alignment horizontal="left" vertical="center" wrapText="1"/>
    </xf>
    <xf numFmtId="176" fontId="5" fillId="0" borderId="6" xfId="1" applyFont="1" applyBorder="1" applyAlignment="1">
      <alignment vertical="center"/>
    </xf>
    <xf numFmtId="2" fontId="5" fillId="0" borderId="6" xfId="1" applyNumberFormat="1" applyFont="1" applyBorder="1" applyAlignment="1">
      <alignment horizontal="right" vertical="center"/>
    </xf>
    <xf numFmtId="2" fontId="5" fillId="7" borderId="6" xfId="1" applyNumberFormat="1" applyFont="1" applyFill="1" applyBorder="1" applyAlignment="1">
      <alignment horizontal="center" vertical="center"/>
    </xf>
    <xf numFmtId="176" fontId="5" fillId="7" borderId="6" xfId="1" applyFont="1" applyFill="1" applyBorder="1" applyAlignment="1">
      <alignment horizontal="center" vertical="center"/>
    </xf>
    <xf numFmtId="176" fontId="5" fillId="7" borderId="6" xfId="1" applyFont="1" applyFill="1" applyBorder="1" applyAlignment="1">
      <alignment horizontal="left" vertical="center" wrapText="1"/>
    </xf>
    <xf numFmtId="176" fontId="5" fillId="7" borderId="6" xfId="1" applyFont="1" applyFill="1" applyBorder="1" applyAlignment="1">
      <alignment vertical="center"/>
    </xf>
    <xf numFmtId="2" fontId="5" fillId="7" borderId="6" xfId="1" applyNumberFormat="1" applyFont="1" applyFill="1" applyBorder="1" applyAlignment="1">
      <alignment horizontal="right" vertical="center"/>
    </xf>
    <xf numFmtId="43" fontId="5" fillId="7" borderId="6" xfId="3" applyFont="1" applyFill="1" applyBorder="1" applyAlignment="1">
      <alignment horizontal="right" vertical="center"/>
    </xf>
    <xf numFmtId="178" fontId="5" fillId="7" borderId="6" xfId="3" applyNumberFormat="1" applyFont="1" applyFill="1" applyBorder="1" applyAlignment="1">
      <alignment horizontal="right" vertical="center"/>
    </xf>
    <xf numFmtId="179" fontId="5" fillId="7" borderId="6" xfId="2" applyNumberFormat="1" applyFont="1" applyFill="1" applyBorder="1" applyAlignment="1">
      <alignment horizontal="center" vertical="center"/>
    </xf>
    <xf numFmtId="1" fontId="5" fillId="7" borderId="6" xfId="2" applyNumberFormat="1" applyFont="1" applyFill="1" applyBorder="1" applyAlignment="1">
      <alignment horizontal="right" vertical="center"/>
    </xf>
    <xf numFmtId="176" fontId="9" fillId="7" borderId="6" xfId="1" applyFont="1" applyFill="1" applyBorder="1" applyAlignment="1">
      <alignment horizontal="center" vertical="center" wrapText="1"/>
    </xf>
    <xf numFmtId="177" fontId="5" fillId="7" borderId="0" xfId="1" applyNumberFormat="1" applyFont="1" applyFill="1" applyAlignment="1"/>
    <xf numFmtId="176" fontId="2" fillId="7" borderId="0" xfId="1" applyFont="1" applyFill="1" applyAlignment="1"/>
    <xf numFmtId="176" fontId="5" fillId="7" borderId="6" xfId="1" applyFont="1" applyFill="1" applyBorder="1" applyAlignment="1"/>
    <xf numFmtId="178" fontId="10" fillId="0" borderId="0" xfId="1" applyNumberFormat="1" applyFont="1" applyFill="1" applyAlignment="1">
      <alignment wrapText="1"/>
    </xf>
    <xf numFmtId="177" fontId="5" fillId="0" borderId="0" xfId="1" applyNumberFormat="1" applyFont="1" applyFill="1" applyAlignment="1">
      <alignment vertical="center"/>
    </xf>
    <xf numFmtId="176" fontId="2" fillId="0" borderId="0" xfId="1" applyFont="1" applyFill="1" applyAlignment="1">
      <alignment vertical="center"/>
    </xf>
    <xf numFmtId="176" fontId="5" fillId="7" borderId="6" xfId="1" applyFont="1" applyFill="1" applyBorder="1" applyAlignment="1">
      <alignment vertical="center" wrapText="1"/>
    </xf>
    <xf numFmtId="178" fontId="5" fillId="7" borderId="6" xfId="1" applyNumberFormat="1" applyFont="1" applyFill="1" applyBorder="1" applyAlignment="1">
      <alignment horizontal="left" vertical="center" wrapText="1"/>
    </xf>
    <xf numFmtId="177" fontId="5" fillId="7" borderId="0" xfId="1" applyNumberFormat="1" applyFont="1" applyFill="1" applyAlignment="1">
      <alignment vertical="center"/>
    </xf>
    <xf numFmtId="176" fontId="2" fillId="7" borderId="0" xfId="1" applyFont="1" applyFill="1" applyAlignment="1">
      <alignment vertical="center"/>
    </xf>
    <xf numFmtId="176" fontId="5" fillId="0" borderId="6" xfId="1" applyFont="1" applyFill="1" applyBorder="1" applyAlignment="1">
      <alignment vertical="center" wrapText="1"/>
    </xf>
    <xf numFmtId="176" fontId="5" fillId="0" borderId="6" xfId="1" applyFont="1" applyFill="1" applyBorder="1" applyAlignment="1"/>
    <xf numFmtId="176" fontId="5" fillId="0" borderId="0" xfId="1" applyFont="1" applyFill="1" applyAlignment="1">
      <alignment horizontal="justify" wrapText="1"/>
    </xf>
    <xf numFmtId="176" fontId="9" fillId="0" borderId="0" xfId="1" applyFont="1" applyFill="1" applyAlignment="1">
      <alignment vertical="center" wrapText="1"/>
    </xf>
    <xf numFmtId="2" fontId="5" fillId="8" borderId="6" xfId="1" applyNumberFormat="1" applyFont="1" applyFill="1" applyBorder="1" applyAlignment="1">
      <alignment horizontal="center" vertical="center"/>
    </xf>
    <xf numFmtId="176" fontId="5" fillId="8" borderId="6" xfId="1" applyFont="1" applyFill="1" applyBorder="1" applyAlignment="1">
      <alignment horizontal="center" vertical="center"/>
    </xf>
    <xf numFmtId="176" fontId="5" fillId="8" borderId="6" xfId="1" applyFont="1" applyFill="1" applyBorder="1" applyAlignment="1">
      <alignment horizontal="left" vertical="center" wrapText="1"/>
    </xf>
    <xf numFmtId="176" fontId="5" fillId="8" borderId="6" xfId="1" applyFont="1" applyFill="1" applyBorder="1" applyAlignment="1">
      <alignment vertical="center" wrapText="1"/>
    </xf>
    <xf numFmtId="2" fontId="5" fillId="8" borderId="6" xfId="1" applyNumberFormat="1" applyFont="1" applyFill="1" applyBorder="1" applyAlignment="1">
      <alignment horizontal="right" vertical="center"/>
    </xf>
    <xf numFmtId="43" fontId="5" fillId="8" borderId="6" xfId="3" applyFont="1" applyFill="1" applyBorder="1" applyAlignment="1">
      <alignment horizontal="right" vertical="center"/>
    </xf>
    <xf numFmtId="178" fontId="5" fillId="8" borderId="6" xfId="3" applyNumberFormat="1" applyFont="1" applyFill="1" applyBorder="1" applyAlignment="1">
      <alignment horizontal="right" vertical="center"/>
    </xf>
    <xf numFmtId="179" fontId="5" fillId="8" borderId="6" xfId="2" applyNumberFormat="1" applyFont="1" applyFill="1" applyBorder="1" applyAlignment="1">
      <alignment horizontal="center" vertical="center"/>
    </xf>
    <xf numFmtId="1" fontId="5" fillId="8" borderId="6" xfId="2" applyNumberFormat="1" applyFont="1" applyFill="1" applyBorder="1" applyAlignment="1">
      <alignment horizontal="right" vertical="center"/>
    </xf>
    <xf numFmtId="176" fontId="9" fillId="8" borderId="6" xfId="1" applyFont="1" applyFill="1" applyBorder="1" applyAlignment="1">
      <alignment horizontal="center" vertical="center" wrapText="1"/>
    </xf>
    <xf numFmtId="177" fontId="5" fillId="8" borderId="0" xfId="1" applyNumberFormat="1" applyFont="1" applyFill="1" applyAlignment="1">
      <alignment vertical="center"/>
    </xf>
    <xf numFmtId="176" fontId="2" fillId="8" borderId="0" xfId="1" applyFont="1" applyFill="1" applyAlignment="1">
      <alignment vertical="center"/>
    </xf>
    <xf numFmtId="2" fontId="5" fillId="0" borderId="7" xfId="1" applyNumberFormat="1" applyFont="1" applyFill="1" applyBorder="1" applyAlignment="1">
      <alignment horizontal="right" vertical="center"/>
    </xf>
    <xf numFmtId="49" fontId="8" fillId="3" borderId="7" xfId="1" applyNumberFormat="1" applyFont="1" applyFill="1" applyBorder="1" applyAlignment="1">
      <alignment horizontal="center" vertical="center"/>
    </xf>
    <xf numFmtId="2" fontId="5" fillId="7" borderId="7" xfId="1" applyNumberFormat="1" applyFont="1" applyFill="1" applyBorder="1" applyAlignment="1">
      <alignment horizontal="center" vertical="center"/>
    </xf>
    <xf numFmtId="176" fontId="5" fillId="0" borderId="7" xfId="1" applyFont="1" applyFill="1" applyBorder="1" applyAlignment="1">
      <alignment horizontal="center" vertical="center"/>
    </xf>
    <xf numFmtId="176" fontId="5" fillId="7" borderId="7" xfId="1" applyFont="1" applyFill="1" applyBorder="1" applyAlignment="1">
      <alignment horizontal="left" vertical="center" wrapText="1"/>
    </xf>
    <xf numFmtId="176" fontId="5" fillId="7" borderId="7" xfId="1" applyFont="1" applyFill="1" applyBorder="1" applyAlignment="1">
      <alignment vertical="center" wrapText="1"/>
    </xf>
    <xf numFmtId="2" fontId="5" fillId="7" borderId="7" xfId="1" applyNumberFormat="1" applyFont="1" applyFill="1" applyBorder="1" applyAlignment="1">
      <alignment horizontal="right" vertical="center"/>
    </xf>
    <xf numFmtId="43" fontId="5" fillId="0" borderId="7" xfId="3" applyFont="1" applyFill="1" applyBorder="1" applyAlignment="1">
      <alignment horizontal="right" vertical="center"/>
    </xf>
    <xf numFmtId="178" fontId="5" fillId="0" borderId="7" xfId="3" applyNumberFormat="1" applyFont="1" applyFill="1" applyBorder="1" applyAlignment="1">
      <alignment horizontal="right" vertical="center"/>
    </xf>
    <xf numFmtId="179" fontId="5" fillId="0" borderId="7" xfId="2" applyNumberFormat="1" applyFont="1" applyFill="1" applyBorder="1" applyAlignment="1">
      <alignment horizontal="center" vertical="center"/>
    </xf>
    <xf numFmtId="1" fontId="5" fillId="0" borderId="7" xfId="2" applyNumberFormat="1" applyFont="1" applyFill="1" applyBorder="1" applyAlignment="1">
      <alignment horizontal="right" vertical="center"/>
    </xf>
    <xf numFmtId="177" fontId="5" fillId="7" borderId="6" xfId="1" applyNumberFormat="1" applyFont="1" applyFill="1" applyBorder="1" applyAlignment="1">
      <alignment vertical="center"/>
    </xf>
    <xf numFmtId="176" fontId="2" fillId="7" borderId="6" xfId="1" applyFont="1" applyFill="1" applyBorder="1" applyAlignment="1">
      <alignment vertical="center"/>
    </xf>
    <xf numFmtId="177" fontId="5" fillId="7" borderId="0" xfId="1" applyNumberFormat="1" applyFont="1" applyFill="1" applyBorder="1" applyAlignment="1">
      <alignment vertical="center"/>
    </xf>
    <xf numFmtId="176" fontId="2" fillId="7" borderId="0" xfId="1" applyFont="1" applyFill="1" applyBorder="1" applyAlignment="1">
      <alignment vertical="center"/>
    </xf>
    <xf numFmtId="177" fontId="5" fillId="0" borderId="0" xfId="1" applyNumberFormat="1" applyFont="1" applyFill="1" applyBorder="1" applyAlignment="1">
      <alignment vertical="center"/>
    </xf>
    <xf numFmtId="176" fontId="2" fillId="0" borderId="0" xfId="1" applyFont="1" applyFill="1" applyBorder="1" applyAlignment="1">
      <alignment vertical="center"/>
    </xf>
    <xf numFmtId="49" fontId="8" fillId="8" borderId="6" xfId="1" applyNumberFormat="1" applyFont="1" applyFill="1" applyBorder="1" applyAlignment="1">
      <alignment horizontal="center" vertical="center"/>
    </xf>
    <xf numFmtId="177" fontId="5" fillId="8" borderId="0" xfId="1" applyNumberFormat="1" applyFont="1" applyFill="1" applyBorder="1" applyAlignment="1">
      <alignment vertical="center"/>
    </xf>
    <xf numFmtId="176" fontId="2" fillId="8" borderId="0" xfId="1" applyFont="1" applyFill="1" applyBorder="1" applyAlignment="1">
      <alignment vertical="center"/>
    </xf>
    <xf numFmtId="176" fontId="5" fillId="8" borderId="0" xfId="1" applyFont="1" applyFill="1" applyBorder="1" applyAlignment="1">
      <alignment horizontal="left" vertical="center" wrapText="1"/>
    </xf>
    <xf numFmtId="2" fontId="5" fillId="9" borderId="6" xfId="1" applyNumberFormat="1" applyFont="1" applyFill="1" applyBorder="1" applyAlignment="1">
      <alignment horizontal="right" vertical="center"/>
    </xf>
    <xf numFmtId="176" fontId="5" fillId="10" borderId="6" xfId="1" applyFont="1" applyFill="1" applyBorder="1" applyAlignment="1">
      <alignment horizontal="left" vertical="center" wrapText="1"/>
    </xf>
    <xf numFmtId="176" fontId="5" fillId="10" borderId="6" xfId="1" applyFont="1" applyFill="1" applyBorder="1" applyAlignment="1">
      <alignment vertical="center" wrapText="1"/>
    </xf>
    <xf numFmtId="2" fontId="5" fillId="10" borderId="6" xfId="1" applyNumberFormat="1" applyFont="1" applyFill="1" applyBorder="1" applyAlignment="1">
      <alignment horizontal="right" vertical="center"/>
    </xf>
    <xf numFmtId="49" fontId="8" fillId="0" borderId="6" xfId="1" applyNumberFormat="1" applyFont="1" applyFill="1" applyBorder="1" applyAlignment="1">
      <alignment horizontal="center" vertical="center"/>
    </xf>
    <xf numFmtId="176" fontId="5" fillId="11" borderId="6" xfId="1" applyFont="1" applyFill="1" applyBorder="1" applyAlignment="1">
      <alignment horizontal="left" vertical="center" wrapText="1"/>
    </xf>
    <xf numFmtId="176" fontId="5" fillId="11" borderId="6" xfId="1" applyFont="1" applyFill="1" applyBorder="1" applyAlignment="1">
      <alignment vertical="center" wrapText="1"/>
    </xf>
    <xf numFmtId="2" fontId="5" fillId="11" borderId="6" xfId="1" applyNumberFormat="1" applyFont="1" applyFill="1" applyBorder="1" applyAlignment="1">
      <alignment horizontal="right" vertical="center"/>
    </xf>
    <xf numFmtId="176" fontId="5" fillId="9" borderId="6" xfId="1" applyFont="1" applyFill="1" applyBorder="1" applyAlignment="1">
      <alignment horizontal="left" vertical="center" wrapText="1"/>
    </xf>
    <xf numFmtId="176" fontId="5" fillId="9" borderId="6" xfId="1" applyFont="1" applyFill="1" applyBorder="1" applyAlignment="1">
      <alignment vertical="center" wrapText="1"/>
    </xf>
    <xf numFmtId="43" fontId="5" fillId="7" borderId="6" xfId="3" applyFont="1" applyFill="1" applyBorder="1" applyAlignment="1">
      <alignment horizontal="center" vertical="center"/>
    </xf>
    <xf numFmtId="176" fontId="5" fillId="12" borderId="6" xfId="1" applyFont="1" applyFill="1" applyBorder="1" applyAlignment="1">
      <alignment horizontal="left" vertical="center" wrapText="1"/>
    </xf>
    <xf numFmtId="2" fontId="5" fillId="12" borderId="6" xfId="1" applyNumberFormat="1" applyFont="1" applyFill="1" applyBorder="1" applyAlignment="1">
      <alignment horizontal="right" vertical="center"/>
    </xf>
    <xf numFmtId="176" fontId="5" fillId="4" borderId="6" xfId="1" applyFont="1" applyFill="1" applyBorder="1" applyAlignment="1">
      <alignment vertical="center" wrapText="1"/>
    </xf>
    <xf numFmtId="178" fontId="5" fillId="4" borderId="6" xfId="3" applyNumberFormat="1" applyFont="1" applyFill="1" applyBorder="1" applyAlignment="1">
      <alignment horizontal="right" vertical="center"/>
    </xf>
    <xf numFmtId="179" fontId="5" fillId="4" borderId="6" xfId="2" applyNumberFormat="1" applyFont="1" applyFill="1" applyBorder="1" applyAlignment="1">
      <alignment horizontal="center" vertical="center"/>
    </xf>
    <xf numFmtId="1" fontId="5" fillId="4" borderId="6" xfId="2" applyNumberFormat="1" applyFont="1" applyFill="1" applyBorder="1" applyAlignment="1">
      <alignment horizontal="right" vertical="center"/>
    </xf>
    <xf numFmtId="176" fontId="9" fillId="4" borderId="6" xfId="1" applyFont="1" applyFill="1" applyBorder="1" applyAlignment="1">
      <alignment horizontal="center" vertical="center" wrapText="1"/>
    </xf>
    <xf numFmtId="177" fontId="5" fillId="4" borderId="0" xfId="1" applyNumberFormat="1" applyFont="1" applyFill="1" applyBorder="1" applyAlignment="1">
      <alignment vertical="center"/>
    </xf>
    <xf numFmtId="176" fontId="2" fillId="4" borderId="0" xfId="1" applyFont="1" applyFill="1" applyBorder="1" applyAlignment="1">
      <alignment vertical="center"/>
    </xf>
    <xf numFmtId="176" fontId="11" fillId="2" borderId="6" xfId="4" applyFont="1" applyFill="1" applyBorder="1" applyAlignment="1">
      <alignment horizontal="center" vertical="center" wrapText="1"/>
    </xf>
    <xf numFmtId="176" fontId="5" fillId="13" borderId="6" xfId="1" applyFont="1" applyFill="1" applyBorder="1" applyAlignment="1">
      <alignment horizontal="center" vertical="center"/>
    </xf>
    <xf numFmtId="176" fontId="5" fillId="13" borderId="6" xfId="1" applyFont="1" applyFill="1" applyBorder="1" applyAlignment="1">
      <alignment horizontal="left" vertical="center"/>
    </xf>
    <xf numFmtId="2" fontId="5" fillId="13" borderId="6" xfId="1" applyNumberFormat="1" applyFont="1" applyFill="1" applyBorder="1" applyAlignment="1">
      <alignment horizontal="right" vertical="center"/>
    </xf>
    <xf numFmtId="176" fontId="12" fillId="0" borderId="8" xfId="4" applyFont="1" applyFill="1" applyBorder="1" applyAlignment="1">
      <alignment horizontal="center" vertical="center" wrapText="1"/>
    </xf>
    <xf numFmtId="176" fontId="2" fillId="0" borderId="0" xfId="1" applyFont="1" applyAlignment="1">
      <alignment horizontal="left"/>
    </xf>
    <xf numFmtId="178" fontId="5" fillId="0" borderId="0" xfId="1" applyNumberFormat="1" applyFont="1" applyAlignment="1">
      <alignment horizontal="right"/>
    </xf>
    <xf numFmtId="176" fontId="5" fillId="0" borderId="0" xfId="1" applyFont="1" applyAlignment="1"/>
    <xf numFmtId="43" fontId="5" fillId="0" borderId="9" xfId="3" applyFont="1" applyBorder="1" applyAlignment="1">
      <alignment horizontal="right" vertical="center"/>
    </xf>
    <xf numFmtId="176" fontId="13" fillId="0" borderId="10" xfId="4" applyFont="1" applyFill="1" applyBorder="1" applyAlignment="1">
      <alignment horizontal="center" vertical="center" wrapText="1"/>
    </xf>
    <xf numFmtId="178" fontId="5" fillId="0" borderId="0" xfId="1" applyNumberFormat="1" applyFont="1" applyAlignment="1"/>
    <xf numFmtId="176" fontId="12" fillId="0" borderId="10" xfId="1" applyFont="1" applyFill="1" applyBorder="1" applyAlignment="1">
      <alignment horizontal="center" vertical="center"/>
    </xf>
    <xf numFmtId="43" fontId="5" fillId="0" borderId="0" xfId="3" applyFont="1" applyAlignment="1">
      <alignment horizontal="right" vertical="center"/>
    </xf>
    <xf numFmtId="176" fontId="12" fillId="0" borderId="10" xfId="4" applyFont="1" applyFill="1" applyBorder="1" applyAlignment="1">
      <alignment horizontal="center" vertical="center" wrapText="1"/>
    </xf>
    <xf numFmtId="176" fontId="5" fillId="0" borderId="0" xfId="1" applyFont="1" applyAlignment="1">
      <alignment horizontal="right"/>
    </xf>
    <xf numFmtId="178" fontId="2" fillId="0" borderId="0" xfId="1" applyNumberFormat="1" applyFont="1" applyAlignment="1"/>
    <xf numFmtId="176" fontId="2" fillId="2" borderId="11" xfId="1" applyFont="1" applyFill="1" applyBorder="1" applyAlignment="1"/>
    <xf numFmtId="176" fontId="2" fillId="0" borderId="12" xfId="1" applyFont="1" applyBorder="1" applyAlignment="1">
      <alignment horizontal="left" vertical="center"/>
    </xf>
    <xf numFmtId="43" fontId="5" fillId="0" borderId="13" xfId="3" applyFont="1" applyBorder="1" applyAlignment="1">
      <alignment horizontal="center" vertical="center"/>
    </xf>
    <xf numFmtId="43" fontId="5" fillId="0" borderId="14" xfId="3" applyFont="1" applyBorder="1" applyAlignment="1">
      <alignment horizontal="center" vertical="center"/>
    </xf>
    <xf numFmtId="176" fontId="2" fillId="2" borderId="15" xfId="1" applyFont="1" applyFill="1" applyBorder="1" applyAlignment="1"/>
    <xf numFmtId="176" fontId="2" fillId="0" borderId="5" xfId="1" applyFont="1" applyBorder="1" applyAlignment="1">
      <alignment horizontal="left" vertical="center"/>
    </xf>
    <xf numFmtId="43" fontId="5" fillId="0" borderId="16" xfId="3" applyFont="1" applyBorder="1" applyAlignment="1">
      <alignment horizontal="center" vertical="center"/>
    </xf>
    <xf numFmtId="43" fontId="5" fillId="0" borderId="17" xfId="3" applyFont="1" applyBorder="1" applyAlignment="1">
      <alignment horizontal="center" vertical="center"/>
    </xf>
    <xf numFmtId="178" fontId="8" fillId="0" borderId="0" xfId="1" applyNumberFormat="1" applyFont="1" applyAlignment="1">
      <alignment horizontal="center" vertical="center" wrapText="1"/>
    </xf>
    <xf numFmtId="2" fontId="5" fillId="0" borderId="0" xfId="1" applyNumberFormat="1" applyFont="1" applyAlignment="1">
      <alignment horizontal="right" vertical="center"/>
    </xf>
    <xf numFmtId="176" fontId="2" fillId="0" borderId="18" xfId="1" applyFont="1" applyBorder="1" applyAlignment="1">
      <alignment horizontal="left" vertical="center"/>
    </xf>
    <xf numFmtId="43" fontId="5" fillId="0" borderId="19" xfId="3" applyFont="1" applyBorder="1" applyAlignment="1">
      <alignment horizontal="center" vertical="center"/>
    </xf>
    <xf numFmtId="43" fontId="5" fillId="0" borderId="20" xfId="3" applyFont="1" applyBorder="1" applyAlignment="1">
      <alignment horizontal="center" vertical="center"/>
    </xf>
    <xf numFmtId="176" fontId="11" fillId="2" borderId="10" xfId="4" applyFont="1" applyFill="1" applyBorder="1" applyAlignment="1">
      <alignment horizontal="center" vertical="center" wrapText="1"/>
    </xf>
    <xf numFmtId="176" fontId="2" fillId="0" borderId="12" xfId="1" applyFont="1" applyBorder="1" applyAlignment="1">
      <alignment horizontal="left"/>
    </xf>
    <xf numFmtId="176" fontId="5" fillId="0" borderId="13" xfId="1" applyFont="1" applyBorder="1" applyAlignment="1">
      <alignment horizontal="center"/>
    </xf>
    <xf numFmtId="176" fontId="5" fillId="0" borderId="14" xfId="1" applyFont="1" applyBorder="1" applyAlignment="1">
      <alignment horizontal="center"/>
    </xf>
    <xf numFmtId="176" fontId="2" fillId="0" borderId="18" xfId="1" applyFont="1" applyBorder="1" applyAlignment="1">
      <alignment horizontal="left"/>
    </xf>
    <xf numFmtId="176" fontId="5" fillId="0" borderId="21" xfId="1" applyFont="1" applyBorder="1" applyAlignment="1">
      <alignment horizontal="center"/>
    </xf>
    <xf numFmtId="176" fontId="5" fillId="0" borderId="22" xfId="1" applyFont="1" applyBorder="1" applyAlignment="1">
      <alignment horizontal="center"/>
    </xf>
    <xf numFmtId="176" fontId="2" fillId="2" borderId="15" xfId="1" applyFont="1" applyFill="1" applyBorder="1" applyAlignment="1">
      <alignment horizontal="center"/>
    </xf>
    <xf numFmtId="176" fontId="5" fillId="0" borderId="0" xfId="1" applyFont="1" applyFill="1" applyAlignment="1">
      <alignment horizontal="right"/>
    </xf>
    <xf numFmtId="176" fontId="2" fillId="0" borderId="12" xfId="1" applyFont="1" applyBorder="1" applyAlignment="1">
      <alignment horizontal="center" vertical="center"/>
    </xf>
    <xf numFmtId="176" fontId="5" fillId="0" borderId="13" xfId="1" applyFont="1" applyBorder="1" applyAlignment="1">
      <alignment horizontal="right" vertical="center"/>
    </xf>
    <xf numFmtId="176" fontId="5" fillId="0" borderId="14" xfId="1" applyFont="1" applyBorder="1" applyAlignment="1">
      <alignment horizontal="center" vertical="center"/>
    </xf>
    <xf numFmtId="176" fontId="2" fillId="0" borderId="5" xfId="1" applyFont="1" applyBorder="1" applyAlignment="1">
      <alignment horizontal="center" vertical="center"/>
    </xf>
    <xf numFmtId="176" fontId="5" fillId="0" borderId="6" xfId="1" applyFont="1" applyBorder="1" applyAlignment="1">
      <alignment horizontal="right" vertical="center"/>
    </xf>
    <xf numFmtId="176" fontId="5" fillId="0" borderId="23" xfId="1" applyFont="1" applyBorder="1" applyAlignment="1">
      <alignment horizontal="center" vertical="center"/>
    </xf>
    <xf numFmtId="2" fontId="2" fillId="0" borderId="0" xfId="1" applyNumberFormat="1" applyFont="1" applyAlignment="1"/>
    <xf numFmtId="43" fontId="2" fillId="0" borderId="0" xfId="1" applyNumberFormat="1" applyFont="1" applyAlignment="1"/>
    <xf numFmtId="176" fontId="5" fillId="0" borderId="7" xfId="1" applyFont="1" applyBorder="1" applyAlignment="1">
      <alignment horizontal="right" vertical="center"/>
    </xf>
    <xf numFmtId="176" fontId="5" fillId="0" borderId="24" xfId="1" applyFont="1" applyBorder="1" applyAlignment="1">
      <alignment horizontal="center" vertical="center"/>
    </xf>
    <xf numFmtId="176" fontId="5" fillId="0" borderId="6" xfId="1" applyFont="1" applyBorder="1" applyAlignment="1">
      <alignment horizontal="center" vertical="center"/>
    </xf>
    <xf numFmtId="176" fontId="2" fillId="2" borderId="25" xfId="1" applyFont="1" applyFill="1" applyBorder="1" applyAlignment="1"/>
    <xf numFmtId="176" fontId="2" fillId="14" borderId="6" xfId="1" applyFont="1" applyFill="1" applyBorder="1" applyAlignment="1">
      <alignment horizontal="left"/>
    </xf>
    <xf numFmtId="43" fontId="5" fillId="14" borderId="16" xfId="1" applyNumberFormat="1" applyFont="1" applyFill="1" applyBorder="1" applyAlignment="1">
      <alignment horizontal="center"/>
    </xf>
    <xf numFmtId="43" fontId="5" fillId="14" borderId="5" xfId="1" applyNumberFormat="1" applyFont="1" applyFill="1" applyBorder="1" applyAlignment="1">
      <alignment horizontal="center"/>
    </xf>
    <xf numFmtId="176" fontId="5" fillId="14" borderId="6" xfId="1" applyFont="1" applyFill="1" applyBorder="1" applyAlignment="1">
      <alignment horizontal="center"/>
    </xf>
    <xf numFmtId="49" fontId="2" fillId="0" borderId="0" xfId="1" applyNumberFormat="1" applyFont="1" applyAlignment="1">
      <alignment horizontal="center"/>
    </xf>
  </cellXfs>
  <cellStyles count="6">
    <cellStyle name="百分比 2" xfId="2"/>
    <cellStyle name="常规" xfId="0" builtinId="0"/>
    <cellStyle name="常规 2" xfId="1"/>
    <cellStyle name="常规 2 2" xfId="5"/>
    <cellStyle name="常规_北辰项目经济指标测算05.3.4测算ok" xfId="4"/>
    <cellStyle name="千位分隔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R230"/>
  <sheetViews>
    <sheetView tabSelected="1" zoomScaleNormal="100" zoomScaleSheetLayoutView="100" workbookViewId="0">
      <pane xSplit="3" ySplit="3" topLeftCell="D4" activePane="bottomRight" state="frozen"/>
      <selection pane="topRight"/>
      <selection pane="bottomLeft"/>
      <selection pane="bottomRight" sqref="A1:E1"/>
    </sheetView>
  </sheetViews>
  <sheetFormatPr defaultColWidth="9" defaultRowHeight="14.25"/>
  <cols>
    <col min="1" max="1" width="10.125" style="183" customWidth="1"/>
    <col min="2" max="2" width="13.5" style="4" customWidth="1"/>
    <col min="3" max="3" width="9.5" style="4" customWidth="1"/>
    <col min="4" max="4" width="30.875" style="7" customWidth="1"/>
    <col min="5" max="5" width="26.125" style="134" customWidth="1"/>
    <col min="6" max="6" width="13.5" style="143" customWidth="1"/>
    <col min="7" max="7" width="13.5" style="136" customWidth="1"/>
    <col min="8" max="9" width="16.125" style="7" customWidth="1"/>
    <col min="10" max="10" width="14.125" style="7" customWidth="1"/>
    <col min="11" max="11" width="20.125" style="7" customWidth="1"/>
    <col min="12" max="12" width="9.875" style="7" customWidth="1"/>
    <col min="13" max="13" width="13.125" style="7" customWidth="1"/>
    <col min="14" max="14" width="9.125" style="4" customWidth="1"/>
    <col min="15" max="15" width="34" style="5" customWidth="1"/>
    <col min="16" max="16" width="12.625" style="6" customWidth="1"/>
    <col min="17" max="17" width="12.125" style="6" customWidth="1"/>
    <col min="18" max="16384" width="9" style="7"/>
  </cols>
  <sheetData>
    <row r="1" spans="1:18" ht="25.5">
      <c r="A1" s="1" t="s">
        <v>0</v>
      </c>
      <c r="B1" s="1"/>
      <c r="C1" s="1"/>
      <c r="D1" s="1"/>
      <c r="E1" s="1"/>
      <c r="F1" s="2"/>
      <c r="G1" s="2"/>
      <c r="H1" s="3"/>
      <c r="I1" s="3"/>
      <c r="J1" s="3"/>
      <c r="K1" s="3"/>
      <c r="L1" s="3"/>
      <c r="M1" s="3"/>
    </row>
    <row r="2" spans="1:18" ht="16.5" customHeight="1" thickBot="1">
      <c r="A2" s="8"/>
      <c r="B2" s="8"/>
      <c r="C2" s="9"/>
      <c r="D2" s="10"/>
      <c r="E2" s="11"/>
      <c r="F2" s="12"/>
      <c r="G2" s="13"/>
      <c r="H2" s="10"/>
      <c r="I2" s="10"/>
      <c r="J2" s="10"/>
      <c r="K2" s="10"/>
      <c r="L2" s="14"/>
      <c r="M2" s="15"/>
    </row>
    <row r="3" spans="1:18" s="24" customFormat="1" ht="21" customHeight="1">
      <c r="A3" s="16" t="s">
        <v>1</v>
      </c>
      <c r="B3" s="17" t="s">
        <v>2</v>
      </c>
      <c r="C3" s="17" t="s">
        <v>3</v>
      </c>
      <c r="D3" s="17" t="s">
        <v>4</v>
      </c>
      <c r="E3" s="18" t="s">
        <v>5</v>
      </c>
      <c r="F3" s="17" t="s">
        <v>6</v>
      </c>
      <c r="G3" s="17" t="s">
        <v>7</v>
      </c>
      <c r="H3" s="17" t="s">
        <v>8</v>
      </c>
      <c r="I3" s="17" t="s">
        <v>9</v>
      </c>
      <c r="J3" s="17" t="s">
        <v>10</v>
      </c>
      <c r="K3" s="17" t="s">
        <v>11</v>
      </c>
      <c r="L3" s="19" t="s">
        <v>12</v>
      </c>
      <c r="M3" s="19" t="s">
        <v>13</v>
      </c>
      <c r="N3" s="20" t="s">
        <v>14</v>
      </c>
      <c r="O3" s="21" t="s">
        <v>15</v>
      </c>
      <c r="P3" s="22" t="s">
        <v>16</v>
      </c>
      <c r="Q3" s="22" t="s">
        <v>17</v>
      </c>
      <c r="R3" s="23" t="s">
        <v>18</v>
      </c>
    </row>
    <row r="4" spans="1:18" s="36" customFormat="1" ht="16.5" customHeight="1">
      <c r="A4" s="25" t="s">
        <v>19</v>
      </c>
      <c r="B4" s="26" t="s">
        <v>20</v>
      </c>
      <c r="C4" s="27" t="s">
        <v>21</v>
      </c>
      <c r="D4" s="28" t="s">
        <v>22</v>
      </c>
      <c r="E4" s="28" t="s">
        <v>23</v>
      </c>
      <c r="F4" s="29">
        <v>12055.17</v>
      </c>
      <c r="G4" s="30">
        <f t="shared" ref="G4:G18" si="0">F4+J4</f>
        <v>12055.17</v>
      </c>
      <c r="H4" s="31" t="e">
        <f t="shared" ref="H4:H67" ca="1" si="1">SUMIF(INDIRECT($K$213),A4,INDIRECT($K$214))</f>
        <v>#REF!</v>
      </c>
      <c r="I4" s="31">
        <f t="shared" ref="I4:I67" si="2">IF(G4&lt;&gt;0,G4,F4)</f>
        <v>12055.17</v>
      </c>
      <c r="J4" s="31">
        <v>0</v>
      </c>
      <c r="K4" s="32" t="e">
        <f t="shared" ref="K4:K67" ca="1" si="3">SUMIF(INDIRECT($K$216),A4,INDIRECT($K$217))</f>
        <v>#REF!</v>
      </c>
      <c r="L4" s="33" t="e">
        <f t="shared" ref="L4:L67" ca="1" si="4">IF(G4&gt;0,K4/G4,K4/F4)</f>
        <v>#REF!</v>
      </c>
      <c r="M4" s="34" t="e">
        <f t="shared" ref="M4:M67" ca="1" si="5">IF(G4&gt;0,G4-K4,F4-K4)</f>
        <v>#REF!</v>
      </c>
      <c r="N4" s="35" t="s">
        <v>24</v>
      </c>
      <c r="O4" s="28" t="s">
        <v>25</v>
      </c>
    </row>
    <row r="5" spans="1:18" s="36" customFormat="1" ht="16.5" customHeight="1">
      <c r="A5" s="25" t="s">
        <v>26</v>
      </c>
      <c r="B5" s="26" t="s">
        <v>20</v>
      </c>
      <c r="C5" s="27" t="s">
        <v>27</v>
      </c>
      <c r="D5" s="28" t="s">
        <v>28</v>
      </c>
      <c r="E5" s="28" t="s">
        <v>23</v>
      </c>
      <c r="F5" s="29">
        <v>44110</v>
      </c>
      <c r="G5" s="30">
        <f t="shared" si="0"/>
        <v>44110</v>
      </c>
      <c r="H5" s="31" t="e">
        <f t="shared" ca="1" si="1"/>
        <v>#REF!</v>
      </c>
      <c r="I5" s="31">
        <f t="shared" si="2"/>
        <v>44110</v>
      </c>
      <c r="J5" s="31">
        <v>0</v>
      </c>
      <c r="K5" s="32" t="e">
        <f t="shared" ca="1" si="3"/>
        <v>#REF!</v>
      </c>
      <c r="L5" s="33" t="e">
        <f t="shared" ca="1" si="4"/>
        <v>#REF!</v>
      </c>
      <c r="M5" s="34" t="e">
        <f t="shared" ca="1" si="5"/>
        <v>#REF!</v>
      </c>
      <c r="N5" s="35" t="s">
        <v>24</v>
      </c>
      <c r="O5" s="28" t="s">
        <v>29</v>
      </c>
    </row>
    <row r="6" spans="1:18" s="36" customFormat="1" ht="16.5" customHeight="1">
      <c r="A6" s="25" t="s">
        <v>30</v>
      </c>
      <c r="B6" s="26" t="s">
        <v>31</v>
      </c>
      <c r="C6" s="27" t="s">
        <v>32</v>
      </c>
      <c r="D6" s="28" t="s">
        <v>33</v>
      </c>
      <c r="E6" s="28" t="s">
        <v>34</v>
      </c>
      <c r="F6" s="29">
        <v>71820</v>
      </c>
      <c r="G6" s="30">
        <f t="shared" si="0"/>
        <v>102375</v>
      </c>
      <c r="H6" s="31" t="e">
        <f t="shared" ca="1" si="1"/>
        <v>#REF!</v>
      </c>
      <c r="I6" s="31">
        <f t="shared" si="2"/>
        <v>102375</v>
      </c>
      <c r="J6" s="31">
        <v>30555</v>
      </c>
      <c r="K6" s="32" t="e">
        <f t="shared" ca="1" si="3"/>
        <v>#REF!</v>
      </c>
      <c r="L6" s="33" t="e">
        <f t="shared" ca="1" si="4"/>
        <v>#REF!</v>
      </c>
      <c r="M6" s="34" t="e">
        <f t="shared" ca="1" si="5"/>
        <v>#REF!</v>
      </c>
      <c r="N6" s="35" t="s">
        <v>24</v>
      </c>
      <c r="O6" s="28" t="s">
        <v>35</v>
      </c>
    </row>
    <row r="7" spans="1:18" s="36" customFormat="1" ht="16.5" customHeight="1">
      <c r="A7" s="25" t="s">
        <v>36</v>
      </c>
      <c r="B7" s="26" t="s">
        <v>37</v>
      </c>
      <c r="C7" s="27" t="s">
        <v>38</v>
      </c>
      <c r="D7" s="28" t="s">
        <v>39</v>
      </c>
      <c r="E7" s="28" t="s">
        <v>40</v>
      </c>
      <c r="F7" s="29">
        <v>7800000</v>
      </c>
      <c r="G7" s="30">
        <f t="shared" si="0"/>
        <v>7800000</v>
      </c>
      <c r="H7" s="31" t="e">
        <f t="shared" ca="1" si="1"/>
        <v>#REF!</v>
      </c>
      <c r="I7" s="31">
        <f t="shared" si="2"/>
        <v>7800000</v>
      </c>
      <c r="J7" s="31">
        <v>0</v>
      </c>
      <c r="K7" s="32" t="e">
        <f t="shared" ca="1" si="3"/>
        <v>#REF!</v>
      </c>
      <c r="L7" s="33" t="e">
        <f t="shared" ca="1" si="4"/>
        <v>#REF!</v>
      </c>
      <c r="M7" s="34" t="e">
        <f t="shared" ca="1" si="5"/>
        <v>#REF!</v>
      </c>
      <c r="N7" s="35" t="s">
        <v>24</v>
      </c>
      <c r="O7" s="28" t="s">
        <v>41</v>
      </c>
    </row>
    <row r="8" spans="1:18" s="36" customFormat="1" ht="16.5" customHeight="1">
      <c r="A8" s="25" t="s">
        <v>42</v>
      </c>
      <c r="B8" s="26" t="s">
        <v>37</v>
      </c>
      <c r="C8" s="27" t="s">
        <v>43</v>
      </c>
      <c r="D8" s="28" t="s">
        <v>44</v>
      </c>
      <c r="E8" s="28" t="s">
        <v>45</v>
      </c>
      <c r="F8" s="29">
        <v>366100000</v>
      </c>
      <c r="G8" s="30">
        <f t="shared" si="0"/>
        <v>366100000</v>
      </c>
      <c r="H8" s="31" t="e">
        <f t="shared" ca="1" si="1"/>
        <v>#REF!</v>
      </c>
      <c r="I8" s="31">
        <f t="shared" si="2"/>
        <v>366100000</v>
      </c>
      <c r="J8" s="31">
        <v>0</v>
      </c>
      <c r="K8" s="32" t="e">
        <f t="shared" ca="1" si="3"/>
        <v>#REF!</v>
      </c>
      <c r="L8" s="33" t="e">
        <f t="shared" ca="1" si="4"/>
        <v>#REF!</v>
      </c>
      <c r="M8" s="34" t="e">
        <f t="shared" ca="1" si="5"/>
        <v>#REF!</v>
      </c>
      <c r="N8" s="35" t="s">
        <v>46</v>
      </c>
      <c r="O8" s="28" t="s">
        <v>47</v>
      </c>
    </row>
    <row r="9" spans="1:18" s="36" customFormat="1" ht="16.5" customHeight="1">
      <c r="A9" s="25" t="s">
        <v>48</v>
      </c>
      <c r="B9" s="26" t="s">
        <v>49</v>
      </c>
      <c r="C9" s="27" t="s">
        <v>50</v>
      </c>
      <c r="D9" s="28" t="s">
        <v>51</v>
      </c>
      <c r="E9" s="28" t="s">
        <v>45</v>
      </c>
      <c r="F9" s="29">
        <v>366100</v>
      </c>
      <c r="G9" s="30">
        <f t="shared" si="0"/>
        <v>366100</v>
      </c>
      <c r="H9" s="31" t="e">
        <f t="shared" ca="1" si="1"/>
        <v>#REF!</v>
      </c>
      <c r="I9" s="31">
        <f t="shared" si="2"/>
        <v>366100</v>
      </c>
      <c r="J9" s="31">
        <v>0</v>
      </c>
      <c r="K9" s="32" t="e">
        <f t="shared" ca="1" si="3"/>
        <v>#REF!</v>
      </c>
      <c r="L9" s="33" t="e">
        <f t="shared" ca="1" si="4"/>
        <v>#REF!</v>
      </c>
      <c r="M9" s="34" t="e">
        <f t="shared" ca="1" si="5"/>
        <v>#REF!</v>
      </c>
      <c r="N9" s="35" t="s">
        <v>46</v>
      </c>
      <c r="O9" s="28" t="s">
        <v>52</v>
      </c>
    </row>
    <row r="10" spans="1:18" s="36" customFormat="1" ht="16.5" customHeight="1">
      <c r="A10" s="25" t="s">
        <v>53</v>
      </c>
      <c r="B10" s="26" t="s">
        <v>54</v>
      </c>
      <c r="C10" s="27" t="s">
        <v>55</v>
      </c>
      <c r="D10" s="28" t="s">
        <v>56</v>
      </c>
      <c r="E10" s="28" t="s">
        <v>57</v>
      </c>
      <c r="F10" s="29">
        <v>10000</v>
      </c>
      <c r="G10" s="30">
        <f t="shared" si="0"/>
        <v>10000</v>
      </c>
      <c r="H10" s="31" t="e">
        <f t="shared" ca="1" si="1"/>
        <v>#REF!</v>
      </c>
      <c r="I10" s="31">
        <f t="shared" si="2"/>
        <v>10000</v>
      </c>
      <c r="J10" s="31">
        <v>0</v>
      </c>
      <c r="K10" s="32" t="e">
        <f t="shared" ca="1" si="3"/>
        <v>#REF!</v>
      </c>
      <c r="L10" s="33" t="e">
        <f t="shared" ca="1" si="4"/>
        <v>#REF!</v>
      </c>
      <c r="M10" s="34" t="e">
        <f t="shared" ca="1" si="5"/>
        <v>#REF!</v>
      </c>
      <c r="N10" s="35" t="s">
        <v>46</v>
      </c>
      <c r="O10" s="28" t="s">
        <v>52</v>
      </c>
    </row>
    <row r="11" spans="1:18" s="36" customFormat="1" ht="16.5" customHeight="1">
      <c r="A11" s="25" t="s">
        <v>58</v>
      </c>
      <c r="B11" s="26" t="s">
        <v>59</v>
      </c>
      <c r="C11" s="27" t="s">
        <v>50</v>
      </c>
      <c r="D11" s="28" t="s">
        <v>60</v>
      </c>
      <c r="E11" s="28" t="s">
        <v>61</v>
      </c>
      <c r="F11" s="29">
        <v>1464400</v>
      </c>
      <c r="G11" s="30">
        <f t="shared" si="0"/>
        <v>1464400</v>
      </c>
      <c r="H11" s="31" t="e">
        <f t="shared" ca="1" si="1"/>
        <v>#REF!</v>
      </c>
      <c r="I11" s="31">
        <f t="shared" si="2"/>
        <v>1464400</v>
      </c>
      <c r="J11" s="31">
        <v>0</v>
      </c>
      <c r="K11" s="32" t="e">
        <f t="shared" ca="1" si="3"/>
        <v>#REF!</v>
      </c>
      <c r="L11" s="33" t="e">
        <f t="shared" ca="1" si="4"/>
        <v>#REF!</v>
      </c>
      <c r="M11" s="34" t="e">
        <f t="shared" ca="1" si="5"/>
        <v>#REF!</v>
      </c>
      <c r="N11" s="35" t="s">
        <v>46</v>
      </c>
      <c r="O11" s="28" t="s">
        <v>52</v>
      </c>
    </row>
    <row r="12" spans="1:18" s="36" customFormat="1" ht="16.5" customHeight="1">
      <c r="A12" s="25" t="s">
        <v>62</v>
      </c>
      <c r="B12" s="26" t="s">
        <v>59</v>
      </c>
      <c r="C12" s="27" t="s">
        <v>50</v>
      </c>
      <c r="D12" s="28" t="s">
        <v>63</v>
      </c>
      <c r="E12" s="28" t="s">
        <v>61</v>
      </c>
      <c r="F12" s="29">
        <v>732200</v>
      </c>
      <c r="G12" s="30">
        <f t="shared" si="0"/>
        <v>732200</v>
      </c>
      <c r="H12" s="31" t="e">
        <f t="shared" ca="1" si="1"/>
        <v>#REF!</v>
      </c>
      <c r="I12" s="31">
        <f t="shared" si="2"/>
        <v>732200</v>
      </c>
      <c r="J12" s="31">
        <v>0</v>
      </c>
      <c r="K12" s="32" t="e">
        <f t="shared" ca="1" si="3"/>
        <v>#REF!</v>
      </c>
      <c r="L12" s="33" t="e">
        <f t="shared" ca="1" si="4"/>
        <v>#REF!</v>
      </c>
      <c r="M12" s="34" t="e">
        <f t="shared" ca="1" si="5"/>
        <v>#REF!</v>
      </c>
      <c r="N12" s="35" t="s">
        <v>46</v>
      </c>
      <c r="O12" s="28" t="s">
        <v>52</v>
      </c>
    </row>
    <row r="13" spans="1:18" s="36" customFormat="1" ht="16.5" customHeight="1">
      <c r="A13" s="25" t="s">
        <v>64</v>
      </c>
      <c r="B13" s="26" t="s">
        <v>65</v>
      </c>
      <c r="C13" s="27" t="s">
        <v>66</v>
      </c>
      <c r="D13" s="28" t="s">
        <v>67</v>
      </c>
      <c r="E13" s="28" t="s">
        <v>68</v>
      </c>
      <c r="F13" s="29">
        <v>14644000</v>
      </c>
      <c r="G13" s="30">
        <f t="shared" si="0"/>
        <v>14644000</v>
      </c>
      <c r="H13" s="31" t="e">
        <f t="shared" ca="1" si="1"/>
        <v>#REF!</v>
      </c>
      <c r="I13" s="31">
        <f t="shared" si="2"/>
        <v>14644000</v>
      </c>
      <c r="J13" s="31">
        <v>0</v>
      </c>
      <c r="K13" s="32" t="e">
        <f t="shared" ca="1" si="3"/>
        <v>#REF!</v>
      </c>
      <c r="L13" s="33" t="e">
        <f t="shared" ca="1" si="4"/>
        <v>#REF!</v>
      </c>
      <c r="M13" s="34" t="e">
        <f t="shared" ca="1" si="5"/>
        <v>#REF!</v>
      </c>
      <c r="N13" s="35" t="s">
        <v>46</v>
      </c>
      <c r="O13" s="28" t="s">
        <v>52</v>
      </c>
    </row>
    <row r="14" spans="1:18" s="36" customFormat="1" ht="16.5" customHeight="1">
      <c r="A14" s="25" t="s">
        <v>69</v>
      </c>
      <c r="B14" s="26" t="s">
        <v>70</v>
      </c>
      <c r="C14" s="27" t="s">
        <v>27</v>
      </c>
      <c r="D14" s="28" t="s">
        <v>71</v>
      </c>
      <c r="E14" s="28" t="s">
        <v>72</v>
      </c>
      <c r="F14" s="29">
        <v>12600</v>
      </c>
      <c r="G14" s="30">
        <f t="shared" si="0"/>
        <v>12600</v>
      </c>
      <c r="H14" s="31" t="e">
        <f t="shared" ca="1" si="1"/>
        <v>#REF!</v>
      </c>
      <c r="I14" s="31">
        <f t="shared" si="2"/>
        <v>12600</v>
      </c>
      <c r="J14" s="31">
        <v>0</v>
      </c>
      <c r="K14" s="32" t="e">
        <f t="shared" ca="1" si="3"/>
        <v>#REF!</v>
      </c>
      <c r="L14" s="33" t="e">
        <f t="shared" ca="1" si="4"/>
        <v>#REF!</v>
      </c>
      <c r="M14" s="34" t="e">
        <f t="shared" ca="1" si="5"/>
        <v>#REF!</v>
      </c>
      <c r="N14" s="35" t="s">
        <v>46</v>
      </c>
      <c r="O14" s="28" t="s">
        <v>52</v>
      </c>
    </row>
    <row r="15" spans="1:18" s="36" customFormat="1" ht="16.5" customHeight="1">
      <c r="A15" s="25" t="s">
        <v>73</v>
      </c>
      <c r="B15" s="26" t="s">
        <v>74</v>
      </c>
      <c r="C15" s="27" t="s">
        <v>27</v>
      </c>
      <c r="D15" s="28" t="s">
        <v>75</v>
      </c>
      <c r="E15" s="28" t="s">
        <v>23</v>
      </c>
      <c r="F15" s="29">
        <v>61713</v>
      </c>
      <c r="G15" s="30">
        <f t="shared" si="0"/>
        <v>61713</v>
      </c>
      <c r="H15" s="31" t="e">
        <f t="shared" ca="1" si="1"/>
        <v>#REF!</v>
      </c>
      <c r="I15" s="31">
        <f t="shared" si="2"/>
        <v>61713</v>
      </c>
      <c r="J15" s="31">
        <v>0</v>
      </c>
      <c r="K15" s="32" t="e">
        <f t="shared" ca="1" si="3"/>
        <v>#REF!</v>
      </c>
      <c r="L15" s="33" t="e">
        <f t="shared" ca="1" si="4"/>
        <v>#REF!</v>
      </c>
      <c r="M15" s="34" t="e">
        <f t="shared" ca="1" si="5"/>
        <v>#REF!</v>
      </c>
      <c r="N15" s="35" t="s">
        <v>46</v>
      </c>
      <c r="O15" s="28" t="s">
        <v>52</v>
      </c>
    </row>
    <row r="16" spans="1:18" s="36" customFormat="1" ht="16.5" customHeight="1">
      <c r="A16" s="25" t="s">
        <v>76</v>
      </c>
      <c r="B16" s="26" t="s">
        <v>77</v>
      </c>
      <c r="C16" s="27" t="s">
        <v>78</v>
      </c>
      <c r="D16" s="28" t="s">
        <v>79</v>
      </c>
      <c r="E16" s="28" t="s">
        <v>80</v>
      </c>
      <c r="F16" s="29">
        <v>8280192</v>
      </c>
      <c r="G16" s="30">
        <f t="shared" si="0"/>
        <v>8280192</v>
      </c>
      <c r="H16" s="31" t="e">
        <f t="shared" ca="1" si="1"/>
        <v>#REF!</v>
      </c>
      <c r="I16" s="31">
        <f t="shared" si="2"/>
        <v>8280192</v>
      </c>
      <c r="J16" s="31">
        <v>0</v>
      </c>
      <c r="K16" s="32" t="e">
        <f t="shared" ca="1" si="3"/>
        <v>#REF!</v>
      </c>
      <c r="L16" s="33" t="e">
        <f t="shared" ca="1" si="4"/>
        <v>#REF!</v>
      </c>
      <c r="M16" s="34" t="e">
        <f t="shared" ca="1" si="5"/>
        <v>#REF!</v>
      </c>
      <c r="N16" s="35" t="s">
        <v>46</v>
      </c>
      <c r="O16" s="28" t="s">
        <v>81</v>
      </c>
      <c r="R16" s="37" t="s">
        <v>82</v>
      </c>
    </row>
    <row r="17" spans="1:17" s="36" customFormat="1" ht="16.5" customHeight="1">
      <c r="A17" s="25" t="s">
        <v>83</v>
      </c>
      <c r="B17" s="26" t="s">
        <v>84</v>
      </c>
      <c r="C17" s="27" t="s">
        <v>85</v>
      </c>
      <c r="D17" s="28" t="s">
        <v>86</v>
      </c>
      <c r="E17" s="28" t="s">
        <v>87</v>
      </c>
      <c r="F17" s="29">
        <v>1000</v>
      </c>
      <c r="G17" s="30">
        <f t="shared" si="0"/>
        <v>1000</v>
      </c>
      <c r="H17" s="31" t="e">
        <f t="shared" ca="1" si="1"/>
        <v>#REF!</v>
      </c>
      <c r="I17" s="31">
        <f t="shared" si="2"/>
        <v>1000</v>
      </c>
      <c r="J17" s="31">
        <v>0</v>
      </c>
      <c r="K17" s="32" t="e">
        <f t="shared" ca="1" si="3"/>
        <v>#REF!</v>
      </c>
      <c r="L17" s="33" t="e">
        <f t="shared" ca="1" si="4"/>
        <v>#REF!</v>
      </c>
      <c r="M17" s="34" t="e">
        <f t="shared" ca="1" si="5"/>
        <v>#REF!</v>
      </c>
      <c r="N17" s="35" t="s">
        <v>46</v>
      </c>
      <c r="O17" s="28" t="s">
        <v>52</v>
      </c>
    </row>
    <row r="18" spans="1:17" s="36" customFormat="1" ht="25.5" customHeight="1">
      <c r="A18" s="25" t="s">
        <v>88</v>
      </c>
      <c r="B18" s="26" t="s">
        <v>89</v>
      </c>
      <c r="C18" s="27" t="s">
        <v>90</v>
      </c>
      <c r="D18" s="28" t="s">
        <v>91</v>
      </c>
      <c r="E18" s="28" t="s">
        <v>92</v>
      </c>
      <c r="F18" s="29">
        <v>300000</v>
      </c>
      <c r="G18" s="30">
        <f t="shared" si="0"/>
        <v>300000</v>
      </c>
      <c r="H18" s="31" t="e">
        <f t="shared" ca="1" si="1"/>
        <v>#REF!</v>
      </c>
      <c r="I18" s="31">
        <f t="shared" si="2"/>
        <v>300000</v>
      </c>
      <c r="J18" s="31">
        <v>0</v>
      </c>
      <c r="K18" s="32" t="e">
        <f t="shared" ca="1" si="3"/>
        <v>#REF!</v>
      </c>
      <c r="L18" s="33" t="e">
        <f t="shared" ca="1" si="4"/>
        <v>#REF!</v>
      </c>
      <c r="M18" s="34" t="e">
        <f t="shared" ca="1" si="5"/>
        <v>#REF!</v>
      </c>
      <c r="N18" s="35" t="s">
        <v>93</v>
      </c>
      <c r="O18" s="28" t="s">
        <v>94</v>
      </c>
    </row>
    <row r="19" spans="1:17" s="36" customFormat="1" ht="16.5" customHeight="1">
      <c r="A19" s="25" t="s">
        <v>95</v>
      </c>
      <c r="B19" s="26" t="s">
        <v>96</v>
      </c>
      <c r="C19" s="27" t="s">
        <v>97</v>
      </c>
      <c r="D19" s="28" t="s">
        <v>98</v>
      </c>
      <c r="E19" s="28" t="s">
        <v>99</v>
      </c>
      <c r="F19" s="29">
        <v>6750000</v>
      </c>
      <c r="G19" s="30">
        <v>6750000</v>
      </c>
      <c r="H19" s="31" t="e">
        <f t="shared" ca="1" si="1"/>
        <v>#REF!</v>
      </c>
      <c r="I19" s="31">
        <f t="shared" si="2"/>
        <v>6750000</v>
      </c>
      <c r="J19" s="31">
        <v>0</v>
      </c>
      <c r="K19" s="32" t="e">
        <f t="shared" ca="1" si="3"/>
        <v>#REF!</v>
      </c>
      <c r="L19" s="33" t="e">
        <f t="shared" ca="1" si="4"/>
        <v>#REF!</v>
      </c>
      <c r="M19" s="34" t="e">
        <f t="shared" ca="1" si="5"/>
        <v>#REF!</v>
      </c>
      <c r="N19" s="35" t="s">
        <v>24</v>
      </c>
      <c r="O19" s="28"/>
    </row>
    <row r="20" spans="1:17" s="36" customFormat="1" ht="16.5" customHeight="1">
      <c r="A20" s="25" t="s">
        <v>100</v>
      </c>
      <c r="B20" s="26" t="s">
        <v>101</v>
      </c>
      <c r="C20" s="27" t="s">
        <v>102</v>
      </c>
      <c r="D20" s="28" t="s">
        <v>103</v>
      </c>
      <c r="E20" s="28" t="s">
        <v>104</v>
      </c>
      <c r="F20" s="29">
        <v>11967564.17</v>
      </c>
      <c r="G20" s="30">
        <f>F20+J20</f>
        <v>11967564.17</v>
      </c>
      <c r="H20" s="31" t="e">
        <f t="shared" ca="1" si="1"/>
        <v>#REF!</v>
      </c>
      <c r="I20" s="31">
        <f t="shared" si="2"/>
        <v>11967564.17</v>
      </c>
      <c r="J20" s="31">
        <v>0</v>
      </c>
      <c r="K20" s="32" t="e">
        <f t="shared" ca="1" si="3"/>
        <v>#REF!</v>
      </c>
      <c r="L20" s="33" t="e">
        <f t="shared" ca="1" si="4"/>
        <v>#REF!</v>
      </c>
      <c r="M20" s="34" t="e">
        <f t="shared" ca="1" si="5"/>
        <v>#REF!</v>
      </c>
      <c r="N20" s="35" t="s">
        <v>105</v>
      </c>
      <c r="O20" s="28" t="s">
        <v>52</v>
      </c>
    </row>
    <row r="21" spans="1:17" s="36" customFormat="1" ht="16.5" customHeight="1">
      <c r="A21" s="38" t="s">
        <v>106</v>
      </c>
      <c r="B21" s="39" t="s">
        <v>107</v>
      </c>
      <c r="C21" s="40" t="s">
        <v>108</v>
      </c>
      <c r="D21" s="41" t="s">
        <v>109</v>
      </c>
      <c r="E21" s="41" t="s">
        <v>110</v>
      </c>
      <c r="F21" s="42">
        <v>0</v>
      </c>
      <c r="G21" s="43">
        <v>0</v>
      </c>
      <c r="H21" s="44" t="e">
        <f t="shared" ca="1" si="1"/>
        <v>#REF!</v>
      </c>
      <c r="I21" s="31">
        <f t="shared" si="2"/>
        <v>0</v>
      </c>
      <c r="J21" s="31">
        <v>0</v>
      </c>
      <c r="K21" s="32" t="e">
        <f t="shared" ca="1" si="3"/>
        <v>#REF!</v>
      </c>
      <c r="L21" s="33" t="e">
        <f t="shared" ca="1" si="4"/>
        <v>#REF!</v>
      </c>
      <c r="M21" s="34" t="e">
        <f t="shared" ca="1" si="5"/>
        <v>#REF!</v>
      </c>
      <c r="N21" s="35" t="s">
        <v>111</v>
      </c>
      <c r="O21" s="28" t="s">
        <v>52</v>
      </c>
    </row>
    <row r="22" spans="1:17" s="36" customFormat="1" ht="16.5" customHeight="1">
      <c r="A22" s="25" t="s">
        <v>112</v>
      </c>
      <c r="B22" s="26" t="s">
        <v>113</v>
      </c>
      <c r="C22" s="27" t="s">
        <v>108</v>
      </c>
      <c r="D22" s="28" t="s">
        <v>114</v>
      </c>
      <c r="E22" s="28" t="s">
        <v>115</v>
      </c>
      <c r="F22" s="29">
        <v>320</v>
      </c>
      <c r="G22" s="30">
        <v>320</v>
      </c>
      <c r="H22" s="31" t="e">
        <f t="shared" ca="1" si="1"/>
        <v>#REF!</v>
      </c>
      <c r="I22" s="31">
        <f t="shared" si="2"/>
        <v>320</v>
      </c>
      <c r="J22" s="31">
        <v>0</v>
      </c>
      <c r="K22" s="32" t="e">
        <f t="shared" ca="1" si="3"/>
        <v>#REF!</v>
      </c>
      <c r="L22" s="33" t="e">
        <f t="shared" ca="1" si="4"/>
        <v>#REF!</v>
      </c>
      <c r="M22" s="34" t="e">
        <f t="shared" ca="1" si="5"/>
        <v>#REF!</v>
      </c>
      <c r="N22" s="35" t="s">
        <v>116</v>
      </c>
      <c r="O22" s="28" t="s">
        <v>52</v>
      </c>
    </row>
    <row r="23" spans="1:17" s="36" customFormat="1" ht="16.5" customHeight="1">
      <c r="A23" s="25" t="s">
        <v>117</v>
      </c>
      <c r="B23" s="26" t="s">
        <v>118</v>
      </c>
      <c r="C23" s="27" t="s">
        <v>108</v>
      </c>
      <c r="D23" s="28" t="s">
        <v>119</v>
      </c>
      <c r="E23" s="28" t="s">
        <v>120</v>
      </c>
      <c r="F23" s="29">
        <v>840</v>
      </c>
      <c r="G23" s="30">
        <v>840</v>
      </c>
      <c r="H23" s="31" t="e">
        <f t="shared" ca="1" si="1"/>
        <v>#REF!</v>
      </c>
      <c r="I23" s="31">
        <f t="shared" si="2"/>
        <v>840</v>
      </c>
      <c r="J23" s="31">
        <v>0</v>
      </c>
      <c r="K23" s="32" t="e">
        <f t="shared" ca="1" si="3"/>
        <v>#REF!</v>
      </c>
      <c r="L23" s="33" t="e">
        <f t="shared" ca="1" si="4"/>
        <v>#REF!</v>
      </c>
      <c r="M23" s="34" t="e">
        <f t="shared" ca="1" si="5"/>
        <v>#REF!</v>
      </c>
      <c r="N23" s="35" t="s">
        <v>116</v>
      </c>
      <c r="O23" s="28" t="s">
        <v>52</v>
      </c>
    </row>
    <row r="24" spans="1:17" s="36" customFormat="1" ht="16.5" customHeight="1">
      <c r="A24" s="25" t="s">
        <v>121</v>
      </c>
      <c r="B24" s="26" t="s">
        <v>122</v>
      </c>
      <c r="C24" s="27" t="s">
        <v>85</v>
      </c>
      <c r="D24" s="28" t="s">
        <v>123</v>
      </c>
      <c r="E24" s="28" t="s">
        <v>124</v>
      </c>
      <c r="F24" s="29">
        <v>390</v>
      </c>
      <c r="G24" s="30">
        <v>390</v>
      </c>
      <c r="H24" s="31" t="e">
        <f t="shared" ca="1" si="1"/>
        <v>#REF!</v>
      </c>
      <c r="I24" s="31">
        <f t="shared" si="2"/>
        <v>390</v>
      </c>
      <c r="J24" s="31">
        <v>0</v>
      </c>
      <c r="K24" s="32" t="e">
        <f t="shared" ca="1" si="3"/>
        <v>#REF!</v>
      </c>
      <c r="L24" s="33" t="e">
        <f t="shared" ca="1" si="4"/>
        <v>#REF!</v>
      </c>
      <c r="M24" s="34" t="e">
        <f t="shared" ca="1" si="5"/>
        <v>#REF!</v>
      </c>
      <c r="N24" s="35" t="s">
        <v>125</v>
      </c>
      <c r="O24" s="28" t="s">
        <v>52</v>
      </c>
      <c r="P24" s="45"/>
      <c r="Q24" s="45"/>
    </row>
    <row r="25" spans="1:17" ht="16.5" customHeight="1">
      <c r="A25" s="25" t="s">
        <v>126</v>
      </c>
      <c r="B25" s="26" t="s">
        <v>127</v>
      </c>
      <c r="C25" s="27" t="s">
        <v>85</v>
      </c>
      <c r="D25" s="28" t="s">
        <v>86</v>
      </c>
      <c r="E25" s="28" t="s">
        <v>128</v>
      </c>
      <c r="F25" s="29">
        <v>1000</v>
      </c>
      <c r="G25" s="30">
        <f t="shared" ref="G25:G88" si="6">F25+J25</f>
        <v>1000</v>
      </c>
      <c r="H25" s="31" t="e">
        <f t="shared" ca="1" si="1"/>
        <v>#REF!</v>
      </c>
      <c r="I25" s="31">
        <f t="shared" si="2"/>
        <v>1000</v>
      </c>
      <c r="J25" s="31">
        <v>0</v>
      </c>
      <c r="K25" s="32" t="e">
        <f t="shared" ca="1" si="3"/>
        <v>#REF!</v>
      </c>
      <c r="L25" s="33" t="e">
        <f t="shared" ca="1" si="4"/>
        <v>#REF!</v>
      </c>
      <c r="M25" s="34" t="e">
        <f t="shared" ca="1" si="5"/>
        <v>#REF!</v>
      </c>
      <c r="N25" s="35" t="s">
        <v>46</v>
      </c>
      <c r="O25" s="28" t="s">
        <v>52</v>
      </c>
    </row>
    <row r="26" spans="1:17" ht="16.5" customHeight="1">
      <c r="A26" s="25" t="s">
        <v>129</v>
      </c>
      <c r="B26" s="26" t="s">
        <v>130</v>
      </c>
      <c r="C26" s="27" t="s">
        <v>131</v>
      </c>
      <c r="D26" s="28" t="s">
        <v>132</v>
      </c>
      <c r="E26" s="28" t="s">
        <v>133</v>
      </c>
      <c r="F26" s="29">
        <v>30000</v>
      </c>
      <c r="G26" s="30">
        <f t="shared" si="6"/>
        <v>30000</v>
      </c>
      <c r="H26" s="31" t="e">
        <f t="shared" ca="1" si="1"/>
        <v>#REF!</v>
      </c>
      <c r="I26" s="31">
        <f t="shared" si="2"/>
        <v>30000</v>
      </c>
      <c r="J26" s="31">
        <v>0</v>
      </c>
      <c r="K26" s="32" t="e">
        <f t="shared" ca="1" si="3"/>
        <v>#REF!</v>
      </c>
      <c r="L26" s="33" t="e">
        <f t="shared" ca="1" si="4"/>
        <v>#REF!</v>
      </c>
      <c r="M26" s="34" t="e">
        <f t="shared" ca="1" si="5"/>
        <v>#REF!</v>
      </c>
      <c r="N26" s="35" t="s">
        <v>46</v>
      </c>
      <c r="O26" s="28" t="s">
        <v>52</v>
      </c>
    </row>
    <row r="27" spans="1:17" s="36" customFormat="1" ht="16.5" customHeight="1">
      <c r="A27" s="25" t="s">
        <v>134</v>
      </c>
      <c r="B27" s="26" t="s">
        <v>135</v>
      </c>
      <c r="C27" s="27" t="s">
        <v>78</v>
      </c>
      <c r="D27" s="28" t="s">
        <v>136</v>
      </c>
      <c r="E27" s="28" t="s">
        <v>80</v>
      </c>
      <c r="F27" s="30">
        <v>477650</v>
      </c>
      <c r="G27" s="30">
        <f t="shared" si="6"/>
        <v>477650</v>
      </c>
      <c r="H27" s="31" t="e">
        <f t="shared" ca="1" si="1"/>
        <v>#REF!</v>
      </c>
      <c r="I27" s="31">
        <f t="shared" si="2"/>
        <v>477650</v>
      </c>
      <c r="J27" s="31">
        <v>0</v>
      </c>
      <c r="K27" s="32" t="e">
        <f t="shared" ca="1" si="3"/>
        <v>#REF!</v>
      </c>
      <c r="L27" s="33" t="e">
        <f t="shared" ca="1" si="4"/>
        <v>#REF!</v>
      </c>
      <c r="M27" s="34" t="e">
        <f t="shared" ca="1" si="5"/>
        <v>#REF!</v>
      </c>
      <c r="N27" s="35"/>
      <c r="O27" s="28" t="s">
        <v>52</v>
      </c>
      <c r="P27" s="45"/>
      <c r="Q27" s="45"/>
    </row>
    <row r="28" spans="1:17" s="36" customFormat="1" ht="16.5" customHeight="1">
      <c r="A28" s="25" t="s">
        <v>137</v>
      </c>
      <c r="B28" s="26" t="s">
        <v>138</v>
      </c>
      <c r="C28" s="27" t="s">
        <v>139</v>
      </c>
      <c r="D28" s="28" t="s">
        <v>140</v>
      </c>
      <c r="E28" s="46" t="s">
        <v>141</v>
      </c>
      <c r="F28" s="30">
        <v>131400</v>
      </c>
      <c r="G28" s="30">
        <f t="shared" si="6"/>
        <v>131400</v>
      </c>
      <c r="H28" s="31" t="e">
        <f t="shared" ca="1" si="1"/>
        <v>#REF!</v>
      </c>
      <c r="I28" s="31">
        <f t="shared" si="2"/>
        <v>131400</v>
      </c>
      <c r="J28" s="31">
        <v>0</v>
      </c>
      <c r="K28" s="32" t="e">
        <f t="shared" ca="1" si="3"/>
        <v>#REF!</v>
      </c>
      <c r="L28" s="33" t="e">
        <f t="shared" ca="1" si="4"/>
        <v>#REF!</v>
      </c>
      <c r="M28" s="34" t="e">
        <f t="shared" ca="1" si="5"/>
        <v>#REF!</v>
      </c>
      <c r="N28" s="35" t="s">
        <v>46</v>
      </c>
      <c r="O28" s="28" t="s">
        <v>52</v>
      </c>
      <c r="P28" s="45"/>
      <c r="Q28" s="45"/>
    </row>
    <row r="29" spans="1:17" s="36" customFormat="1" ht="16.5" customHeight="1">
      <c r="A29" s="25" t="s">
        <v>142</v>
      </c>
      <c r="B29" s="26" t="s">
        <v>138</v>
      </c>
      <c r="C29" s="27" t="s">
        <v>139</v>
      </c>
      <c r="D29" s="28" t="s">
        <v>143</v>
      </c>
      <c r="E29" s="46" t="s">
        <v>141</v>
      </c>
      <c r="F29" s="30">
        <v>264625</v>
      </c>
      <c r="G29" s="30">
        <f t="shared" si="6"/>
        <v>264625</v>
      </c>
      <c r="H29" s="31" t="e">
        <f t="shared" ca="1" si="1"/>
        <v>#REF!</v>
      </c>
      <c r="I29" s="31">
        <f t="shared" si="2"/>
        <v>264625</v>
      </c>
      <c r="J29" s="31">
        <v>0</v>
      </c>
      <c r="K29" s="32" t="e">
        <f t="shared" ca="1" si="3"/>
        <v>#REF!</v>
      </c>
      <c r="L29" s="33" t="e">
        <f t="shared" ca="1" si="4"/>
        <v>#REF!</v>
      </c>
      <c r="M29" s="34" t="e">
        <f t="shared" ca="1" si="5"/>
        <v>#REF!</v>
      </c>
      <c r="N29" s="35" t="s">
        <v>46</v>
      </c>
      <c r="O29" s="28" t="s">
        <v>52</v>
      </c>
      <c r="P29" s="45"/>
      <c r="Q29" s="45"/>
    </row>
    <row r="30" spans="1:17" s="36" customFormat="1" ht="16.5" customHeight="1">
      <c r="A30" s="47" t="s">
        <v>144</v>
      </c>
      <c r="B30" s="26" t="s">
        <v>145</v>
      </c>
      <c r="C30" s="27" t="s">
        <v>108</v>
      </c>
      <c r="D30" s="28" t="s">
        <v>146</v>
      </c>
      <c r="E30" s="46" t="s">
        <v>147</v>
      </c>
      <c r="F30" s="30">
        <v>0</v>
      </c>
      <c r="G30" s="30">
        <f t="shared" si="6"/>
        <v>0</v>
      </c>
      <c r="H30" s="31" t="e">
        <f t="shared" ca="1" si="1"/>
        <v>#REF!</v>
      </c>
      <c r="I30" s="31">
        <f t="shared" si="2"/>
        <v>0</v>
      </c>
      <c r="J30" s="31">
        <v>0</v>
      </c>
      <c r="K30" s="32" t="e">
        <f t="shared" ca="1" si="3"/>
        <v>#REF!</v>
      </c>
      <c r="L30" s="33" t="e">
        <f t="shared" ca="1" si="4"/>
        <v>#REF!</v>
      </c>
      <c r="M30" s="34" t="e">
        <f t="shared" ca="1" si="5"/>
        <v>#REF!</v>
      </c>
      <c r="N30" s="35"/>
      <c r="O30" s="28"/>
      <c r="P30" s="45"/>
      <c r="Q30" s="45"/>
    </row>
    <row r="31" spans="1:17" s="36" customFormat="1" ht="16.5" customHeight="1">
      <c r="A31" s="48" t="s">
        <v>148</v>
      </c>
      <c r="B31" s="26" t="s">
        <v>145</v>
      </c>
      <c r="C31" s="27" t="s">
        <v>85</v>
      </c>
      <c r="D31" s="28" t="s">
        <v>149</v>
      </c>
      <c r="E31" s="46" t="s">
        <v>150</v>
      </c>
      <c r="F31" s="30">
        <v>240</v>
      </c>
      <c r="G31" s="30">
        <f t="shared" si="6"/>
        <v>240</v>
      </c>
      <c r="H31" s="31" t="e">
        <f t="shared" ca="1" si="1"/>
        <v>#REF!</v>
      </c>
      <c r="I31" s="31">
        <f t="shared" si="2"/>
        <v>240</v>
      </c>
      <c r="J31" s="31">
        <v>0</v>
      </c>
      <c r="K31" s="32" t="e">
        <f t="shared" ca="1" si="3"/>
        <v>#REF!</v>
      </c>
      <c r="L31" s="33" t="e">
        <f t="shared" ca="1" si="4"/>
        <v>#REF!</v>
      </c>
      <c r="M31" s="34" t="e">
        <f t="shared" ca="1" si="5"/>
        <v>#REF!</v>
      </c>
      <c r="N31" s="35"/>
      <c r="O31" s="28" t="s">
        <v>52</v>
      </c>
      <c r="P31" s="45"/>
      <c r="Q31" s="45"/>
    </row>
    <row r="32" spans="1:17" s="36" customFormat="1" ht="16.5" customHeight="1">
      <c r="A32" s="48" t="s">
        <v>151</v>
      </c>
      <c r="B32" s="26" t="s">
        <v>145</v>
      </c>
      <c r="C32" s="27" t="s">
        <v>152</v>
      </c>
      <c r="D32" s="28" t="s">
        <v>153</v>
      </c>
      <c r="E32" s="46" t="s">
        <v>154</v>
      </c>
      <c r="F32" s="30">
        <v>2000</v>
      </c>
      <c r="G32" s="30">
        <f t="shared" si="6"/>
        <v>2000</v>
      </c>
      <c r="H32" s="31" t="e">
        <f t="shared" ca="1" si="1"/>
        <v>#REF!</v>
      </c>
      <c r="I32" s="31">
        <f t="shared" si="2"/>
        <v>2000</v>
      </c>
      <c r="J32" s="31">
        <v>0</v>
      </c>
      <c r="K32" s="32" t="e">
        <f t="shared" ca="1" si="3"/>
        <v>#REF!</v>
      </c>
      <c r="L32" s="33" t="e">
        <f t="shared" ca="1" si="4"/>
        <v>#REF!</v>
      </c>
      <c r="M32" s="34" t="e">
        <f t="shared" ca="1" si="5"/>
        <v>#REF!</v>
      </c>
      <c r="N32" s="35"/>
      <c r="O32" s="28" t="s">
        <v>52</v>
      </c>
      <c r="P32" s="45"/>
      <c r="Q32" s="45"/>
    </row>
    <row r="33" spans="1:17" s="36" customFormat="1" ht="16.5" customHeight="1">
      <c r="A33" s="48" t="s">
        <v>155</v>
      </c>
      <c r="B33" s="26" t="s">
        <v>145</v>
      </c>
      <c r="C33" s="27" t="s">
        <v>85</v>
      </c>
      <c r="D33" s="28" t="s">
        <v>156</v>
      </c>
      <c r="E33" s="46" t="s">
        <v>157</v>
      </c>
      <c r="F33" s="30">
        <v>120</v>
      </c>
      <c r="G33" s="30">
        <f t="shared" si="6"/>
        <v>120</v>
      </c>
      <c r="H33" s="31" t="e">
        <f t="shared" ca="1" si="1"/>
        <v>#REF!</v>
      </c>
      <c r="I33" s="31">
        <f t="shared" si="2"/>
        <v>120</v>
      </c>
      <c r="J33" s="31">
        <v>0</v>
      </c>
      <c r="K33" s="32" t="e">
        <f t="shared" ca="1" si="3"/>
        <v>#REF!</v>
      </c>
      <c r="L33" s="33" t="e">
        <f t="shared" ca="1" si="4"/>
        <v>#REF!</v>
      </c>
      <c r="M33" s="34" t="e">
        <f t="shared" ca="1" si="5"/>
        <v>#REF!</v>
      </c>
      <c r="N33" s="35"/>
      <c r="O33" s="28" t="s">
        <v>52</v>
      </c>
      <c r="P33" s="45"/>
      <c r="Q33" s="45"/>
    </row>
    <row r="34" spans="1:17" s="36" customFormat="1" ht="26.25" customHeight="1">
      <c r="A34" s="47" t="s">
        <v>158</v>
      </c>
      <c r="B34" s="26" t="s">
        <v>159</v>
      </c>
      <c r="C34" s="27" t="s">
        <v>108</v>
      </c>
      <c r="D34" s="28" t="s">
        <v>160</v>
      </c>
      <c r="E34" s="46" t="s">
        <v>161</v>
      </c>
      <c r="F34" s="30">
        <v>0</v>
      </c>
      <c r="G34" s="30">
        <f t="shared" si="6"/>
        <v>0</v>
      </c>
      <c r="H34" s="31" t="e">
        <f t="shared" ca="1" si="1"/>
        <v>#REF!</v>
      </c>
      <c r="I34" s="31">
        <f t="shared" si="2"/>
        <v>0</v>
      </c>
      <c r="J34" s="31">
        <v>0</v>
      </c>
      <c r="K34" s="32" t="e">
        <f t="shared" ca="1" si="3"/>
        <v>#REF!</v>
      </c>
      <c r="L34" s="33" t="e">
        <f t="shared" ca="1" si="4"/>
        <v>#REF!</v>
      </c>
      <c r="M34" s="34" t="e">
        <f t="shared" ca="1" si="5"/>
        <v>#REF!</v>
      </c>
      <c r="N34" s="35" t="s">
        <v>162</v>
      </c>
      <c r="O34" s="28" t="s">
        <v>52</v>
      </c>
      <c r="P34" s="45"/>
      <c r="Q34" s="45"/>
    </row>
    <row r="35" spans="1:17" s="36" customFormat="1" ht="16.5" customHeight="1">
      <c r="A35" s="47" t="s">
        <v>163</v>
      </c>
      <c r="B35" s="26" t="s">
        <v>164</v>
      </c>
      <c r="C35" s="27" t="s">
        <v>108</v>
      </c>
      <c r="D35" s="28" t="s">
        <v>165</v>
      </c>
      <c r="E35" s="46" t="s">
        <v>166</v>
      </c>
      <c r="F35" s="30">
        <v>0</v>
      </c>
      <c r="G35" s="30">
        <f t="shared" si="6"/>
        <v>0</v>
      </c>
      <c r="H35" s="31" t="e">
        <f t="shared" ca="1" si="1"/>
        <v>#REF!</v>
      </c>
      <c r="I35" s="31">
        <f t="shared" si="2"/>
        <v>0</v>
      </c>
      <c r="J35" s="31">
        <v>0</v>
      </c>
      <c r="K35" s="32" t="e">
        <f t="shared" ca="1" si="3"/>
        <v>#REF!</v>
      </c>
      <c r="L35" s="33" t="e">
        <f t="shared" ca="1" si="4"/>
        <v>#REF!</v>
      </c>
      <c r="M35" s="34" t="e">
        <f t="shared" ca="1" si="5"/>
        <v>#REF!</v>
      </c>
      <c r="N35" s="35"/>
      <c r="O35" s="28" t="s">
        <v>52</v>
      </c>
      <c r="P35" s="45"/>
      <c r="Q35" s="45"/>
    </row>
    <row r="36" spans="1:17" s="36" customFormat="1" ht="16.5" customHeight="1">
      <c r="A36" s="48" t="s">
        <v>167</v>
      </c>
      <c r="B36" s="26" t="s">
        <v>168</v>
      </c>
      <c r="C36" s="27" t="s">
        <v>169</v>
      </c>
      <c r="D36" s="28" t="s">
        <v>170</v>
      </c>
      <c r="E36" s="46" t="s">
        <v>171</v>
      </c>
      <c r="F36" s="30">
        <v>100000</v>
      </c>
      <c r="G36" s="30">
        <f t="shared" si="6"/>
        <v>100000</v>
      </c>
      <c r="H36" s="31" t="e">
        <f t="shared" ca="1" si="1"/>
        <v>#REF!</v>
      </c>
      <c r="I36" s="31">
        <f t="shared" si="2"/>
        <v>100000</v>
      </c>
      <c r="J36" s="31">
        <v>0</v>
      </c>
      <c r="K36" s="32" t="e">
        <f t="shared" ca="1" si="3"/>
        <v>#REF!</v>
      </c>
      <c r="L36" s="33" t="e">
        <f t="shared" ca="1" si="4"/>
        <v>#REF!</v>
      </c>
      <c r="M36" s="34" t="e">
        <f t="shared" ca="1" si="5"/>
        <v>#REF!</v>
      </c>
      <c r="N36" s="35"/>
      <c r="O36" s="28"/>
      <c r="P36" s="45"/>
      <c r="Q36" s="45"/>
    </row>
    <row r="37" spans="1:17" ht="16.5" customHeight="1">
      <c r="A37" s="25" t="s">
        <v>172</v>
      </c>
      <c r="B37" s="26" t="s">
        <v>173</v>
      </c>
      <c r="C37" s="27" t="s">
        <v>85</v>
      </c>
      <c r="D37" s="49" t="s">
        <v>86</v>
      </c>
      <c r="E37" s="50"/>
      <c r="F37" s="51">
        <v>3685</v>
      </c>
      <c r="G37" s="30">
        <f t="shared" si="6"/>
        <v>3685</v>
      </c>
      <c r="H37" s="31" t="e">
        <f t="shared" ca="1" si="1"/>
        <v>#REF!</v>
      </c>
      <c r="I37" s="31">
        <f t="shared" si="2"/>
        <v>3685</v>
      </c>
      <c r="J37" s="31">
        <v>0</v>
      </c>
      <c r="K37" s="32" t="e">
        <f t="shared" ca="1" si="3"/>
        <v>#REF!</v>
      </c>
      <c r="L37" s="33" t="e">
        <f t="shared" ca="1" si="4"/>
        <v>#REF!</v>
      </c>
      <c r="M37" s="34" t="e">
        <f t="shared" ca="1" si="5"/>
        <v>#REF!</v>
      </c>
      <c r="N37" s="35"/>
      <c r="O37" s="28"/>
    </row>
    <row r="38" spans="1:17" ht="16.5" customHeight="1">
      <c r="A38" s="25" t="s">
        <v>174</v>
      </c>
      <c r="B38" s="26" t="s">
        <v>175</v>
      </c>
      <c r="C38" s="27" t="s">
        <v>32</v>
      </c>
      <c r="D38" s="49" t="s">
        <v>176</v>
      </c>
      <c r="E38" s="50" t="s">
        <v>177</v>
      </c>
      <c r="F38" s="51">
        <v>1030000</v>
      </c>
      <c r="G38" s="30">
        <f t="shared" si="6"/>
        <v>1030000</v>
      </c>
      <c r="H38" s="31" t="e">
        <f t="shared" ca="1" si="1"/>
        <v>#REF!</v>
      </c>
      <c r="I38" s="31">
        <f t="shared" si="2"/>
        <v>1030000</v>
      </c>
      <c r="J38" s="31">
        <v>0</v>
      </c>
      <c r="K38" s="32" t="e">
        <f t="shared" ca="1" si="3"/>
        <v>#REF!</v>
      </c>
      <c r="L38" s="33" t="e">
        <f t="shared" ca="1" si="4"/>
        <v>#REF!</v>
      </c>
      <c r="M38" s="34" t="e">
        <f t="shared" ca="1" si="5"/>
        <v>#REF!</v>
      </c>
      <c r="N38" s="35" t="s">
        <v>46</v>
      </c>
      <c r="O38" s="28" t="s">
        <v>178</v>
      </c>
    </row>
    <row r="39" spans="1:17" ht="16.5" customHeight="1">
      <c r="A39" s="25" t="s">
        <v>179</v>
      </c>
      <c r="B39" s="26" t="s">
        <v>180</v>
      </c>
      <c r="C39" s="27" t="s">
        <v>181</v>
      </c>
      <c r="D39" s="49" t="s">
        <v>182</v>
      </c>
      <c r="E39" s="50" t="s">
        <v>99</v>
      </c>
      <c r="F39" s="51">
        <v>3098815</v>
      </c>
      <c r="G39" s="43">
        <f t="shared" si="6"/>
        <v>1243479</v>
      </c>
      <c r="H39" s="31" t="e">
        <f t="shared" ca="1" si="1"/>
        <v>#REF!</v>
      </c>
      <c r="I39" s="31">
        <f t="shared" si="2"/>
        <v>1243479</v>
      </c>
      <c r="J39" s="31">
        <v>-1855336</v>
      </c>
      <c r="K39" s="32" t="e">
        <f t="shared" ca="1" si="3"/>
        <v>#REF!</v>
      </c>
      <c r="L39" s="33" t="e">
        <f t="shared" ca="1" si="4"/>
        <v>#REF!</v>
      </c>
      <c r="M39" s="34" t="e">
        <f t="shared" ca="1" si="5"/>
        <v>#REF!</v>
      </c>
      <c r="N39" s="35" t="s">
        <v>24</v>
      </c>
      <c r="O39" s="28" t="s">
        <v>183</v>
      </c>
    </row>
    <row r="40" spans="1:17" s="63" customFormat="1" ht="22.5" customHeight="1">
      <c r="A40" s="25" t="s">
        <v>184</v>
      </c>
      <c r="B40" s="52" t="s">
        <v>185</v>
      </c>
      <c r="C40" s="53" t="s">
        <v>186</v>
      </c>
      <c r="D40" s="54" t="s">
        <v>187</v>
      </c>
      <c r="E40" s="55" t="s">
        <v>188</v>
      </c>
      <c r="F40" s="56">
        <v>449680</v>
      </c>
      <c r="G40" s="43">
        <f t="shared" si="6"/>
        <v>449680</v>
      </c>
      <c r="H40" s="57" t="e">
        <f t="shared" ca="1" si="1"/>
        <v>#REF!</v>
      </c>
      <c r="I40" s="57">
        <f t="shared" si="2"/>
        <v>449680</v>
      </c>
      <c r="J40" s="57"/>
      <c r="K40" s="58" t="e">
        <f t="shared" ca="1" si="3"/>
        <v>#REF!</v>
      </c>
      <c r="L40" s="59" t="e">
        <f t="shared" ca="1" si="4"/>
        <v>#REF!</v>
      </c>
      <c r="M40" s="60" t="e">
        <f t="shared" ca="1" si="5"/>
        <v>#REF!</v>
      </c>
      <c r="N40" s="61" t="s">
        <v>24</v>
      </c>
      <c r="O40" s="54" t="s">
        <v>189</v>
      </c>
      <c r="P40" s="62"/>
      <c r="Q40" s="62"/>
    </row>
    <row r="41" spans="1:17" s="63" customFormat="1" ht="21" customHeight="1">
      <c r="A41" s="25" t="s">
        <v>190</v>
      </c>
      <c r="B41" s="52" t="s">
        <v>191</v>
      </c>
      <c r="C41" s="53" t="s">
        <v>192</v>
      </c>
      <c r="D41" s="54" t="s">
        <v>193</v>
      </c>
      <c r="E41" s="64" t="s">
        <v>194</v>
      </c>
      <c r="F41" s="56">
        <v>2683575</v>
      </c>
      <c r="G41" s="56">
        <f t="shared" si="6"/>
        <v>2683575</v>
      </c>
      <c r="H41" s="57" t="e">
        <f t="shared" ca="1" si="1"/>
        <v>#REF!</v>
      </c>
      <c r="I41" s="57">
        <f t="shared" si="2"/>
        <v>2683575</v>
      </c>
      <c r="J41" s="57">
        <v>0</v>
      </c>
      <c r="K41" s="58" t="e">
        <f t="shared" ca="1" si="3"/>
        <v>#REF!</v>
      </c>
      <c r="L41" s="59" t="e">
        <f t="shared" ca="1" si="4"/>
        <v>#REF!</v>
      </c>
      <c r="M41" s="60" t="e">
        <f t="shared" ca="1" si="5"/>
        <v>#REF!</v>
      </c>
      <c r="N41" s="61" t="s">
        <v>111</v>
      </c>
      <c r="O41" s="54" t="s">
        <v>195</v>
      </c>
      <c r="P41" s="62"/>
      <c r="Q41" s="62"/>
    </row>
    <row r="42" spans="1:17" s="63" customFormat="1" ht="16.5" customHeight="1">
      <c r="A42" s="25" t="s">
        <v>196</v>
      </c>
      <c r="B42" s="52" t="s">
        <v>197</v>
      </c>
      <c r="C42" s="27" t="s">
        <v>152</v>
      </c>
      <c r="D42" s="54" t="s">
        <v>198</v>
      </c>
      <c r="E42" s="64" t="s">
        <v>72</v>
      </c>
      <c r="F42" s="56">
        <v>16200</v>
      </c>
      <c r="G42" s="56">
        <f t="shared" si="6"/>
        <v>16200</v>
      </c>
      <c r="H42" s="57" t="e">
        <f t="shared" ca="1" si="1"/>
        <v>#REF!</v>
      </c>
      <c r="I42" s="57">
        <f t="shared" si="2"/>
        <v>16200</v>
      </c>
      <c r="J42" s="57">
        <v>0</v>
      </c>
      <c r="K42" s="58" t="e">
        <f t="shared" ca="1" si="3"/>
        <v>#REF!</v>
      </c>
      <c r="L42" s="59" t="e">
        <f t="shared" ca="1" si="4"/>
        <v>#REF!</v>
      </c>
      <c r="M42" s="60" t="e">
        <f t="shared" ca="1" si="5"/>
        <v>#REF!</v>
      </c>
      <c r="N42" s="61" t="s">
        <v>199</v>
      </c>
      <c r="O42" s="54"/>
      <c r="P42" s="62"/>
      <c r="Q42" s="62"/>
    </row>
    <row r="43" spans="1:17" s="63" customFormat="1" ht="21" customHeight="1">
      <c r="A43" s="25" t="s">
        <v>200</v>
      </c>
      <c r="B43" s="52" t="s">
        <v>201</v>
      </c>
      <c r="C43" s="53" t="s">
        <v>202</v>
      </c>
      <c r="D43" s="54" t="s">
        <v>203</v>
      </c>
      <c r="E43" s="64" t="s">
        <v>204</v>
      </c>
      <c r="F43" s="56">
        <v>200000</v>
      </c>
      <c r="G43" s="56">
        <f t="shared" si="6"/>
        <v>200000</v>
      </c>
      <c r="H43" s="57" t="e">
        <f t="shared" ca="1" si="1"/>
        <v>#REF!</v>
      </c>
      <c r="I43" s="57">
        <f t="shared" si="2"/>
        <v>200000</v>
      </c>
      <c r="J43" s="57">
        <v>0</v>
      </c>
      <c r="K43" s="58" t="e">
        <f t="shared" ca="1" si="3"/>
        <v>#REF!</v>
      </c>
      <c r="L43" s="59" t="e">
        <f t="shared" ca="1" si="4"/>
        <v>#REF!</v>
      </c>
      <c r="M43" s="60" t="e">
        <f t="shared" ca="1" si="5"/>
        <v>#REF!</v>
      </c>
      <c r="N43" s="61" t="s">
        <v>24</v>
      </c>
      <c r="O43" s="54" t="s">
        <v>205</v>
      </c>
      <c r="P43" s="62"/>
      <c r="Q43" s="62"/>
    </row>
    <row r="44" spans="1:17" s="63" customFormat="1" ht="16.5" customHeight="1">
      <c r="A44" s="25" t="s">
        <v>206</v>
      </c>
      <c r="B44" s="52" t="s">
        <v>207</v>
      </c>
      <c r="C44" s="53" t="s">
        <v>208</v>
      </c>
      <c r="D44" s="54" t="s">
        <v>209</v>
      </c>
      <c r="E44" s="64" t="s">
        <v>210</v>
      </c>
      <c r="F44" s="56">
        <v>6013035</v>
      </c>
      <c r="G44" s="56">
        <f t="shared" si="6"/>
        <v>6013035</v>
      </c>
      <c r="H44" s="57" t="e">
        <f t="shared" ca="1" si="1"/>
        <v>#REF!</v>
      </c>
      <c r="I44" s="57">
        <f t="shared" si="2"/>
        <v>6013035</v>
      </c>
      <c r="J44" s="57">
        <v>0</v>
      </c>
      <c r="K44" s="58" t="e">
        <f t="shared" ca="1" si="3"/>
        <v>#REF!</v>
      </c>
      <c r="L44" s="59" t="e">
        <f t="shared" ca="1" si="4"/>
        <v>#REF!</v>
      </c>
      <c r="M44" s="60" t="e">
        <f t="shared" ca="1" si="5"/>
        <v>#REF!</v>
      </c>
      <c r="N44" s="61" t="s">
        <v>199</v>
      </c>
      <c r="O44" s="54"/>
      <c r="P44" s="62"/>
      <c r="Q44" s="62"/>
    </row>
    <row r="45" spans="1:17" s="67" customFormat="1" ht="22.5" customHeight="1">
      <c r="A45" s="25" t="s">
        <v>211</v>
      </c>
      <c r="B45" s="26" t="s">
        <v>212</v>
      </c>
      <c r="C45" s="27" t="s">
        <v>213</v>
      </c>
      <c r="D45" s="28" t="s">
        <v>214</v>
      </c>
      <c r="E45" s="46" t="s">
        <v>215</v>
      </c>
      <c r="F45" s="30">
        <v>150733</v>
      </c>
      <c r="G45" s="30">
        <f t="shared" si="6"/>
        <v>150733</v>
      </c>
      <c r="H45" s="31" t="e">
        <f t="shared" ca="1" si="1"/>
        <v>#REF!</v>
      </c>
      <c r="I45" s="31">
        <f t="shared" si="2"/>
        <v>150733</v>
      </c>
      <c r="J45" s="31">
        <v>0</v>
      </c>
      <c r="K45" s="32" t="e">
        <f t="shared" ca="1" si="3"/>
        <v>#REF!</v>
      </c>
      <c r="L45" s="33" t="e">
        <f t="shared" ca="1" si="4"/>
        <v>#REF!</v>
      </c>
      <c r="M45" s="34" t="e">
        <f t="shared" ca="1" si="5"/>
        <v>#REF!</v>
      </c>
      <c r="N45" s="35" t="s">
        <v>199</v>
      </c>
      <c r="O45" s="65" t="s">
        <v>216</v>
      </c>
      <c r="P45" s="66"/>
      <c r="Q45" s="66"/>
    </row>
    <row r="46" spans="1:17" s="71" customFormat="1" ht="16.5" customHeight="1">
      <c r="A46" s="25" t="s">
        <v>217</v>
      </c>
      <c r="B46" s="52" t="s">
        <v>185</v>
      </c>
      <c r="C46" s="53" t="s">
        <v>218</v>
      </c>
      <c r="D46" s="54" t="s">
        <v>219</v>
      </c>
      <c r="E46" s="68" t="s">
        <v>220</v>
      </c>
      <c r="F46" s="56">
        <v>105000</v>
      </c>
      <c r="G46" s="56">
        <f t="shared" si="6"/>
        <v>105000</v>
      </c>
      <c r="H46" s="57" t="e">
        <f t="shared" ca="1" si="1"/>
        <v>#REF!</v>
      </c>
      <c r="I46" s="57">
        <f t="shared" si="2"/>
        <v>105000</v>
      </c>
      <c r="J46" s="57">
        <v>0</v>
      </c>
      <c r="K46" s="58" t="e">
        <f t="shared" ca="1" si="3"/>
        <v>#REF!</v>
      </c>
      <c r="L46" s="59" t="e">
        <f t="shared" ca="1" si="4"/>
        <v>#REF!</v>
      </c>
      <c r="M46" s="60" t="e">
        <f t="shared" ca="1" si="5"/>
        <v>#REF!</v>
      </c>
      <c r="N46" s="61" t="s">
        <v>199</v>
      </c>
      <c r="O46" s="69" t="s">
        <v>221</v>
      </c>
      <c r="P46" s="70"/>
      <c r="Q46" s="70"/>
    </row>
    <row r="47" spans="1:17" s="71" customFormat="1" ht="16.5" customHeight="1">
      <c r="A47" s="25" t="s">
        <v>222</v>
      </c>
      <c r="B47" s="52" t="s">
        <v>185</v>
      </c>
      <c r="C47" s="53" t="s">
        <v>223</v>
      </c>
      <c r="D47" s="54" t="s">
        <v>224</v>
      </c>
      <c r="E47" s="68" t="s">
        <v>225</v>
      </c>
      <c r="F47" s="56">
        <v>165000</v>
      </c>
      <c r="G47" s="56">
        <f t="shared" si="6"/>
        <v>165000</v>
      </c>
      <c r="H47" s="57" t="e">
        <f t="shared" ca="1" si="1"/>
        <v>#REF!</v>
      </c>
      <c r="I47" s="57">
        <f t="shared" si="2"/>
        <v>165000</v>
      </c>
      <c r="J47" s="57">
        <v>0</v>
      </c>
      <c r="K47" s="58" t="e">
        <f t="shared" ca="1" si="3"/>
        <v>#REF!</v>
      </c>
      <c r="L47" s="59" t="e">
        <f t="shared" ca="1" si="4"/>
        <v>#REF!</v>
      </c>
      <c r="M47" s="60" t="e">
        <f t="shared" ca="1" si="5"/>
        <v>#REF!</v>
      </c>
      <c r="N47" s="61" t="s">
        <v>199</v>
      </c>
      <c r="O47" s="54" t="s">
        <v>226</v>
      </c>
      <c r="P47" s="70"/>
      <c r="Q47" s="70"/>
    </row>
    <row r="48" spans="1:17" s="67" customFormat="1" ht="16.5" customHeight="1">
      <c r="A48" s="25" t="s">
        <v>227</v>
      </c>
      <c r="B48" s="26" t="s">
        <v>228</v>
      </c>
      <c r="C48" s="27" t="s">
        <v>27</v>
      </c>
      <c r="D48" s="28" t="s">
        <v>229</v>
      </c>
      <c r="E48" s="72" t="s">
        <v>23</v>
      </c>
      <c r="F48" s="30">
        <v>40165</v>
      </c>
      <c r="G48" s="30">
        <f t="shared" si="6"/>
        <v>40165</v>
      </c>
      <c r="H48" s="31" t="e">
        <f t="shared" ca="1" si="1"/>
        <v>#REF!</v>
      </c>
      <c r="I48" s="31">
        <f t="shared" si="2"/>
        <v>40165</v>
      </c>
      <c r="J48" s="31">
        <v>0</v>
      </c>
      <c r="K48" s="32" t="e">
        <f t="shared" ca="1" si="3"/>
        <v>#REF!</v>
      </c>
      <c r="L48" s="33" t="e">
        <f t="shared" ca="1" si="4"/>
        <v>#REF!</v>
      </c>
      <c r="M48" s="34" t="e">
        <f t="shared" ca="1" si="5"/>
        <v>#REF!</v>
      </c>
      <c r="N48" s="35" t="s">
        <v>199</v>
      </c>
      <c r="O48" s="28"/>
      <c r="P48" s="66"/>
      <c r="Q48" s="66"/>
    </row>
    <row r="49" spans="1:17" s="67" customFormat="1" ht="21" customHeight="1">
      <c r="A49" s="48" t="s">
        <v>230</v>
      </c>
      <c r="B49" s="26" t="s">
        <v>231</v>
      </c>
      <c r="C49" s="27" t="s">
        <v>208</v>
      </c>
      <c r="D49" s="28" t="s">
        <v>232</v>
      </c>
      <c r="E49" s="72" t="s">
        <v>210</v>
      </c>
      <c r="F49" s="30">
        <v>647955</v>
      </c>
      <c r="G49" s="30">
        <f t="shared" si="6"/>
        <v>647955</v>
      </c>
      <c r="H49" s="31" t="e">
        <f t="shared" ca="1" si="1"/>
        <v>#REF!</v>
      </c>
      <c r="I49" s="31">
        <f t="shared" si="2"/>
        <v>647955</v>
      </c>
      <c r="J49" s="31">
        <v>0</v>
      </c>
      <c r="K49" s="32" t="e">
        <f t="shared" ca="1" si="3"/>
        <v>#REF!</v>
      </c>
      <c r="L49" s="33" t="e">
        <f t="shared" ca="1" si="4"/>
        <v>#REF!</v>
      </c>
      <c r="M49" s="34" t="e">
        <f t="shared" ca="1" si="5"/>
        <v>#REF!</v>
      </c>
      <c r="N49" s="35"/>
      <c r="O49" s="28"/>
      <c r="P49" s="66"/>
      <c r="Q49" s="66"/>
    </row>
    <row r="50" spans="1:17" s="71" customFormat="1" ht="16.5" customHeight="1">
      <c r="A50" s="25" t="s">
        <v>233</v>
      </c>
      <c r="B50" s="52" t="s">
        <v>234</v>
      </c>
      <c r="C50" s="53" t="s">
        <v>235</v>
      </c>
      <c r="D50" s="54" t="s">
        <v>236</v>
      </c>
      <c r="E50" s="68" t="s">
        <v>237</v>
      </c>
      <c r="F50" s="56">
        <v>20285</v>
      </c>
      <c r="G50" s="56">
        <f t="shared" si="6"/>
        <v>20285</v>
      </c>
      <c r="H50" s="57" t="e">
        <f t="shared" ca="1" si="1"/>
        <v>#REF!</v>
      </c>
      <c r="I50" s="57">
        <f t="shared" si="2"/>
        <v>20285</v>
      </c>
      <c r="J50" s="57">
        <v>0</v>
      </c>
      <c r="K50" s="58" t="e">
        <f t="shared" ca="1" si="3"/>
        <v>#REF!</v>
      </c>
      <c r="L50" s="59" t="e">
        <f t="shared" ca="1" si="4"/>
        <v>#REF!</v>
      </c>
      <c r="M50" s="60" t="e">
        <f t="shared" ca="1" si="5"/>
        <v>#REF!</v>
      </c>
      <c r="N50" s="61" t="s">
        <v>199</v>
      </c>
      <c r="O50" s="54" t="s">
        <v>238</v>
      </c>
      <c r="P50" s="70"/>
      <c r="Q50" s="70"/>
    </row>
    <row r="51" spans="1:17" s="67" customFormat="1" ht="19.5" customHeight="1">
      <c r="A51" s="25" t="s">
        <v>239</v>
      </c>
      <c r="B51" s="26" t="s">
        <v>240</v>
      </c>
      <c r="C51" s="27" t="s">
        <v>241</v>
      </c>
      <c r="D51" s="28" t="s">
        <v>242</v>
      </c>
      <c r="E51" s="72" t="s">
        <v>243</v>
      </c>
      <c r="F51" s="30">
        <v>2571257</v>
      </c>
      <c r="G51" s="30">
        <f t="shared" si="6"/>
        <v>2571257</v>
      </c>
      <c r="H51" s="31" t="e">
        <f t="shared" ca="1" si="1"/>
        <v>#REF!</v>
      </c>
      <c r="I51" s="31">
        <f t="shared" si="2"/>
        <v>2571257</v>
      </c>
      <c r="J51" s="31">
        <v>0</v>
      </c>
      <c r="K51" s="32" t="e">
        <f t="shared" ca="1" si="3"/>
        <v>#REF!</v>
      </c>
      <c r="L51" s="33" t="e">
        <f t="shared" ca="1" si="4"/>
        <v>#REF!</v>
      </c>
      <c r="M51" s="34" t="e">
        <f t="shared" ca="1" si="5"/>
        <v>#REF!</v>
      </c>
      <c r="N51" s="35" t="s">
        <v>199</v>
      </c>
      <c r="O51" s="28" t="s">
        <v>244</v>
      </c>
      <c r="P51" s="66"/>
      <c r="Q51" s="66"/>
    </row>
    <row r="52" spans="1:17" s="67" customFormat="1" ht="16.5" customHeight="1">
      <c r="A52" s="25" t="s">
        <v>245</v>
      </c>
      <c r="B52" s="26" t="s">
        <v>246</v>
      </c>
      <c r="C52" s="27" t="s">
        <v>202</v>
      </c>
      <c r="D52" s="28" t="s">
        <v>247</v>
      </c>
      <c r="E52" s="73" t="s">
        <v>204</v>
      </c>
      <c r="F52" s="30">
        <v>138000</v>
      </c>
      <c r="G52" s="30">
        <f t="shared" si="6"/>
        <v>138000</v>
      </c>
      <c r="H52" s="31" t="e">
        <f t="shared" ca="1" si="1"/>
        <v>#REF!</v>
      </c>
      <c r="I52" s="31">
        <f t="shared" si="2"/>
        <v>138000</v>
      </c>
      <c r="J52" s="31">
        <v>0</v>
      </c>
      <c r="K52" s="32" t="e">
        <f t="shared" ca="1" si="3"/>
        <v>#REF!</v>
      </c>
      <c r="L52" s="33" t="e">
        <f t="shared" ca="1" si="4"/>
        <v>#REF!</v>
      </c>
      <c r="M52" s="34" t="e">
        <f t="shared" ca="1" si="5"/>
        <v>#REF!</v>
      </c>
      <c r="N52" s="35" t="s">
        <v>24</v>
      </c>
      <c r="O52" s="74" t="s">
        <v>248</v>
      </c>
      <c r="P52" s="66"/>
      <c r="Q52" s="66"/>
    </row>
    <row r="53" spans="1:17" s="67" customFormat="1" ht="16.5" customHeight="1">
      <c r="A53" s="25" t="s">
        <v>249</v>
      </c>
      <c r="B53" s="26" t="s">
        <v>240</v>
      </c>
      <c r="C53" s="27" t="s">
        <v>131</v>
      </c>
      <c r="D53" s="28" t="s">
        <v>250</v>
      </c>
      <c r="E53" s="72" t="s">
        <v>251</v>
      </c>
      <c r="F53" s="30">
        <v>120000</v>
      </c>
      <c r="G53" s="30">
        <f t="shared" si="6"/>
        <v>120000</v>
      </c>
      <c r="H53" s="31" t="e">
        <f t="shared" ca="1" si="1"/>
        <v>#REF!</v>
      </c>
      <c r="I53" s="31">
        <f t="shared" si="2"/>
        <v>120000</v>
      </c>
      <c r="J53" s="31">
        <v>0</v>
      </c>
      <c r="K53" s="32" t="e">
        <f t="shared" ca="1" si="3"/>
        <v>#REF!</v>
      </c>
      <c r="L53" s="33" t="e">
        <f t="shared" ca="1" si="4"/>
        <v>#REF!</v>
      </c>
      <c r="M53" s="34" t="e">
        <f t="shared" ca="1" si="5"/>
        <v>#REF!</v>
      </c>
      <c r="N53" s="35" t="s">
        <v>24</v>
      </c>
      <c r="O53" s="28" t="s">
        <v>252</v>
      </c>
      <c r="P53" s="66"/>
      <c r="Q53" s="66"/>
    </row>
    <row r="54" spans="1:17" s="67" customFormat="1" ht="16.5" customHeight="1">
      <c r="A54" s="25" t="s">
        <v>253</v>
      </c>
      <c r="B54" s="26" t="s">
        <v>254</v>
      </c>
      <c r="C54" s="27" t="s">
        <v>235</v>
      </c>
      <c r="D54" s="28" t="s">
        <v>255</v>
      </c>
      <c r="E54" s="72" t="s">
        <v>256</v>
      </c>
      <c r="F54" s="30">
        <v>430000</v>
      </c>
      <c r="G54" s="30">
        <f t="shared" si="6"/>
        <v>430000</v>
      </c>
      <c r="H54" s="31" t="e">
        <f t="shared" ca="1" si="1"/>
        <v>#REF!</v>
      </c>
      <c r="I54" s="31">
        <f t="shared" si="2"/>
        <v>430000</v>
      </c>
      <c r="J54" s="31">
        <v>0</v>
      </c>
      <c r="K54" s="32" t="e">
        <f t="shared" ca="1" si="3"/>
        <v>#REF!</v>
      </c>
      <c r="L54" s="33" t="e">
        <f t="shared" ca="1" si="4"/>
        <v>#REF!</v>
      </c>
      <c r="M54" s="34" t="e">
        <f t="shared" ca="1" si="5"/>
        <v>#REF!</v>
      </c>
      <c r="N54" s="35" t="s">
        <v>199</v>
      </c>
      <c r="O54" s="28" t="s">
        <v>257</v>
      </c>
      <c r="P54" s="66"/>
      <c r="Q54" s="66"/>
    </row>
    <row r="55" spans="1:17" s="67" customFormat="1" ht="28.5" customHeight="1">
      <c r="A55" s="25" t="s">
        <v>258</v>
      </c>
      <c r="B55" s="26" t="s">
        <v>254</v>
      </c>
      <c r="C55" s="27" t="s">
        <v>259</v>
      </c>
      <c r="D55" s="28" t="s">
        <v>260</v>
      </c>
      <c r="E55" s="72" t="s">
        <v>261</v>
      </c>
      <c r="F55" s="30">
        <v>43800</v>
      </c>
      <c r="G55" s="30">
        <f t="shared" si="6"/>
        <v>43800</v>
      </c>
      <c r="H55" s="31" t="e">
        <f t="shared" ca="1" si="1"/>
        <v>#REF!</v>
      </c>
      <c r="I55" s="31">
        <f t="shared" si="2"/>
        <v>43800</v>
      </c>
      <c r="J55" s="31">
        <v>0</v>
      </c>
      <c r="K55" s="32" t="e">
        <f t="shared" ca="1" si="3"/>
        <v>#REF!</v>
      </c>
      <c r="L55" s="33" t="e">
        <f t="shared" ca="1" si="4"/>
        <v>#REF!</v>
      </c>
      <c r="M55" s="34" t="e">
        <f t="shared" ca="1" si="5"/>
        <v>#REF!</v>
      </c>
      <c r="N55" s="35"/>
      <c r="O55" s="28"/>
      <c r="P55" s="66"/>
      <c r="Q55" s="66"/>
    </row>
    <row r="56" spans="1:17" s="36" customFormat="1" ht="15.75" customHeight="1">
      <c r="A56" s="25" t="s">
        <v>262</v>
      </c>
      <c r="B56" s="26" t="s">
        <v>135</v>
      </c>
      <c r="C56" s="27" t="s">
        <v>181</v>
      </c>
      <c r="D56" s="28" t="s">
        <v>263</v>
      </c>
      <c r="E56" s="46" t="s">
        <v>264</v>
      </c>
      <c r="F56" s="30">
        <v>3138486</v>
      </c>
      <c r="G56" s="30">
        <f t="shared" si="6"/>
        <v>3138486</v>
      </c>
      <c r="H56" s="31" t="e">
        <f t="shared" ca="1" si="1"/>
        <v>#REF!</v>
      </c>
      <c r="I56" s="31">
        <f t="shared" si="2"/>
        <v>3138486</v>
      </c>
      <c r="J56" s="31">
        <v>0</v>
      </c>
      <c r="K56" s="32" t="e">
        <f t="shared" ca="1" si="3"/>
        <v>#REF!</v>
      </c>
      <c r="L56" s="33" t="e">
        <f t="shared" ca="1" si="4"/>
        <v>#REF!</v>
      </c>
      <c r="M56" s="34" t="e">
        <f t="shared" ca="1" si="5"/>
        <v>#REF!</v>
      </c>
      <c r="N56" s="35"/>
      <c r="O56" s="28" t="s">
        <v>265</v>
      </c>
      <c r="P56" s="45"/>
      <c r="Q56" s="45"/>
    </row>
    <row r="57" spans="1:17" s="67" customFormat="1" ht="16.5" customHeight="1">
      <c r="A57" s="25" t="s">
        <v>266</v>
      </c>
      <c r="B57" s="26" t="s">
        <v>267</v>
      </c>
      <c r="C57" s="27" t="s">
        <v>235</v>
      </c>
      <c r="D57" s="28" t="s">
        <v>268</v>
      </c>
      <c r="E57" s="72" t="s">
        <v>269</v>
      </c>
      <c r="F57" s="30">
        <v>40682</v>
      </c>
      <c r="G57" s="30">
        <f t="shared" si="6"/>
        <v>40682</v>
      </c>
      <c r="H57" s="31" t="e">
        <f t="shared" ca="1" si="1"/>
        <v>#REF!</v>
      </c>
      <c r="I57" s="31">
        <f t="shared" si="2"/>
        <v>40682</v>
      </c>
      <c r="J57" s="31">
        <v>0</v>
      </c>
      <c r="K57" s="32" t="e">
        <f t="shared" ca="1" si="3"/>
        <v>#REF!</v>
      </c>
      <c r="L57" s="33" t="e">
        <f t="shared" ca="1" si="4"/>
        <v>#REF!</v>
      </c>
      <c r="M57" s="34" t="e">
        <f t="shared" ca="1" si="5"/>
        <v>#REF!</v>
      </c>
      <c r="N57" s="35" t="s">
        <v>199</v>
      </c>
      <c r="O57" s="28"/>
      <c r="P57" s="66"/>
      <c r="Q57" s="66"/>
    </row>
    <row r="58" spans="1:17" s="67" customFormat="1" ht="16.5" customHeight="1">
      <c r="A58" s="25" t="s">
        <v>270</v>
      </c>
      <c r="B58" s="26" t="s">
        <v>267</v>
      </c>
      <c r="C58" s="27" t="s">
        <v>235</v>
      </c>
      <c r="D58" s="28" t="s">
        <v>271</v>
      </c>
      <c r="E58" s="72" t="s">
        <v>272</v>
      </c>
      <c r="F58" s="30">
        <v>15210</v>
      </c>
      <c r="G58" s="30">
        <f t="shared" si="6"/>
        <v>15210</v>
      </c>
      <c r="H58" s="31" t="e">
        <f t="shared" ca="1" si="1"/>
        <v>#REF!</v>
      </c>
      <c r="I58" s="31">
        <f t="shared" si="2"/>
        <v>15210</v>
      </c>
      <c r="J58" s="31">
        <v>0</v>
      </c>
      <c r="K58" s="32" t="e">
        <f t="shared" ca="1" si="3"/>
        <v>#REF!</v>
      </c>
      <c r="L58" s="33" t="e">
        <f t="shared" ca="1" si="4"/>
        <v>#REF!</v>
      </c>
      <c r="M58" s="34" t="e">
        <f t="shared" ca="1" si="5"/>
        <v>#REF!</v>
      </c>
      <c r="N58" s="35" t="s">
        <v>199</v>
      </c>
      <c r="O58" s="28"/>
      <c r="P58" s="66"/>
      <c r="Q58" s="66"/>
    </row>
    <row r="59" spans="1:17" s="67" customFormat="1" ht="16.5" customHeight="1">
      <c r="A59" s="48" t="s">
        <v>273</v>
      </c>
      <c r="B59" s="26" t="s">
        <v>274</v>
      </c>
      <c r="C59" s="27" t="s">
        <v>235</v>
      </c>
      <c r="D59" s="28" t="s">
        <v>275</v>
      </c>
      <c r="E59" s="68" t="s">
        <v>276</v>
      </c>
      <c r="F59" s="30">
        <v>150000</v>
      </c>
      <c r="G59" s="30">
        <f t="shared" si="6"/>
        <v>150000</v>
      </c>
      <c r="H59" s="31" t="e">
        <f t="shared" ca="1" si="1"/>
        <v>#REF!</v>
      </c>
      <c r="I59" s="31">
        <f t="shared" si="2"/>
        <v>150000</v>
      </c>
      <c r="J59" s="31">
        <v>0</v>
      </c>
      <c r="K59" s="32" t="e">
        <f t="shared" ca="1" si="3"/>
        <v>#REF!</v>
      </c>
      <c r="L59" s="33" t="e">
        <f t="shared" ca="1" si="4"/>
        <v>#REF!</v>
      </c>
      <c r="M59" s="34" t="e">
        <f t="shared" ca="1" si="5"/>
        <v>#REF!</v>
      </c>
      <c r="N59" s="35"/>
      <c r="O59" s="28" t="s">
        <v>277</v>
      </c>
      <c r="P59" s="66"/>
      <c r="Q59" s="66"/>
    </row>
    <row r="60" spans="1:17" s="67" customFormat="1" ht="16.5" customHeight="1">
      <c r="A60" s="48" t="s">
        <v>278</v>
      </c>
      <c r="B60" s="26" t="s">
        <v>279</v>
      </c>
      <c r="C60" s="27" t="s">
        <v>280</v>
      </c>
      <c r="D60" s="28" t="s">
        <v>281</v>
      </c>
      <c r="E60" s="68" t="s">
        <v>264</v>
      </c>
      <c r="F60" s="30">
        <v>135990</v>
      </c>
      <c r="G60" s="30">
        <f t="shared" si="6"/>
        <v>135990</v>
      </c>
      <c r="H60" s="31" t="e">
        <f t="shared" ca="1" si="1"/>
        <v>#REF!</v>
      </c>
      <c r="I60" s="31">
        <f t="shared" si="2"/>
        <v>135990</v>
      </c>
      <c r="J60" s="31">
        <v>0</v>
      </c>
      <c r="K60" s="32" t="e">
        <f t="shared" ca="1" si="3"/>
        <v>#REF!</v>
      </c>
      <c r="L60" s="33" t="e">
        <f t="shared" ca="1" si="4"/>
        <v>#REF!</v>
      </c>
      <c r="M60" s="34" t="e">
        <f t="shared" ca="1" si="5"/>
        <v>#REF!</v>
      </c>
      <c r="N60" s="35"/>
      <c r="O60" s="75" t="s">
        <v>282</v>
      </c>
      <c r="P60" s="66"/>
      <c r="Q60" s="66"/>
    </row>
    <row r="61" spans="1:17" s="67" customFormat="1" ht="16.5" customHeight="1">
      <c r="A61" s="47" t="s">
        <v>283</v>
      </c>
      <c r="B61" s="26" t="s">
        <v>284</v>
      </c>
      <c r="C61" s="27" t="s">
        <v>108</v>
      </c>
      <c r="D61" s="28" t="s">
        <v>285</v>
      </c>
      <c r="E61" s="72" t="s">
        <v>147</v>
      </c>
      <c r="F61" s="30">
        <v>0</v>
      </c>
      <c r="G61" s="30">
        <f t="shared" si="6"/>
        <v>0</v>
      </c>
      <c r="H61" s="31" t="e">
        <f t="shared" ca="1" si="1"/>
        <v>#REF!</v>
      </c>
      <c r="I61" s="31">
        <f t="shared" si="2"/>
        <v>0</v>
      </c>
      <c r="J61" s="31">
        <v>0</v>
      </c>
      <c r="K61" s="32" t="e">
        <f t="shared" ca="1" si="3"/>
        <v>#REF!</v>
      </c>
      <c r="L61" s="33" t="e">
        <f t="shared" ca="1" si="4"/>
        <v>#REF!</v>
      </c>
      <c r="M61" s="34" t="e">
        <f t="shared" ca="1" si="5"/>
        <v>#REF!</v>
      </c>
      <c r="N61" s="35" t="s">
        <v>199</v>
      </c>
      <c r="O61" s="28" t="s">
        <v>286</v>
      </c>
      <c r="P61" s="66"/>
      <c r="Q61" s="66"/>
    </row>
    <row r="62" spans="1:17" s="87" customFormat="1" ht="16.5" customHeight="1">
      <c r="A62" s="25" t="s">
        <v>287</v>
      </c>
      <c r="B62" s="76" t="s">
        <v>288</v>
      </c>
      <c r="C62" s="77" t="s">
        <v>235</v>
      </c>
      <c r="D62" s="78" t="s">
        <v>289</v>
      </c>
      <c r="E62" s="79" t="s">
        <v>290</v>
      </c>
      <c r="F62" s="80">
        <v>0</v>
      </c>
      <c r="G62" s="80">
        <f t="shared" si="6"/>
        <v>0</v>
      </c>
      <c r="H62" s="81" t="e">
        <f t="shared" ca="1" si="1"/>
        <v>#REF!</v>
      </c>
      <c r="I62" s="81">
        <f t="shared" si="2"/>
        <v>0</v>
      </c>
      <c r="J62" s="81">
        <v>0</v>
      </c>
      <c r="K62" s="82" t="e">
        <f t="shared" ca="1" si="3"/>
        <v>#REF!</v>
      </c>
      <c r="L62" s="83" t="e">
        <f t="shared" ca="1" si="4"/>
        <v>#REF!</v>
      </c>
      <c r="M62" s="84" t="e">
        <f t="shared" ca="1" si="5"/>
        <v>#REF!</v>
      </c>
      <c r="N62" s="85" t="s">
        <v>199</v>
      </c>
      <c r="O62" s="78" t="s">
        <v>291</v>
      </c>
      <c r="P62" s="86"/>
      <c r="Q62" s="86"/>
    </row>
    <row r="63" spans="1:17" s="71" customFormat="1" ht="16.5" customHeight="1">
      <c r="A63" s="25" t="s">
        <v>292</v>
      </c>
      <c r="B63" s="52" t="s">
        <v>293</v>
      </c>
      <c r="C63" s="27" t="s">
        <v>294</v>
      </c>
      <c r="D63" s="54" t="s">
        <v>295</v>
      </c>
      <c r="E63" s="68" t="s">
        <v>23</v>
      </c>
      <c r="F63" s="56">
        <v>137711</v>
      </c>
      <c r="G63" s="30">
        <f t="shared" si="6"/>
        <v>137711</v>
      </c>
      <c r="H63" s="31" t="e">
        <f t="shared" ca="1" si="1"/>
        <v>#REF!</v>
      </c>
      <c r="I63" s="31">
        <f t="shared" si="2"/>
        <v>137711</v>
      </c>
      <c r="J63" s="31">
        <v>0</v>
      </c>
      <c r="K63" s="32" t="e">
        <f t="shared" ca="1" si="3"/>
        <v>#REF!</v>
      </c>
      <c r="L63" s="33" t="e">
        <f t="shared" ca="1" si="4"/>
        <v>#REF!</v>
      </c>
      <c r="M63" s="34" t="e">
        <f t="shared" ca="1" si="5"/>
        <v>#REF!</v>
      </c>
      <c r="N63" s="61" t="s">
        <v>24</v>
      </c>
      <c r="O63" s="54" t="s">
        <v>286</v>
      </c>
      <c r="P63" s="70"/>
      <c r="Q63" s="70"/>
    </row>
    <row r="64" spans="1:17" s="67" customFormat="1" ht="16.5" customHeight="1">
      <c r="A64" s="48" t="s">
        <v>296</v>
      </c>
      <c r="B64" s="26" t="s">
        <v>297</v>
      </c>
      <c r="C64" s="27" t="s">
        <v>298</v>
      </c>
      <c r="D64" s="28" t="s">
        <v>299</v>
      </c>
      <c r="E64" s="72" t="s">
        <v>300</v>
      </c>
      <c r="F64" s="30">
        <v>20000</v>
      </c>
      <c r="G64" s="30">
        <f t="shared" si="6"/>
        <v>20000</v>
      </c>
      <c r="H64" s="31" t="e">
        <f t="shared" ca="1" si="1"/>
        <v>#REF!</v>
      </c>
      <c r="I64" s="31">
        <f t="shared" si="2"/>
        <v>20000</v>
      </c>
      <c r="J64" s="31">
        <v>0</v>
      </c>
      <c r="K64" s="32" t="e">
        <f t="shared" ca="1" si="3"/>
        <v>#REF!</v>
      </c>
      <c r="L64" s="33" t="e">
        <f t="shared" ca="1" si="4"/>
        <v>#REF!</v>
      </c>
      <c r="M64" s="34" t="e">
        <f t="shared" ca="1" si="5"/>
        <v>#REF!</v>
      </c>
      <c r="N64" s="35"/>
      <c r="O64" s="28" t="s">
        <v>286</v>
      </c>
      <c r="P64" s="66"/>
      <c r="Q64" s="66"/>
    </row>
    <row r="65" spans="1:17" s="71" customFormat="1" ht="16.5" customHeight="1">
      <c r="A65" s="25" t="s">
        <v>301</v>
      </c>
      <c r="B65" s="52" t="s">
        <v>293</v>
      </c>
      <c r="C65" s="27" t="s">
        <v>302</v>
      </c>
      <c r="D65" s="54" t="s">
        <v>303</v>
      </c>
      <c r="E65" s="68" t="s">
        <v>304</v>
      </c>
      <c r="F65" s="56">
        <v>3907038.37</v>
      </c>
      <c r="G65" s="30">
        <f t="shared" si="6"/>
        <v>3907038.37</v>
      </c>
      <c r="H65" s="31" t="e">
        <f t="shared" ca="1" si="1"/>
        <v>#REF!</v>
      </c>
      <c r="I65" s="31">
        <f t="shared" si="2"/>
        <v>3907038.37</v>
      </c>
      <c r="J65" s="31">
        <v>0</v>
      </c>
      <c r="K65" s="32" t="e">
        <f t="shared" ca="1" si="3"/>
        <v>#REF!</v>
      </c>
      <c r="L65" s="33" t="e">
        <f t="shared" ca="1" si="4"/>
        <v>#REF!</v>
      </c>
      <c r="M65" s="34" t="e">
        <f t="shared" ca="1" si="5"/>
        <v>#REF!</v>
      </c>
      <c r="N65" s="61" t="s">
        <v>199</v>
      </c>
      <c r="O65" s="54" t="s">
        <v>286</v>
      </c>
      <c r="P65" s="70"/>
      <c r="Q65" s="70"/>
    </row>
    <row r="66" spans="1:17" s="71" customFormat="1" ht="16.5" customHeight="1">
      <c r="A66" s="25" t="s">
        <v>305</v>
      </c>
      <c r="B66" s="52" t="s">
        <v>293</v>
      </c>
      <c r="C66" s="27" t="s">
        <v>306</v>
      </c>
      <c r="D66" s="54" t="s">
        <v>307</v>
      </c>
      <c r="E66" s="68" t="s">
        <v>304</v>
      </c>
      <c r="F66" s="56">
        <v>137377.49</v>
      </c>
      <c r="G66" s="30">
        <f t="shared" si="6"/>
        <v>137377.49</v>
      </c>
      <c r="H66" s="31" t="e">
        <f t="shared" ca="1" si="1"/>
        <v>#REF!</v>
      </c>
      <c r="I66" s="31">
        <f t="shared" si="2"/>
        <v>137377.49</v>
      </c>
      <c r="J66" s="31">
        <v>0</v>
      </c>
      <c r="K66" s="32" t="e">
        <f t="shared" ca="1" si="3"/>
        <v>#REF!</v>
      </c>
      <c r="L66" s="33" t="e">
        <f t="shared" ca="1" si="4"/>
        <v>#REF!</v>
      </c>
      <c r="M66" s="34" t="e">
        <f t="shared" ca="1" si="5"/>
        <v>#REF!</v>
      </c>
      <c r="N66" s="61" t="s">
        <v>199</v>
      </c>
      <c r="O66" s="54" t="s">
        <v>286</v>
      </c>
      <c r="P66" s="70"/>
      <c r="Q66" s="70"/>
    </row>
    <row r="67" spans="1:17" s="67" customFormat="1" ht="16.5" customHeight="1">
      <c r="A67" s="25" t="s">
        <v>308</v>
      </c>
      <c r="B67" s="26" t="s">
        <v>309</v>
      </c>
      <c r="C67" s="27" t="s">
        <v>294</v>
      </c>
      <c r="D67" s="28" t="s">
        <v>310</v>
      </c>
      <c r="E67" s="72" t="s">
        <v>23</v>
      </c>
      <c r="F67" s="30">
        <v>37738</v>
      </c>
      <c r="G67" s="30">
        <f t="shared" si="6"/>
        <v>37738</v>
      </c>
      <c r="H67" s="31" t="e">
        <f t="shared" ca="1" si="1"/>
        <v>#REF!</v>
      </c>
      <c r="I67" s="31">
        <f t="shared" si="2"/>
        <v>37738</v>
      </c>
      <c r="J67" s="31">
        <v>0</v>
      </c>
      <c r="K67" s="32" t="e">
        <f t="shared" ca="1" si="3"/>
        <v>#REF!</v>
      </c>
      <c r="L67" s="33" t="e">
        <f t="shared" ca="1" si="4"/>
        <v>#REF!</v>
      </c>
      <c r="M67" s="34" t="e">
        <f t="shared" ca="1" si="5"/>
        <v>#REF!</v>
      </c>
      <c r="N67" s="35"/>
      <c r="O67" s="28"/>
      <c r="P67" s="66"/>
      <c r="Q67" s="66"/>
    </row>
    <row r="68" spans="1:17" s="71" customFormat="1" ht="16.5" customHeight="1">
      <c r="A68" s="25" t="s">
        <v>311</v>
      </c>
      <c r="B68" s="52" t="s">
        <v>312</v>
      </c>
      <c r="C68" s="27" t="s">
        <v>313</v>
      </c>
      <c r="D68" s="54" t="s">
        <v>314</v>
      </c>
      <c r="E68" s="68" t="s">
        <v>315</v>
      </c>
      <c r="F68" s="56">
        <v>339000</v>
      </c>
      <c r="G68" s="30">
        <f t="shared" si="6"/>
        <v>339000</v>
      </c>
      <c r="H68" s="31" t="e">
        <f t="shared" ref="H68:H131" ca="1" si="7">SUMIF(INDIRECT($K$213),A68,INDIRECT($K$214))</f>
        <v>#REF!</v>
      </c>
      <c r="I68" s="31">
        <f t="shared" ref="I68:I131" si="8">IF(G68&lt;&gt;0,G68,F68)</f>
        <v>339000</v>
      </c>
      <c r="J68" s="31">
        <v>0</v>
      </c>
      <c r="K68" s="32" t="e">
        <f t="shared" ref="K68:K131" ca="1" si="9">SUMIF(INDIRECT($K$216),A68,INDIRECT($K$217))</f>
        <v>#REF!</v>
      </c>
      <c r="L68" s="33" t="e">
        <f t="shared" ref="L68:L131" ca="1" si="10">IF(G68&gt;0,K68/G68,K68/F68)</f>
        <v>#REF!</v>
      </c>
      <c r="M68" s="34" t="e">
        <f t="shared" ref="M68:M131" ca="1" si="11">IF(G68&gt;0,G68-K68,F68-K68)</f>
        <v>#REF!</v>
      </c>
      <c r="N68" s="61" t="s">
        <v>199</v>
      </c>
      <c r="O68" s="54" t="s">
        <v>286</v>
      </c>
      <c r="P68" s="70"/>
      <c r="Q68" s="70"/>
    </row>
    <row r="69" spans="1:17" s="71" customFormat="1" ht="16.5" customHeight="1">
      <c r="A69" s="25" t="s">
        <v>316</v>
      </c>
      <c r="B69" s="52" t="s">
        <v>317</v>
      </c>
      <c r="C69" s="27" t="s">
        <v>318</v>
      </c>
      <c r="D69" s="54" t="s">
        <v>319</v>
      </c>
      <c r="E69" s="68" t="s">
        <v>320</v>
      </c>
      <c r="F69" s="56">
        <v>19645</v>
      </c>
      <c r="G69" s="30">
        <f t="shared" si="6"/>
        <v>19645</v>
      </c>
      <c r="H69" s="31" t="e">
        <f t="shared" ca="1" si="7"/>
        <v>#REF!</v>
      </c>
      <c r="I69" s="31">
        <f t="shared" si="8"/>
        <v>19645</v>
      </c>
      <c r="J69" s="31">
        <v>0</v>
      </c>
      <c r="K69" s="32" t="e">
        <f t="shared" ca="1" si="9"/>
        <v>#REF!</v>
      </c>
      <c r="L69" s="33" t="e">
        <f t="shared" ca="1" si="10"/>
        <v>#REF!</v>
      </c>
      <c r="M69" s="34" t="e">
        <f t="shared" ca="1" si="11"/>
        <v>#REF!</v>
      </c>
      <c r="N69" s="61" t="s">
        <v>199</v>
      </c>
      <c r="O69" s="54" t="s">
        <v>286</v>
      </c>
      <c r="P69" s="70"/>
      <c r="Q69" s="70"/>
    </row>
    <row r="70" spans="1:17" s="71" customFormat="1" ht="16.5" customHeight="1">
      <c r="A70" s="25" t="s">
        <v>321</v>
      </c>
      <c r="B70" s="52" t="s">
        <v>317</v>
      </c>
      <c r="C70" s="27" t="s">
        <v>322</v>
      </c>
      <c r="D70" s="54" t="s">
        <v>323</v>
      </c>
      <c r="E70" s="68" t="s">
        <v>324</v>
      </c>
      <c r="F70" s="56">
        <v>83164.149999999994</v>
      </c>
      <c r="G70" s="30">
        <f t="shared" si="6"/>
        <v>83164.149999999994</v>
      </c>
      <c r="H70" s="31" t="e">
        <f t="shared" ca="1" si="7"/>
        <v>#REF!</v>
      </c>
      <c r="I70" s="31">
        <f t="shared" si="8"/>
        <v>83164.149999999994</v>
      </c>
      <c r="J70" s="31">
        <v>0</v>
      </c>
      <c r="K70" s="32" t="e">
        <f t="shared" ca="1" si="9"/>
        <v>#REF!</v>
      </c>
      <c r="L70" s="33" t="e">
        <f t="shared" ca="1" si="10"/>
        <v>#REF!</v>
      </c>
      <c r="M70" s="34" t="e">
        <f t="shared" ca="1" si="11"/>
        <v>#REF!</v>
      </c>
      <c r="N70" s="61" t="s">
        <v>199</v>
      </c>
      <c r="O70" s="54" t="s">
        <v>286</v>
      </c>
      <c r="P70" s="70"/>
      <c r="Q70" s="70"/>
    </row>
    <row r="71" spans="1:17" s="71" customFormat="1" ht="16.5" customHeight="1">
      <c r="A71" s="25" t="s">
        <v>325</v>
      </c>
      <c r="B71" s="52" t="s">
        <v>317</v>
      </c>
      <c r="C71" s="27" t="s">
        <v>326</v>
      </c>
      <c r="D71" s="54" t="s">
        <v>327</v>
      </c>
      <c r="E71" s="68" t="s">
        <v>328</v>
      </c>
      <c r="F71" s="56">
        <v>65619</v>
      </c>
      <c r="G71" s="30">
        <f t="shared" si="6"/>
        <v>65619</v>
      </c>
      <c r="H71" s="31" t="e">
        <f t="shared" ca="1" si="7"/>
        <v>#REF!</v>
      </c>
      <c r="I71" s="31">
        <f t="shared" si="8"/>
        <v>65619</v>
      </c>
      <c r="J71" s="31">
        <v>0</v>
      </c>
      <c r="K71" s="32" t="e">
        <f t="shared" ca="1" si="9"/>
        <v>#REF!</v>
      </c>
      <c r="L71" s="33" t="e">
        <f t="shared" ca="1" si="10"/>
        <v>#REF!</v>
      </c>
      <c r="M71" s="34" t="e">
        <f t="shared" ca="1" si="11"/>
        <v>#REF!</v>
      </c>
      <c r="N71" s="61" t="s">
        <v>199</v>
      </c>
      <c r="O71" s="54" t="s">
        <v>286</v>
      </c>
      <c r="P71" s="70"/>
      <c r="Q71" s="70"/>
    </row>
    <row r="72" spans="1:17" s="36" customFormat="1" ht="16.5" customHeight="1">
      <c r="A72" s="48" t="s">
        <v>329</v>
      </c>
      <c r="B72" s="26" t="s">
        <v>330</v>
      </c>
      <c r="C72" s="27" t="s">
        <v>326</v>
      </c>
      <c r="D72" s="28" t="s">
        <v>331</v>
      </c>
      <c r="E72" s="46" t="s">
        <v>328</v>
      </c>
      <c r="F72" s="30">
        <v>9381</v>
      </c>
      <c r="G72" s="30">
        <f t="shared" si="6"/>
        <v>9381</v>
      </c>
      <c r="H72" s="31" t="e">
        <f t="shared" ca="1" si="7"/>
        <v>#REF!</v>
      </c>
      <c r="I72" s="31">
        <f t="shared" si="8"/>
        <v>9381</v>
      </c>
      <c r="J72" s="31">
        <v>0</v>
      </c>
      <c r="K72" s="32" t="e">
        <f t="shared" ca="1" si="9"/>
        <v>#REF!</v>
      </c>
      <c r="L72" s="33" t="e">
        <f t="shared" ca="1" si="10"/>
        <v>#REF!</v>
      </c>
      <c r="M72" s="34" t="e">
        <f t="shared" ca="1" si="11"/>
        <v>#REF!</v>
      </c>
      <c r="N72" s="35"/>
      <c r="O72" s="54" t="s">
        <v>286</v>
      </c>
      <c r="P72" s="45"/>
      <c r="Q72" s="45"/>
    </row>
    <row r="73" spans="1:17" s="36" customFormat="1" ht="16.5" customHeight="1">
      <c r="A73" s="48" t="s">
        <v>332</v>
      </c>
      <c r="B73" s="26" t="s">
        <v>333</v>
      </c>
      <c r="C73" s="27" t="s">
        <v>326</v>
      </c>
      <c r="D73" s="28" t="s">
        <v>334</v>
      </c>
      <c r="E73" s="46" t="s">
        <v>328</v>
      </c>
      <c r="F73" s="30">
        <v>2100</v>
      </c>
      <c r="G73" s="30">
        <f t="shared" si="6"/>
        <v>2100</v>
      </c>
      <c r="H73" s="31" t="e">
        <f t="shared" ca="1" si="7"/>
        <v>#REF!</v>
      </c>
      <c r="I73" s="31">
        <f t="shared" si="8"/>
        <v>2100</v>
      </c>
      <c r="J73" s="31">
        <v>0</v>
      </c>
      <c r="K73" s="32" t="e">
        <f t="shared" ca="1" si="9"/>
        <v>#REF!</v>
      </c>
      <c r="L73" s="33" t="e">
        <f t="shared" ca="1" si="10"/>
        <v>#REF!</v>
      </c>
      <c r="M73" s="34" t="e">
        <f t="shared" ca="1" si="11"/>
        <v>#REF!</v>
      </c>
      <c r="N73" s="35"/>
      <c r="O73" s="54" t="s">
        <v>286</v>
      </c>
      <c r="P73" s="45"/>
      <c r="Q73" s="45"/>
    </row>
    <row r="74" spans="1:17" s="36" customFormat="1" ht="16.5" customHeight="1">
      <c r="A74" s="48" t="s">
        <v>335</v>
      </c>
      <c r="B74" s="26" t="s">
        <v>336</v>
      </c>
      <c r="C74" s="27" t="s">
        <v>326</v>
      </c>
      <c r="D74" s="28" t="s">
        <v>337</v>
      </c>
      <c r="E74" s="46" t="s">
        <v>328</v>
      </c>
      <c r="F74" s="30">
        <v>2326</v>
      </c>
      <c r="G74" s="30">
        <f t="shared" si="6"/>
        <v>2326</v>
      </c>
      <c r="H74" s="31" t="e">
        <f t="shared" ca="1" si="7"/>
        <v>#REF!</v>
      </c>
      <c r="I74" s="31">
        <f t="shared" si="8"/>
        <v>2326</v>
      </c>
      <c r="J74" s="31">
        <v>0</v>
      </c>
      <c r="K74" s="32" t="e">
        <f t="shared" ca="1" si="9"/>
        <v>#REF!</v>
      </c>
      <c r="L74" s="33" t="e">
        <f t="shared" ca="1" si="10"/>
        <v>#REF!</v>
      </c>
      <c r="M74" s="34" t="e">
        <f t="shared" ca="1" si="11"/>
        <v>#REF!</v>
      </c>
      <c r="N74" s="35"/>
      <c r="O74" s="54" t="s">
        <v>286</v>
      </c>
      <c r="P74" s="45"/>
      <c r="Q74" s="45"/>
    </row>
    <row r="75" spans="1:17" s="71" customFormat="1" ht="16.5" customHeight="1">
      <c r="A75" s="25" t="s">
        <v>338</v>
      </c>
      <c r="B75" s="52" t="s">
        <v>317</v>
      </c>
      <c r="C75" s="27" t="s">
        <v>339</v>
      </c>
      <c r="D75" s="54" t="s">
        <v>340</v>
      </c>
      <c r="E75" s="68" t="s">
        <v>341</v>
      </c>
      <c r="F75" s="56">
        <v>13252746.24</v>
      </c>
      <c r="G75" s="30">
        <f t="shared" si="6"/>
        <v>13252746.24</v>
      </c>
      <c r="H75" s="31" t="e">
        <f t="shared" ca="1" si="7"/>
        <v>#REF!</v>
      </c>
      <c r="I75" s="31">
        <f t="shared" si="8"/>
        <v>13252746.24</v>
      </c>
      <c r="J75" s="31">
        <v>0</v>
      </c>
      <c r="K75" s="32" t="e">
        <f t="shared" ca="1" si="9"/>
        <v>#REF!</v>
      </c>
      <c r="L75" s="33" t="e">
        <f t="shared" ca="1" si="10"/>
        <v>#REF!</v>
      </c>
      <c r="M75" s="34" t="e">
        <f t="shared" ca="1" si="11"/>
        <v>#REF!</v>
      </c>
      <c r="N75" s="61" t="s">
        <v>199</v>
      </c>
      <c r="O75" s="54" t="s">
        <v>286</v>
      </c>
      <c r="P75" s="70"/>
      <c r="Q75" s="70"/>
    </row>
    <row r="76" spans="1:17" s="71" customFormat="1" ht="16.5" customHeight="1">
      <c r="A76" s="25" t="s">
        <v>342</v>
      </c>
      <c r="B76" s="52" t="s">
        <v>317</v>
      </c>
      <c r="C76" s="27" t="s">
        <v>343</v>
      </c>
      <c r="D76" s="54" t="s">
        <v>344</v>
      </c>
      <c r="E76" s="68" t="s">
        <v>341</v>
      </c>
      <c r="F76" s="56">
        <v>1149400</v>
      </c>
      <c r="G76" s="88">
        <f t="shared" si="6"/>
        <v>1149400</v>
      </c>
      <c r="H76" s="31" t="e">
        <f t="shared" ca="1" si="7"/>
        <v>#REF!</v>
      </c>
      <c r="I76" s="31">
        <f t="shared" si="8"/>
        <v>1149400</v>
      </c>
      <c r="J76" s="31">
        <v>0</v>
      </c>
      <c r="K76" s="32" t="e">
        <f t="shared" ca="1" si="9"/>
        <v>#REF!</v>
      </c>
      <c r="L76" s="33" t="e">
        <f t="shared" ca="1" si="10"/>
        <v>#REF!</v>
      </c>
      <c r="M76" s="34" t="e">
        <f t="shared" ca="1" si="11"/>
        <v>#REF!</v>
      </c>
      <c r="N76" s="61" t="s">
        <v>199</v>
      </c>
      <c r="O76" s="54" t="s">
        <v>286</v>
      </c>
      <c r="P76" s="70"/>
      <c r="Q76" s="70"/>
    </row>
    <row r="77" spans="1:17" s="71" customFormat="1" ht="16.5" customHeight="1">
      <c r="A77" s="89" t="s">
        <v>345</v>
      </c>
      <c r="B77" s="90" t="s">
        <v>346</v>
      </c>
      <c r="C77" s="91" t="s">
        <v>347</v>
      </c>
      <c r="D77" s="92" t="s">
        <v>348</v>
      </c>
      <c r="E77" s="93" t="s">
        <v>349</v>
      </c>
      <c r="F77" s="94">
        <v>2673069.73</v>
      </c>
      <c r="G77" s="88">
        <f t="shared" si="6"/>
        <v>2673069.73</v>
      </c>
      <c r="H77" s="95" t="e">
        <f t="shared" ca="1" si="7"/>
        <v>#REF!</v>
      </c>
      <c r="I77" s="95">
        <f t="shared" si="8"/>
        <v>2673069.73</v>
      </c>
      <c r="J77" s="31">
        <v>0</v>
      </c>
      <c r="K77" s="96" t="e">
        <f t="shared" ca="1" si="9"/>
        <v>#REF!</v>
      </c>
      <c r="L77" s="97" t="e">
        <f t="shared" ca="1" si="10"/>
        <v>#REF!</v>
      </c>
      <c r="M77" s="98" t="e">
        <f t="shared" ca="1" si="11"/>
        <v>#REF!</v>
      </c>
      <c r="N77" s="61" t="s">
        <v>199</v>
      </c>
      <c r="O77" s="54" t="s">
        <v>286</v>
      </c>
      <c r="P77" s="70"/>
      <c r="Q77" s="70"/>
    </row>
    <row r="78" spans="1:17" s="100" customFormat="1" ht="16.5" customHeight="1">
      <c r="A78" s="25" t="s">
        <v>350</v>
      </c>
      <c r="B78" s="90" t="s">
        <v>351</v>
      </c>
      <c r="C78" s="27" t="s">
        <v>352</v>
      </c>
      <c r="D78" s="54" t="s">
        <v>353</v>
      </c>
      <c r="E78" s="68" t="s">
        <v>354</v>
      </c>
      <c r="F78" s="56">
        <v>380000</v>
      </c>
      <c r="G78" s="88">
        <f t="shared" si="6"/>
        <v>380000</v>
      </c>
      <c r="H78" s="95" t="e">
        <f t="shared" ca="1" si="7"/>
        <v>#REF!</v>
      </c>
      <c r="I78" s="95">
        <f t="shared" si="8"/>
        <v>380000</v>
      </c>
      <c r="J78" s="31">
        <v>0</v>
      </c>
      <c r="K78" s="96" t="e">
        <f t="shared" ca="1" si="9"/>
        <v>#REF!</v>
      </c>
      <c r="L78" s="97" t="e">
        <f t="shared" ca="1" si="10"/>
        <v>#REF!</v>
      </c>
      <c r="M78" s="98" t="e">
        <f t="shared" ca="1" si="11"/>
        <v>#REF!</v>
      </c>
      <c r="N78" s="61" t="s">
        <v>199</v>
      </c>
      <c r="O78" s="54" t="s">
        <v>286</v>
      </c>
      <c r="P78" s="99"/>
      <c r="Q78" s="99"/>
    </row>
    <row r="79" spans="1:17" s="100" customFormat="1" ht="16.5" customHeight="1">
      <c r="A79" s="25" t="s">
        <v>355</v>
      </c>
      <c r="B79" s="52" t="s">
        <v>346</v>
      </c>
      <c r="C79" s="27" t="s">
        <v>356</v>
      </c>
      <c r="D79" s="54" t="s">
        <v>357</v>
      </c>
      <c r="E79" s="68" t="s">
        <v>358</v>
      </c>
      <c r="F79" s="56">
        <v>660000</v>
      </c>
      <c r="G79" s="88">
        <f t="shared" si="6"/>
        <v>660000</v>
      </c>
      <c r="H79" s="95" t="e">
        <f t="shared" ca="1" si="7"/>
        <v>#REF!</v>
      </c>
      <c r="I79" s="95">
        <f t="shared" si="8"/>
        <v>660000</v>
      </c>
      <c r="J79" s="31">
        <v>0</v>
      </c>
      <c r="K79" s="96" t="e">
        <f t="shared" ca="1" si="9"/>
        <v>#REF!</v>
      </c>
      <c r="L79" s="97" t="e">
        <f t="shared" ca="1" si="10"/>
        <v>#REF!</v>
      </c>
      <c r="M79" s="98" t="e">
        <f t="shared" ca="1" si="11"/>
        <v>#REF!</v>
      </c>
      <c r="N79" s="61" t="s">
        <v>199</v>
      </c>
      <c r="O79" s="54" t="s">
        <v>286</v>
      </c>
      <c r="P79" s="99"/>
      <c r="Q79" s="99"/>
    </row>
    <row r="80" spans="1:17" s="100" customFormat="1" ht="18.75" customHeight="1">
      <c r="A80" s="25" t="s">
        <v>359</v>
      </c>
      <c r="B80" s="52" t="s">
        <v>346</v>
      </c>
      <c r="C80" s="27" t="s">
        <v>360</v>
      </c>
      <c r="D80" s="54" t="s">
        <v>361</v>
      </c>
      <c r="E80" s="68" t="s">
        <v>362</v>
      </c>
      <c r="F80" s="56">
        <v>748148</v>
      </c>
      <c r="G80" s="88">
        <f t="shared" si="6"/>
        <v>748148</v>
      </c>
      <c r="H80" s="95" t="e">
        <f t="shared" ca="1" si="7"/>
        <v>#REF!</v>
      </c>
      <c r="I80" s="95">
        <f t="shared" si="8"/>
        <v>748148</v>
      </c>
      <c r="J80" s="31">
        <v>0</v>
      </c>
      <c r="K80" s="96" t="e">
        <f t="shared" ca="1" si="9"/>
        <v>#REF!</v>
      </c>
      <c r="L80" s="97" t="e">
        <f t="shared" ca="1" si="10"/>
        <v>#REF!</v>
      </c>
      <c r="M80" s="98" t="e">
        <f t="shared" ca="1" si="11"/>
        <v>#REF!</v>
      </c>
      <c r="N80" s="61" t="s">
        <v>24</v>
      </c>
      <c r="O80" s="54" t="s">
        <v>363</v>
      </c>
      <c r="P80" s="99"/>
      <c r="Q80" s="99"/>
    </row>
    <row r="81" spans="1:17" s="100" customFormat="1" ht="24.75" customHeight="1">
      <c r="A81" s="25" t="s">
        <v>364</v>
      </c>
      <c r="B81" s="52" t="s">
        <v>365</v>
      </c>
      <c r="C81" s="27" t="s">
        <v>360</v>
      </c>
      <c r="D81" s="54" t="s">
        <v>366</v>
      </c>
      <c r="E81" s="68" t="s">
        <v>362</v>
      </c>
      <c r="F81" s="56">
        <v>967950</v>
      </c>
      <c r="G81" s="88">
        <f t="shared" si="6"/>
        <v>967950</v>
      </c>
      <c r="H81" s="95" t="e">
        <f t="shared" ca="1" si="7"/>
        <v>#REF!</v>
      </c>
      <c r="I81" s="95">
        <f t="shared" si="8"/>
        <v>967950</v>
      </c>
      <c r="J81" s="31">
        <v>0</v>
      </c>
      <c r="K81" s="96" t="e">
        <f t="shared" ca="1" si="9"/>
        <v>#REF!</v>
      </c>
      <c r="L81" s="97" t="e">
        <f t="shared" ca="1" si="10"/>
        <v>#REF!</v>
      </c>
      <c r="M81" s="98" t="e">
        <f t="shared" ca="1" si="11"/>
        <v>#REF!</v>
      </c>
      <c r="N81" s="61" t="s">
        <v>24</v>
      </c>
      <c r="O81" s="54" t="s">
        <v>363</v>
      </c>
      <c r="P81" s="99"/>
      <c r="Q81" s="99"/>
    </row>
    <row r="82" spans="1:17" s="100" customFormat="1" ht="16.5" customHeight="1">
      <c r="A82" s="25" t="s">
        <v>367</v>
      </c>
      <c r="B82" s="52" t="s">
        <v>346</v>
      </c>
      <c r="C82" s="27" t="s">
        <v>368</v>
      </c>
      <c r="D82" s="54" t="s">
        <v>369</v>
      </c>
      <c r="E82" s="68" t="s">
        <v>370</v>
      </c>
      <c r="F82" s="56">
        <v>529783</v>
      </c>
      <c r="G82" s="88">
        <f t="shared" si="6"/>
        <v>529783</v>
      </c>
      <c r="H82" s="95" t="e">
        <f t="shared" ca="1" si="7"/>
        <v>#REF!</v>
      </c>
      <c r="I82" s="95">
        <f t="shared" si="8"/>
        <v>529783</v>
      </c>
      <c r="J82" s="31">
        <v>0</v>
      </c>
      <c r="K82" s="96" t="e">
        <f t="shared" ca="1" si="9"/>
        <v>#REF!</v>
      </c>
      <c r="L82" s="97" t="e">
        <f t="shared" ca="1" si="10"/>
        <v>#REF!</v>
      </c>
      <c r="M82" s="98" t="e">
        <f t="shared" ca="1" si="11"/>
        <v>#REF!</v>
      </c>
      <c r="N82" s="61" t="s">
        <v>199</v>
      </c>
      <c r="O82" s="54" t="s">
        <v>286</v>
      </c>
      <c r="P82" s="99"/>
      <c r="Q82" s="99"/>
    </row>
    <row r="83" spans="1:17" s="100" customFormat="1" ht="16.5" customHeight="1">
      <c r="A83" s="25" t="s">
        <v>371</v>
      </c>
      <c r="B83" s="52" t="s">
        <v>346</v>
      </c>
      <c r="C83" s="27" t="s">
        <v>372</v>
      </c>
      <c r="D83" s="54" t="s">
        <v>373</v>
      </c>
      <c r="E83" s="68" t="s">
        <v>374</v>
      </c>
      <c r="F83" s="56">
        <v>271230</v>
      </c>
      <c r="G83" s="88">
        <f t="shared" si="6"/>
        <v>271230</v>
      </c>
      <c r="H83" s="95" t="e">
        <f t="shared" ca="1" si="7"/>
        <v>#REF!</v>
      </c>
      <c r="I83" s="95">
        <f t="shared" si="8"/>
        <v>271230</v>
      </c>
      <c r="J83" s="31">
        <v>0</v>
      </c>
      <c r="K83" s="96" t="e">
        <f t="shared" ca="1" si="9"/>
        <v>#REF!</v>
      </c>
      <c r="L83" s="97" t="e">
        <f t="shared" ca="1" si="10"/>
        <v>#REF!</v>
      </c>
      <c r="M83" s="98" t="e">
        <f t="shared" ca="1" si="11"/>
        <v>#REF!</v>
      </c>
      <c r="N83" s="61" t="s">
        <v>199</v>
      </c>
      <c r="O83" s="54" t="s">
        <v>286</v>
      </c>
      <c r="P83" s="99"/>
      <c r="Q83" s="99"/>
    </row>
    <row r="84" spans="1:17" s="100" customFormat="1" ht="16.5" customHeight="1">
      <c r="A84" s="25" t="s">
        <v>375</v>
      </c>
      <c r="B84" s="52" t="s">
        <v>376</v>
      </c>
      <c r="C84" s="27" t="s">
        <v>377</v>
      </c>
      <c r="D84" s="54" t="s">
        <v>378</v>
      </c>
      <c r="E84" s="68" t="s">
        <v>379</v>
      </c>
      <c r="F84" s="56">
        <v>67500</v>
      </c>
      <c r="G84" s="30">
        <f t="shared" si="6"/>
        <v>67500</v>
      </c>
      <c r="H84" s="31" t="e">
        <f t="shared" ca="1" si="7"/>
        <v>#REF!</v>
      </c>
      <c r="I84" s="31">
        <f t="shared" si="8"/>
        <v>67500</v>
      </c>
      <c r="J84" s="31">
        <v>0</v>
      </c>
      <c r="K84" s="32" t="e">
        <f t="shared" ca="1" si="9"/>
        <v>#REF!</v>
      </c>
      <c r="L84" s="33" t="e">
        <f t="shared" ca="1" si="10"/>
        <v>#REF!</v>
      </c>
      <c r="M84" s="34" t="e">
        <f t="shared" ca="1" si="11"/>
        <v>#REF!</v>
      </c>
      <c r="N84" s="61" t="s">
        <v>199</v>
      </c>
      <c r="O84" s="54" t="s">
        <v>286</v>
      </c>
      <c r="P84" s="99"/>
      <c r="Q84" s="99"/>
    </row>
    <row r="85" spans="1:17" s="100" customFormat="1" ht="16.5" customHeight="1">
      <c r="A85" s="25" t="s">
        <v>380</v>
      </c>
      <c r="B85" s="52" t="s">
        <v>381</v>
      </c>
      <c r="C85" s="27" t="s">
        <v>382</v>
      </c>
      <c r="D85" s="54" t="s">
        <v>383</v>
      </c>
      <c r="E85" s="68" t="s">
        <v>384</v>
      </c>
      <c r="F85" s="56">
        <v>40000</v>
      </c>
      <c r="G85" s="30">
        <f t="shared" si="6"/>
        <v>40000</v>
      </c>
      <c r="H85" s="31" t="e">
        <f t="shared" ca="1" si="7"/>
        <v>#REF!</v>
      </c>
      <c r="I85" s="31">
        <f t="shared" si="8"/>
        <v>40000</v>
      </c>
      <c r="J85" s="31">
        <v>0</v>
      </c>
      <c r="K85" s="32" t="e">
        <f t="shared" ca="1" si="9"/>
        <v>#REF!</v>
      </c>
      <c r="L85" s="33" t="e">
        <f t="shared" ca="1" si="10"/>
        <v>#REF!</v>
      </c>
      <c r="M85" s="34" t="e">
        <f t="shared" ca="1" si="11"/>
        <v>#REF!</v>
      </c>
      <c r="N85" s="61" t="s">
        <v>199</v>
      </c>
      <c r="O85" s="54" t="s">
        <v>286</v>
      </c>
      <c r="P85" s="99"/>
      <c r="Q85" s="99"/>
    </row>
    <row r="86" spans="1:17" s="102" customFormat="1" ht="16.5" customHeight="1">
      <c r="A86" s="25" t="s">
        <v>385</v>
      </c>
      <c r="B86" s="52" t="s">
        <v>386</v>
      </c>
      <c r="C86" s="27" t="s">
        <v>387</v>
      </c>
      <c r="D86" s="54" t="s">
        <v>388</v>
      </c>
      <c r="E86" s="68" t="s">
        <v>304</v>
      </c>
      <c r="F86" s="56">
        <v>51516.56</v>
      </c>
      <c r="G86" s="30">
        <f t="shared" si="6"/>
        <v>51516.56</v>
      </c>
      <c r="H86" s="31" t="e">
        <f t="shared" ca="1" si="7"/>
        <v>#REF!</v>
      </c>
      <c r="I86" s="31">
        <f t="shared" si="8"/>
        <v>51516.56</v>
      </c>
      <c r="J86" s="31">
        <v>0</v>
      </c>
      <c r="K86" s="32" t="e">
        <f t="shared" ca="1" si="9"/>
        <v>#REF!</v>
      </c>
      <c r="L86" s="33" t="e">
        <f t="shared" ca="1" si="10"/>
        <v>#REF!</v>
      </c>
      <c r="M86" s="34" t="e">
        <f t="shared" ca="1" si="11"/>
        <v>#REF!</v>
      </c>
      <c r="N86" s="61" t="s">
        <v>199</v>
      </c>
      <c r="O86" s="54" t="s">
        <v>286</v>
      </c>
      <c r="P86" s="101"/>
      <c r="Q86" s="101"/>
    </row>
    <row r="87" spans="1:17" s="102" customFormat="1" ht="16.5" customHeight="1">
      <c r="A87" s="25" t="s">
        <v>389</v>
      </c>
      <c r="B87" s="52" t="s">
        <v>390</v>
      </c>
      <c r="C87" s="27" t="s">
        <v>391</v>
      </c>
      <c r="D87" s="54" t="s">
        <v>392</v>
      </c>
      <c r="E87" s="68" t="s">
        <v>304</v>
      </c>
      <c r="F87" s="56">
        <v>12515936.4</v>
      </c>
      <c r="G87" s="30">
        <f t="shared" si="6"/>
        <v>12515936.4</v>
      </c>
      <c r="H87" s="31" t="e">
        <f t="shared" ca="1" si="7"/>
        <v>#REF!</v>
      </c>
      <c r="I87" s="31">
        <f t="shared" si="8"/>
        <v>12515936.4</v>
      </c>
      <c r="J87" s="31">
        <v>0</v>
      </c>
      <c r="K87" s="32" t="e">
        <f t="shared" ca="1" si="9"/>
        <v>#REF!</v>
      </c>
      <c r="L87" s="33" t="e">
        <f t="shared" ca="1" si="10"/>
        <v>#REF!</v>
      </c>
      <c r="M87" s="34" t="e">
        <f t="shared" ca="1" si="11"/>
        <v>#REF!</v>
      </c>
      <c r="N87" s="61" t="s">
        <v>199</v>
      </c>
      <c r="O87" s="54" t="s">
        <v>286</v>
      </c>
      <c r="P87" s="101"/>
      <c r="Q87" s="101"/>
    </row>
    <row r="88" spans="1:17" s="102" customFormat="1" ht="16.5" customHeight="1">
      <c r="A88" s="25" t="s">
        <v>393</v>
      </c>
      <c r="B88" s="52" t="s">
        <v>394</v>
      </c>
      <c r="C88" s="27" t="s">
        <v>395</v>
      </c>
      <c r="D88" s="54" t="s">
        <v>396</v>
      </c>
      <c r="E88" s="68" t="s">
        <v>304</v>
      </c>
      <c r="F88" s="56">
        <v>1127572.3999999999</v>
      </c>
      <c r="G88" s="30">
        <f t="shared" si="6"/>
        <v>1127572.3999999999</v>
      </c>
      <c r="H88" s="31" t="e">
        <f t="shared" ca="1" si="7"/>
        <v>#REF!</v>
      </c>
      <c r="I88" s="31">
        <f t="shared" si="8"/>
        <v>1127572.3999999999</v>
      </c>
      <c r="J88" s="31">
        <v>0</v>
      </c>
      <c r="K88" s="32" t="e">
        <f t="shared" ca="1" si="9"/>
        <v>#REF!</v>
      </c>
      <c r="L88" s="33" t="e">
        <f t="shared" ca="1" si="10"/>
        <v>#REF!</v>
      </c>
      <c r="M88" s="34" t="e">
        <f t="shared" ca="1" si="11"/>
        <v>#REF!</v>
      </c>
      <c r="N88" s="61"/>
      <c r="O88" s="54"/>
      <c r="P88" s="101"/>
      <c r="Q88" s="101"/>
    </row>
    <row r="89" spans="1:17" s="102" customFormat="1" ht="16.5" customHeight="1">
      <c r="A89" s="25" t="s">
        <v>397</v>
      </c>
      <c r="B89" s="52" t="s">
        <v>386</v>
      </c>
      <c r="C89" s="27" t="s">
        <v>259</v>
      </c>
      <c r="D89" s="54" t="s">
        <v>398</v>
      </c>
      <c r="E89" s="68" t="s">
        <v>304</v>
      </c>
      <c r="F89" s="56">
        <v>45600</v>
      </c>
      <c r="G89" s="30">
        <f t="shared" ref="G89:G152" si="12">F89+J89</f>
        <v>45600</v>
      </c>
      <c r="H89" s="31" t="e">
        <f t="shared" ca="1" si="7"/>
        <v>#REF!</v>
      </c>
      <c r="I89" s="31">
        <f t="shared" si="8"/>
        <v>45600</v>
      </c>
      <c r="J89" s="31">
        <v>0</v>
      </c>
      <c r="K89" s="32" t="e">
        <f t="shared" ca="1" si="9"/>
        <v>#REF!</v>
      </c>
      <c r="L89" s="33" t="e">
        <f t="shared" ca="1" si="10"/>
        <v>#REF!</v>
      </c>
      <c r="M89" s="34" t="e">
        <f t="shared" ca="1" si="11"/>
        <v>#REF!</v>
      </c>
      <c r="N89" s="61" t="s">
        <v>199</v>
      </c>
      <c r="O89" s="54" t="s">
        <v>286</v>
      </c>
      <c r="P89" s="101"/>
      <c r="Q89" s="101"/>
    </row>
    <row r="90" spans="1:17" s="102" customFormat="1" ht="16.5" customHeight="1">
      <c r="A90" s="25" t="s">
        <v>399</v>
      </c>
      <c r="B90" s="52" t="s">
        <v>386</v>
      </c>
      <c r="C90" s="27" t="s">
        <v>259</v>
      </c>
      <c r="D90" s="54" t="s">
        <v>400</v>
      </c>
      <c r="E90" s="68" t="s">
        <v>304</v>
      </c>
      <c r="F90" s="56">
        <v>21600</v>
      </c>
      <c r="G90" s="30">
        <f t="shared" si="12"/>
        <v>21600</v>
      </c>
      <c r="H90" s="31" t="e">
        <f t="shared" ca="1" si="7"/>
        <v>#REF!</v>
      </c>
      <c r="I90" s="31">
        <f t="shared" si="8"/>
        <v>21600</v>
      </c>
      <c r="J90" s="31">
        <v>0</v>
      </c>
      <c r="K90" s="32" t="e">
        <f t="shared" ca="1" si="9"/>
        <v>#REF!</v>
      </c>
      <c r="L90" s="33" t="e">
        <f t="shared" ca="1" si="10"/>
        <v>#REF!</v>
      </c>
      <c r="M90" s="34" t="e">
        <f t="shared" ca="1" si="11"/>
        <v>#REF!</v>
      </c>
      <c r="N90" s="61" t="s">
        <v>199</v>
      </c>
      <c r="O90" s="54" t="s">
        <v>286</v>
      </c>
      <c r="P90" s="101"/>
      <c r="Q90" s="101"/>
    </row>
    <row r="91" spans="1:17" s="104" customFormat="1" ht="16.5" customHeight="1">
      <c r="A91" s="25" t="s">
        <v>401</v>
      </c>
      <c r="B91" s="26" t="s">
        <v>138</v>
      </c>
      <c r="C91" s="27" t="s">
        <v>259</v>
      </c>
      <c r="D91" s="28" t="s">
        <v>402</v>
      </c>
      <c r="E91" s="72" t="s">
        <v>403</v>
      </c>
      <c r="F91" s="30">
        <v>39911.519999999997</v>
      </c>
      <c r="G91" s="30">
        <f t="shared" si="12"/>
        <v>39911.519999999997</v>
      </c>
      <c r="H91" s="31" t="e">
        <f t="shared" ca="1" si="7"/>
        <v>#REF!</v>
      </c>
      <c r="I91" s="31">
        <f t="shared" si="8"/>
        <v>39911.519999999997</v>
      </c>
      <c r="J91" s="31">
        <v>0</v>
      </c>
      <c r="K91" s="32" t="e">
        <f t="shared" ca="1" si="9"/>
        <v>#REF!</v>
      </c>
      <c r="L91" s="33" t="e">
        <f t="shared" ca="1" si="10"/>
        <v>#REF!</v>
      </c>
      <c r="M91" s="34" t="e">
        <f t="shared" ca="1" si="11"/>
        <v>#REF!</v>
      </c>
      <c r="N91" s="35"/>
      <c r="O91" s="28" t="s">
        <v>286</v>
      </c>
      <c r="P91" s="103"/>
      <c r="Q91" s="103"/>
    </row>
    <row r="92" spans="1:17" s="102" customFormat="1" ht="16.5" customHeight="1">
      <c r="A92" s="25" t="s">
        <v>404</v>
      </c>
      <c r="B92" s="52" t="s">
        <v>405</v>
      </c>
      <c r="C92" s="27" t="s">
        <v>406</v>
      </c>
      <c r="D92" s="54" t="s">
        <v>407</v>
      </c>
      <c r="E92" s="68" t="s">
        <v>408</v>
      </c>
      <c r="F92" s="56">
        <v>50000</v>
      </c>
      <c r="G92" s="30">
        <f t="shared" si="12"/>
        <v>50000</v>
      </c>
      <c r="H92" s="31" t="e">
        <f t="shared" ca="1" si="7"/>
        <v>#REF!</v>
      </c>
      <c r="I92" s="31">
        <f t="shared" si="8"/>
        <v>50000</v>
      </c>
      <c r="J92" s="31">
        <v>0</v>
      </c>
      <c r="K92" s="32" t="e">
        <f t="shared" ca="1" si="9"/>
        <v>#REF!</v>
      </c>
      <c r="L92" s="33" t="e">
        <f t="shared" ca="1" si="10"/>
        <v>#REF!</v>
      </c>
      <c r="M92" s="34" t="e">
        <f t="shared" ca="1" si="11"/>
        <v>#REF!</v>
      </c>
      <c r="N92" s="61" t="s">
        <v>199</v>
      </c>
      <c r="O92" s="54" t="s">
        <v>286</v>
      </c>
      <c r="P92" s="101"/>
      <c r="Q92" s="101"/>
    </row>
    <row r="93" spans="1:17" s="102" customFormat="1" ht="16.5" customHeight="1">
      <c r="A93" s="25" t="s">
        <v>409</v>
      </c>
      <c r="B93" s="52" t="s">
        <v>410</v>
      </c>
      <c r="C93" s="27" t="s">
        <v>411</v>
      </c>
      <c r="D93" s="54" t="s">
        <v>412</v>
      </c>
      <c r="E93" s="68" t="s">
        <v>304</v>
      </c>
      <c r="F93" s="56">
        <v>300000</v>
      </c>
      <c r="G93" s="30">
        <f t="shared" si="12"/>
        <v>300000</v>
      </c>
      <c r="H93" s="31" t="e">
        <f t="shared" ca="1" si="7"/>
        <v>#REF!</v>
      </c>
      <c r="I93" s="31">
        <f t="shared" si="8"/>
        <v>300000</v>
      </c>
      <c r="J93" s="31">
        <v>0</v>
      </c>
      <c r="K93" s="32" t="e">
        <f t="shared" ca="1" si="9"/>
        <v>#REF!</v>
      </c>
      <c r="L93" s="33" t="e">
        <f t="shared" ca="1" si="10"/>
        <v>#REF!</v>
      </c>
      <c r="M93" s="34" t="e">
        <f t="shared" ca="1" si="11"/>
        <v>#REF!</v>
      </c>
      <c r="N93" s="61" t="s">
        <v>199</v>
      </c>
      <c r="O93" s="54" t="s">
        <v>286</v>
      </c>
      <c r="P93" s="101"/>
      <c r="Q93" s="101"/>
    </row>
    <row r="94" spans="1:17" s="107" customFormat="1" ht="16.5" customHeight="1">
      <c r="A94" s="105" t="s">
        <v>413</v>
      </c>
      <c r="B94" s="76" t="s">
        <v>410</v>
      </c>
      <c r="C94" s="77" t="s">
        <v>414</v>
      </c>
      <c r="D94" s="78" t="s">
        <v>415</v>
      </c>
      <c r="E94" s="79" t="s">
        <v>304</v>
      </c>
      <c r="F94" s="80">
        <v>0</v>
      </c>
      <c r="G94" s="80">
        <f t="shared" si="12"/>
        <v>0</v>
      </c>
      <c r="H94" s="81" t="e">
        <f t="shared" ca="1" si="7"/>
        <v>#REF!</v>
      </c>
      <c r="I94" s="81">
        <f t="shared" si="8"/>
        <v>0</v>
      </c>
      <c r="J94" s="81">
        <v>0</v>
      </c>
      <c r="K94" s="82" t="e">
        <f t="shared" ca="1" si="9"/>
        <v>#REF!</v>
      </c>
      <c r="L94" s="83" t="e">
        <f t="shared" ca="1" si="10"/>
        <v>#REF!</v>
      </c>
      <c r="M94" s="84" t="e">
        <f t="shared" ca="1" si="11"/>
        <v>#REF!</v>
      </c>
      <c r="N94" s="85" t="s">
        <v>199</v>
      </c>
      <c r="O94" s="78" t="s">
        <v>286</v>
      </c>
      <c r="P94" s="106"/>
      <c r="Q94" s="106"/>
    </row>
    <row r="95" spans="1:17" s="107" customFormat="1" ht="16.5" customHeight="1">
      <c r="A95" s="105" t="s">
        <v>416</v>
      </c>
      <c r="B95" s="76" t="s">
        <v>410</v>
      </c>
      <c r="C95" s="77" t="s">
        <v>414</v>
      </c>
      <c r="D95" s="78" t="s">
        <v>417</v>
      </c>
      <c r="E95" s="79" t="s">
        <v>304</v>
      </c>
      <c r="F95" s="80">
        <v>0</v>
      </c>
      <c r="G95" s="80">
        <f t="shared" si="12"/>
        <v>0</v>
      </c>
      <c r="H95" s="81" t="e">
        <f t="shared" ca="1" si="7"/>
        <v>#REF!</v>
      </c>
      <c r="I95" s="81">
        <f t="shared" si="8"/>
        <v>0</v>
      </c>
      <c r="J95" s="81">
        <v>0</v>
      </c>
      <c r="K95" s="82" t="e">
        <f t="shared" ca="1" si="9"/>
        <v>#REF!</v>
      </c>
      <c r="L95" s="83" t="e">
        <f t="shared" ca="1" si="10"/>
        <v>#REF!</v>
      </c>
      <c r="M95" s="84" t="e">
        <f t="shared" ca="1" si="11"/>
        <v>#REF!</v>
      </c>
      <c r="N95" s="85" t="s">
        <v>199</v>
      </c>
      <c r="O95" s="78" t="s">
        <v>286</v>
      </c>
      <c r="P95" s="106"/>
      <c r="Q95" s="106"/>
    </row>
    <row r="96" spans="1:17" s="102" customFormat="1" ht="16.5" customHeight="1">
      <c r="A96" s="25" t="s">
        <v>418</v>
      </c>
      <c r="B96" s="52" t="s">
        <v>410</v>
      </c>
      <c r="C96" s="27" t="s">
        <v>419</v>
      </c>
      <c r="D96" s="54" t="s">
        <v>420</v>
      </c>
      <c r="E96" s="68" t="s">
        <v>421</v>
      </c>
      <c r="F96" s="56">
        <v>150000</v>
      </c>
      <c r="G96" s="30">
        <f t="shared" si="12"/>
        <v>150000</v>
      </c>
      <c r="H96" s="31" t="e">
        <f t="shared" ca="1" si="7"/>
        <v>#REF!</v>
      </c>
      <c r="I96" s="31">
        <f t="shared" si="8"/>
        <v>150000</v>
      </c>
      <c r="J96" s="31">
        <v>0</v>
      </c>
      <c r="K96" s="32" t="e">
        <f t="shared" ca="1" si="9"/>
        <v>#REF!</v>
      </c>
      <c r="L96" s="33" t="e">
        <f t="shared" ca="1" si="10"/>
        <v>#REF!</v>
      </c>
      <c r="M96" s="34" t="e">
        <f t="shared" ca="1" si="11"/>
        <v>#REF!</v>
      </c>
      <c r="N96" s="61" t="s">
        <v>199</v>
      </c>
      <c r="O96" s="54"/>
      <c r="P96" s="101"/>
      <c r="Q96" s="101"/>
    </row>
    <row r="97" spans="1:17" s="102" customFormat="1" ht="16.5" customHeight="1">
      <c r="A97" s="25" t="s">
        <v>422</v>
      </c>
      <c r="B97" s="52" t="s">
        <v>410</v>
      </c>
      <c r="C97" s="27" t="s">
        <v>259</v>
      </c>
      <c r="D97" s="54" t="s">
        <v>423</v>
      </c>
      <c r="E97" s="68" t="s">
        <v>304</v>
      </c>
      <c r="F97" s="56">
        <v>12400</v>
      </c>
      <c r="G97" s="30">
        <f t="shared" si="12"/>
        <v>12400</v>
      </c>
      <c r="H97" s="31" t="e">
        <f t="shared" ca="1" si="7"/>
        <v>#REF!</v>
      </c>
      <c r="I97" s="31">
        <f t="shared" si="8"/>
        <v>12400</v>
      </c>
      <c r="J97" s="31">
        <v>0</v>
      </c>
      <c r="K97" s="32" t="e">
        <f t="shared" ca="1" si="9"/>
        <v>#REF!</v>
      </c>
      <c r="L97" s="33" t="e">
        <f t="shared" ca="1" si="10"/>
        <v>#REF!</v>
      </c>
      <c r="M97" s="34" t="e">
        <f t="shared" ca="1" si="11"/>
        <v>#REF!</v>
      </c>
      <c r="N97" s="61" t="s">
        <v>199</v>
      </c>
      <c r="O97" s="54" t="s">
        <v>286</v>
      </c>
      <c r="P97" s="101"/>
      <c r="Q97" s="101"/>
    </row>
    <row r="98" spans="1:17" s="102" customFormat="1" ht="16.5" customHeight="1">
      <c r="A98" s="25" t="s">
        <v>424</v>
      </c>
      <c r="B98" s="52" t="s">
        <v>425</v>
      </c>
      <c r="C98" s="27" t="s">
        <v>186</v>
      </c>
      <c r="D98" s="54" t="s">
        <v>426</v>
      </c>
      <c r="E98" s="68" t="s">
        <v>177</v>
      </c>
      <c r="F98" s="56">
        <v>450000</v>
      </c>
      <c r="G98" s="30">
        <f t="shared" si="12"/>
        <v>450000</v>
      </c>
      <c r="H98" s="31" t="e">
        <f t="shared" ca="1" si="7"/>
        <v>#REF!</v>
      </c>
      <c r="I98" s="31">
        <f t="shared" si="8"/>
        <v>450000</v>
      </c>
      <c r="J98" s="31">
        <v>0</v>
      </c>
      <c r="K98" s="32" t="e">
        <f t="shared" ca="1" si="9"/>
        <v>#REF!</v>
      </c>
      <c r="L98" s="33" t="e">
        <f t="shared" ca="1" si="10"/>
        <v>#REF!</v>
      </c>
      <c r="M98" s="34" t="e">
        <f t="shared" ca="1" si="11"/>
        <v>#REF!</v>
      </c>
      <c r="N98" s="61" t="s">
        <v>24</v>
      </c>
      <c r="O98" s="54"/>
      <c r="P98" s="101"/>
      <c r="Q98" s="101"/>
    </row>
    <row r="99" spans="1:17" s="104" customFormat="1" ht="16.5" customHeight="1">
      <c r="A99" s="25" t="s">
        <v>427</v>
      </c>
      <c r="B99" s="52" t="s">
        <v>428</v>
      </c>
      <c r="C99" s="27" t="s">
        <v>186</v>
      </c>
      <c r="D99" s="28" t="s">
        <v>429</v>
      </c>
      <c r="E99" s="72" t="s">
        <v>430</v>
      </c>
      <c r="F99" s="43">
        <v>0</v>
      </c>
      <c r="G99" s="30">
        <f t="shared" si="12"/>
        <v>0</v>
      </c>
      <c r="H99" s="31" t="e">
        <f t="shared" ca="1" si="7"/>
        <v>#REF!</v>
      </c>
      <c r="I99" s="31">
        <f t="shared" si="8"/>
        <v>0</v>
      </c>
      <c r="J99" s="31">
        <v>0</v>
      </c>
      <c r="K99" s="32" t="e">
        <f t="shared" ca="1" si="9"/>
        <v>#REF!</v>
      </c>
      <c r="L99" s="33" t="e">
        <f t="shared" ca="1" si="10"/>
        <v>#REF!</v>
      </c>
      <c r="M99" s="34" t="e">
        <f t="shared" ca="1" si="11"/>
        <v>#REF!</v>
      </c>
      <c r="N99" s="35" t="s">
        <v>111</v>
      </c>
      <c r="O99" s="28" t="s">
        <v>431</v>
      </c>
      <c r="P99" s="103"/>
      <c r="Q99" s="103"/>
    </row>
    <row r="100" spans="1:17" s="102" customFormat="1" ht="16.5" customHeight="1">
      <c r="A100" s="25" t="s">
        <v>432</v>
      </c>
      <c r="B100" s="26" t="s">
        <v>433</v>
      </c>
      <c r="C100" s="27" t="s">
        <v>406</v>
      </c>
      <c r="D100" s="54" t="s">
        <v>434</v>
      </c>
      <c r="E100" s="68" t="s">
        <v>272</v>
      </c>
      <c r="F100" s="56">
        <v>9505</v>
      </c>
      <c r="G100" s="30">
        <f t="shared" si="12"/>
        <v>9505</v>
      </c>
      <c r="H100" s="31" t="e">
        <f t="shared" ca="1" si="7"/>
        <v>#REF!</v>
      </c>
      <c r="I100" s="31">
        <f t="shared" si="8"/>
        <v>9505</v>
      </c>
      <c r="J100" s="31">
        <v>0</v>
      </c>
      <c r="K100" s="32" t="e">
        <f t="shared" ca="1" si="9"/>
        <v>#REF!</v>
      </c>
      <c r="L100" s="33" t="e">
        <f t="shared" ca="1" si="10"/>
        <v>#REF!</v>
      </c>
      <c r="M100" s="34" t="e">
        <f t="shared" ca="1" si="11"/>
        <v>#REF!</v>
      </c>
      <c r="N100" s="61" t="s">
        <v>199</v>
      </c>
      <c r="O100" s="54" t="s">
        <v>286</v>
      </c>
      <c r="P100" s="101"/>
      <c r="Q100" s="101"/>
    </row>
    <row r="101" spans="1:17" s="102" customFormat="1" ht="16.5" customHeight="1">
      <c r="A101" s="25" t="s">
        <v>435</v>
      </c>
      <c r="B101" s="52" t="s">
        <v>436</v>
      </c>
      <c r="C101" s="27" t="s">
        <v>360</v>
      </c>
      <c r="D101" s="54" t="s">
        <v>437</v>
      </c>
      <c r="E101" s="68" t="s">
        <v>438</v>
      </c>
      <c r="F101" s="56">
        <v>150000</v>
      </c>
      <c r="G101" s="30">
        <f t="shared" si="12"/>
        <v>150000</v>
      </c>
      <c r="H101" s="31" t="e">
        <f t="shared" ca="1" si="7"/>
        <v>#REF!</v>
      </c>
      <c r="I101" s="31">
        <f t="shared" si="8"/>
        <v>150000</v>
      </c>
      <c r="J101" s="31">
        <v>0</v>
      </c>
      <c r="K101" s="32" t="e">
        <f t="shared" ca="1" si="9"/>
        <v>#REF!</v>
      </c>
      <c r="L101" s="33" t="e">
        <f t="shared" ca="1" si="10"/>
        <v>#REF!</v>
      </c>
      <c r="M101" s="34" t="e">
        <f t="shared" ca="1" si="11"/>
        <v>#REF!</v>
      </c>
      <c r="N101" s="61" t="s">
        <v>24</v>
      </c>
      <c r="O101" s="54" t="s">
        <v>439</v>
      </c>
      <c r="P101" s="101"/>
      <c r="Q101" s="101"/>
    </row>
    <row r="102" spans="1:17" s="107" customFormat="1" ht="16.5" customHeight="1">
      <c r="A102" s="105" t="s">
        <v>440</v>
      </c>
      <c r="B102" s="76" t="s">
        <v>436</v>
      </c>
      <c r="C102" s="77" t="s">
        <v>414</v>
      </c>
      <c r="D102" s="108" t="s">
        <v>441</v>
      </c>
      <c r="E102" s="79" t="s">
        <v>408</v>
      </c>
      <c r="F102" s="80">
        <v>0</v>
      </c>
      <c r="G102" s="80">
        <f t="shared" si="12"/>
        <v>0</v>
      </c>
      <c r="H102" s="81" t="e">
        <f t="shared" ca="1" si="7"/>
        <v>#REF!</v>
      </c>
      <c r="I102" s="81">
        <f t="shared" si="8"/>
        <v>0</v>
      </c>
      <c r="J102" s="81">
        <v>0</v>
      </c>
      <c r="K102" s="82" t="e">
        <f t="shared" ca="1" si="9"/>
        <v>#REF!</v>
      </c>
      <c r="L102" s="83" t="e">
        <f t="shared" ca="1" si="10"/>
        <v>#REF!</v>
      </c>
      <c r="M102" s="84" t="e">
        <f t="shared" ca="1" si="11"/>
        <v>#REF!</v>
      </c>
      <c r="N102" s="85" t="s">
        <v>199</v>
      </c>
      <c r="O102" s="78"/>
      <c r="P102" s="106"/>
      <c r="Q102" s="106"/>
    </row>
    <row r="103" spans="1:17" s="102" customFormat="1" ht="16.5" customHeight="1">
      <c r="A103" s="25" t="s">
        <v>442</v>
      </c>
      <c r="B103" s="52" t="s">
        <v>443</v>
      </c>
      <c r="C103" s="27" t="s">
        <v>444</v>
      </c>
      <c r="D103" s="54" t="s">
        <v>445</v>
      </c>
      <c r="E103" s="68" t="s">
        <v>446</v>
      </c>
      <c r="F103" s="56">
        <v>80518.990000000005</v>
      </c>
      <c r="G103" s="30">
        <f t="shared" si="12"/>
        <v>80518.990000000005</v>
      </c>
      <c r="H103" s="31" t="e">
        <f t="shared" ca="1" si="7"/>
        <v>#REF!</v>
      </c>
      <c r="I103" s="31">
        <f t="shared" si="8"/>
        <v>80518.990000000005</v>
      </c>
      <c r="J103" s="31">
        <v>0</v>
      </c>
      <c r="K103" s="32" t="e">
        <f t="shared" ca="1" si="9"/>
        <v>#REF!</v>
      </c>
      <c r="L103" s="33" t="e">
        <f t="shared" ca="1" si="10"/>
        <v>#REF!</v>
      </c>
      <c r="M103" s="34" t="e">
        <f t="shared" ca="1" si="11"/>
        <v>#REF!</v>
      </c>
      <c r="N103" s="61"/>
      <c r="O103" s="54" t="s">
        <v>447</v>
      </c>
      <c r="P103" s="101"/>
      <c r="Q103" s="101"/>
    </row>
    <row r="104" spans="1:17" s="102" customFormat="1" ht="16.5" customHeight="1">
      <c r="A104" s="25" t="s">
        <v>448</v>
      </c>
      <c r="B104" s="52" t="s">
        <v>449</v>
      </c>
      <c r="C104" s="27" t="s">
        <v>450</v>
      </c>
      <c r="D104" s="54" t="s">
        <v>451</v>
      </c>
      <c r="E104" s="68" t="s">
        <v>452</v>
      </c>
      <c r="F104" s="56">
        <v>700000</v>
      </c>
      <c r="G104" s="109">
        <f t="shared" si="12"/>
        <v>737340</v>
      </c>
      <c r="H104" s="31" t="e">
        <f t="shared" ca="1" si="7"/>
        <v>#REF!</v>
      </c>
      <c r="I104" s="31">
        <f t="shared" si="8"/>
        <v>737340</v>
      </c>
      <c r="J104" s="31">
        <f>33290+4050</f>
        <v>37340</v>
      </c>
      <c r="K104" s="32" t="e">
        <f t="shared" ca="1" si="9"/>
        <v>#REF!</v>
      </c>
      <c r="L104" s="33" t="e">
        <f t="shared" ca="1" si="10"/>
        <v>#REF!</v>
      </c>
      <c r="M104" s="34" t="e">
        <f t="shared" ca="1" si="11"/>
        <v>#REF!</v>
      </c>
      <c r="N104" s="61" t="s">
        <v>111</v>
      </c>
      <c r="O104" s="54"/>
      <c r="P104" s="101"/>
      <c r="Q104" s="101"/>
    </row>
    <row r="105" spans="1:17" s="102" customFormat="1" ht="18" customHeight="1">
      <c r="A105" s="25" t="s">
        <v>453</v>
      </c>
      <c r="B105" s="52" t="s">
        <v>454</v>
      </c>
      <c r="C105" s="27" t="s">
        <v>450</v>
      </c>
      <c r="D105" s="54" t="s">
        <v>455</v>
      </c>
      <c r="E105" s="68" t="s">
        <v>456</v>
      </c>
      <c r="F105" s="56">
        <v>347800</v>
      </c>
      <c r="G105" s="30">
        <f t="shared" si="12"/>
        <v>347800</v>
      </c>
      <c r="H105" s="31" t="e">
        <f t="shared" ca="1" si="7"/>
        <v>#REF!</v>
      </c>
      <c r="I105" s="31">
        <f t="shared" si="8"/>
        <v>347800</v>
      </c>
      <c r="J105" s="31">
        <v>0</v>
      </c>
      <c r="K105" s="32" t="e">
        <f t="shared" ca="1" si="9"/>
        <v>#REF!</v>
      </c>
      <c r="L105" s="33" t="e">
        <f t="shared" ca="1" si="10"/>
        <v>#REF!</v>
      </c>
      <c r="M105" s="34" t="e">
        <f t="shared" ca="1" si="11"/>
        <v>#REF!</v>
      </c>
      <c r="N105" s="61"/>
      <c r="O105" s="54" t="s">
        <v>457</v>
      </c>
      <c r="P105" s="101"/>
      <c r="Q105" s="101"/>
    </row>
    <row r="106" spans="1:17" s="102" customFormat="1" ht="16.5" customHeight="1">
      <c r="A106" s="25" t="s">
        <v>458</v>
      </c>
      <c r="B106" s="52" t="s">
        <v>454</v>
      </c>
      <c r="C106" s="27" t="s">
        <v>459</v>
      </c>
      <c r="D106" s="54" t="s">
        <v>460</v>
      </c>
      <c r="E106" s="68" t="s">
        <v>461</v>
      </c>
      <c r="F106" s="56">
        <v>2050000</v>
      </c>
      <c r="G106" s="30">
        <f t="shared" si="12"/>
        <v>2050000</v>
      </c>
      <c r="H106" s="31" t="e">
        <f t="shared" ca="1" si="7"/>
        <v>#REF!</v>
      </c>
      <c r="I106" s="31">
        <f t="shared" si="8"/>
        <v>2050000</v>
      </c>
      <c r="J106" s="31">
        <v>0</v>
      </c>
      <c r="K106" s="32" t="e">
        <f t="shared" ca="1" si="9"/>
        <v>#REF!</v>
      </c>
      <c r="L106" s="33" t="e">
        <f t="shared" ca="1" si="10"/>
        <v>#REF!</v>
      </c>
      <c r="M106" s="34" t="e">
        <f t="shared" ca="1" si="11"/>
        <v>#REF!</v>
      </c>
      <c r="N106" s="61"/>
      <c r="O106" s="54" t="s">
        <v>462</v>
      </c>
      <c r="P106" s="101"/>
      <c r="Q106" s="101"/>
    </row>
    <row r="107" spans="1:17" s="102" customFormat="1" ht="16.5" customHeight="1">
      <c r="A107" s="25" t="s">
        <v>463</v>
      </c>
      <c r="B107" s="52" t="s">
        <v>464</v>
      </c>
      <c r="C107" s="27" t="s">
        <v>465</v>
      </c>
      <c r="D107" s="54" t="s">
        <v>466</v>
      </c>
      <c r="E107" s="68" t="s">
        <v>467</v>
      </c>
      <c r="F107" s="56">
        <v>83103</v>
      </c>
      <c r="G107" s="30">
        <f t="shared" si="12"/>
        <v>83103</v>
      </c>
      <c r="H107" s="31" t="e">
        <f t="shared" ca="1" si="7"/>
        <v>#REF!</v>
      </c>
      <c r="I107" s="31">
        <f t="shared" si="8"/>
        <v>83103</v>
      </c>
      <c r="J107" s="31">
        <v>0</v>
      </c>
      <c r="K107" s="32" t="e">
        <f t="shared" ca="1" si="9"/>
        <v>#REF!</v>
      </c>
      <c r="L107" s="33" t="e">
        <f t="shared" ca="1" si="10"/>
        <v>#REF!</v>
      </c>
      <c r="M107" s="34" t="e">
        <f t="shared" ca="1" si="11"/>
        <v>#REF!</v>
      </c>
      <c r="N107" s="61" t="s">
        <v>24</v>
      </c>
      <c r="O107" s="54" t="s">
        <v>468</v>
      </c>
      <c r="P107" s="101"/>
      <c r="Q107" s="101"/>
    </row>
    <row r="108" spans="1:17" s="102" customFormat="1" ht="16.5" customHeight="1">
      <c r="A108" s="25" t="s">
        <v>469</v>
      </c>
      <c r="B108" s="52" t="s">
        <v>464</v>
      </c>
      <c r="C108" s="27" t="s">
        <v>213</v>
      </c>
      <c r="D108" s="54" t="s">
        <v>470</v>
      </c>
      <c r="E108" s="68" t="s">
        <v>471</v>
      </c>
      <c r="F108" s="56">
        <v>140000</v>
      </c>
      <c r="G108" s="30">
        <f t="shared" si="12"/>
        <v>140000</v>
      </c>
      <c r="H108" s="31" t="e">
        <f t="shared" ca="1" si="7"/>
        <v>#REF!</v>
      </c>
      <c r="I108" s="31">
        <f t="shared" si="8"/>
        <v>140000</v>
      </c>
      <c r="J108" s="31">
        <v>0</v>
      </c>
      <c r="K108" s="32" t="e">
        <f t="shared" ca="1" si="9"/>
        <v>#REF!</v>
      </c>
      <c r="L108" s="33" t="e">
        <f t="shared" ca="1" si="10"/>
        <v>#REF!</v>
      </c>
      <c r="M108" s="34" t="e">
        <f t="shared" ca="1" si="11"/>
        <v>#REF!</v>
      </c>
      <c r="N108" s="61" t="s">
        <v>46</v>
      </c>
      <c r="O108" s="54" t="s">
        <v>472</v>
      </c>
      <c r="P108" s="101"/>
      <c r="Q108" s="101"/>
    </row>
    <row r="109" spans="1:17" s="102" customFormat="1" ht="16.5" customHeight="1">
      <c r="A109" s="25" t="s">
        <v>473</v>
      </c>
      <c r="B109" s="52" t="s">
        <v>474</v>
      </c>
      <c r="C109" s="27" t="s">
        <v>181</v>
      </c>
      <c r="D109" s="110" t="s">
        <v>475</v>
      </c>
      <c r="E109" s="111" t="s">
        <v>476</v>
      </c>
      <c r="F109" s="112">
        <v>3100000</v>
      </c>
      <c r="G109" s="30">
        <f t="shared" si="12"/>
        <v>3100000</v>
      </c>
      <c r="H109" s="31" t="e">
        <f t="shared" ca="1" si="7"/>
        <v>#REF!</v>
      </c>
      <c r="I109" s="31">
        <f t="shared" si="8"/>
        <v>3100000</v>
      </c>
      <c r="J109" s="31">
        <v>0</v>
      </c>
      <c r="K109" s="32" t="e">
        <f t="shared" ca="1" si="9"/>
        <v>#REF!</v>
      </c>
      <c r="L109" s="33" t="e">
        <f t="shared" ca="1" si="10"/>
        <v>#REF!</v>
      </c>
      <c r="M109" s="34" t="e">
        <f t="shared" ca="1" si="11"/>
        <v>#REF!</v>
      </c>
      <c r="N109" s="61"/>
      <c r="O109" s="54" t="s">
        <v>477</v>
      </c>
      <c r="P109" s="101"/>
      <c r="Q109" s="101"/>
    </row>
    <row r="110" spans="1:17" s="102" customFormat="1" ht="16.5" customHeight="1">
      <c r="A110" s="113" t="s">
        <v>478</v>
      </c>
      <c r="B110" s="52"/>
      <c r="C110" s="27"/>
      <c r="D110" s="54" t="s">
        <v>479</v>
      </c>
      <c r="E110" s="68" t="s">
        <v>480</v>
      </c>
      <c r="F110" s="56">
        <v>110000000</v>
      </c>
      <c r="G110" s="30">
        <f t="shared" si="12"/>
        <v>110000000</v>
      </c>
      <c r="H110" s="31" t="e">
        <f t="shared" ca="1" si="7"/>
        <v>#REF!</v>
      </c>
      <c r="I110" s="31">
        <f t="shared" si="8"/>
        <v>110000000</v>
      </c>
      <c r="J110" s="31">
        <v>0</v>
      </c>
      <c r="K110" s="32" t="e">
        <f t="shared" ca="1" si="9"/>
        <v>#REF!</v>
      </c>
      <c r="L110" s="33" t="e">
        <f t="shared" ca="1" si="10"/>
        <v>#REF!</v>
      </c>
      <c r="M110" s="34" t="e">
        <f t="shared" ca="1" si="11"/>
        <v>#REF!</v>
      </c>
      <c r="N110" s="61"/>
      <c r="O110" s="54"/>
      <c r="P110" s="101"/>
      <c r="Q110" s="101"/>
    </row>
    <row r="111" spans="1:17" s="102" customFormat="1" ht="20.25" customHeight="1">
      <c r="A111" s="48" t="s">
        <v>481</v>
      </c>
      <c r="B111" s="52" t="s">
        <v>297</v>
      </c>
      <c r="C111" s="27" t="s">
        <v>459</v>
      </c>
      <c r="D111" s="110" t="s">
        <v>482</v>
      </c>
      <c r="E111" s="111" t="s">
        <v>483</v>
      </c>
      <c r="F111" s="112">
        <v>6801387</v>
      </c>
      <c r="G111" s="30">
        <f t="shared" si="12"/>
        <v>6801387</v>
      </c>
      <c r="H111" s="31" t="e">
        <f t="shared" ca="1" si="7"/>
        <v>#REF!</v>
      </c>
      <c r="I111" s="31">
        <f t="shared" si="8"/>
        <v>6801387</v>
      </c>
      <c r="J111" s="31">
        <v>0</v>
      </c>
      <c r="K111" s="32" t="e">
        <f t="shared" ca="1" si="9"/>
        <v>#REF!</v>
      </c>
      <c r="L111" s="33" t="e">
        <f t="shared" ca="1" si="10"/>
        <v>#REF!</v>
      </c>
      <c r="M111" s="34" t="e">
        <f t="shared" ca="1" si="11"/>
        <v>#REF!</v>
      </c>
      <c r="N111" s="61"/>
      <c r="O111" s="54" t="s">
        <v>484</v>
      </c>
      <c r="P111" s="101"/>
      <c r="Q111" s="101"/>
    </row>
    <row r="112" spans="1:17" s="102" customFormat="1" ht="17.25" customHeight="1">
      <c r="A112" s="48" t="s">
        <v>485</v>
      </c>
      <c r="B112" s="52" t="s">
        <v>333</v>
      </c>
      <c r="C112" s="27" t="s">
        <v>486</v>
      </c>
      <c r="D112" s="114" t="s">
        <v>487</v>
      </c>
      <c r="E112" s="115" t="s">
        <v>408</v>
      </c>
      <c r="F112" s="116">
        <v>0</v>
      </c>
      <c r="G112" s="30">
        <f t="shared" si="12"/>
        <v>0</v>
      </c>
      <c r="H112" s="31" t="e">
        <f t="shared" ca="1" si="7"/>
        <v>#REF!</v>
      </c>
      <c r="I112" s="31">
        <f t="shared" si="8"/>
        <v>0</v>
      </c>
      <c r="J112" s="31">
        <v>0</v>
      </c>
      <c r="K112" s="32" t="e">
        <f t="shared" ca="1" si="9"/>
        <v>#REF!</v>
      </c>
      <c r="L112" s="33" t="e">
        <f t="shared" ca="1" si="10"/>
        <v>#REF!</v>
      </c>
      <c r="M112" s="34" t="e">
        <f t="shared" ca="1" si="11"/>
        <v>#REF!</v>
      </c>
      <c r="N112" s="61"/>
      <c r="O112" s="54" t="s">
        <v>488</v>
      </c>
      <c r="P112" s="101"/>
      <c r="Q112" s="101"/>
    </row>
    <row r="113" spans="1:17" s="102" customFormat="1" ht="17.25" customHeight="1">
      <c r="A113" s="48" t="s">
        <v>489</v>
      </c>
      <c r="B113" s="52" t="s">
        <v>490</v>
      </c>
      <c r="C113" s="27" t="s">
        <v>491</v>
      </c>
      <c r="D113" s="114" t="s">
        <v>492</v>
      </c>
      <c r="E113" s="115" t="s">
        <v>370</v>
      </c>
      <c r="F113" s="116">
        <v>1888940.46</v>
      </c>
      <c r="G113" s="30">
        <f t="shared" si="12"/>
        <v>1888940.46</v>
      </c>
      <c r="H113" s="31" t="e">
        <f t="shared" ca="1" si="7"/>
        <v>#REF!</v>
      </c>
      <c r="I113" s="31">
        <f t="shared" si="8"/>
        <v>1888940.46</v>
      </c>
      <c r="J113" s="31">
        <v>0</v>
      </c>
      <c r="K113" s="32" t="e">
        <f t="shared" ca="1" si="9"/>
        <v>#REF!</v>
      </c>
      <c r="L113" s="33" t="e">
        <f t="shared" ca="1" si="10"/>
        <v>#REF!</v>
      </c>
      <c r="M113" s="34" t="e">
        <f t="shared" ca="1" si="11"/>
        <v>#REF!</v>
      </c>
      <c r="N113" s="61"/>
      <c r="O113" s="54" t="s">
        <v>493</v>
      </c>
      <c r="P113" s="101"/>
      <c r="Q113" s="101"/>
    </row>
    <row r="114" spans="1:17" s="102" customFormat="1" ht="17.25" customHeight="1">
      <c r="A114" s="48" t="s">
        <v>494</v>
      </c>
      <c r="B114" s="52" t="s">
        <v>495</v>
      </c>
      <c r="C114" s="27" t="s">
        <v>496</v>
      </c>
      <c r="D114" s="114" t="s">
        <v>497</v>
      </c>
      <c r="E114" s="115" t="s">
        <v>498</v>
      </c>
      <c r="F114" s="116">
        <v>0</v>
      </c>
      <c r="G114" s="30">
        <f t="shared" si="12"/>
        <v>0</v>
      </c>
      <c r="H114" s="31" t="e">
        <f t="shared" ca="1" si="7"/>
        <v>#REF!</v>
      </c>
      <c r="I114" s="31">
        <f t="shared" si="8"/>
        <v>0</v>
      </c>
      <c r="J114" s="31">
        <v>0</v>
      </c>
      <c r="K114" s="32" t="e">
        <f t="shared" ca="1" si="9"/>
        <v>#REF!</v>
      </c>
      <c r="L114" s="33" t="e">
        <f t="shared" ca="1" si="10"/>
        <v>#REF!</v>
      </c>
      <c r="M114" s="34" t="e">
        <f t="shared" ca="1" si="11"/>
        <v>#REF!</v>
      </c>
      <c r="N114" s="61"/>
      <c r="O114" s="54"/>
      <c r="P114" s="101"/>
      <c r="Q114" s="101"/>
    </row>
    <row r="115" spans="1:17" s="102" customFormat="1" ht="23.25" customHeight="1">
      <c r="A115" s="48" t="s">
        <v>499</v>
      </c>
      <c r="B115" s="52" t="s">
        <v>495</v>
      </c>
      <c r="C115" s="27" t="s">
        <v>459</v>
      </c>
      <c r="D115" s="117" t="s">
        <v>500</v>
      </c>
      <c r="E115" s="118" t="s">
        <v>501</v>
      </c>
      <c r="F115" s="109">
        <v>450612</v>
      </c>
      <c r="G115" s="30">
        <f t="shared" si="12"/>
        <v>450612</v>
      </c>
      <c r="H115" s="31" t="e">
        <f t="shared" ca="1" si="7"/>
        <v>#REF!</v>
      </c>
      <c r="I115" s="31">
        <f t="shared" si="8"/>
        <v>450612</v>
      </c>
      <c r="J115" s="31">
        <v>0</v>
      </c>
      <c r="K115" s="32" t="e">
        <f t="shared" ca="1" si="9"/>
        <v>#REF!</v>
      </c>
      <c r="L115" s="33" t="e">
        <f t="shared" ca="1" si="10"/>
        <v>#REF!</v>
      </c>
      <c r="M115" s="34" t="e">
        <f t="shared" ca="1" si="11"/>
        <v>#REF!</v>
      </c>
      <c r="N115" s="61"/>
      <c r="O115" s="54" t="s">
        <v>502</v>
      </c>
      <c r="P115" s="101"/>
      <c r="Q115" s="101"/>
    </row>
    <row r="116" spans="1:17" s="102" customFormat="1" ht="12.75" customHeight="1">
      <c r="A116" s="48" t="s">
        <v>503</v>
      </c>
      <c r="B116" s="52" t="s">
        <v>504</v>
      </c>
      <c r="C116" s="27" t="s">
        <v>78</v>
      </c>
      <c r="D116" s="110" t="s">
        <v>505</v>
      </c>
      <c r="E116" s="111" t="s">
        <v>506</v>
      </c>
      <c r="F116" s="112">
        <v>9498614</v>
      </c>
      <c r="G116" s="30">
        <f t="shared" si="12"/>
        <v>9498614</v>
      </c>
      <c r="H116" s="31" t="e">
        <f t="shared" ca="1" si="7"/>
        <v>#REF!</v>
      </c>
      <c r="I116" s="31">
        <f t="shared" si="8"/>
        <v>9498614</v>
      </c>
      <c r="J116" s="31">
        <v>0</v>
      </c>
      <c r="K116" s="32" t="e">
        <f t="shared" ca="1" si="9"/>
        <v>#REF!</v>
      </c>
      <c r="L116" s="33" t="e">
        <f t="shared" ca="1" si="10"/>
        <v>#REF!</v>
      </c>
      <c r="M116" s="34" t="e">
        <f t="shared" ca="1" si="11"/>
        <v>#REF!</v>
      </c>
      <c r="N116" s="61"/>
      <c r="O116" s="54" t="s">
        <v>507</v>
      </c>
      <c r="P116" s="101"/>
      <c r="Q116" s="101"/>
    </row>
    <row r="117" spans="1:17" s="102" customFormat="1" ht="12.75" customHeight="1">
      <c r="A117" s="48" t="s">
        <v>508</v>
      </c>
      <c r="B117" s="52" t="s">
        <v>509</v>
      </c>
      <c r="C117" s="27" t="s">
        <v>510</v>
      </c>
      <c r="D117" s="114" t="s">
        <v>511</v>
      </c>
      <c r="E117" s="115" t="s">
        <v>512</v>
      </c>
      <c r="F117" s="116">
        <v>2430392</v>
      </c>
      <c r="G117" s="30">
        <f t="shared" si="12"/>
        <v>2430392</v>
      </c>
      <c r="H117" s="31" t="e">
        <f t="shared" ca="1" si="7"/>
        <v>#REF!</v>
      </c>
      <c r="I117" s="31">
        <f t="shared" si="8"/>
        <v>2430392</v>
      </c>
      <c r="J117" s="31">
        <v>0</v>
      </c>
      <c r="K117" s="32" t="e">
        <f t="shared" ca="1" si="9"/>
        <v>#REF!</v>
      </c>
      <c r="L117" s="33" t="e">
        <f t="shared" ca="1" si="10"/>
        <v>#REF!</v>
      </c>
      <c r="M117" s="34" t="e">
        <f t="shared" ca="1" si="11"/>
        <v>#REF!</v>
      </c>
      <c r="N117" s="61"/>
      <c r="O117" s="54" t="s">
        <v>513</v>
      </c>
      <c r="P117" s="101"/>
      <c r="Q117" s="101"/>
    </row>
    <row r="118" spans="1:17" s="102" customFormat="1" ht="12.75" customHeight="1">
      <c r="A118" s="48" t="s">
        <v>514</v>
      </c>
      <c r="B118" s="52" t="s">
        <v>504</v>
      </c>
      <c r="C118" s="27" t="s">
        <v>459</v>
      </c>
      <c r="D118" s="110" t="s">
        <v>515</v>
      </c>
      <c r="E118" s="111" t="s">
        <v>516</v>
      </c>
      <c r="F118" s="112">
        <v>22594696</v>
      </c>
      <c r="G118" s="30">
        <f t="shared" si="12"/>
        <v>22594696</v>
      </c>
      <c r="H118" s="31" t="e">
        <f t="shared" ca="1" si="7"/>
        <v>#REF!</v>
      </c>
      <c r="I118" s="31">
        <f t="shared" si="8"/>
        <v>22594696</v>
      </c>
      <c r="J118" s="31">
        <v>0</v>
      </c>
      <c r="K118" s="32" t="e">
        <f t="shared" ca="1" si="9"/>
        <v>#REF!</v>
      </c>
      <c r="L118" s="33" t="e">
        <f t="shared" ca="1" si="10"/>
        <v>#REF!</v>
      </c>
      <c r="M118" s="34" t="e">
        <f t="shared" ca="1" si="11"/>
        <v>#REF!</v>
      </c>
      <c r="N118" s="61"/>
      <c r="O118" s="54" t="s">
        <v>517</v>
      </c>
      <c r="P118" s="101"/>
      <c r="Q118" s="101"/>
    </row>
    <row r="119" spans="1:17" s="102" customFormat="1" ht="12.75" customHeight="1">
      <c r="A119" s="48" t="s">
        <v>518</v>
      </c>
      <c r="B119" s="52" t="s">
        <v>495</v>
      </c>
      <c r="C119" s="27" t="s">
        <v>459</v>
      </c>
      <c r="D119" s="117" t="s">
        <v>519</v>
      </c>
      <c r="E119" s="118" t="s">
        <v>501</v>
      </c>
      <c r="F119" s="109">
        <v>79584</v>
      </c>
      <c r="G119" s="30">
        <f t="shared" si="12"/>
        <v>79584</v>
      </c>
      <c r="H119" s="31" t="e">
        <f t="shared" ca="1" si="7"/>
        <v>#REF!</v>
      </c>
      <c r="I119" s="31">
        <f t="shared" si="8"/>
        <v>79584</v>
      </c>
      <c r="J119" s="31">
        <v>0</v>
      </c>
      <c r="K119" s="32" t="e">
        <f t="shared" ca="1" si="9"/>
        <v>#REF!</v>
      </c>
      <c r="L119" s="33" t="e">
        <f t="shared" ca="1" si="10"/>
        <v>#REF!</v>
      </c>
      <c r="M119" s="34" t="e">
        <f t="shared" ca="1" si="11"/>
        <v>#REF!</v>
      </c>
      <c r="N119" s="61"/>
      <c r="O119" s="54" t="s">
        <v>520</v>
      </c>
      <c r="P119" s="101"/>
      <c r="Q119" s="101"/>
    </row>
    <row r="120" spans="1:17" s="102" customFormat="1" ht="60" customHeight="1">
      <c r="A120" s="48" t="s">
        <v>521</v>
      </c>
      <c r="B120" s="119" t="s">
        <v>522</v>
      </c>
      <c r="C120" s="27" t="s">
        <v>523</v>
      </c>
      <c r="D120" s="114" t="s">
        <v>524</v>
      </c>
      <c r="E120" s="115" t="s">
        <v>370</v>
      </c>
      <c r="F120" s="116">
        <v>3139730</v>
      </c>
      <c r="G120" s="30">
        <f t="shared" si="12"/>
        <v>3139730</v>
      </c>
      <c r="H120" s="31" t="e">
        <f t="shared" ca="1" si="7"/>
        <v>#REF!</v>
      </c>
      <c r="I120" s="31">
        <f t="shared" si="8"/>
        <v>3139730</v>
      </c>
      <c r="J120" s="31">
        <v>0</v>
      </c>
      <c r="K120" s="32" t="e">
        <f t="shared" ca="1" si="9"/>
        <v>#REF!</v>
      </c>
      <c r="L120" s="33" t="e">
        <f t="shared" ca="1" si="10"/>
        <v>#REF!</v>
      </c>
      <c r="M120" s="34" t="e">
        <f t="shared" ca="1" si="11"/>
        <v>#REF!</v>
      </c>
      <c r="N120" s="61"/>
      <c r="O120" s="54" t="s">
        <v>525</v>
      </c>
      <c r="P120" s="101"/>
      <c r="Q120" s="101"/>
    </row>
    <row r="121" spans="1:17" s="102" customFormat="1" ht="12.75" customHeight="1">
      <c r="A121" s="48" t="s">
        <v>526</v>
      </c>
      <c r="B121" s="52" t="s">
        <v>495</v>
      </c>
      <c r="C121" s="27" t="s">
        <v>326</v>
      </c>
      <c r="D121" s="54" t="s">
        <v>527</v>
      </c>
      <c r="E121" s="68" t="s">
        <v>328</v>
      </c>
      <c r="F121" s="56">
        <v>124163</v>
      </c>
      <c r="G121" s="30">
        <f t="shared" si="12"/>
        <v>124163</v>
      </c>
      <c r="H121" s="31" t="e">
        <f t="shared" ca="1" si="7"/>
        <v>#REF!</v>
      </c>
      <c r="I121" s="31">
        <f t="shared" si="8"/>
        <v>124163</v>
      </c>
      <c r="J121" s="31">
        <v>0</v>
      </c>
      <c r="K121" s="32" t="e">
        <f t="shared" ca="1" si="9"/>
        <v>#REF!</v>
      </c>
      <c r="L121" s="33" t="e">
        <f t="shared" ca="1" si="10"/>
        <v>#REF!</v>
      </c>
      <c r="M121" s="34" t="e">
        <f t="shared" ca="1" si="11"/>
        <v>#REF!</v>
      </c>
      <c r="N121" s="61"/>
      <c r="O121" s="54" t="s">
        <v>286</v>
      </c>
      <c r="P121" s="101"/>
      <c r="Q121" s="101"/>
    </row>
    <row r="122" spans="1:17" s="102" customFormat="1" ht="12.75" customHeight="1">
      <c r="A122" s="48" t="s">
        <v>528</v>
      </c>
      <c r="B122" s="52" t="s">
        <v>529</v>
      </c>
      <c r="C122" s="27" t="s">
        <v>523</v>
      </c>
      <c r="D122" s="114" t="s">
        <v>530</v>
      </c>
      <c r="E122" s="115" t="s">
        <v>531</v>
      </c>
      <c r="F122" s="116">
        <v>170000</v>
      </c>
      <c r="G122" s="30">
        <f t="shared" si="12"/>
        <v>170000</v>
      </c>
      <c r="H122" s="31" t="e">
        <f t="shared" ca="1" si="7"/>
        <v>#REF!</v>
      </c>
      <c r="I122" s="31">
        <f t="shared" si="8"/>
        <v>170000</v>
      </c>
      <c r="J122" s="31">
        <v>0</v>
      </c>
      <c r="K122" s="32" t="e">
        <f t="shared" ca="1" si="9"/>
        <v>#REF!</v>
      </c>
      <c r="L122" s="33" t="e">
        <f t="shared" ca="1" si="10"/>
        <v>#REF!</v>
      </c>
      <c r="M122" s="34" t="e">
        <f t="shared" ca="1" si="11"/>
        <v>#REF!</v>
      </c>
      <c r="N122" s="61"/>
      <c r="O122" s="54" t="s">
        <v>532</v>
      </c>
      <c r="P122" s="101"/>
      <c r="Q122" s="101"/>
    </row>
    <row r="123" spans="1:17" s="102" customFormat="1" ht="12.75" customHeight="1">
      <c r="A123" s="48" t="s">
        <v>533</v>
      </c>
      <c r="B123" s="52" t="s">
        <v>495</v>
      </c>
      <c r="C123" s="27" t="s">
        <v>496</v>
      </c>
      <c r="D123" s="114" t="s">
        <v>534</v>
      </c>
      <c r="E123" s="115" t="s">
        <v>535</v>
      </c>
      <c r="F123" s="116">
        <v>549900</v>
      </c>
      <c r="G123" s="30">
        <f t="shared" si="12"/>
        <v>549900</v>
      </c>
      <c r="H123" s="31" t="e">
        <f t="shared" ca="1" si="7"/>
        <v>#REF!</v>
      </c>
      <c r="I123" s="31">
        <f t="shared" si="8"/>
        <v>549900</v>
      </c>
      <c r="J123" s="31">
        <v>0</v>
      </c>
      <c r="K123" s="32" t="e">
        <f t="shared" ca="1" si="9"/>
        <v>#REF!</v>
      </c>
      <c r="L123" s="33" t="e">
        <f t="shared" ca="1" si="10"/>
        <v>#REF!</v>
      </c>
      <c r="M123" s="34" t="e">
        <f t="shared" ca="1" si="11"/>
        <v>#REF!</v>
      </c>
      <c r="N123" s="61"/>
      <c r="O123" s="54" t="s">
        <v>536</v>
      </c>
      <c r="P123" s="101"/>
      <c r="Q123" s="101"/>
    </row>
    <row r="124" spans="1:17" s="102" customFormat="1" ht="12.75" customHeight="1">
      <c r="A124" s="113" t="s">
        <v>537</v>
      </c>
      <c r="B124" s="52"/>
      <c r="C124" s="27"/>
      <c r="D124" s="110" t="s">
        <v>538</v>
      </c>
      <c r="E124" s="111" t="s">
        <v>539</v>
      </c>
      <c r="F124" s="112">
        <v>11284542</v>
      </c>
      <c r="G124" s="30">
        <f t="shared" si="12"/>
        <v>11284542</v>
      </c>
      <c r="H124" s="31" t="e">
        <f t="shared" ca="1" si="7"/>
        <v>#REF!</v>
      </c>
      <c r="I124" s="31">
        <f t="shared" si="8"/>
        <v>11284542</v>
      </c>
      <c r="J124" s="31">
        <v>0</v>
      </c>
      <c r="K124" s="32" t="e">
        <f t="shared" ca="1" si="9"/>
        <v>#REF!</v>
      </c>
      <c r="L124" s="33" t="e">
        <f t="shared" ca="1" si="10"/>
        <v>#REF!</v>
      </c>
      <c r="M124" s="34" t="e">
        <f t="shared" ca="1" si="11"/>
        <v>#REF!</v>
      </c>
      <c r="N124" s="61"/>
      <c r="O124" s="54"/>
      <c r="P124" s="101"/>
      <c r="Q124" s="101"/>
    </row>
    <row r="125" spans="1:17" s="102" customFormat="1" ht="12.75" customHeight="1">
      <c r="A125" s="48" t="s">
        <v>540</v>
      </c>
      <c r="B125" s="52" t="s">
        <v>541</v>
      </c>
      <c r="C125" s="27" t="s">
        <v>444</v>
      </c>
      <c r="D125" s="54" t="s">
        <v>542</v>
      </c>
      <c r="E125" s="68" t="s">
        <v>446</v>
      </c>
      <c r="F125" s="56">
        <v>1000</v>
      </c>
      <c r="G125" s="30">
        <f t="shared" si="12"/>
        <v>1000</v>
      </c>
      <c r="H125" s="31" t="e">
        <f t="shared" ca="1" si="7"/>
        <v>#REF!</v>
      </c>
      <c r="I125" s="31">
        <f t="shared" si="8"/>
        <v>1000</v>
      </c>
      <c r="J125" s="31">
        <v>0</v>
      </c>
      <c r="K125" s="32" t="e">
        <f t="shared" ca="1" si="9"/>
        <v>#REF!</v>
      </c>
      <c r="L125" s="33" t="e">
        <f t="shared" ca="1" si="10"/>
        <v>#REF!</v>
      </c>
      <c r="M125" s="34" t="e">
        <f t="shared" ca="1" si="11"/>
        <v>#REF!</v>
      </c>
      <c r="N125" s="61"/>
      <c r="O125" s="54"/>
      <c r="P125" s="101"/>
      <c r="Q125" s="101"/>
    </row>
    <row r="126" spans="1:17" s="102" customFormat="1" ht="12.75" customHeight="1">
      <c r="A126" s="48" t="s">
        <v>543</v>
      </c>
      <c r="B126" s="52" t="s">
        <v>544</v>
      </c>
      <c r="C126" s="27" t="s">
        <v>459</v>
      </c>
      <c r="D126" s="110" t="s">
        <v>545</v>
      </c>
      <c r="E126" s="111" t="s">
        <v>546</v>
      </c>
      <c r="F126" s="112">
        <v>3760794</v>
      </c>
      <c r="G126" s="30">
        <f t="shared" si="12"/>
        <v>3760794</v>
      </c>
      <c r="H126" s="31" t="e">
        <f t="shared" ca="1" si="7"/>
        <v>#REF!</v>
      </c>
      <c r="I126" s="31">
        <f t="shared" si="8"/>
        <v>3760794</v>
      </c>
      <c r="J126" s="31">
        <v>0</v>
      </c>
      <c r="K126" s="32" t="e">
        <f t="shared" ca="1" si="9"/>
        <v>#REF!</v>
      </c>
      <c r="L126" s="33" t="e">
        <f t="shared" ca="1" si="10"/>
        <v>#REF!</v>
      </c>
      <c r="M126" s="34" t="e">
        <f t="shared" ca="1" si="11"/>
        <v>#REF!</v>
      </c>
      <c r="N126" s="61"/>
      <c r="O126" s="54" t="s">
        <v>547</v>
      </c>
      <c r="P126" s="101"/>
      <c r="Q126" s="101"/>
    </row>
    <row r="127" spans="1:17" s="102" customFormat="1" ht="12.75" customHeight="1">
      <c r="A127" s="48" t="s">
        <v>548</v>
      </c>
      <c r="B127" s="52" t="s">
        <v>529</v>
      </c>
      <c r="C127" s="27" t="s">
        <v>347</v>
      </c>
      <c r="D127" s="114" t="s">
        <v>549</v>
      </c>
      <c r="E127" s="115" t="s">
        <v>531</v>
      </c>
      <c r="F127" s="116">
        <v>200000</v>
      </c>
      <c r="G127" s="30">
        <f t="shared" si="12"/>
        <v>200000</v>
      </c>
      <c r="H127" s="31" t="e">
        <f t="shared" ca="1" si="7"/>
        <v>#REF!</v>
      </c>
      <c r="I127" s="31">
        <f t="shared" si="8"/>
        <v>200000</v>
      </c>
      <c r="J127" s="31">
        <v>0</v>
      </c>
      <c r="K127" s="32" t="e">
        <f t="shared" ca="1" si="9"/>
        <v>#REF!</v>
      </c>
      <c r="L127" s="33" t="e">
        <f t="shared" ca="1" si="10"/>
        <v>#REF!</v>
      </c>
      <c r="M127" s="34" t="e">
        <f t="shared" ca="1" si="11"/>
        <v>#REF!</v>
      </c>
      <c r="N127" s="61"/>
      <c r="O127" s="54" t="s">
        <v>550</v>
      </c>
      <c r="P127" s="101"/>
      <c r="Q127" s="101"/>
    </row>
    <row r="128" spans="1:17" s="102" customFormat="1" ht="12.75" customHeight="1">
      <c r="A128" s="48" t="s">
        <v>551</v>
      </c>
      <c r="B128" s="52" t="s">
        <v>552</v>
      </c>
      <c r="C128" s="27" t="s">
        <v>459</v>
      </c>
      <c r="D128" s="117" t="s">
        <v>553</v>
      </c>
      <c r="E128" s="118" t="s">
        <v>501</v>
      </c>
      <c r="F128" s="109">
        <v>513000</v>
      </c>
      <c r="G128" s="30">
        <f t="shared" si="12"/>
        <v>513000</v>
      </c>
      <c r="H128" s="31" t="e">
        <f t="shared" ca="1" si="7"/>
        <v>#REF!</v>
      </c>
      <c r="I128" s="31">
        <f t="shared" si="8"/>
        <v>513000</v>
      </c>
      <c r="J128" s="31">
        <v>0</v>
      </c>
      <c r="K128" s="32" t="e">
        <f t="shared" ca="1" si="9"/>
        <v>#REF!</v>
      </c>
      <c r="L128" s="33" t="e">
        <f t="shared" ca="1" si="10"/>
        <v>#REF!</v>
      </c>
      <c r="M128" s="34" t="e">
        <f t="shared" ca="1" si="11"/>
        <v>#REF!</v>
      </c>
      <c r="N128" s="61"/>
      <c r="O128" s="54" t="s">
        <v>554</v>
      </c>
      <c r="P128" s="101"/>
      <c r="Q128" s="101"/>
    </row>
    <row r="129" spans="1:17" s="102" customFormat="1" ht="12.75" customHeight="1">
      <c r="A129" s="48" t="s">
        <v>555</v>
      </c>
      <c r="B129" s="52" t="s">
        <v>556</v>
      </c>
      <c r="C129" s="27" t="s">
        <v>459</v>
      </c>
      <c r="D129" s="117" t="s">
        <v>557</v>
      </c>
      <c r="E129" s="118" t="s">
        <v>558</v>
      </c>
      <c r="F129" s="109">
        <v>349680</v>
      </c>
      <c r="G129" s="30">
        <f t="shared" si="12"/>
        <v>349680</v>
      </c>
      <c r="H129" s="31" t="e">
        <f t="shared" ca="1" si="7"/>
        <v>#REF!</v>
      </c>
      <c r="I129" s="31">
        <f t="shared" si="8"/>
        <v>349680</v>
      </c>
      <c r="J129" s="31">
        <v>0</v>
      </c>
      <c r="K129" s="32" t="e">
        <f t="shared" ca="1" si="9"/>
        <v>#REF!</v>
      </c>
      <c r="L129" s="33" t="e">
        <f t="shared" ca="1" si="10"/>
        <v>#REF!</v>
      </c>
      <c r="M129" s="34" t="e">
        <f t="shared" ca="1" si="11"/>
        <v>#REF!</v>
      </c>
      <c r="N129" s="61"/>
      <c r="O129" s="54" t="s">
        <v>559</v>
      </c>
      <c r="P129" s="101"/>
      <c r="Q129" s="101"/>
    </row>
    <row r="130" spans="1:17" s="102" customFormat="1" ht="12.75" customHeight="1">
      <c r="A130" s="48" t="s">
        <v>560</v>
      </c>
      <c r="B130" s="52" t="s">
        <v>561</v>
      </c>
      <c r="C130" s="27" t="s">
        <v>562</v>
      </c>
      <c r="D130" s="117" t="s">
        <v>563</v>
      </c>
      <c r="E130" s="118" t="s">
        <v>506</v>
      </c>
      <c r="F130" s="109">
        <v>1131638</v>
      </c>
      <c r="G130" s="30">
        <f t="shared" si="12"/>
        <v>1131638</v>
      </c>
      <c r="H130" s="31" t="e">
        <f t="shared" ca="1" si="7"/>
        <v>#REF!</v>
      </c>
      <c r="I130" s="31">
        <f t="shared" si="8"/>
        <v>1131638</v>
      </c>
      <c r="J130" s="31">
        <v>0</v>
      </c>
      <c r="K130" s="32" t="e">
        <f t="shared" ca="1" si="9"/>
        <v>#REF!</v>
      </c>
      <c r="L130" s="33" t="e">
        <f t="shared" ca="1" si="10"/>
        <v>#REF!</v>
      </c>
      <c r="M130" s="34" t="e">
        <f t="shared" ca="1" si="11"/>
        <v>#REF!</v>
      </c>
      <c r="N130" s="61"/>
      <c r="O130" s="54" t="s">
        <v>564</v>
      </c>
      <c r="P130" s="101"/>
      <c r="Q130" s="101"/>
    </row>
    <row r="131" spans="1:17" s="102" customFormat="1" ht="12.75" customHeight="1">
      <c r="A131" s="48" t="s">
        <v>565</v>
      </c>
      <c r="B131" s="52" t="s">
        <v>566</v>
      </c>
      <c r="C131" s="27" t="s">
        <v>294</v>
      </c>
      <c r="D131" s="54" t="s">
        <v>567</v>
      </c>
      <c r="E131" s="68" t="s">
        <v>23</v>
      </c>
      <c r="F131" s="56">
        <v>237811</v>
      </c>
      <c r="G131" s="30">
        <f t="shared" si="12"/>
        <v>237811</v>
      </c>
      <c r="H131" s="31" t="e">
        <f t="shared" ca="1" si="7"/>
        <v>#REF!</v>
      </c>
      <c r="I131" s="31">
        <f t="shared" si="8"/>
        <v>237811</v>
      </c>
      <c r="J131" s="31">
        <v>0</v>
      </c>
      <c r="K131" s="32" t="e">
        <f t="shared" ca="1" si="9"/>
        <v>#REF!</v>
      </c>
      <c r="L131" s="33" t="e">
        <f t="shared" ca="1" si="10"/>
        <v>#REF!</v>
      </c>
      <c r="M131" s="34" t="e">
        <f t="shared" ca="1" si="11"/>
        <v>#REF!</v>
      </c>
      <c r="N131" s="61"/>
      <c r="O131" s="54"/>
      <c r="P131" s="101"/>
      <c r="Q131" s="101"/>
    </row>
    <row r="132" spans="1:17" s="102" customFormat="1" ht="18.75" customHeight="1">
      <c r="A132" s="48" t="s">
        <v>568</v>
      </c>
      <c r="B132" s="52" t="s">
        <v>566</v>
      </c>
      <c r="C132" s="27" t="s">
        <v>459</v>
      </c>
      <c r="D132" s="110" t="s">
        <v>569</v>
      </c>
      <c r="E132" s="111" t="s">
        <v>570</v>
      </c>
      <c r="F132" s="112">
        <v>1774697</v>
      </c>
      <c r="G132" s="30">
        <f t="shared" si="12"/>
        <v>1774697</v>
      </c>
      <c r="H132" s="31" t="e">
        <f t="shared" ref="H132:H194" ca="1" si="13">SUMIF(INDIRECT($K$213),A132,INDIRECT($K$214))</f>
        <v>#REF!</v>
      </c>
      <c r="I132" s="31">
        <f t="shared" ref="I132:I194" si="14">IF(G132&lt;&gt;0,G132,F132)</f>
        <v>1774697</v>
      </c>
      <c r="J132" s="31">
        <v>0</v>
      </c>
      <c r="K132" s="32" t="e">
        <f t="shared" ref="K132:K194" ca="1" si="15">SUMIF(INDIRECT($K$216),A132,INDIRECT($K$217))</f>
        <v>#REF!</v>
      </c>
      <c r="L132" s="33" t="e">
        <f t="shared" ref="L132:L194" ca="1" si="16">IF(G132&gt;0,K132/G132,K132/F132)</f>
        <v>#REF!</v>
      </c>
      <c r="M132" s="34" t="e">
        <f t="shared" ref="M132:M194" ca="1" si="17">IF(G132&gt;0,G132-K132,F132-K132)</f>
        <v>#REF!</v>
      </c>
      <c r="N132" s="61"/>
      <c r="O132" s="54" t="s">
        <v>571</v>
      </c>
      <c r="P132" s="101"/>
      <c r="Q132" s="101"/>
    </row>
    <row r="133" spans="1:17" s="102" customFormat="1" ht="12.75" customHeight="1">
      <c r="A133" s="48" t="s">
        <v>572</v>
      </c>
      <c r="B133" s="52" t="s">
        <v>573</v>
      </c>
      <c r="C133" s="27" t="s">
        <v>574</v>
      </c>
      <c r="D133" s="54" t="s">
        <v>575</v>
      </c>
      <c r="E133" s="68" t="s">
        <v>161</v>
      </c>
      <c r="F133" s="56">
        <v>11440</v>
      </c>
      <c r="G133" s="30">
        <f t="shared" si="12"/>
        <v>11440</v>
      </c>
      <c r="H133" s="31" t="e">
        <f t="shared" ca="1" si="13"/>
        <v>#REF!</v>
      </c>
      <c r="I133" s="31">
        <f t="shared" si="14"/>
        <v>11440</v>
      </c>
      <c r="J133" s="31">
        <v>0</v>
      </c>
      <c r="K133" s="32" t="e">
        <f t="shared" ca="1" si="15"/>
        <v>#REF!</v>
      </c>
      <c r="L133" s="33" t="e">
        <f t="shared" ca="1" si="16"/>
        <v>#REF!</v>
      </c>
      <c r="M133" s="34" t="e">
        <f t="shared" ca="1" si="17"/>
        <v>#REF!</v>
      </c>
      <c r="N133" s="61"/>
      <c r="O133" s="54"/>
      <c r="P133" s="101"/>
      <c r="Q133" s="101"/>
    </row>
    <row r="134" spans="1:17" s="102" customFormat="1" ht="12.75" customHeight="1">
      <c r="A134" s="48" t="s">
        <v>576</v>
      </c>
      <c r="B134" s="52" t="s">
        <v>573</v>
      </c>
      <c r="C134" s="27" t="s">
        <v>574</v>
      </c>
      <c r="D134" s="54" t="s">
        <v>577</v>
      </c>
      <c r="E134" s="68" t="s">
        <v>578</v>
      </c>
      <c r="F134" s="56">
        <v>6000</v>
      </c>
      <c r="G134" s="30">
        <f t="shared" si="12"/>
        <v>6000</v>
      </c>
      <c r="H134" s="31" t="e">
        <f t="shared" ca="1" si="13"/>
        <v>#REF!</v>
      </c>
      <c r="I134" s="31">
        <f t="shared" si="14"/>
        <v>6000</v>
      </c>
      <c r="J134" s="31">
        <v>0</v>
      </c>
      <c r="K134" s="32" t="e">
        <f t="shared" ca="1" si="15"/>
        <v>#REF!</v>
      </c>
      <c r="L134" s="33" t="e">
        <f t="shared" ca="1" si="16"/>
        <v>#REF!</v>
      </c>
      <c r="M134" s="34" t="e">
        <f t="shared" ca="1" si="17"/>
        <v>#REF!</v>
      </c>
      <c r="N134" s="61"/>
      <c r="O134" s="54"/>
      <c r="P134" s="101"/>
      <c r="Q134" s="101"/>
    </row>
    <row r="135" spans="1:17" s="102" customFormat="1" ht="12.75" customHeight="1">
      <c r="A135" s="48" t="s">
        <v>579</v>
      </c>
      <c r="B135" s="52" t="s">
        <v>573</v>
      </c>
      <c r="C135" s="27" t="s">
        <v>523</v>
      </c>
      <c r="D135" s="114" t="s">
        <v>580</v>
      </c>
      <c r="E135" s="115" t="s">
        <v>581</v>
      </c>
      <c r="F135" s="116">
        <v>49100</v>
      </c>
      <c r="G135" s="30">
        <f t="shared" si="12"/>
        <v>49100</v>
      </c>
      <c r="H135" s="31" t="e">
        <f t="shared" ca="1" si="13"/>
        <v>#REF!</v>
      </c>
      <c r="I135" s="31">
        <f t="shared" si="14"/>
        <v>49100</v>
      </c>
      <c r="J135" s="31">
        <v>0</v>
      </c>
      <c r="K135" s="32" t="e">
        <f t="shared" ca="1" si="15"/>
        <v>#REF!</v>
      </c>
      <c r="L135" s="33" t="e">
        <f t="shared" ca="1" si="16"/>
        <v>#REF!</v>
      </c>
      <c r="M135" s="34" t="e">
        <f t="shared" ca="1" si="17"/>
        <v>#REF!</v>
      </c>
      <c r="N135" s="61"/>
      <c r="O135" s="54"/>
      <c r="P135" s="101"/>
      <c r="Q135" s="101"/>
    </row>
    <row r="136" spans="1:17" s="102" customFormat="1" ht="18" customHeight="1">
      <c r="A136" s="48" t="s">
        <v>582</v>
      </c>
      <c r="B136" s="52" t="s">
        <v>573</v>
      </c>
      <c r="C136" s="27" t="s">
        <v>562</v>
      </c>
      <c r="D136" s="117" t="s">
        <v>583</v>
      </c>
      <c r="E136" s="118" t="s">
        <v>584</v>
      </c>
      <c r="F136" s="109">
        <v>213449</v>
      </c>
      <c r="G136" s="30">
        <f t="shared" si="12"/>
        <v>213449</v>
      </c>
      <c r="H136" s="31" t="e">
        <f t="shared" ca="1" si="13"/>
        <v>#REF!</v>
      </c>
      <c r="I136" s="31">
        <f t="shared" si="14"/>
        <v>213449</v>
      </c>
      <c r="J136" s="31">
        <v>0</v>
      </c>
      <c r="K136" s="32" t="e">
        <f t="shared" ca="1" si="15"/>
        <v>#REF!</v>
      </c>
      <c r="L136" s="33" t="e">
        <f t="shared" ca="1" si="16"/>
        <v>#REF!</v>
      </c>
      <c r="M136" s="34" t="e">
        <f t="shared" ca="1" si="17"/>
        <v>#REF!</v>
      </c>
      <c r="N136" s="61"/>
      <c r="O136" s="54" t="s">
        <v>585</v>
      </c>
      <c r="P136" s="101"/>
      <c r="Q136" s="101"/>
    </row>
    <row r="137" spans="1:17" s="102" customFormat="1" ht="12.75" customHeight="1">
      <c r="A137" s="48" t="s">
        <v>586</v>
      </c>
      <c r="B137" s="52" t="s">
        <v>561</v>
      </c>
      <c r="C137" s="27" t="s">
        <v>459</v>
      </c>
      <c r="D137" s="117" t="s">
        <v>587</v>
      </c>
      <c r="E137" s="118" t="s">
        <v>588</v>
      </c>
      <c r="F137" s="109">
        <v>250325</v>
      </c>
      <c r="G137" s="30">
        <f t="shared" si="12"/>
        <v>250325</v>
      </c>
      <c r="H137" s="31" t="e">
        <f t="shared" ca="1" si="13"/>
        <v>#REF!</v>
      </c>
      <c r="I137" s="31">
        <f t="shared" si="14"/>
        <v>250325</v>
      </c>
      <c r="J137" s="31">
        <v>0</v>
      </c>
      <c r="K137" s="32" t="e">
        <f t="shared" ca="1" si="15"/>
        <v>#REF!</v>
      </c>
      <c r="L137" s="33" t="e">
        <f t="shared" ca="1" si="16"/>
        <v>#REF!</v>
      </c>
      <c r="M137" s="34" t="e">
        <f t="shared" ca="1" si="17"/>
        <v>#REF!</v>
      </c>
      <c r="N137" s="61"/>
      <c r="O137" s="54" t="s">
        <v>589</v>
      </c>
      <c r="P137" s="101"/>
      <c r="Q137" s="101"/>
    </row>
    <row r="138" spans="1:17" s="102" customFormat="1" ht="12.75" customHeight="1">
      <c r="A138" s="48" t="s">
        <v>590</v>
      </c>
      <c r="B138" s="52" t="s">
        <v>573</v>
      </c>
      <c r="C138" s="27" t="s">
        <v>574</v>
      </c>
      <c r="D138" s="54" t="s">
        <v>591</v>
      </c>
      <c r="E138" s="68" t="s">
        <v>592</v>
      </c>
      <c r="F138" s="56">
        <v>77563.17</v>
      </c>
      <c r="G138" s="30">
        <f t="shared" si="12"/>
        <v>77563.17</v>
      </c>
      <c r="H138" s="31" t="e">
        <f t="shared" ca="1" si="13"/>
        <v>#REF!</v>
      </c>
      <c r="I138" s="31">
        <f t="shared" si="14"/>
        <v>77563.17</v>
      </c>
      <c r="J138" s="31">
        <v>0</v>
      </c>
      <c r="K138" s="32" t="e">
        <f t="shared" ca="1" si="15"/>
        <v>#REF!</v>
      </c>
      <c r="L138" s="33" t="e">
        <f t="shared" ca="1" si="16"/>
        <v>#REF!</v>
      </c>
      <c r="M138" s="34" t="e">
        <f t="shared" ca="1" si="17"/>
        <v>#REF!</v>
      </c>
      <c r="N138" s="61"/>
      <c r="O138" s="54"/>
      <c r="P138" s="101"/>
      <c r="Q138" s="101"/>
    </row>
    <row r="139" spans="1:17" s="102" customFormat="1" ht="21" customHeight="1">
      <c r="A139" s="48" t="s">
        <v>593</v>
      </c>
      <c r="B139" s="52" t="s">
        <v>594</v>
      </c>
      <c r="C139" s="27" t="s">
        <v>459</v>
      </c>
      <c r="D139" s="117" t="s">
        <v>595</v>
      </c>
      <c r="E139" s="118" t="s">
        <v>516</v>
      </c>
      <c r="F139" s="109">
        <v>559667</v>
      </c>
      <c r="G139" s="30">
        <f t="shared" si="12"/>
        <v>559667</v>
      </c>
      <c r="H139" s="31" t="e">
        <f t="shared" ca="1" si="13"/>
        <v>#REF!</v>
      </c>
      <c r="I139" s="31">
        <f t="shared" si="14"/>
        <v>559667</v>
      </c>
      <c r="J139" s="31">
        <v>0</v>
      </c>
      <c r="K139" s="32" t="e">
        <f t="shared" ca="1" si="15"/>
        <v>#REF!</v>
      </c>
      <c r="L139" s="33" t="e">
        <f t="shared" ca="1" si="16"/>
        <v>#REF!</v>
      </c>
      <c r="M139" s="34" t="e">
        <f t="shared" ca="1" si="17"/>
        <v>#REF!</v>
      </c>
      <c r="N139" s="61"/>
      <c r="O139" s="54" t="s">
        <v>596</v>
      </c>
      <c r="P139" s="101"/>
      <c r="Q139" s="101"/>
    </row>
    <row r="140" spans="1:17" s="102" customFormat="1" ht="18" customHeight="1">
      <c r="A140" s="48" t="s">
        <v>597</v>
      </c>
      <c r="B140" s="52" t="s">
        <v>598</v>
      </c>
      <c r="C140" s="27" t="s">
        <v>459</v>
      </c>
      <c r="D140" s="117" t="s">
        <v>599</v>
      </c>
      <c r="E140" s="118" t="s">
        <v>600</v>
      </c>
      <c r="F140" s="109">
        <v>149014</v>
      </c>
      <c r="G140" s="30">
        <f t="shared" si="12"/>
        <v>149014</v>
      </c>
      <c r="H140" s="31" t="e">
        <f t="shared" ca="1" si="13"/>
        <v>#REF!</v>
      </c>
      <c r="I140" s="31">
        <f t="shared" si="14"/>
        <v>149014</v>
      </c>
      <c r="J140" s="31">
        <v>0</v>
      </c>
      <c r="K140" s="32" t="e">
        <f t="shared" ca="1" si="15"/>
        <v>#REF!</v>
      </c>
      <c r="L140" s="33" t="e">
        <f t="shared" ca="1" si="16"/>
        <v>#REF!</v>
      </c>
      <c r="M140" s="34" t="e">
        <f t="shared" ca="1" si="17"/>
        <v>#REF!</v>
      </c>
      <c r="N140" s="61"/>
      <c r="O140" s="54" t="s">
        <v>601</v>
      </c>
      <c r="P140" s="101"/>
      <c r="Q140" s="101"/>
    </row>
    <row r="141" spans="1:17" s="102" customFormat="1" ht="20.25" customHeight="1">
      <c r="A141" s="48" t="s">
        <v>602</v>
      </c>
      <c r="B141" s="52" t="s">
        <v>598</v>
      </c>
      <c r="C141" s="27" t="s">
        <v>603</v>
      </c>
      <c r="D141" s="114" t="s">
        <v>604</v>
      </c>
      <c r="E141" s="115" t="s">
        <v>408</v>
      </c>
      <c r="F141" s="116">
        <v>5700000</v>
      </c>
      <c r="G141" s="30">
        <f t="shared" si="12"/>
        <v>5700000</v>
      </c>
      <c r="H141" s="31" t="e">
        <f t="shared" ca="1" si="13"/>
        <v>#REF!</v>
      </c>
      <c r="I141" s="31">
        <f t="shared" si="14"/>
        <v>5700000</v>
      </c>
      <c r="J141" s="31">
        <v>0</v>
      </c>
      <c r="K141" s="32" t="e">
        <f t="shared" ca="1" si="15"/>
        <v>#REF!</v>
      </c>
      <c r="L141" s="33" t="e">
        <f t="shared" ca="1" si="16"/>
        <v>#REF!</v>
      </c>
      <c r="M141" s="34" t="e">
        <f t="shared" ca="1" si="17"/>
        <v>#REF!</v>
      </c>
      <c r="N141" s="61"/>
      <c r="O141" s="54" t="s">
        <v>605</v>
      </c>
      <c r="P141" s="101"/>
      <c r="Q141" s="101"/>
    </row>
    <row r="142" spans="1:17" s="102" customFormat="1" ht="12.75" customHeight="1">
      <c r="A142" s="48" t="s">
        <v>606</v>
      </c>
      <c r="B142" s="52" t="s">
        <v>607</v>
      </c>
      <c r="C142" s="27" t="s">
        <v>608</v>
      </c>
      <c r="D142" s="54" t="s">
        <v>609</v>
      </c>
      <c r="E142" s="68" t="s">
        <v>610</v>
      </c>
      <c r="F142" s="56">
        <v>2336</v>
      </c>
      <c r="G142" s="30">
        <f t="shared" si="12"/>
        <v>2336</v>
      </c>
      <c r="H142" s="31" t="e">
        <f t="shared" ca="1" si="13"/>
        <v>#REF!</v>
      </c>
      <c r="I142" s="31">
        <f t="shared" si="14"/>
        <v>2336</v>
      </c>
      <c r="J142" s="31">
        <v>0</v>
      </c>
      <c r="K142" s="32" t="e">
        <f t="shared" ca="1" si="15"/>
        <v>#REF!</v>
      </c>
      <c r="L142" s="33" t="e">
        <f t="shared" ca="1" si="16"/>
        <v>#REF!</v>
      </c>
      <c r="M142" s="34" t="e">
        <f t="shared" ca="1" si="17"/>
        <v>#REF!</v>
      </c>
      <c r="N142" s="61"/>
      <c r="O142" s="54"/>
      <c r="P142" s="101"/>
      <c r="Q142" s="101"/>
    </row>
    <row r="143" spans="1:17" s="102" customFormat="1" ht="20.25" customHeight="1">
      <c r="A143" s="48" t="s">
        <v>611</v>
      </c>
      <c r="B143" s="52" t="s">
        <v>612</v>
      </c>
      <c r="C143" s="27" t="s">
        <v>459</v>
      </c>
      <c r="D143" s="54" t="s">
        <v>613</v>
      </c>
      <c r="E143" s="68" t="s">
        <v>614</v>
      </c>
      <c r="F143" s="56">
        <v>24560</v>
      </c>
      <c r="G143" s="30">
        <f t="shared" si="12"/>
        <v>24560</v>
      </c>
      <c r="H143" s="31" t="e">
        <f t="shared" ca="1" si="13"/>
        <v>#REF!</v>
      </c>
      <c r="I143" s="31">
        <f t="shared" si="14"/>
        <v>24560</v>
      </c>
      <c r="J143" s="31">
        <v>0</v>
      </c>
      <c r="K143" s="32" t="e">
        <f t="shared" ca="1" si="15"/>
        <v>#REF!</v>
      </c>
      <c r="L143" s="33" t="e">
        <f t="shared" ca="1" si="16"/>
        <v>#REF!</v>
      </c>
      <c r="M143" s="34" t="e">
        <f t="shared" ca="1" si="17"/>
        <v>#REF!</v>
      </c>
      <c r="N143" s="61"/>
      <c r="O143" s="54" t="s">
        <v>615</v>
      </c>
      <c r="P143" s="101"/>
      <c r="Q143" s="101"/>
    </row>
    <row r="144" spans="1:17" s="102" customFormat="1" ht="21.75" customHeight="1">
      <c r="A144" s="48" t="s">
        <v>616</v>
      </c>
      <c r="B144" s="52" t="s">
        <v>617</v>
      </c>
      <c r="C144" s="27" t="s">
        <v>459</v>
      </c>
      <c r="D144" s="54" t="s">
        <v>618</v>
      </c>
      <c r="E144" s="68" t="s">
        <v>619</v>
      </c>
      <c r="F144" s="56">
        <v>12235</v>
      </c>
      <c r="G144" s="30">
        <f t="shared" si="12"/>
        <v>12235</v>
      </c>
      <c r="H144" s="31" t="e">
        <f t="shared" ca="1" si="13"/>
        <v>#REF!</v>
      </c>
      <c r="I144" s="31">
        <f t="shared" si="14"/>
        <v>12235</v>
      </c>
      <c r="J144" s="31">
        <v>0</v>
      </c>
      <c r="K144" s="32" t="e">
        <f t="shared" ca="1" si="15"/>
        <v>#REF!</v>
      </c>
      <c r="L144" s="33" t="e">
        <f t="shared" ca="1" si="16"/>
        <v>#REF!</v>
      </c>
      <c r="M144" s="34" t="e">
        <f t="shared" ca="1" si="17"/>
        <v>#REF!</v>
      </c>
      <c r="N144" s="61"/>
      <c r="O144" s="54" t="s">
        <v>620</v>
      </c>
      <c r="P144" s="101"/>
      <c r="Q144" s="101"/>
    </row>
    <row r="145" spans="1:17" s="102" customFormat="1" ht="20.25" customHeight="1">
      <c r="A145" s="48" t="s">
        <v>621</v>
      </c>
      <c r="B145" s="52" t="s">
        <v>622</v>
      </c>
      <c r="C145" s="27" t="s">
        <v>450</v>
      </c>
      <c r="D145" s="54" t="s">
        <v>623</v>
      </c>
      <c r="E145" s="68" t="s">
        <v>624</v>
      </c>
      <c r="F145" s="56">
        <v>0</v>
      </c>
      <c r="G145" s="30">
        <f t="shared" si="12"/>
        <v>0</v>
      </c>
      <c r="H145" s="31" t="e">
        <f t="shared" ca="1" si="13"/>
        <v>#REF!</v>
      </c>
      <c r="I145" s="31">
        <f t="shared" si="14"/>
        <v>0</v>
      </c>
      <c r="J145" s="31">
        <v>0</v>
      </c>
      <c r="K145" s="32" t="e">
        <f t="shared" ca="1" si="15"/>
        <v>#REF!</v>
      </c>
      <c r="L145" s="33" t="e">
        <f t="shared" ca="1" si="16"/>
        <v>#REF!</v>
      </c>
      <c r="M145" s="34" t="e">
        <f t="shared" ca="1" si="17"/>
        <v>#REF!</v>
      </c>
      <c r="N145" s="61"/>
      <c r="O145" s="54" t="s">
        <v>625</v>
      </c>
      <c r="P145" s="101"/>
      <c r="Q145" s="101"/>
    </row>
    <row r="146" spans="1:17" s="102" customFormat="1" ht="20.25" customHeight="1">
      <c r="A146" s="48" t="s">
        <v>626</v>
      </c>
      <c r="B146" s="52" t="s">
        <v>627</v>
      </c>
      <c r="C146" s="27" t="s">
        <v>259</v>
      </c>
      <c r="D146" s="54" t="s">
        <v>628</v>
      </c>
      <c r="E146" s="68" t="s">
        <v>304</v>
      </c>
      <c r="F146" s="56">
        <v>6400</v>
      </c>
      <c r="G146" s="30">
        <f t="shared" si="12"/>
        <v>6400</v>
      </c>
      <c r="H146" s="31" t="e">
        <f t="shared" ca="1" si="13"/>
        <v>#REF!</v>
      </c>
      <c r="I146" s="31">
        <f t="shared" si="14"/>
        <v>6400</v>
      </c>
      <c r="J146" s="31">
        <v>0</v>
      </c>
      <c r="K146" s="32" t="e">
        <f t="shared" ca="1" si="15"/>
        <v>#REF!</v>
      </c>
      <c r="L146" s="33" t="e">
        <f t="shared" ca="1" si="16"/>
        <v>#REF!</v>
      </c>
      <c r="M146" s="34" t="e">
        <f t="shared" ca="1" si="17"/>
        <v>#REF!</v>
      </c>
      <c r="N146" s="61"/>
      <c r="O146" s="54"/>
      <c r="P146" s="101"/>
      <c r="Q146" s="101"/>
    </row>
    <row r="147" spans="1:17" s="102" customFormat="1" ht="20.25" customHeight="1">
      <c r="A147" s="48" t="s">
        <v>629</v>
      </c>
      <c r="B147" s="52" t="s">
        <v>630</v>
      </c>
      <c r="C147" s="27" t="s">
        <v>574</v>
      </c>
      <c r="D147" s="54" t="s">
        <v>631</v>
      </c>
      <c r="E147" s="68" t="s">
        <v>578</v>
      </c>
      <c r="F147" s="56">
        <v>6000</v>
      </c>
      <c r="G147" s="30">
        <f t="shared" si="12"/>
        <v>6000</v>
      </c>
      <c r="H147" s="31" t="e">
        <f t="shared" ca="1" si="13"/>
        <v>#REF!</v>
      </c>
      <c r="I147" s="31">
        <f t="shared" si="14"/>
        <v>6000</v>
      </c>
      <c r="J147" s="31">
        <v>0</v>
      </c>
      <c r="K147" s="32" t="e">
        <f t="shared" ca="1" si="15"/>
        <v>#REF!</v>
      </c>
      <c r="L147" s="33" t="e">
        <f t="shared" ca="1" si="16"/>
        <v>#REF!</v>
      </c>
      <c r="M147" s="34" t="e">
        <f t="shared" ca="1" si="17"/>
        <v>#REF!</v>
      </c>
      <c r="N147" s="61"/>
      <c r="O147" s="54"/>
      <c r="P147" s="101"/>
      <c r="Q147" s="101"/>
    </row>
    <row r="148" spans="1:17" s="102" customFormat="1" ht="20.25" customHeight="1">
      <c r="A148" s="48" t="s">
        <v>632</v>
      </c>
      <c r="B148" s="52" t="s">
        <v>633</v>
      </c>
      <c r="C148" s="27" t="s">
        <v>574</v>
      </c>
      <c r="D148" s="54" t="s">
        <v>634</v>
      </c>
      <c r="E148" s="68" t="s">
        <v>161</v>
      </c>
      <c r="F148" s="56">
        <v>5760</v>
      </c>
      <c r="G148" s="30">
        <f t="shared" si="12"/>
        <v>5760</v>
      </c>
      <c r="H148" s="31" t="e">
        <f t="shared" ca="1" si="13"/>
        <v>#REF!</v>
      </c>
      <c r="I148" s="31">
        <f t="shared" si="14"/>
        <v>5760</v>
      </c>
      <c r="J148" s="31">
        <v>0</v>
      </c>
      <c r="K148" s="32" t="e">
        <f t="shared" ca="1" si="15"/>
        <v>#REF!</v>
      </c>
      <c r="L148" s="33" t="e">
        <f t="shared" ca="1" si="16"/>
        <v>#REF!</v>
      </c>
      <c r="M148" s="34" t="e">
        <f t="shared" ca="1" si="17"/>
        <v>#REF!</v>
      </c>
      <c r="N148" s="61"/>
      <c r="O148" s="54"/>
      <c r="P148" s="101"/>
      <c r="Q148" s="101"/>
    </row>
    <row r="149" spans="1:17" s="102" customFormat="1" ht="20.25" customHeight="1">
      <c r="A149" s="48" t="s">
        <v>635</v>
      </c>
      <c r="B149" s="52" t="s">
        <v>636</v>
      </c>
      <c r="C149" s="27" t="s">
        <v>306</v>
      </c>
      <c r="D149" s="54" t="s">
        <v>637</v>
      </c>
      <c r="E149" s="68" t="s">
        <v>638</v>
      </c>
      <c r="F149" s="56">
        <v>140899.60999999999</v>
      </c>
      <c r="G149" s="30">
        <f t="shared" si="12"/>
        <v>140899.60999999999</v>
      </c>
      <c r="H149" s="31" t="e">
        <f t="shared" ca="1" si="13"/>
        <v>#REF!</v>
      </c>
      <c r="I149" s="31">
        <f t="shared" si="14"/>
        <v>140899.60999999999</v>
      </c>
      <c r="J149" s="31">
        <v>0</v>
      </c>
      <c r="K149" s="32" t="e">
        <f t="shared" ca="1" si="15"/>
        <v>#REF!</v>
      </c>
      <c r="L149" s="33" t="e">
        <f t="shared" ca="1" si="16"/>
        <v>#REF!</v>
      </c>
      <c r="M149" s="34" t="e">
        <f t="shared" ca="1" si="17"/>
        <v>#REF!</v>
      </c>
      <c r="N149" s="61"/>
      <c r="O149" s="54"/>
      <c r="P149" s="101"/>
      <c r="Q149" s="101"/>
    </row>
    <row r="150" spans="1:17" s="102" customFormat="1" ht="20.25" customHeight="1">
      <c r="A150" s="48" t="s">
        <v>639</v>
      </c>
      <c r="B150" s="52" t="s">
        <v>640</v>
      </c>
      <c r="C150" s="27" t="s">
        <v>213</v>
      </c>
      <c r="D150" s="54" t="s">
        <v>641</v>
      </c>
      <c r="E150" s="68" t="s">
        <v>215</v>
      </c>
      <c r="F150" s="56">
        <v>18000</v>
      </c>
      <c r="G150" s="30">
        <f t="shared" si="12"/>
        <v>18000</v>
      </c>
      <c r="H150" s="31" t="e">
        <f t="shared" ca="1" si="13"/>
        <v>#REF!</v>
      </c>
      <c r="I150" s="31">
        <f t="shared" si="14"/>
        <v>18000</v>
      </c>
      <c r="J150" s="31">
        <v>0</v>
      </c>
      <c r="K150" s="32" t="e">
        <f t="shared" ca="1" si="15"/>
        <v>#REF!</v>
      </c>
      <c r="L150" s="33" t="e">
        <f t="shared" ca="1" si="16"/>
        <v>#REF!</v>
      </c>
      <c r="M150" s="34" t="e">
        <f t="shared" ca="1" si="17"/>
        <v>#REF!</v>
      </c>
      <c r="N150" s="61"/>
      <c r="O150" s="54" t="s">
        <v>642</v>
      </c>
      <c r="P150" s="101"/>
      <c r="Q150" s="101"/>
    </row>
    <row r="151" spans="1:17" s="102" customFormat="1" ht="20.25" customHeight="1">
      <c r="A151" s="48" t="s">
        <v>643</v>
      </c>
      <c r="B151" s="52" t="s">
        <v>644</v>
      </c>
      <c r="C151" s="27" t="s">
        <v>152</v>
      </c>
      <c r="D151" s="54" t="s">
        <v>645</v>
      </c>
      <c r="E151" s="68" t="s">
        <v>646</v>
      </c>
      <c r="F151" s="56">
        <v>29000</v>
      </c>
      <c r="G151" s="30">
        <f t="shared" si="12"/>
        <v>29000</v>
      </c>
      <c r="H151" s="31" t="e">
        <f t="shared" ca="1" si="13"/>
        <v>#REF!</v>
      </c>
      <c r="I151" s="31">
        <f t="shared" si="14"/>
        <v>29000</v>
      </c>
      <c r="J151" s="31">
        <v>0</v>
      </c>
      <c r="K151" s="32" t="e">
        <f t="shared" ca="1" si="15"/>
        <v>#REF!</v>
      </c>
      <c r="L151" s="33" t="e">
        <f t="shared" ca="1" si="16"/>
        <v>#REF!</v>
      </c>
      <c r="M151" s="34" t="e">
        <f t="shared" ca="1" si="17"/>
        <v>#REF!</v>
      </c>
      <c r="N151" s="61"/>
      <c r="O151" s="54" t="s">
        <v>647</v>
      </c>
      <c r="P151" s="101"/>
      <c r="Q151" s="101"/>
    </row>
    <row r="152" spans="1:17" s="102" customFormat="1" ht="20.25" customHeight="1">
      <c r="A152" s="48" t="s">
        <v>648</v>
      </c>
      <c r="B152" s="52" t="s">
        <v>649</v>
      </c>
      <c r="C152" s="27" t="s">
        <v>650</v>
      </c>
      <c r="D152" s="120" t="s">
        <v>651</v>
      </c>
      <c r="E152" s="68" t="s">
        <v>652</v>
      </c>
      <c r="F152" s="121">
        <v>5764660</v>
      </c>
      <c r="G152" s="30">
        <f t="shared" si="12"/>
        <v>5764660</v>
      </c>
      <c r="H152" s="31" t="e">
        <f t="shared" ca="1" si="13"/>
        <v>#REF!</v>
      </c>
      <c r="I152" s="31">
        <f t="shared" si="14"/>
        <v>5764660</v>
      </c>
      <c r="J152" s="31">
        <v>0</v>
      </c>
      <c r="K152" s="32" t="e">
        <f t="shared" ca="1" si="15"/>
        <v>#REF!</v>
      </c>
      <c r="L152" s="33" t="e">
        <f t="shared" ca="1" si="16"/>
        <v>#REF!</v>
      </c>
      <c r="M152" s="34" t="e">
        <f t="shared" ca="1" si="17"/>
        <v>#REF!</v>
      </c>
      <c r="N152" s="61"/>
      <c r="O152" s="54" t="s">
        <v>653</v>
      </c>
      <c r="P152" s="101"/>
      <c r="Q152" s="101"/>
    </row>
    <row r="153" spans="1:17" s="102" customFormat="1" ht="20.25" customHeight="1">
      <c r="A153" s="48" t="s">
        <v>654</v>
      </c>
      <c r="B153" s="39" t="s">
        <v>655</v>
      </c>
      <c r="C153" s="27" t="s">
        <v>562</v>
      </c>
      <c r="D153" s="120" t="s">
        <v>656</v>
      </c>
      <c r="E153" s="68" t="s">
        <v>264</v>
      </c>
      <c r="F153" s="121">
        <v>4700000</v>
      </c>
      <c r="G153" s="30">
        <f t="shared" ref="G153:G194" si="18">F153+J153</f>
        <v>4700000</v>
      </c>
      <c r="H153" s="31" t="e">
        <f t="shared" ca="1" si="13"/>
        <v>#REF!</v>
      </c>
      <c r="I153" s="31">
        <f t="shared" si="14"/>
        <v>4700000</v>
      </c>
      <c r="J153" s="31">
        <v>0</v>
      </c>
      <c r="K153" s="32" t="e">
        <f t="shared" ca="1" si="15"/>
        <v>#REF!</v>
      </c>
      <c r="L153" s="33" t="e">
        <f t="shared" ca="1" si="16"/>
        <v>#REF!</v>
      </c>
      <c r="M153" s="34" t="e">
        <f t="shared" ca="1" si="17"/>
        <v>#REF!</v>
      </c>
      <c r="N153" s="61"/>
      <c r="O153" s="54" t="s">
        <v>657</v>
      </c>
      <c r="P153" s="101"/>
      <c r="Q153" s="101"/>
    </row>
    <row r="154" spans="1:17" s="102" customFormat="1" ht="20.25" customHeight="1">
      <c r="A154" s="48" t="s">
        <v>658</v>
      </c>
      <c r="B154" s="52" t="s">
        <v>659</v>
      </c>
      <c r="C154" s="27" t="s">
        <v>459</v>
      </c>
      <c r="D154" s="54" t="s">
        <v>660</v>
      </c>
      <c r="E154" s="68" t="s">
        <v>661</v>
      </c>
      <c r="F154" s="56">
        <v>46454897</v>
      </c>
      <c r="G154" s="30">
        <f t="shared" si="18"/>
        <v>46454897</v>
      </c>
      <c r="H154" s="31" t="e">
        <f t="shared" ca="1" si="13"/>
        <v>#REF!</v>
      </c>
      <c r="I154" s="31">
        <f t="shared" si="14"/>
        <v>46454897</v>
      </c>
      <c r="J154" s="31">
        <v>0</v>
      </c>
      <c r="K154" s="32" t="e">
        <f t="shared" ca="1" si="15"/>
        <v>#REF!</v>
      </c>
      <c r="L154" s="33" t="e">
        <f t="shared" ca="1" si="16"/>
        <v>#REF!</v>
      </c>
      <c r="M154" s="34" t="e">
        <f t="shared" ca="1" si="17"/>
        <v>#REF!</v>
      </c>
      <c r="N154" s="61"/>
      <c r="O154" s="54" t="s">
        <v>662</v>
      </c>
      <c r="P154" s="101"/>
      <c r="Q154" s="101"/>
    </row>
    <row r="155" spans="1:17" s="102" customFormat="1" ht="20.25" customHeight="1">
      <c r="A155" s="48" t="s">
        <v>663</v>
      </c>
      <c r="B155" s="52" t="s">
        <v>659</v>
      </c>
      <c r="C155" s="27" t="s">
        <v>459</v>
      </c>
      <c r="D155" s="54" t="s">
        <v>664</v>
      </c>
      <c r="E155" s="68" t="s">
        <v>661</v>
      </c>
      <c r="F155" s="56">
        <v>78445103</v>
      </c>
      <c r="G155" s="30">
        <f t="shared" si="18"/>
        <v>78445103</v>
      </c>
      <c r="H155" s="31" t="e">
        <f t="shared" ca="1" si="13"/>
        <v>#REF!</v>
      </c>
      <c r="I155" s="31">
        <f t="shared" si="14"/>
        <v>78445103</v>
      </c>
      <c r="J155" s="31">
        <v>0</v>
      </c>
      <c r="K155" s="32" t="e">
        <f t="shared" ca="1" si="15"/>
        <v>#REF!</v>
      </c>
      <c r="L155" s="33" t="e">
        <f t="shared" ca="1" si="16"/>
        <v>#REF!</v>
      </c>
      <c r="M155" s="34" t="e">
        <f t="shared" ca="1" si="17"/>
        <v>#REF!</v>
      </c>
      <c r="N155" s="61"/>
      <c r="O155" s="54" t="s">
        <v>665</v>
      </c>
      <c r="P155" s="101"/>
      <c r="Q155" s="101"/>
    </row>
    <row r="156" spans="1:17" s="102" customFormat="1" ht="20.25" customHeight="1">
      <c r="A156" s="48" t="s">
        <v>666</v>
      </c>
      <c r="B156" s="52" t="s">
        <v>667</v>
      </c>
      <c r="C156" s="27" t="s">
        <v>152</v>
      </c>
      <c r="D156" s="54" t="s">
        <v>668</v>
      </c>
      <c r="E156" s="68" t="s">
        <v>669</v>
      </c>
      <c r="F156" s="56">
        <v>40000</v>
      </c>
      <c r="G156" s="30">
        <f t="shared" si="18"/>
        <v>40000</v>
      </c>
      <c r="H156" s="31" t="e">
        <f t="shared" ca="1" si="13"/>
        <v>#REF!</v>
      </c>
      <c r="I156" s="31">
        <f t="shared" si="14"/>
        <v>40000</v>
      </c>
      <c r="J156" s="31">
        <v>0</v>
      </c>
      <c r="K156" s="32" t="e">
        <f t="shared" ca="1" si="15"/>
        <v>#REF!</v>
      </c>
      <c r="L156" s="33" t="e">
        <f t="shared" ca="1" si="16"/>
        <v>#REF!</v>
      </c>
      <c r="M156" s="34" t="e">
        <f t="shared" ca="1" si="17"/>
        <v>#REF!</v>
      </c>
      <c r="N156" s="61"/>
      <c r="O156" s="54" t="s">
        <v>670</v>
      </c>
      <c r="P156" s="101"/>
      <c r="Q156" s="101"/>
    </row>
    <row r="157" spans="1:17" s="102" customFormat="1" ht="20.25" customHeight="1">
      <c r="A157" s="48" t="s">
        <v>671</v>
      </c>
      <c r="B157" s="52" t="s">
        <v>672</v>
      </c>
      <c r="C157" s="27" t="s">
        <v>152</v>
      </c>
      <c r="D157" s="54" t="s">
        <v>673</v>
      </c>
      <c r="E157" s="68" t="s">
        <v>674</v>
      </c>
      <c r="F157" s="56">
        <v>17000</v>
      </c>
      <c r="G157" s="30">
        <f t="shared" si="18"/>
        <v>17000</v>
      </c>
      <c r="H157" s="31" t="e">
        <f t="shared" ca="1" si="13"/>
        <v>#REF!</v>
      </c>
      <c r="I157" s="31">
        <f t="shared" si="14"/>
        <v>17000</v>
      </c>
      <c r="J157" s="31">
        <v>0</v>
      </c>
      <c r="K157" s="32" t="e">
        <f t="shared" ca="1" si="15"/>
        <v>#REF!</v>
      </c>
      <c r="L157" s="33" t="e">
        <f t="shared" ca="1" si="16"/>
        <v>#REF!</v>
      </c>
      <c r="M157" s="34" t="e">
        <f t="shared" ca="1" si="17"/>
        <v>#REF!</v>
      </c>
      <c r="N157" s="61"/>
      <c r="O157" s="54" t="s">
        <v>675</v>
      </c>
      <c r="P157" s="101"/>
      <c r="Q157" s="101"/>
    </row>
    <row r="158" spans="1:17" s="102" customFormat="1" ht="20.25" customHeight="1">
      <c r="A158" s="48" t="s">
        <v>676</v>
      </c>
      <c r="B158" s="52" t="s">
        <v>677</v>
      </c>
      <c r="C158" s="27" t="s">
        <v>90</v>
      </c>
      <c r="D158" s="54" t="s">
        <v>678</v>
      </c>
      <c r="E158" s="68" t="s">
        <v>679</v>
      </c>
      <c r="F158" s="56">
        <v>209694.3</v>
      </c>
      <c r="G158" s="30">
        <f t="shared" si="18"/>
        <v>209694.3</v>
      </c>
      <c r="H158" s="31"/>
      <c r="I158" s="31">
        <f t="shared" si="14"/>
        <v>209694.3</v>
      </c>
      <c r="J158" s="31">
        <v>0</v>
      </c>
      <c r="K158" s="32" t="e">
        <f t="shared" ca="1" si="15"/>
        <v>#REF!</v>
      </c>
      <c r="L158" s="33" t="e">
        <f t="shared" ca="1" si="16"/>
        <v>#REF!</v>
      </c>
      <c r="M158" s="34" t="e">
        <f t="shared" ca="1" si="17"/>
        <v>#REF!</v>
      </c>
      <c r="N158" s="61"/>
      <c r="O158" s="54" t="s">
        <v>680</v>
      </c>
      <c r="P158" s="101"/>
      <c r="Q158" s="101"/>
    </row>
    <row r="159" spans="1:17" s="102" customFormat="1" ht="20.25" customHeight="1">
      <c r="A159" s="113" t="s">
        <v>681</v>
      </c>
      <c r="B159" s="52"/>
      <c r="C159" s="27" t="s">
        <v>574</v>
      </c>
      <c r="D159" s="54" t="s">
        <v>682</v>
      </c>
      <c r="E159" s="68" t="s">
        <v>592</v>
      </c>
      <c r="F159" s="56">
        <v>20569.8</v>
      </c>
      <c r="G159" s="30">
        <f t="shared" si="18"/>
        <v>20569.8</v>
      </c>
      <c r="H159" s="31" t="e">
        <f t="shared" ref="H159:H161" ca="1" si="19">SUMIF(INDIRECT($K$213),A159,INDIRECT($K$214))</f>
        <v>#REF!</v>
      </c>
      <c r="I159" s="31">
        <f t="shared" si="14"/>
        <v>20569.8</v>
      </c>
      <c r="J159" s="31">
        <v>0</v>
      </c>
      <c r="K159" s="32" t="e">
        <f t="shared" ca="1" si="15"/>
        <v>#REF!</v>
      </c>
      <c r="L159" s="33" t="e">
        <f t="shared" ca="1" si="16"/>
        <v>#REF!</v>
      </c>
      <c r="M159" s="34" t="e">
        <f t="shared" ca="1" si="17"/>
        <v>#REF!</v>
      </c>
      <c r="N159" s="61"/>
      <c r="O159" s="54"/>
      <c r="P159" s="101"/>
      <c r="Q159" s="101"/>
    </row>
    <row r="160" spans="1:17" s="102" customFormat="1" ht="20.25" customHeight="1">
      <c r="A160" s="48" t="s">
        <v>683</v>
      </c>
      <c r="B160" s="52" t="s">
        <v>649</v>
      </c>
      <c r="C160" s="27" t="s">
        <v>574</v>
      </c>
      <c r="D160" s="54" t="s">
        <v>684</v>
      </c>
      <c r="E160" s="68" t="s">
        <v>578</v>
      </c>
      <c r="F160" s="56">
        <v>12000</v>
      </c>
      <c r="G160" s="30">
        <f t="shared" si="18"/>
        <v>12000</v>
      </c>
      <c r="H160" s="31" t="e">
        <f t="shared" ca="1" si="19"/>
        <v>#REF!</v>
      </c>
      <c r="I160" s="31">
        <f t="shared" si="14"/>
        <v>12000</v>
      </c>
      <c r="J160" s="31">
        <v>0</v>
      </c>
      <c r="K160" s="32" t="e">
        <f t="shared" ca="1" si="15"/>
        <v>#REF!</v>
      </c>
      <c r="L160" s="33" t="e">
        <f t="shared" ca="1" si="16"/>
        <v>#REF!</v>
      </c>
      <c r="M160" s="34" t="e">
        <f t="shared" ca="1" si="17"/>
        <v>#REF!</v>
      </c>
      <c r="N160" s="61"/>
      <c r="O160" s="54" t="s">
        <v>685</v>
      </c>
      <c r="P160" s="101"/>
      <c r="Q160" s="101"/>
    </row>
    <row r="161" spans="1:17" s="102" customFormat="1" ht="20.25" customHeight="1">
      <c r="A161" s="113" t="s">
        <v>686</v>
      </c>
      <c r="B161" s="52"/>
      <c r="C161" s="27" t="s">
        <v>574</v>
      </c>
      <c r="D161" s="54" t="s">
        <v>687</v>
      </c>
      <c r="E161" s="68" t="s">
        <v>161</v>
      </c>
      <c r="F161" s="56">
        <v>8480</v>
      </c>
      <c r="G161" s="30">
        <f t="shared" si="18"/>
        <v>8480</v>
      </c>
      <c r="H161" s="31" t="e">
        <f t="shared" ca="1" si="19"/>
        <v>#REF!</v>
      </c>
      <c r="I161" s="31">
        <f t="shared" si="14"/>
        <v>8480</v>
      </c>
      <c r="J161" s="31">
        <v>0</v>
      </c>
      <c r="K161" s="32" t="e">
        <f t="shared" ca="1" si="15"/>
        <v>#REF!</v>
      </c>
      <c r="L161" s="33" t="e">
        <f t="shared" ca="1" si="16"/>
        <v>#REF!</v>
      </c>
      <c r="M161" s="34" t="e">
        <f t="shared" ca="1" si="17"/>
        <v>#REF!</v>
      </c>
      <c r="N161" s="61"/>
      <c r="O161" s="54"/>
      <c r="P161" s="101"/>
      <c r="Q161" s="101"/>
    </row>
    <row r="162" spans="1:17" s="102" customFormat="1" ht="20.25" customHeight="1">
      <c r="A162" s="48" t="s">
        <v>688</v>
      </c>
      <c r="B162" s="52" t="s">
        <v>649</v>
      </c>
      <c r="C162" s="27" t="s">
        <v>574</v>
      </c>
      <c r="D162" s="54" t="s">
        <v>689</v>
      </c>
      <c r="E162" s="68" t="s">
        <v>446</v>
      </c>
      <c r="F162" s="56">
        <v>4073.59</v>
      </c>
      <c r="G162" s="30">
        <f t="shared" si="18"/>
        <v>4073.59</v>
      </c>
      <c r="H162" s="31" t="e">
        <f t="shared" ca="1" si="13"/>
        <v>#REF!</v>
      </c>
      <c r="I162" s="31">
        <f t="shared" si="14"/>
        <v>4073.59</v>
      </c>
      <c r="J162" s="31">
        <v>0</v>
      </c>
      <c r="K162" s="32" t="e">
        <f t="shared" ca="1" si="15"/>
        <v>#REF!</v>
      </c>
      <c r="L162" s="33" t="e">
        <f t="shared" ca="1" si="16"/>
        <v>#REF!</v>
      </c>
      <c r="M162" s="34" t="e">
        <f t="shared" ca="1" si="17"/>
        <v>#REF!</v>
      </c>
      <c r="N162" s="61"/>
      <c r="O162" s="54" t="s">
        <v>690</v>
      </c>
      <c r="P162" s="101"/>
      <c r="Q162" s="101"/>
    </row>
    <row r="163" spans="1:17" s="102" customFormat="1" ht="20.25" customHeight="1">
      <c r="A163" s="48" t="s">
        <v>691</v>
      </c>
      <c r="B163" s="52" t="s">
        <v>649</v>
      </c>
      <c r="C163" s="27" t="s">
        <v>692</v>
      </c>
      <c r="D163" s="54" t="s">
        <v>693</v>
      </c>
      <c r="E163" s="68" t="s">
        <v>438</v>
      </c>
      <c r="F163" s="56">
        <v>184940</v>
      </c>
      <c r="G163" s="30">
        <f t="shared" si="18"/>
        <v>184940</v>
      </c>
      <c r="H163" s="31" t="e">
        <f t="shared" ca="1" si="13"/>
        <v>#REF!</v>
      </c>
      <c r="I163" s="31">
        <f t="shared" si="14"/>
        <v>184940</v>
      </c>
      <c r="J163" s="31">
        <v>0</v>
      </c>
      <c r="K163" s="32" t="e">
        <f t="shared" ca="1" si="15"/>
        <v>#REF!</v>
      </c>
      <c r="L163" s="33" t="e">
        <f t="shared" ca="1" si="16"/>
        <v>#REF!</v>
      </c>
      <c r="M163" s="34" t="e">
        <f t="shared" ca="1" si="17"/>
        <v>#REF!</v>
      </c>
      <c r="N163" s="61"/>
      <c r="O163" s="54" t="s">
        <v>694</v>
      </c>
      <c r="P163" s="101"/>
      <c r="Q163" s="101"/>
    </row>
    <row r="164" spans="1:17" s="102" customFormat="1" ht="20.25" customHeight="1">
      <c r="A164" s="48" t="s">
        <v>695</v>
      </c>
      <c r="B164" s="52" t="s">
        <v>696</v>
      </c>
      <c r="C164" s="27" t="s">
        <v>360</v>
      </c>
      <c r="D164" s="54" t="s">
        <v>697</v>
      </c>
      <c r="E164" s="68" t="s">
        <v>438</v>
      </c>
      <c r="F164" s="56">
        <v>50080</v>
      </c>
      <c r="G164" s="30">
        <f t="shared" si="18"/>
        <v>50080</v>
      </c>
      <c r="H164" s="31" t="e">
        <f t="shared" ca="1" si="13"/>
        <v>#REF!</v>
      </c>
      <c r="I164" s="31">
        <f t="shared" si="14"/>
        <v>50080</v>
      </c>
      <c r="J164" s="31">
        <v>0</v>
      </c>
      <c r="K164" s="32" t="e">
        <f t="shared" ca="1" si="15"/>
        <v>#REF!</v>
      </c>
      <c r="L164" s="33" t="e">
        <f t="shared" ca="1" si="16"/>
        <v>#REF!</v>
      </c>
      <c r="M164" s="34" t="e">
        <f t="shared" ca="1" si="17"/>
        <v>#REF!</v>
      </c>
      <c r="N164" s="61"/>
      <c r="O164" s="54" t="s">
        <v>698</v>
      </c>
      <c r="P164" s="101"/>
      <c r="Q164" s="101"/>
    </row>
    <row r="165" spans="1:17" s="102" customFormat="1" ht="20.25" customHeight="1">
      <c r="A165" s="48" t="s">
        <v>699</v>
      </c>
      <c r="B165" s="52" t="s">
        <v>700</v>
      </c>
      <c r="C165" s="27" t="s">
        <v>27</v>
      </c>
      <c r="D165" s="54" t="s">
        <v>701</v>
      </c>
      <c r="E165" s="68" t="s">
        <v>23</v>
      </c>
      <c r="F165" s="56">
        <v>5600</v>
      </c>
      <c r="G165" s="30">
        <f t="shared" si="18"/>
        <v>5600</v>
      </c>
      <c r="H165" s="31" t="e">
        <f t="shared" ca="1" si="13"/>
        <v>#REF!</v>
      </c>
      <c r="I165" s="31">
        <f t="shared" si="14"/>
        <v>5600</v>
      </c>
      <c r="J165" s="31">
        <v>0</v>
      </c>
      <c r="K165" s="32" t="e">
        <f t="shared" ca="1" si="15"/>
        <v>#REF!</v>
      </c>
      <c r="L165" s="33" t="e">
        <f t="shared" ca="1" si="16"/>
        <v>#REF!</v>
      </c>
      <c r="M165" s="34" t="e">
        <f t="shared" ca="1" si="17"/>
        <v>#REF!</v>
      </c>
      <c r="N165" s="61"/>
      <c r="O165" s="54" t="s">
        <v>702</v>
      </c>
      <c r="P165" s="101"/>
      <c r="Q165" s="101"/>
    </row>
    <row r="166" spans="1:17" s="102" customFormat="1" ht="20.25" customHeight="1">
      <c r="A166" s="48" t="s">
        <v>703</v>
      </c>
      <c r="B166" s="52" t="s">
        <v>700</v>
      </c>
      <c r="C166" s="27" t="s">
        <v>574</v>
      </c>
      <c r="D166" s="54" t="s">
        <v>704</v>
      </c>
      <c r="E166" s="68" t="s">
        <v>592</v>
      </c>
      <c r="F166" s="56">
        <v>30969.58</v>
      </c>
      <c r="G166" s="30">
        <f t="shared" si="18"/>
        <v>30969.58</v>
      </c>
      <c r="H166" s="31" t="e">
        <f t="shared" ca="1" si="13"/>
        <v>#REF!</v>
      </c>
      <c r="I166" s="31">
        <f t="shared" si="14"/>
        <v>30969.58</v>
      </c>
      <c r="J166" s="31">
        <v>0</v>
      </c>
      <c r="K166" s="32" t="e">
        <f t="shared" ca="1" si="15"/>
        <v>#REF!</v>
      </c>
      <c r="L166" s="33" t="e">
        <f t="shared" ca="1" si="16"/>
        <v>#REF!</v>
      </c>
      <c r="M166" s="34" t="e">
        <f t="shared" ca="1" si="17"/>
        <v>#REF!</v>
      </c>
      <c r="N166" s="61"/>
      <c r="O166" s="54" t="s">
        <v>286</v>
      </c>
      <c r="P166" s="101"/>
      <c r="Q166" s="101"/>
    </row>
    <row r="167" spans="1:17" s="102" customFormat="1" ht="20.25" customHeight="1">
      <c r="A167" s="48" t="s">
        <v>705</v>
      </c>
      <c r="B167" s="52" t="s">
        <v>706</v>
      </c>
      <c r="C167" s="27" t="s">
        <v>302</v>
      </c>
      <c r="D167" s="54" t="s">
        <v>707</v>
      </c>
      <c r="E167" s="68" t="s">
        <v>304</v>
      </c>
      <c r="F167" s="56">
        <v>2574714.6800000002</v>
      </c>
      <c r="G167" s="30">
        <f t="shared" si="18"/>
        <v>2574714.6800000002</v>
      </c>
      <c r="H167" s="31" t="e">
        <f t="shared" ca="1" si="13"/>
        <v>#REF!</v>
      </c>
      <c r="I167" s="31">
        <f t="shared" si="14"/>
        <v>2574714.6800000002</v>
      </c>
      <c r="J167" s="31">
        <v>0</v>
      </c>
      <c r="K167" s="32" t="e">
        <f t="shared" ca="1" si="15"/>
        <v>#REF!</v>
      </c>
      <c r="L167" s="33" t="e">
        <f t="shared" ca="1" si="16"/>
        <v>#REF!</v>
      </c>
      <c r="M167" s="34" t="e">
        <f t="shared" ca="1" si="17"/>
        <v>#REF!</v>
      </c>
      <c r="N167" s="61"/>
      <c r="O167" s="54"/>
      <c r="P167" s="101"/>
      <c r="Q167" s="101"/>
    </row>
    <row r="168" spans="1:17" s="102" customFormat="1" ht="20.25" customHeight="1">
      <c r="A168" s="48" t="s">
        <v>708</v>
      </c>
      <c r="B168" s="52" t="s">
        <v>706</v>
      </c>
      <c r="C168" s="27" t="s">
        <v>259</v>
      </c>
      <c r="D168" s="54" t="s">
        <v>709</v>
      </c>
      <c r="E168" s="68" t="s">
        <v>304</v>
      </c>
      <c r="F168" s="56">
        <v>46000</v>
      </c>
      <c r="G168" s="30">
        <f t="shared" si="18"/>
        <v>46000</v>
      </c>
      <c r="H168" s="31" t="e">
        <f t="shared" ca="1" si="13"/>
        <v>#REF!</v>
      </c>
      <c r="I168" s="31">
        <f t="shared" si="14"/>
        <v>46000</v>
      </c>
      <c r="J168" s="31">
        <v>0</v>
      </c>
      <c r="K168" s="32" t="e">
        <f t="shared" ca="1" si="15"/>
        <v>#REF!</v>
      </c>
      <c r="L168" s="33" t="e">
        <f t="shared" ca="1" si="16"/>
        <v>#REF!</v>
      </c>
      <c r="M168" s="34" t="e">
        <f t="shared" ca="1" si="17"/>
        <v>#REF!</v>
      </c>
      <c r="N168" s="61"/>
      <c r="O168" s="54"/>
      <c r="P168" s="101"/>
      <c r="Q168" s="101"/>
    </row>
    <row r="169" spans="1:17" s="102" customFormat="1" ht="20.25" customHeight="1">
      <c r="A169" s="48" t="s">
        <v>710</v>
      </c>
      <c r="B169" s="52" t="s">
        <v>706</v>
      </c>
      <c r="C169" s="27" t="s">
        <v>259</v>
      </c>
      <c r="D169" s="54" t="s">
        <v>711</v>
      </c>
      <c r="E169" s="68" t="s">
        <v>304</v>
      </c>
      <c r="F169" s="56">
        <v>30400</v>
      </c>
      <c r="G169" s="30">
        <f t="shared" si="18"/>
        <v>30400</v>
      </c>
      <c r="H169" s="31" t="e">
        <f t="shared" ca="1" si="13"/>
        <v>#REF!</v>
      </c>
      <c r="I169" s="31">
        <f t="shared" si="14"/>
        <v>30400</v>
      </c>
      <c r="J169" s="31">
        <v>0</v>
      </c>
      <c r="K169" s="32" t="e">
        <f t="shared" ca="1" si="15"/>
        <v>#REF!</v>
      </c>
      <c r="L169" s="33" t="e">
        <f t="shared" ca="1" si="16"/>
        <v>#REF!</v>
      </c>
      <c r="M169" s="34" t="e">
        <f t="shared" ca="1" si="17"/>
        <v>#REF!</v>
      </c>
      <c r="N169" s="61"/>
      <c r="O169" s="54"/>
      <c r="P169" s="101"/>
      <c r="Q169" s="101"/>
    </row>
    <row r="170" spans="1:17" s="102" customFormat="1" ht="20.25" customHeight="1">
      <c r="A170" s="48" t="s">
        <v>712</v>
      </c>
      <c r="B170" s="52" t="s">
        <v>706</v>
      </c>
      <c r="C170" s="27" t="s">
        <v>387</v>
      </c>
      <c r="D170" s="54" t="s">
        <v>713</v>
      </c>
      <c r="E170" s="68" t="s">
        <v>304</v>
      </c>
      <c r="F170" s="56">
        <v>52120.35</v>
      </c>
      <c r="G170" s="30">
        <f t="shared" si="18"/>
        <v>52120.35</v>
      </c>
      <c r="H170" s="31" t="e">
        <f t="shared" ca="1" si="13"/>
        <v>#REF!</v>
      </c>
      <c r="I170" s="31">
        <f t="shared" si="14"/>
        <v>52120.35</v>
      </c>
      <c r="J170" s="31">
        <v>0</v>
      </c>
      <c r="K170" s="32" t="e">
        <f t="shared" ca="1" si="15"/>
        <v>#REF!</v>
      </c>
      <c r="L170" s="33" t="e">
        <f t="shared" ca="1" si="16"/>
        <v>#REF!</v>
      </c>
      <c r="M170" s="34" t="e">
        <f t="shared" ca="1" si="17"/>
        <v>#REF!</v>
      </c>
      <c r="N170" s="61"/>
      <c r="O170" s="54"/>
      <c r="P170" s="101"/>
      <c r="Q170" s="101"/>
    </row>
    <row r="171" spans="1:17" s="102" customFormat="1" ht="20.25" customHeight="1">
      <c r="A171" s="48" t="s">
        <v>714</v>
      </c>
      <c r="B171" s="52" t="s">
        <v>706</v>
      </c>
      <c r="C171" s="27" t="s">
        <v>395</v>
      </c>
      <c r="D171" s="54" t="s">
        <v>715</v>
      </c>
      <c r="E171" s="68" t="s">
        <v>304</v>
      </c>
      <c r="F171" s="56">
        <v>743063.4</v>
      </c>
      <c r="G171" s="30">
        <f t="shared" si="18"/>
        <v>743063.4</v>
      </c>
      <c r="H171" s="31" t="e">
        <f t="shared" ca="1" si="13"/>
        <v>#REF!</v>
      </c>
      <c r="I171" s="31">
        <f t="shared" si="14"/>
        <v>743063.4</v>
      </c>
      <c r="J171" s="31">
        <v>0</v>
      </c>
      <c r="K171" s="32" t="e">
        <f t="shared" ca="1" si="15"/>
        <v>#REF!</v>
      </c>
      <c r="L171" s="33" t="e">
        <f t="shared" ca="1" si="16"/>
        <v>#REF!</v>
      </c>
      <c r="M171" s="34" t="e">
        <f t="shared" ca="1" si="17"/>
        <v>#REF!</v>
      </c>
      <c r="N171" s="61"/>
      <c r="O171" s="54"/>
      <c r="P171" s="101"/>
      <c r="Q171" s="101"/>
    </row>
    <row r="172" spans="1:17" s="128" customFormat="1" ht="20.25" customHeight="1">
      <c r="A172" s="38" t="s">
        <v>716</v>
      </c>
      <c r="B172" s="52" t="s">
        <v>706</v>
      </c>
      <c r="C172" s="40"/>
      <c r="D172" s="41"/>
      <c r="E172" s="122" t="s">
        <v>304</v>
      </c>
      <c r="F172" s="43"/>
      <c r="G172" s="43">
        <f t="shared" si="18"/>
        <v>0</v>
      </c>
      <c r="H172" s="44" t="e">
        <f t="shared" ca="1" si="13"/>
        <v>#REF!</v>
      </c>
      <c r="I172" s="44">
        <f t="shared" si="14"/>
        <v>0</v>
      </c>
      <c r="J172" s="44">
        <v>0</v>
      </c>
      <c r="K172" s="123" t="e">
        <f t="shared" ca="1" si="15"/>
        <v>#REF!</v>
      </c>
      <c r="L172" s="124" t="e">
        <f t="shared" ca="1" si="16"/>
        <v>#REF!</v>
      </c>
      <c r="M172" s="125" t="e">
        <f t="shared" ca="1" si="17"/>
        <v>#REF!</v>
      </c>
      <c r="N172" s="126"/>
      <c r="O172" s="41"/>
      <c r="P172" s="127"/>
      <c r="Q172" s="127"/>
    </row>
    <row r="173" spans="1:17" s="102" customFormat="1" ht="20.25" customHeight="1">
      <c r="A173" s="48" t="s">
        <v>717</v>
      </c>
      <c r="B173" s="52" t="s">
        <v>706</v>
      </c>
      <c r="C173" s="27" t="s">
        <v>391</v>
      </c>
      <c r="D173" s="54" t="s">
        <v>718</v>
      </c>
      <c r="E173" s="72" t="s">
        <v>304</v>
      </c>
      <c r="F173" s="56">
        <v>11876897</v>
      </c>
      <c r="G173" s="30">
        <f t="shared" si="18"/>
        <v>11876897</v>
      </c>
      <c r="H173" s="31" t="e">
        <f t="shared" ca="1" si="13"/>
        <v>#REF!</v>
      </c>
      <c r="I173" s="31">
        <f t="shared" si="14"/>
        <v>11876897</v>
      </c>
      <c r="J173" s="31">
        <v>0</v>
      </c>
      <c r="K173" s="32" t="e">
        <f t="shared" ca="1" si="15"/>
        <v>#REF!</v>
      </c>
      <c r="L173" s="33" t="e">
        <f t="shared" ca="1" si="16"/>
        <v>#REF!</v>
      </c>
      <c r="M173" s="34" t="e">
        <f t="shared" ca="1" si="17"/>
        <v>#REF!</v>
      </c>
      <c r="N173" s="61"/>
      <c r="O173" s="54"/>
      <c r="P173" s="101"/>
      <c r="Q173" s="101"/>
    </row>
    <row r="174" spans="1:17" s="102" customFormat="1" ht="20.25" customHeight="1">
      <c r="A174" s="113" t="s">
        <v>719</v>
      </c>
      <c r="B174" s="52" t="s">
        <v>720</v>
      </c>
      <c r="C174" s="27" t="s">
        <v>169</v>
      </c>
      <c r="D174" s="54" t="s">
        <v>721</v>
      </c>
      <c r="E174" s="68" t="s">
        <v>722</v>
      </c>
      <c r="F174" s="56">
        <v>1202823</v>
      </c>
      <c r="G174" s="30">
        <f t="shared" si="18"/>
        <v>1202823</v>
      </c>
      <c r="H174" s="31" t="e">
        <f t="shared" ca="1" si="13"/>
        <v>#REF!</v>
      </c>
      <c r="I174" s="31">
        <f t="shared" si="14"/>
        <v>1202823</v>
      </c>
      <c r="J174" s="31">
        <v>0</v>
      </c>
      <c r="K174" s="32" t="e">
        <f t="shared" ca="1" si="15"/>
        <v>#REF!</v>
      </c>
      <c r="L174" s="33" t="e">
        <f t="shared" ca="1" si="16"/>
        <v>#REF!</v>
      </c>
      <c r="M174" s="34" t="e">
        <f t="shared" ca="1" si="17"/>
        <v>#REF!</v>
      </c>
      <c r="N174" s="61"/>
      <c r="O174" s="54"/>
      <c r="P174" s="101"/>
      <c r="Q174" s="101"/>
    </row>
    <row r="175" spans="1:17" s="102" customFormat="1" ht="20.25" customHeight="1">
      <c r="A175" s="48" t="s">
        <v>723</v>
      </c>
      <c r="B175" s="52" t="s">
        <v>724</v>
      </c>
      <c r="C175" s="27" t="s">
        <v>298</v>
      </c>
      <c r="D175" s="54" t="s">
        <v>725</v>
      </c>
      <c r="E175" s="68" t="s">
        <v>726</v>
      </c>
      <c r="F175" s="56">
        <v>325800</v>
      </c>
      <c r="G175" s="30">
        <f t="shared" si="18"/>
        <v>325800</v>
      </c>
      <c r="H175" s="31" t="e">
        <f t="shared" ca="1" si="13"/>
        <v>#REF!</v>
      </c>
      <c r="I175" s="31">
        <f t="shared" si="14"/>
        <v>325800</v>
      </c>
      <c r="J175" s="31">
        <v>0</v>
      </c>
      <c r="K175" s="32" t="e">
        <f t="shared" ca="1" si="15"/>
        <v>#REF!</v>
      </c>
      <c r="L175" s="33" t="e">
        <f t="shared" ca="1" si="16"/>
        <v>#REF!</v>
      </c>
      <c r="M175" s="34" t="e">
        <f t="shared" ca="1" si="17"/>
        <v>#REF!</v>
      </c>
      <c r="N175" s="61"/>
      <c r="O175" s="54" t="s">
        <v>727</v>
      </c>
      <c r="P175" s="101"/>
      <c r="Q175" s="101"/>
    </row>
    <row r="176" spans="1:17" s="102" customFormat="1" ht="20.25" customHeight="1">
      <c r="A176" s="113" t="s">
        <v>728</v>
      </c>
      <c r="B176" s="52" t="s">
        <v>729</v>
      </c>
      <c r="C176" s="27" t="s">
        <v>382</v>
      </c>
      <c r="D176" s="54" t="s">
        <v>730</v>
      </c>
      <c r="E176" s="68" t="s">
        <v>384</v>
      </c>
      <c r="F176" s="56">
        <v>17710</v>
      </c>
      <c r="G176" s="30">
        <f t="shared" si="18"/>
        <v>17710</v>
      </c>
      <c r="H176" s="31" t="e">
        <f t="shared" ca="1" si="13"/>
        <v>#REF!</v>
      </c>
      <c r="I176" s="31">
        <f t="shared" si="14"/>
        <v>17710</v>
      </c>
      <c r="J176" s="31">
        <v>0</v>
      </c>
      <c r="K176" s="32" t="e">
        <f t="shared" ca="1" si="15"/>
        <v>#REF!</v>
      </c>
      <c r="L176" s="33" t="e">
        <f t="shared" ca="1" si="16"/>
        <v>#REF!</v>
      </c>
      <c r="M176" s="34" t="e">
        <f t="shared" ca="1" si="17"/>
        <v>#REF!</v>
      </c>
      <c r="N176" s="61"/>
      <c r="O176" s="54"/>
      <c r="P176" s="101"/>
      <c r="Q176" s="101"/>
    </row>
    <row r="177" spans="1:17" s="102" customFormat="1" ht="20.25" customHeight="1">
      <c r="A177" s="113" t="s">
        <v>731</v>
      </c>
      <c r="B177" s="52" t="s">
        <v>729</v>
      </c>
      <c r="C177" s="27" t="s">
        <v>382</v>
      </c>
      <c r="D177" s="54" t="s">
        <v>732</v>
      </c>
      <c r="E177" s="68" t="s">
        <v>384</v>
      </c>
      <c r="F177" s="56">
        <v>34500</v>
      </c>
      <c r="G177" s="30">
        <f t="shared" si="18"/>
        <v>34500</v>
      </c>
      <c r="H177" s="31" t="e">
        <f t="shared" ca="1" si="13"/>
        <v>#REF!</v>
      </c>
      <c r="I177" s="31">
        <f t="shared" si="14"/>
        <v>34500</v>
      </c>
      <c r="J177" s="31">
        <v>0</v>
      </c>
      <c r="K177" s="32" t="e">
        <f t="shared" ca="1" si="15"/>
        <v>#REF!</v>
      </c>
      <c r="L177" s="33" t="e">
        <f t="shared" ca="1" si="16"/>
        <v>#REF!</v>
      </c>
      <c r="M177" s="34" t="e">
        <f t="shared" ca="1" si="17"/>
        <v>#REF!</v>
      </c>
      <c r="N177" s="61"/>
      <c r="O177" s="54"/>
      <c r="P177" s="101"/>
      <c r="Q177" s="101"/>
    </row>
    <row r="178" spans="1:17" s="102" customFormat="1" ht="20.25" customHeight="1">
      <c r="A178" s="48" t="s">
        <v>733</v>
      </c>
      <c r="B178" s="52" t="s">
        <v>734</v>
      </c>
      <c r="C178" s="27" t="s">
        <v>459</v>
      </c>
      <c r="D178" s="54" t="s">
        <v>735</v>
      </c>
      <c r="E178" s="68" t="s">
        <v>264</v>
      </c>
      <c r="F178" s="56">
        <v>164082</v>
      </c>
      <c r="G178" s="30">
        <f t="shared" si="18"/>
        <v>164082</v>
      </c>
      <c r="H178" s="31" t="e">
        <f t="shared" ca="1" si="13"/>
        <v>#REF!</v>
      </c>
      <c r="I178" s="31">
        <f t="shared" si="14"/>
        <v>164082</v>
      </c>
      <c r="J178" s="31">
        <v>0</v>
      </c>
      <c r="K178" s="32" t="e">
        <f t="shared" ca="1" si="15"/>
        <v>#REF!</v>
      </c>
      <c r="L178" s="33" t="e">
        <f t="shared" ca="1" si="16"/>
        <v>#REF!</v>
      </c>
      <c r="M178" s="34" t="e">
        <f t="shared" ca="1" si="17"/>
        <v>#REF!</v>
      </c>
      <c r="N178" s="61"/>
      <c r="O178" s="54"/>
      <c r="P178" s="101"/>
      <c r="Q178" s="101"/>
    </row>
    <row r="179" spans="1:17" s="102" customFormat="1" ht="20.25" customHeight="1">
      <c r="A179" s="48" t="s">
        <v>736</v>
      </c>
      <c r="B179" s="52" t="s">
        <v>720</v>
      </c>
      <c r="C179" s="27" t="s">
        <v>603</v>
      </c>
      <c r="D179" s="54" t="s">
        <v>737</v>
      </c>
      <c r="E179" s="68" t="s">
        <v>738</v>
      </c>
      <c r="F179" s="56">
        <v>128000</v>
      </c>
      <c r="G179" s="30">
        <f t="shared" si="18"/>
        <v>128000</v>
      </c>
      <c r="H179" s="31" t="e">
        <f t="shared" ca="1" si="13"/>
        <v>#REF!</v>
      </c>
      <c r="I179" s="31">
        <f t="shared" si="14"/>
        <v>128000</v>
      </c>
      <c r="J179" s="31">
        <v>0</v>
      </c>
      <c r="K179" s="32" t="e">
        <f t="shared" ca="1" si="15"/>
        <v>#REF!</v>
      </c>
      <c r="L179" s="33" t="e">
        <f t="shared" ca="1" si="16"/>
        <v>#REF!</v>
      </c>
      <c r="M179" s="34" t="e">
        <f t="shared" ca="1" si="17"/>
        <v>#REF!</v>
      </c>
      <c r="N179" s="61"/>
      <c r="O179" s="54" t="s">
        <v>739</v>
      </c>
      <c r="P179" s="101"/>
      <c r="Q179" s="101"/>
    </row>
    <row r="180" spans="1:17" s="102" customFormat="1" ht="20.25" customHeight="1">
      <c r="A180" s="113" t="s">
        <v>740</v>
      </c>
      <c r="B180" s="52" t="s">
        <v>741</v>
      </c>
      <c r="C180" s="27" t="s">
        <v>742</v>
      </c>
      <c r="D180" s="54" t="s">
        <v>743</v>
      </c>
      <c r="E180" s="68" t="s">
        <v>744</v>
      </c>
      <c r="F180" s="56">
        <v>182500</v>
      </c>
      <c r="G180" s="30">
        <f t="shared" si="18"/>
        <v>182500</v>
      </c>
      <c r="H180" s="31" t="e">
        <f t="shared" ca="1" si="13"/>
        <v>#REF!</v>
      </c>
      <c r="I180" s="31">
        <f t="shared" si="14"/>
        <v>182500</v>
      </c>
      <c r="J180" s="31">
        <v>0</v>
      </c>
      <c r="K180" s="32" t="e">
        <f t="shared" ca="1" si="15"/>
        <v>#REF!</v>
      </c>
      <c r="L180" s="33" t="e">
        <f t="shared" ca="1" si="16"/>
        <v>#REF!</v>
      </c>
      <c r="M180" s="34" t="e">
        <f t="shared" ca="1" si="17"/>
        <v>#REF!</v>
      </c>
      <c r="N180" s="61"/>
      <c r="O180" s="54"/>
      <c r="P180" s="101"/>
      <c r="Q180" s="101"/>
    </row>
    <row r="181" spans="1:17" s="102" customFormat="1" ht="20.25" customHeight="1">
      <c r="A181" s="113" t="s">
        <v>745</v>
      </c>
      <c r="B181" s="52"/>
      <c r="C181" s="27"/>
      <c r="D181" s="54" t="s">
        <v>746</v>
      </c>
      <c r="E181" s="68"/>
      <c r="F181" s="56"/>
      <c r="G181" s="30">
        <f t="shared" si="18"/>
        <v>0</v>
      </c>
      <c r="H181" s="31" t="e">
        <f t="shared" ca="1" si="13"/>
        <v>#REF!</v>
      </c>
      <c r="I181" s="31">
        <f t="shared" si="14"/>
        <v>0</v>
      </c>
      <c r="J181" s="31">
        <v>0</v>
      </c>
      <c r="K181" s="32" t="e">
        <f t="shared" ca="1" si="15"/>
        <v>#REF!</v>
      </c>
      <c r="L181" s="33" t="e">
        <f t="shared" ca="1" si="16"/>
        <v>#REF!</v>
      </c>
      <c r="M181" s="34" t="e">
        <f t="shared" ca="1" si="17"/>
        <v>#REF!</v>
      </c>
      <c r="N181" s="61"/>
      <c r="O181" s="54"/>
      <c r="P181" s="101"/>
      <c r="Q181" s="101"/>
    </row>
    <row r="182" spans="1:17" s="102" customFormat="1" ht="20.25" customHeight="1">
      <c r="A182" s="48" t="s">
        <v>747</v>
      </c>
      <c r="B182" s="52" t="s">
        <v>659</v>
      </c>
      <c r="C182" s="27" t="s">
        <v>748</v>
      </c>
      <c r="D182" s="54" t="s">
        <v>749</v>
      </c>
      <c r="E182" s="68" t="s">
        <v>750</v>
      </c>
      <c r="F182" s="56">
        <v>55000</v>
      </c>
      <c r="G182" s="30">
        <f t="shared" si="18"/>
        <v>55000</v>
      </c>
      <c r="H182" s="31" t="e">
        <f t="shared" ca="1" si="13"/>
        <v>#REF!</v>
      </c>
      <c r="I182" s="31">
        <f t="shared" si="14"/>
        <v>55000</v>
      </c>
      <c r="J182" s="31">
        <v>0</v>
      </c>
      <c r="K182" s="32" t="e">
        <f t="shared" ca="1" si="15"/>
        <v>#REF!</v>
      </c>
      <c r="L182" s="33" t="e">
        <f t="shared" ca="1" si="16"/>
        <v>#REF!</v>
      </c>
      <c r="M182" s="34" t="e">
        <f t="shared" ca="1" si="17"/>
        <v>#REF!</v>
      </c>
      <c r="N182" s="61"/>
      <c r="O182" s="54" t="s">
        <v>751</v>
      </c>
      <c r="P182" s="101"/>
      <c r="Q182" s="101"/>
    </row>
    <row r="183" spans="1:17" s="102" customFormat="1" ht="20.25" customHeight="1">
      <c r="A183" s="113" t="s">
        <v>752</v>
      </c>
      <c r="B183" s="52" t="s">
        <v>741</v>
      </c>
      <c r="C183" s="27"/>
      <c r="D183" s="54" t="s">
        <v>753</v>
      </c>
      <c r="E183" s="68"/>
      <c r="F183" s="56">
        <v>176805</v>
      </c>
      <c r="G183" s="30">
        <f t="shared" si="18"/>
        <v>176805</v>
      </c>
      <c r="H183" s="31" t="e">
        <f t="shared" ca="1" si="13"/>
        <v>#REF!</v>
      </c>
      <c r="I183" s="31">
        <f t="shared" si="14"/>
        <v>176805</v>
      </c>
      <c r="J183" s="31">
        <v>0</v>
      </c>
      <c r="K183" s="32" t="e">
        <f t="shared" ca="1" si="15"/>
        <v>#REF!</v>
      </c>
      <c r="L183" s="33" t="e">
        <f t="shared" ca="1" si="16"/>
        <v>#REF!</v>
      </c>
      <c r="M183" s="34" t="e">
        <f t="shared" ca="1" si="17"/>
        <v>#REF!</v>
      </c>
      <c r="N183" s="61"/>
      <c r="O183" s="54"/>
      <c r="P183" s="101"/>
      <c r="Q183" s="101"/>
    </row>
    <row r="184" spans="1:17" s="102" customFormat="1" ht="20.25" customHeight="1">
      <c r="A184" s="48" t="s">
        <v>754</v>
      </c>
      <c r="B184" s="52" t="s">
        <v>659</v>
      </c>
      <c r="C184" s="27" t="s">
        <v>603</v>
      </c>
      <c r="D184" s="54" t="s">
        <v>755</v>
      </c>
      <c r="E184" s="68" t="s">
        <v>756</v>
      </c>
      <c r="F184" s="56">
        <v>1050000</v>
      </c>
      <c r="G184" s="30">
        <f t="shared" si="18"/>
        <v>1050000</v>
      </c>
      <c r="H184" s="31" t="e">
        <f t="shared" ca="1" si="13"/>
        <v>#REF!</v>
      </c>
      <c r="I184" s="31">
        <f t="shared" si="14"/>
        <v>1050000</v>
      </c>
      <c r="J184" s="31">
        <v>0</v>
      </c>
      <c r="K184" s="32" t="e">
        <f t="shared" ca="1" si="15"/>
        <v>#REF!</v>
      </c>
      <c r="L184" s="33" t="e">
        <f t="shared" ca="1" si="16"/>
        <v>#REF!</v>
      </c>
      <c r="M184" s="34" t="e">
        <f t="shared" ca="1" si="17"/>
        <v>#REF!</v>
      </c>
      <c r="N184" s="61"/>
      <c r="O184" s="54" t="s">
        <v>757</v>
      </c>
      <c r="P184" s="101"/>
      <c r="Q184" s="101"/>
    </row>
    <row r="185" spans="1:17" s="102" customFormat="1" ht="20.25" customHeight="1">
      <c r="A185" s="113" t="s">
        <v>758</v>
      </c>
      <c r="B185" s="52"/>
      <c r="C185" s="27"/>
      <c r="D185" s="54" t="s">
        <v>759</v>
      </c>
      <c r="E185" s="68"/>
      <c r="F185" s="56"/>
      <c r="G185" s="30">
        <f t="shared" si="18"/>
        <v>0</v>
      </c>
      <c r="H185" s="31" t="e">
        <f t="shared" ca="1" si="13"/>
        <v>#REF!</v>
      </c>
      <c r="I185" s="31">
        <f t="shared" si="14"/>
        <v>0</v>
      </c>
      <c r="J185" s="31">
        <v>0</v>
      </c>
      <c r="K185" s="32" t="e">
        <f t="shared" ca="1" si="15"/>
        <v>#REF!</v>
      </c>
      <c r="L185" s="33" t="e">
        <f t="shared" ca="1" si="16"/>
        <v>#REF!</v>
      </c>
      <c r="M185" s="34" t="e">
        <f t="shared" ca="1" si="17"/>
        <v>#REF!</v>
      </c>
      <c r="N185" s="61"/>
      <c r="O185" s="54"/>
      <c r="P185" s="101"/>
      <c r="Q185" s="101"/>
    </row>
    <row r="186" spans="1:17" s="102" customFormat="1" ht="20.25" customHeight="1">
      <c r="A186" s="48" t="s">
        <v>760</v>
      </c>
      <c r="B186" s="52" t="s">
        <v>659</v>
      </c>
      <c r="C186" s="27" t="s">
        <v>459</v>
      </c>
      <c r="D186" s="54" t="s">
        <v>761</v>
      </c>
      <c r="E186" s="68" t="s">
        <v>614</v>
      </c>
      <c r="F186" s="56">
        <v>644860</v>
      </c>
      <c r="G186" s="30">
        <f t="shared" si="18"/>
        <v>644860</v>
      </c>
      <c r="H186" s="31" t="e">
        <f t="shared" ca="1" si="13"/>
        <v>#REF!</v>
      </c>
      <c r="I186" s="31">
        <f t="shared" si="14"/>
        <v>644860</v>
      </c>
      <c r="J186" s="31">
        <v>0</v>
      </c>
      <c r="K186" s="32" t="e">
        <f t="shared" ca="1" si="15"/>
        <v>#REF!</v>
      </c>
      <c r="L186" s="33" t="e">
        <f t="shared" ca="1" si="16"/>
        <v>#REF!</v>
      </c>
      <c r="M186" s="34" t="e">
        <f t="shared" ca="1" si="17"/>
        <v>#REF!</v>
      </c>
      <c r="N186" s="61"/>
      <c r="O186" s="54" t="s">
        <v>762</v>
      </c>
      <c r="P186" s="101"/>
      <c r="Q186" s="101"/>
    </row>
    <row r="187" spans="1:17" s="102" customFormat="1" ht="20.25" customHeight="1">
      <c r="A187" s="113" t="s">
        <v>763</v>
      </c>
      <c r="B187" s="52"/>
      <c r="C187" s="27" t="s">
        <v>27</v>
      </c>
      <c r="D187" s="54" t="s">
        <v>764</v>
      </c>
      <c r="E187" s="68"/>
      <c r="F187" s="56">
        <v>5600</v>
      </c>
      <c r="G187" s="30">
        <f t="shared" si="18"/>
        <v>5600</v>
      </c>
      <c r="H187" s="31" t="e">
        <f t="shared" ca="1" si="13"/>
        <v>#REF!</v>
      </c>
      <c r="I187" s="31">
        <f t="shared" si="14"/>
        <v>5600</v>
      </c>
      <c r="J187" s="31">
        <v>0</v>
      </c>
      <c r="K187" s="32" t="e">
        <f t="shared" ca="1" si="15"/>
        <v>#REF!</v>
      </c>
      <c r="L187" s="33" t="e">
        <f t="shared" ca="1" si="16"/>
        <v>#REF!</v>
      </c>
      <c r="M187" s="34" t="e">
        <f t="shared" ca="1" si="17"/>
        <v>#REF!</v>
      </c>
      <c r="N187" s="61"/>
      <c r="O187" s="54"/>
      <c r="P187" s="101"/>
      <c r="Q187" s="101"/>
    </row>
    <row r="188" spans="1:17" s="102" customFormat="1" ht="20.25" customHeight="1">
      <c r="A188" s="113" t="s">
        <v>765</v>
      </c>
      <c r="B188" s="52"/>
      <c r="C188" s="27" t="s">
        <v>444</v>
      </c>
      <c r="D188" s="54" t="s">
        <v>766</v>
      </c>
      <c r="E188" s="68"/>
      <c r="F188" s="56">
        <v>94393.59</v>
      </c>
      <c r="G188" s="30">
        <f t="shared" si="18"/>
        <v>94393.59</v>
      </c>
      <c r="H188" s="31" t="e">
        <f t="shared" ca="1" si="13"/>
        <v>#REF!</v>
      </c>
      <c r="I188" s="31">
        <f t="shared" si="14"/>
        <v>94393.59</v>
      </c>
      <c r="J188" s="31">
        <v>0</v>
      </c>
      <c r="K188" s="32" t="e">
        <f t="shared" ca="1" si="15"/>
        <v>#REF!</v>
      </c>
      <c r="L188" s="33" t="e">
        <f t="shared" ca="1" si="16"/>
        <v>#REF!</v>
      </c>
      <c r="M188" s="34" t="e">
        <f t="shared" ca="1" si="17"/>
        <v>#REF!</v>
      </c>
      <c r="N188" s="61"/>
      <c r="O188" s="54"/>
      <c r="P188" s="101"/>
      <c r="Q188" s="101"/>
    </row>
    <row r="189" spans="1:17" s="102" customFormat="1" ht="20.25" customHeight="1">
      <c r="A189" s="113"/>
      <c r="B189" s="52"/>
      <c r="C189" s="27"/>
      <c r="D189" s="54"/>
      <c r="E189" s="68"/>
      <c r="F189" s="56"/>
      <c r="G189" s="30">
        <f t="shared" si="18"/>
        <v>0</v>
      </c>
      <c r="H189" s="31" t="e">
        <f t="shared" ca="1" si="13"/>
        <v>#REF!</v>
      </c>
      <c r="I189" s="31">
        <f t="shared" si="14"/>
        <v>0</v>
      </c>
      <c r="J189" s="31">
        <v>0</v>
      </c>
      <c r="K189" s="32" t="e">
        <f t="shared" ca="1" si="15"/>
        <v>#REF!</v>
      </c>
      <c r="L189" s="33" t="e">
        <f t="shared" ca="1" si="16"/>
        <v>#REF!</v>
      </c>
      <c r="M189" s="34" t="e">
        <f t="shared" ca="1" si="17"/>
        <v>#REF!</v>
      </c>
      <c r="N189" s="61"/>
      <c r="O189" s="54"/>
      <c r="P189" s="101"/>
      <c r="Q189" s="101"/>
    </row>
    <row r="190" spans="1:17" s="102" customFormat="1" ht="20.25" customHeight="1">
      <c r="A190" s="113"/>
      <c r="B190" s="52"/>
      <c r="C190" s="27"/>
      <c r="D190" s="54"/>
      <c r="E190" s="68"/>
      <c r="F190" s="56"/>
      <c r="G190" s="30">
        <f t="shared" si="18"/>
        <v>0</v>
      </c>
      <c r="H190" s="31" t="e">
        <f t="shared" ca="1" si="13"/>
        <v>#REF!</v>
      </c>
      <c r="I190" s="31">
        <f t="shared" si="14"/>
        <v>0</v>
      </c>
      <c r="J190" s="31">
        <v>0</v>
      </c>
      <c r="K190" s="32" t="e">
        <f t="shared" ca="1" si="15"/>
        <v>#REF!</v>
      </c>
      <c r="L190" s="33" t="e">
        <f t="shared" ca="1" si="16"/>
        <v>#REF!</v>
      </c>
      <c r="M190" s="34" t="e">
        <f t="shared" ca="1" si="17"/>
        <v>#REF!</v>
      </c>
      <c r="N190" s="61"/>
      <c r="O190" s="54"/>
      <c r="P190" s="101"/>
      <c r="Q190" s="101"/>
    </row>
    <row r="191" spans="1:17" s="102" customFormat="1" ht="20.25" customHeight="1">
      <c r="A191" s="113"/>
      <c r="B191" s="52"/>
      <c r="C191" s="27"/>
      <c r="D191" s="54"/>
      <c r="E191" s="68"/>
      <c r="F191" s="56"/>
      <c r="G191" s="30">
        <f t="shared" si="18"/>
        <v>0</v>
      </c>
      <c r="H191" s="31" t="e">
        <f t="shared" ca="1" si="13"/>
        <v>#REF!</v>
      </c>
      <c r="I191" s="31">
        <f t="shared" si="14"/>
        <v>0</v>
      </c>
      <c r="J191" s="31">
        <v>0</v>
      </c>
      <c r="K191" s="32" t="e">
        <f t="shared" ca="1" si="15"/>
        <v>#REF!</v>
      </c>
      <c r="L191" s="33" t="e">
        <f t="shared" ca="1" si="16"/>
        <v>#REF!</v>
      </c>
      <c r="M191" s="34" t="e">
        <f t="shared" ca="1" si="17"/>
        <v>#REF!</v>
      </c>
      <c r="N191" s="61"/>
      <c r="O191" s="54"/>
      <c r="P191" s="101"/>
      <c r="Q191" s="101"/>
    </row>
    <row r="192" spans="1:17" s="102" customFormat="1" ht="20.25" customHeight="1">
      <c r="A192" s="113"/>
      <c r="B192" s="52"/>
      <c r="C192" s="27"/>
      <c r="D192" s="54"/>
      <c r="E192" s="68"/>
      <c r="F192" s="56"/>
      <c r="G192" s="30">
        <f t="shared" si="18"/>
        <v>0</v>
      </c>
      <c r="H192" s="31" t="e">
        <f t="shared" ca="1" si="13"/>
        <v>#REF!</v>
      </c>
      <c r="I192" s="31">
        <f t="shared" si="14"/>
        <v>0</v>
      </c>
      <c r="J192" s="31">
        <v>0</v>
      </c>
      <c r="K192" s="32" t="e">
        <f t="shared" ca="1" si="15"/>
        <v>#REF!</v>
      </c>
      <c r="L192" s="33" t="e">
        <f t="shared" ca="1" si="16"/>
        <v>#REF!</v>
      </c>
      <c r="M192" s="34" t="e">
        <f t="shared" ca="1" si="17"/>
        <v>#REF!</v>
      </c>
      <c r="N192" s="61"/>
      <c r="O192" s="54"/>
      <c r="P192" s="101"/>
      <c r="Q192" s="101"/>
    </row>
    <row r="193" spans="1:17" s="102" customFormat="1" ht="20.25" customHeight="1">
      <c r="A193" s="113"/>
      <c r="B193" s="52"/>
      <c r="C193" s="27"/>
      <c r="D193" s="54"/>
      <c r="E193" s="68"/>
      <c r="F193" s="56"/>
      <c r="G193" s="30">
        <f t="shared" si="18"/>
        <v>0</v>
      </c>
      <c r="H193" s="31" t="e">
        <f t="shared" ca="1" si="13"/>
        <v>#REF!</v>
      </c>
      <c r="I193" s="31">
        <f t="shared" si="14"/>
        <v>0</v>
      </c>
      <c r="J193" s="31">
        <v>0</v>
      </c>
      <c r="K193" s="32" t="e">
        <f t="shared" ca="1" si="15"/>
        <v>#REF!</v>
      </c>
      <c r="L193" s="33" t="e">
        <f t="shared" ca="1" si="16"/>
        <v>#REF!</v>
      </c>
      <c r="M193" s="34" t="e">
        <f t="shared" ca="1" si="17"/>
        <v>#REF!</v>
      </c>
      <c r="N193" s="61"/>
      <c r="O193" s="54"/>
      <c r="P193" s="101"/>
      <c r="Q193" s="101"/>
    </row>
    <row r="194" spans="1:17" s="102" customFormat="1" ht="20.25" customHeight="1">
      <c r="A194" s="113"/>
      <c r="B194" s="52"/>
      <c r="C194" s="27"/>
      <c r="D194" s="54"/>
      <c r="E194" s="68"/>
      <c r="F194" s="56"/>
      <c r="G194" s="30">
        <f t="shared" si="18"/>
        <v>0</v>
      </c>
      <c r="H194" s="31" t="e">
        <f t="shared" ca="1" si="13"/>
        <v>#REF!</v>
      </c>
      <c r="I194" s="31">
        <f t="shared" si="14"/>
        <v>0</v>
      </c>
      <c r="J194" s="31">
        <v>0</v>
      </c>
      <c r="K194" s="32" t="e">
        <f t="shared" ca="1" si="15"/>
        <v>#REF!</v>
      </c>
      <c r="L194" s="33" t="e">
        <f t="shared" ca="1" si="16"/>
        <v>#REF!</v>
      </c>
      <c r="M194" s="34" t="e">
        <f t="shared" ca="1" si="17"/>
        <v>#REF!</v>
      </c>
      <c r="N194" s="61"/>
      <c r="O194" s="54"/>
      <c r="P194" s="101"/>
      <c r="Q194" s="101"/>
    </row>
    <row r="195" spans="1:17">
      <c r="A195" s="129"/>
      <c r="B195" s="130" t="s">
        <v>767</v>
      </c>
      <c r="C195" s="130"/>
      <c r="D195" s="131"/>
      <c r="E195" s="131"/>
      <c r="F195" s="132">
        <f>SUM(F4:F194)</f>
        <v>827556548.72000003</v>
      </c>
      <c r="G195" s="132">
        <f>SUM(G4:G194)</f>
        <v>825769107.72000003</v>
      </c>
      <c r="H195" s="132" t="e">
        <f t="shared" ref="H195:K195" ca="1" si="20">SUM(H4:H194)</f>
        <v>#REF!</v>
      </c>
      <c r="I195" s="132">
        <f t="shared" si="20"/>
        <v>825769107.72000003</v>
      </c>
      <c r="J195" s="132">
        <f t="shared" si="20"/>
        <v>-1787441</v>
      </c>
      <c r="K195" s="132" t="e">
        <f t="shared" ca="1" si="20"/>
        <v>#REF!</v>
      </c>
      <c r="L195" s="132" t="e">
        <f t="shared" ref="L195" ca="1" si="21">SUM(L4:L101)</f>
        <v>#REF!</v>
      </c>
      <c r="M195" s="132" t="e">
        <f ca="1">SUM(M4:M194)</f>
        <v>#REF!</v>
      </c>
      <c r="N195" s="61"/>
      <c r="O195" s="54"/>
    </row>
    <row r="196" spans="1:17">
      <c r="A196" s="133"/>
      <c r="F196" s="135"/>
      <c r="H196" s="137"/>
    </row>
    <row r="197" spans="1:17">
      <c r="A197" s="138"/>
      <c r="E197" s="7"/>
      <c r="F197" s="139">
        <f>38662056.09-3800</f>
        <v>38658256.090000004</v>
      </c>
      <c r="G197" s="139"/>
      <c r="H197" s="139"/>
      <c r="I197" s="139">
        <f>38662056.09-I91+456905150.59</f>
        <v>495527295.15999997</v>
      </c>
      <c r="J197" s="139">
        <f t="shared" ref="J197:M197" si="22">SUM(J4:J26)+SUM(J37:J58)</f>
        <v>-1824781</v>
      </c>
      <c r="K197" s="139" t="e">
        <f t="shared" ca="1" si="22"/>
        <v>#REF!</v>
      </c>
      <c r="L197" s="139" t="e">
        <f t="shared" ca="1" si="22"/>
        <v>#REF!</v>
      </c>
      <c r="M197" s="139" t="e">
        <f t="shared" ca="1" si="22"/>
        <v>#REF!</v>
      </c>
    </row>
    <row r="198" spans="1:17" ht="15.75" customHeight="1">
      <c r="A198" s="140"/>
      <c r="F198" s="135"/>
      <c r="H198" s="141"/>
    </row>
    <row r="199" spans="1:17">
      <c r="A199" s="142"/>
      <c r="D199" s="7" t="s">
        <v>768</v>
      </c>
      <c r="E199" s="5"/>
      <c r="H199" s="141"/>
    </row>
    <row r="200" spans="1:17" ht="15.75" customHeight="1">
      <c r="A200" s="140"/>
      <c r="B200" s="4" t="s">
        <v>769</v>
      </c>
      <c r="H200" s="141"/>
    </row>
    <row r="201" spans="1:17" ht="18" customHeight="1" thickBot="1">
      <c r="A201" s="142"/>
      <c r="K201" s="144"/>
      <c r="L201" s="144"/>
    </row>
    <row r="202" spans="1:17" ht="18" customHeight="1">
      <c r="A202" s="142"/>
      <c r="D202" s="145"/>
      <c r="E202" s="146" t="s">
        <v>770</v>
      </c>
      <c r="F202" s="147" t="e">
        <f ca="1">SUMIF(C$4:C$25,"土*",H$4:H$25)</f>
        <v>#REF!</v>
      </c>
      <c r="G202" s="148"/>
      <c r="H202" s="7" t="s">
        <v>771</v>
      </c>
    </row>
    <row r="203" spans="1:17" ht="18" customHeight="1">
      <c r="A203" s="142"/>
      <c r="D203" s="149"/>
      <c r="E203" s="150" t="s">
        <v>772</v>
      </c>
      <c r="F203" s="151" t="e">
        <f ca="1">SUMIF(C$4:C$25,"前*",H$4:H$25)</f>
        <v>#REF!</v>
      </c>
      <c r="G203" s="152"/>
      <c r="H203" s="7" t="s">
        <v>414</v>
      </c>
      <c r="K203" s="144"/>
      <c r="M203" s="153"/>
    </row>
    <row r="204" spans="1:17" ht="18" customHeight="1">
      <c r="A204" s="142"/>
      <c r="D204" s="149"/>
      <c r="E204" s="150" t="s">
        <v>773</v>
      </c>
      <c r="F204" s="151">
        <f>SUMIF(C$4:C$25,"基*",H$4:H$25)</f>
        <v>0</v>
      </c>
      <c r="G204" s="152"/>
      <c r="H204" s="7" t="s">
        <v>774</v>
      </c>
      <c r="M204" s="154"/>
    </row>
    <row r="205" spans="1:17" ht="18" customHeight="1">
      <c r="A205" s="142"/>
      <c r="D205" s="149"/>
      <c r="E205" s="150" t="s">
        <v>775</v>
      </c>
      <c r="F205" s="151" t="e">
        <f ca="1">SUMIF(C$4:C$25,"建*",H$4:H$25)</f>
        <v>#REF!</v>
      </c>
      <c r="G205" s="152"/>
      <c r="H205" s="7" t="s">
        <v>776</v>
      </c>
    </row>
    <row r="206" spans="1:17" ht="18" customHeight="1">
      <c r="A206" s="140"/>
      <c r="D206" s="149"/>
      <c r="E206" s="150" t="s">
        <v>777</v>
      </c>
      <c r="F206" s="151">
        <f>SUMIF(C$4:C$25,"公*",H$4:H$25)</f>
        <v>0</v>
      </c>
      <c r="G206" s="152"/>
      <c r="H206" s="7" t="s">
        <v>778</v>
      </c>
    </row>
    <row r="207" spans="1:17" ht="18" customHeight="1" thickBot="1">
      <c r="A207" s="142"/>
      <c r="D207" s="149"/>
      <c r="E207" s="155" t="s">
        <v>779</v>
      </c>
      <c r="F207" s="156">
        <f>SUMIF(C$4:C$25,"销*",H$4:H$25)</f>
        <v>0</v>
      </c>
      <c r="G207" s="157"/>
      <c r="H207" s="7" t="s">
        <v>780</v>
      </c>
    </row>
    <row r="208" spans="1:17" ht="18" customHeight="1" thickBot="1">
      <c r="A208" s="142"/>
      <c r="D208" s="149"/>
      <c r="F208" s="143" t="e">
        <f>SUBTOTAL(9,#REF!)</f>
        <v>#REF!</v>
      </c>
    </row>
    <row r="209" spans="1:13" ht="18" customHeight="1">
      <c r="A209" s="158"/>
      <c r="D209" s="149"/>
      <c r="E209" s="159" t="s">
        <v>781</v>
      </c>
      <c r="F209" s="160">
        <v>1</v>
      </c>
      <c r="G209" s="161"/>
    </row>
    <row r="210" spans="1:13" ht="18" customHeight="1" thickBot="1">
      <c r="A210" s="142"/>
      <c r="D210" s="149"/>
      <c r="E210" s="162" t="s">
        <v>782</v>
      </c>
      <c r="F210" s="163">
        <v>3000</v>
      </c>
      <c r="G210" s="164"/>
    </row>
    <row r="211" spans="1:13" ht="18" customHeight="1" thickBot="1">
      <c r="A211" s="140"/>
      <c r="D211" s="165" t="s">
        <v>783</v>
      </c>
      <c r="F211" s="166"/>
    </row>
    <row r="212" spans="1:13" ht="18" customHeight="1">
      <c r="A212" s="142"/>
      <c r="D212" s="149"/>
      <c r="E212" s="167" t="s">
        <v>784</v>
      </c>
      <c r="F212" s="168" t="s">
        <v>785</v>
      </c>
      <c r="G212" s="169" t="s">
        <v>786</v>
      </c>
    </row>
    <row r="213" spans="1:13" ht="18" customHeight="1">
      <c r="A213" s="140"/>
      <c r="D213" s="149"/>
      <c r="E213" s="170">
        <v>1</v>
      </c>
      <c r="F213" s="171">
        <v>4</v>
      </c>
      <c r="G213" s="172">
        <v>20</v>
      </c>
      <c r="K213" s="7" t="str">
        <f>"拨款台帐!A"&amp;F209&amp;":A"&amp;F210</f>
        <v>拨款台帐!A1:A3000</v>
      </c>
    </row>
    <row r="214" spans="1:13" ht="18" customHeight="1">
      <c r="A214" s="142"/>
      <c r="D214" s="149"/>
      <c r="E214" s="170">
        <v>2</v>
      </c>
      <c r="F214" s="171">
        <f t="shared" ref="F214:F224" si="23">G213+1</f>
        <v>21</v>
      </c>
      <c r="G214" s="172">
        <v>24</v>
      </c>
      <c r="K214" s="7" t="str">
        <f>"拨款台帐!C"&amp;F209&amp;":C"&amp;F210</f>
        <v>拨款台帐!C1:C3000</v>
      </c>
    </row>
    <row r="215" spans="1:13" ht="18" customHeight="1">
      <c r="A215" s="142"/>
      <c r="D215" s="149"/>
      <c r="E215" s="170">
        <v>3</v>
      </c>
      <c r="F215" s="171">
        <f t="shared" si="23"/>
        <v>25</v>
      </c>
      <c r="G215" s="172">
        <v>33</v>
      </c>
      <c r="K215" s="7" t="str">
        <f>"拨款台帐!F"&amp;F209&amp;":F"&amp;F210</f>
        <v>拨款台帐!F1:F3000</v>
      </c>
    </row>
    <row r="216" spans="1:13" ht="18" customHeight="1">
      <c r="A216" s="142"/>
      <c r="D216" s="149"/>
      <c r="E216" s="170">
        <v>4</v>
      </c>
      <c r="F216" s="171">
        <f t="shared" si="23"/>
        <v>34</v>
      </c>
      <c r="G216" s="172">
        <v>41</v>
      </c>
      <c r="K216" s="7" t="str">
        <f>"拨款台帐!A2:A"&amp;F210</f>
        <v>拨款台帐!A2:A3000</v>
      </c>
    </row>
    <row r="217" spans="1:13" ht="18" customHeight="1">
      <c r="A217" s="142"/>
      <c r="D217" s="149"/>
      <c r="E217" s="170">
        <v>5</v>
      </c>
      <c r="F217" s="171">
        <f t="shared" si="23"/>
        <v>42</v>
      </c>
      <c r="G217" s="172">
        <v>56</v>
      </c>
      <c r="H217" s="173"/>
      <c r="K217" s="7" t="str">
        <f>"拨款台帐!C2:C"&amp;F210</f>
        <v>拨款台帐!C2:C3000</v>
      </c>
      <c r="M217" s="174"/>
    </row>
    <row r="218" spans="1:13" ht="18" customHeight="1">
      <c r="A218" s="142"/>
      <c r="D218" s="149"/>
      <c r="E218" s="170">
        <v>6</v>
      </c>
      <c r="F218" s="175">
        <f t="shared" si="23"/>
        <v>57</v>
      </c>
      <c r="G218" s="176">
        <v>65</v>
      </c>
      <c r="K218" s="7" t="str">
        <f>"拨款台帐!F2:F"&amp;F210</f>
        <v>拨款台帐!F2:F3000</v>
      </c>
    </row>
    <row r="219" spans="1:13" ht="18" customHeight="1">
      <c r="A219" s="140"/>
      <c r="D219" s="149"/>
      <c r="E219" s="170">
        <v>7</v>
      </c>
      <c r="F219" s="171">
        <f t="shared" si="23"/>
        <v>66</v>
      </c>
      <c r="G219" s="177">
        <v>73</v>
      </c>
    </row>
    <row r="220" spans="1:13" ht="18" customHeight="1">
      <c r="A220" s="142"/>
      <c r="D220" s="149"/>
      <c r="E220" s="170">
        <v>8</v>
      </c>
      <c r="F220" s="171">
        <f t="shared" si="23"/>
        <v>74</v>
      </c>
      <c r="G220" s="177">
        <v>80</v>
      </c>
    </row>
    <row r="221" spans="1:13" ht="18" customHeight="1">
      <c r="A221" s="142"/>
      <c r="D221" s="149"/>
      <c r="E221" s="170">
        <v>9</v>
      </c>
      <c r="F221" s="171">
        <f t="shared" si="23"/>
        <v>81</v>
      </c>
      <c r="G221" s="177">
        <v>87</v>
      </c>
    </row>
    <row r="222" spans="1:13" ht="18" customHeight="1">
      <c r="A222" s="140"/>
      <c r="D222" s="149"/>
      <c r="E222" s="170">
        <v>10</v>
      </c>
      <c r="F222" s="171">
        <f t="shared" si="23"/>
        <v>88</v>
      </c>
      <c r="G222" s="177">
        <v>91</v>
      </c>
    </row>
    <row r="223" spans="1:13" ht="18" customHeight="1">
      <c r="A223" s="140"/>
      <c r="D223" s="149"/>
      <c r="E223" s="170">
        <v>11</v>
      </c>
      <c r="F223" s="171">
        <f t="shared" si="23"/>
        <v>92</v>
      </c>
      <c r="G223" s="177">
        <v>95</v>
      </c>
    </row>
    <row r="224" spans="1:13" ht="18" customHeight="1">
      <c r="A224" s="158"/>
      <c r="D224" s="149"/>
      <c r="E224" s="170">
        <v>12</v>
      </c>
      <c r="F224" s="171">
        <f t="shared" si="23"/>
        <v>96</v>
      </c>
      <c r="G224" s="177"/>
    </row>
    <row r="225" spans="1:7" ht="18" customHeight="1">
      <c r="A225" s="142"/>
      <c r="D225" s="149"/>
      <c r="E225" s="170"/>
      <c r="F225" s="171"/>
      <c r="G225" s="177"/>
    </row>
    <row r="226" spans="1:7" ht="18" customHeight="1" thickBot="1">
      <c r="A226" s="140"/>
      <c r="D226" s="178"/>
      <c r="E226" s="170"/>
      <c r="F226" s="171"/>
      <c r="G226" s="177"/>
    </row>
    <row r="227" spans="1:7" ht="18" customHeight="1">
      <c r="A227" s="142"/>
    </row>
    <row r="228" spans="1:7" ht="18.75" customHeight="1">
      <c r="A228" s="142"/>
      <c r="E228" s="179" t="s">
        <v>787</v>
      </c>
      <c r="F228" s="180" t="e">
        <f>SUBTOTAL(9,#REF!)</f>
        <v>#REF!</v>
      </c>
      <c r="G228" s="181"/>
    </row>
    <row r="229" spans="1:7">
      <c r="A229" s="142"/>
      <c r="E229" s="179" t="s">
        <v>788</v>
      </c>
      <c r="F229" s="182">
        <v>2341209</v>
      </c>
      <c r="G229" s="182"/>
    </row>
    <row r="230" spans="1:7">
      <c r="A230" s="142"/>
      <c r="E230" s="179" t="s">
        <v>789</v>
      </c>
      <c r="F230" s="182">
        <v>380940</v>
      </c>
      <c r="G230" s="182"/>
    </row>
  </sheetData>
  <mergeCells count="14">
    <mergeCell ref="F229:G229"/>
    <mergeCell ref="F230:G230"/>
    <mergeCell ref="F205:G205"/>
    <mergeCell ref="F206:G206"/>
    <mergeCell ref="F207:G207"/>
    <mergeCell ref="F209:G209"/>
    <mergeCell ref="F210:G210"/>
    <mergeCell ref="F228:G228"/>
    <mergeCell ref="A1:E1"/>
    <mergeCell ref="A2:B2"/>
    <mergeCell ref="L2:M2"/>
    <mergeCell ref="F202:G202"/>
    <mergeCell ref="F203:G203"/>
    <mergeCell ref="F204:G204"/>
  </mergeCells>
  <phoneticPr fontId="1" type="noConversion"/>
  <printOptions horizontalCentered="1"/>
  <pageMargins left="0.15625" right="0.15625" top="0.43263888888888902" bottom="0.31388888888888899" header="0.43263888888888902" footer="0.15625"/>
  <pageSetup paperSize="9" scale="66" orientation="portrait" useFirstPageNumber="1" r:id="rId1"/>
  <headerFooter alignWithMargins="0">
    <oddFooter>&amp;C第&amp;"Times New Roman,常规"&amp;P&amp;"宋体,常规"页&amp;"Times New Roman,常规"        &amp;"宋体,常规"共&amp;"Times New Roman,常规"&amp;N&amp;"宋体,常规"页</oddFooter>
  </headerFooter>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合同台帐</vt:lpstr>
      <vt:lpstr>合同台帐!Print_Titles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2016-08-30T01:54:44Z</dcterms:created>
  <dcterms:modified xsi:type="dcterms:W3CDTF">2016-08-30T02:02:04Z</dcterms:modified>
</cp:coreProperties>
</file>