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tba\Documents\Western Resource Advocates\Our own water group\Farm data\"/>
    </mc:Choice>
  </mc:AlternateContent>
  <xr:revisionPtr revIDLastSave="0" documentId="8_{E90F46A2-6051-4DFD-882C-41E4A32EE06D}" xr6:coauthVersionLast="47" xr6:coauthVersionMax="47" xr10:uidLastSave="{00000000-0000-0000-0000-000000000000}"/>
  <bookViews>
    <workbookView xWindow="-28920" yWindow="660" windowWidth="29040" windowHeight="15720" activeTab="1" xr2:uid="{00000000-000D-0000-FFFF-FFFF00000000}"/>
  </bookViews>
  <sheets>
    <sheet name="1979-1999" sheetId="1" r:id="rId1"/>
    <sheet name="2000-2023" sheetId="2" r:id="rId2"/>
    <sheet name="Column data" sheetId="4" r:id="rId3"/>
    <sheet name="Sheet1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2" l="1"/>
  <c r="AA16" i="2"/>
  <c r="AA26" i="2"/>
  <c r="Z26" i="2"/>
  <c r="Z14" i="2"/>
  <c r="Z16" i="2"/>
  <c r="Y14" i="2"/>
  <c r="Y16" i="2"/>
  <c r="Y26" i="2"/>
  <c r="X12" i="2"/>
  <c r="X14" i="2"/>
  <c r="X16" i="2"/>
  <c r="X26" i="2"/>
  <c r="W26" i="2"/>
  <c r="W14" i="2"/>
  <c r="W16" i="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V26" i="2"/>
  <c r="V14" i="2"/>
  <c r="V1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16" i="2"/>
  <c r="U14" i="2"/>
  <c r="U16" i="2"/>
  <c r="T14" i="2"/>
  <c r="T16" i="2"/>
  <c r="S14" i="2"/>
  <c r="S16" i="2"/>
  <c r="R14" i="2"/>
  <c r="R16" i="2"/>
  <c r="Q14" i="2"/>
  <c r="Q16" i="2"/>
  <c r="P14" i="2"/>
  <c r="P16" i="2"/>
  <c r="O14" i="2"/>
  <c r="O16" i="2"/>
  <c r="N14" i="2"/>
  <c r="N16" i="2"/>
  <c r="M14" i="2"/>
  <c r="M16" i="2"/>
  <c r="L14" i="2"/>
  <c r="L16" i="2"/>
  <c r="K14" i="2"/>
  <c r="K16" i="2"/>
  <c r="J14" i="2"/>
  <c r="J16" i="2"/>
  <c r="G14" i="2"/>
  <c r="F14" i="2"/>
  <c r="F16" i="2"/>
  <c r="E14" i="2"/>
  <c r="E16" i="2"/>
  <c r="D14" i="2"/>
  <c r="D16" i="2"/>
  <c r="I12" i="2"/>
  <c r="H12" i="2"/>
  <c r="I11" i="2"/>
  <c r="H11" i="2"/>
  <c r="I10" i="2"/>
  <c r="H10" i="2"/>
  <c r="I9" i="2"/>
  <c r="H9" i="2"/>
  <c r="I8" i="2"/>
  <c r="I7" i="2"/>
  <c r="H7" i="2"/>
  <c r="I6" i="2"/>
  <c r="H6" i="2"/>
  <c r="I5" i="2"/>
  <c r="H5" i="2"/>
  <c r="F4" i="2"/>
  <c r="G4" i="2"/>
  <c r="H4" i="2"/>
  <c r="I4" i="2"/>
  <c r="J4" i="2"/>
  <c r="K4" i="2"/>
  <c r="L4" i="2"/>
  <c r="M4" i="2"/>
  <c r="N4" i="2"/>
  <c r="O4" i="2"/>
  <c r="P4" i="2"/>
  <c r="Q4" i="2"/>
  <c r="H14" i="2"/>
  <c r="H16" i="2"/>
  <c r="I14" i="2"/>
  <c r="I16" i="2"/>
  <c r="B14" i="1"/>
  <c r="B16" i="1"/>
  <c r="C14" i="1"/>
  <c r="C16" i="1"/>
  <c r="D14" i="1"/>
  <c r="E14" i="1"/>
  <c r="E16" i="1"/>
  <c r="F14" i="1"/>
  <c r="F16" i="1"/>
  <c r="G14" i="1"/>
  <c r="G16" i="1"/>
  <c r="H14" i="1"/>
  <c r="H16" i="1"/>
  <c r="I14" i="1"/>
  <c r="I16" i="1"/>
  <c r="J14" i="1"/>
  <c r="J16" i="1"/>
  <c r="K14" i="1"/>
  <c r="K16" i="1"/>
  <c r="L14" i="1"/>
  <c r="M14" i="1"/>
  <c r="M16" i="1"/>
  <c r="N14" i="1"/>
  <c r="N16" i="1"/>
  <c r="O14" i="1"/>
  <c r="O16" i="1"/>
  <c r="P14" i="1"/>
  <c r="P16" i="1"/>
  <c r="Q14" i="1"/>
  <c r="Q16" i="1"/>
  <c r="R14" i="1"/>
  <c r="R16" i="1"/>
  <c r="S14" i="1"/>
  <c r="S16" i="1"/>
  <c r="T14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D16" i="1"/>
  <c r="L16" i="1"/>
  <c r="T16" i="1"/>
  <c r="B26" i="1"/>
</calcChain>
</file>

<file path=xl/sharedStrings.xml><?xml version="1.0" encoding="utf-8"?>
<sst xmlns="http://schemas.openxmlformats.org/spreadsheetml/2006/main" count="192" uniqueCount="61">
  <si>
    <t xml:space="preserve">ELEPHANT BUTTE IRRIGATION DISTRICT </t>
  </si>
  <si>
    <t>Crop Information</t>
  </si>
  <si>
    <t>2014*</t>
  </si>
  <si>
    <t>Cotton (upland and pima)</t>
  </si>
  <si>
    <t>Forage Crops (ie alfalfa, corn)</t>
  </si>
  <si>
    <t>Pecans</t>
  </si>
  <si>
    <t>Chile (all chile peppers)</t>
  </si>
  <si>
    <t>Vegtables (ie lettuce, cabbage)</t>
  </si>
  <si>
    <t>Onions (spring and fall)</t>
  </si>
  <si>
    <t>Grains (ie wheat, barley)</t>
  </si>
  <si>
    <t>Misc crops (ie herbs, apples)</t>
  </si>
  <si>
    <r>
      <rPr>
        <b/>
        <vertAlign val="superscript"/>
        <sz val="12"/>
        <rFont val="Arial"/>
        <family val="2"/>
      </rPr>
      <t xml:space="preserve">1 </t>
    </r>
    <r>
      <rPr>
        <b/>
        <sz val="12"/>
        <rFont val="Arial"/>
        <family val="2"/>
      </rPr>
      <t>Irrigated Acres</t>
    </r>
  </si>
  <si>
    <r>
      <rPr>
        <b/>
        <vertAlign val="superscript"/>
        <sz val="12"/>
        <rFont val="Arial"/>
        <family val="2"/>
      </rPr>
      <t xml:space="preserve">2 </t>
    </r>
    <r>
      <rPr>
        <b/>
        <sz val="12"/>
        <rFont val="Arial"/>
        <family val="2"/>
      </rPr>
      <t xml:space="preserve">MultiCrop Acres </t>
    </r>
  </si>
  <si>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 xml:space="preserve"> Actual Irrigated Acres (</t>
    </r>
    <r>
      <rPr>
        <b/>
        <vertAlign val="superscript"/>
        <sz val="12"/>
        <rFont val="Arial"/>
        <family val="2"/>
      </rPr>
      <t>1-2</t>
    </r>
    <r>
      <rPr>
        <b/>
        <sz val="12"/>
        <rFont val="Arial"/>
        <family val="2"/>
      </rPr>
      <t>)</t>
    </r>
  </si>
  <si>
    <r>
      <rPr>
        <b/>
        <vertAlign val="superscript"/>
        <sz val="12"/>
        <rFont val="Arial"/>
        <family val="2"/>
      </rPr>
      <t>4</t>
    </r>
    <r>
      <rPr>
        <b/>
        <sz val="12"/>
        <rFont val="Arial"/>
        <family val="2"/>
      </rPr>
      <t xml:space="preserve"> Water Righted Acres (WRA)</t>
    </r>
  </si>
  <si>
    <t>Allocation information</t>
  </si>
  <si>
    <t>In acre feet</t>
  </si>
  <si>
    <r>
      <rPr>
        <b/>
        <vertAlign val="superscript"/>
        <sz val="12"/>
        <rFont val="Arial"/>
        <family val="2"/>
      </rPr>
      <t>5</t>
    </r>
    <r>
      <rPr>
        <b/>
        <sz val="12"/>
        <rFont val="Arial"/>
        <family val="2"/>
      </rPr>
      <t xml:space="preserve"> District Allocation per WRA</t>
    </r>
  </si>
  <si>
    <t>36"</t>
  </si>
  <si>
    <t>8"</t>
  </si>
  <si>
    <t>24"</t>
  </si>
  <si>
    <t>12"</t>
  </si>
  <si>
    <t>30"</t>
  </si>
  <si>
    <t>4"</t>
  </si>
  <si>
    <t>10"</t>
  </si>
  <si>
    <t>3.5"</t>
  </si>
  <si>
    <t>7.5"</t>
  </si>
  <si>
    <t>11"</t>
  </si>
  <si>
    <t>13"</t>
  </si>
  <si>
    <r>
      <rPr>
        <b/>
        <vertAlign val="superscript"/>
        <sz val="12"/>
        <rFont val="Arial"/>
        <family val="2"/>
      </rPr>
      <t>6</t>
    </r>
    <r>
      <rPr>
        <b/>
        <sz val="12"/>
        <rFont val="Arial"/>
        <family val="2"/>
      </rPr>
      <t xml:space="preserve"> Allocated for Diversion</t>
    </r>
  </si>
  <si>
    <r>
      <rPr>
        <b/>
        <vertAlign val="superscript"/>
        <sz val="12"/>
        <rFont val="Arial"/>
        <family val="2"/>
      </rPr>
      <t xml:space="preserve">7 </t>
    </r>
    <r>
      <rPr>
        <b/>
        <sz val="12"/>
        <rFont val="Arial"/>
        <family val="2"/>
      </rPr>
      <t>Actual Diversion</t>
    </r>
  </si>
  <si>
    <r>
      <rPr>
        <b/>
        <vertAlign val="superscript"/>
        <sz val="12"/>
        <rFont val="Arial"/>
        <family val="2"/>
      </rPr>
      <t xml:space="preserve">8 </t>
    </r>
    <r>
      <rPr>
        <b/>
        <sz val="12"/>
        <rFont val="Arial"/>
        <family val="2"/>
      </rPr>
      <t>Remaining (</t>
    </r>
    <r>
      <rPr>
        <b/>
        <vertAlign val="superscript"/>
        <sz val="12"/>
        <rFont val="Arial"/>
        <family val="2"/>
      </rPr>
      <t>6-7</t>
    </r>
    <r>
      <rPr>
        <b/>
        <sz val="12"/>
        <rFont val="Arial"/>
        <family val="2"/>
      </rPr>
      <t>)</t>
    </r>
  </si>
  <si>
    <r>
      <rPr>
        <b/>
        <vertAlign val="superscript"/>
        <sz val="12"/>
        <rFont val="Arial"/>
        <family val="2"/>
      </rPr>
      <t>9</t>
    </r>
    <r>
      <rPr>
        <b/>
        <sz val="12"/>
        <rFont val="Arial"/>
        <family val="2"/>
      </rPr>
      <t xml:space="preserve"> Delivered to WRA</t>
    </r>
  </si>
  <si>
    <r>
      <rPr>
        <b/>
        <vertAlign val="superscript"/>
        <sz val="14"/>
        <rFont val="Arial"/>
        <family val="2"/>
      </rPr>
      <t>1</t>
    </r>
    <r>
      <rPr>
        <b/>
        <sz val="14"/>
        <rFont val="Arial"/>
        <family val="2"/>
      </rPr>
      <t xml:space="preserve"> Sum of all crops irrigated with allocated surface water. Does not include acres irrigated with ground water. Acres are estimated by reviewing ordering patterns.</t>
    </r>
  </si>
  <si>
    <t xml:space="preserve">   Order patterns vary significantly durning times of drought. This may yield differences in actual acres reported, therefore the value reported is an estimate</t>
  </si>
  <si>
    <r>
      <rPr>
        <b/>
        <vertAlign val="superscript"/>
        <sz val="14"/>
        <rFont val="Arial"/>
        <family val="2"/>
      </rPr>
      <t>2</t>
    </r>
    <r>
      <rPr>
        <b/>
        <sz val="14"/>
        <rFont val="Arial"/>
        <family val="2"/>
      </rPr>
      <t xml:space="preserve"> Multicrops are crops that are planted and harvested twice a year (ie Spring Onions acres can later be planted in Corn)</t>
    </r>
  </si>
  <si>
    <r>
      <rPr>
        <b/>
        <vertAlign val="superscript"/>
        <sz val="14"/>
        <rFont val="Arial"/>
        <family val="2"/>
      </rPr>
      <t>3</t>
    </r>
    <r>
      <rPr>
        <b/>
        <sz val="14"/>
        <rFont val="Arial"/>
        <family val="2"/>
      </rPr>
      <t xml:space="preserve"> Calculaton is  Actual Irrigated Acres Less MultiCrop Acres</t>
    </r>
  </si>
  <si>
    <r>
      <rPr>
        <b/>
        <vertAlign val="superscript"/>
        <sz val="14"/>
        <rFont val="Arial"/>
        <family val="2"/>
      </rPr>
      <t xml:space="preserve">4 </t>
    </r>
    <r>
      <rPr>
        <b/>
        <sz val="14"/>
        <rFont val="Arial"/>
        <family val="2"/>
      </rPr>
      <t>Total Water Righted Acres within the EBID boundries</t>
    </r>
  </si>
  <si>
    <r>
      <rPr>
        <b/>
        <vertAlign val="superscript"/>
        <sz val="14"/>
        <rFont val="Arial"/>
        <family val="2"/>
      </rPr>
      <t>5</t>
    </r>
    <r>
      <rPr>
        <b/>
        <sz val="14"/>
        <rFont val="Arial"/>
        <family val="2"/>
      </rPr>
      <t xml:space="preserve"> District Allocation per Water Righted Acre. This amount is based on the Allocated water available for diversion. Allocation to WRA  depends on many factors:</t>
    </r>
  </si>
  <si>
    <t xml:space="preserve">   Conveyance effeciency, drought, and monsoon effects can significantly reduce or increase the amount allotted. The value can also change during the year.</t>
  </si>
  <si>
    <r>
      <rPr>
        <b/>
        <vertAlign val="superscript"/>
        <sz val="14"/>
        <rFont val="Arial"/>
        <family val="2"/>
      </rPr>
      <t>6</t>
    </r>
    <r>
      <rPr>
        <b/>
        <sz val="14"/>
        <rFont val="Arial"/>
        <family val="2"/>
      </rPr>
      <t xml:space="preserve"> Allocated for Diversion.  This amount of water available in storage that is allotted to the EBID</t>
    </r>
  </si>
  <si>
    <r>
      <rPr>
        <b/>
        <vertAlign val="superscript"/>
        <sz val="14"/>
        <rFont val="Arial"/>
        <family val="2"/>
      </rPr>
      <t xml:space="preserve">7 </t>
    </r>
    <r>
      <rPr>
        <b/>
        <sz val="14"/>
        <rFont val="Arial"/>
        <family val="2"/>
      </rPr>
      <t>Actual Diversion. This is the amount of water that was actually diverted into EBID main diversion canals.</t>
    </r>
  </si>
  <si>
    <r>
      <rPr>
        <b/>
        <vertAlign val="superscript"/>
        <sz val="14"/>
        <rFont val="Arial"/>
        <family val="2"/>
      </rPr>
      <t>8</t>
    </r>
    <r>
      <rPr>
        <b/>
        <sz val="14"/>
        <rFont val="Arial"/>
        <family val="2"/>
      </rPr>
      <t xml:space="preserve"> Remaining. This this amount of allotment remaining for the season. Remaining allocation can vary significantly primarily due to both drought and monsoon conditions</t>
    </r>
  </si>
  <si>
    <r>
      <rPr>
        <b/>
        <vertAlign val="superscript"/>
        <sz val="14"/>
        <rFont val="Arial"/>
        <family val="2"/>
      </rPr>
      <t>9</t>
    </r>
    <r>
      <rPr>
        <b/>
        <sz val="14"/>
        <rFont val="Arial"/>
        <family val="2"/>
      </rPr>
      <t xml:space="preserve"> Divered to WRA. This is the amount of surface water actually delivered to the farm field or Water Righted Acre.</t>
    </r>
  </si>
  <si>
    <t>Additional questions contact James Narvaez, EBID Irrigation Systems Director. office 575-526-6671 ext 430 cell 575-639-4381</t>
  </si>
  <si>
    <t>1990*</t>
  </si>
  <si>
    <t>1991*</t>
  </si>
  <si>
    <t>1992*</t>
  </si>
  <si>
    <t>1993*</t>
  </si>
  <si>
    <t>1994*</t>
  </si>
  <si>
    <t>1995*</t>
  </si>
  <si>
    <t>1996*</t>
  </si>
  <si>
    <t>1997*</t>
  </si>
  <si>
    <t>1998*</t>
  </si>
  <si>
    <t>1999*</t>
  </si>
  <si>
    <t>2000*</t>
  </si>
  <si>
    <t>Elephant Butte Allocation in inches 1979- present</t>
  </si>
  <si>
    <t>14"</t>
  </si>
  <si>
    <t>CROP AND ALLOTMENT DATA 1998-2021</t>
  </si>
  <si>
    <t>CROP AND ALLOTMENT DATA 1979-1997</t>
  </si>
  <si>
    <t>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</si>
</sst>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vertAlign val="superscript"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sz val="14"/>
      <name val="Arial"/>
      <family val="2"/>
    </font>
    <font>
      <vertAlign val="superscript"/>
      <sz val="14"/>
      <name val="Arial"/>
      <family val="2"/>
    </font>
    <font>
      <vertAlign val="superscript"/>
      <sz val="12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125">
        <bgColor indexed="55"/>
      </patternFill>
    </fill>
  </fills>
  <borders count="20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8" xfId="0" applyFont="1" applyFill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0" fontId="4" fillId="0" borderId="0" xfId="0" applyFont="1"/>
    <xf numFmtId="9" fontId="0" fillId="0" borderId="0" xfId="1" applyFont="1"/>
    <xf numFmtId="0" fontId="1" fillId="2" borderId="2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1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7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18" xfId="0" applyFont="1" applyBorder="1" applyAlignment="1">
      <alignment horizontal="center"/>
    </xf>
    <xf numFmtId="0" fontId="0" fillId="0" borderId="18" xfId="0" applyBorder="1"/>
    <xf numFmtId="0" fontId="1" fillId="0" borderId="19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2"/>
  <sheetViews>
    <sheetView topLeftCell="B1" workbookViewId="0">
      <selection activeCell="I5" sqref="I5"/>
    </sheetView>
  </sheetViews>
  <sheetFormatPr defaultRowHeight="14.5" x14ac:dyDescent="0.35"/>
  <cols>
    <col min="1" max="1" width="33.7265625" style="20" customWidth="1"/>
    <col min="14" max="14" width="9.54296875" bestFit="1" customWidth="1"/>
    <col min="19" max="19" width="9" bestFit="1" customWidth="1"/>
  </cols>
  <sheetData>
    <row r="1" spans="1:20" s="2" customFormat="1" ht="15.5" x14ac:dyDescent="0.35">
      <c r="A1" s="1"/>
      <c r="F1" s="1" t="s">
        <v>0</v>
      </c>
      <c r="G1" s="1"/>
      <c r="H1" s="1"/>
      <c r="I1" s="1"/>
      <c r="J1" s="1"/>
    </row>
    <row r="2" spans="1:20" s="2" customFormat="1" ht="15.5" x14ac:dyDescent="0.35">
      <c r="A2" s="1"/>
      <c r="F2" s="1" t="s">
        <v>59</v>
      </c>
      <c r="G2" s="1"/>
      <c r="H2" s="1"/>
      <c r="I2" s="1"/>
      <c r="J2" s="1"/>
    </row>
    <row r="3" spans="1:20" s="2" customFormat="1" ht="15.5" x14ac:dyDescent="0.35">
      <c r="A3" s="1"/>
    </row>
    <row r="4" spans="1:20" s="2" customFormat="1" ht="16" thickBot="1" x14ac:dyDescent="0.4">
      <c r="A4" s="3" t="s">
        <v>1</v>
      </c>
      <c r="B4" s="3">
        <v>1979</v>
      </c>
      <c r="C4" s="3">
        <v>1980</v>
      </c>
      <c r="D4" s="3">
        <v>1981</v>
      </c>
      <c r="E4" s="3">
        <v>1982</v>
      </c>
      <c r="F4" s="3">
        <v>1983</v>
      </c>
      <c r="G4" s="3">
        <v>1984</v>
      </c>
      <c r="H4" s="3">
        <v>1985</v>
      </c>
      <c r="I4" s="3">
        <v>1986</v>
      </c>
      <c r="J4" s="3">
        <v>1987</v>
      </c>
      <c r="K4" s="3">
        <v>1988</v>
      </c>
      <c r="L4" s="3">
        <v>1989</v>
      </c>
      <c r="M4" s="3" t="s">
        <v>45</v>
      </c>
      <c r="N4" s="3" t="s">
        <v>46</v>
      </c>
      <c r="O4" s="3" t="s">
        <v>47</v>
      </c>
      <c r="P4" s="3" t="s">
        <v>48</v>
      </c>
      <c r="Q4" s="3" t="s">
        <v>49</v>
      </c>
      <c r="R4" s="3" t="s">
        <v>50</v>
      </c>
      <c r="S4" s="3" t="s">
        <v>51</v>
      </c>
      <c r="T4" s="3" t="s">
        <v>52</v>
      </c>
    </row>
    <row r="5" spans="1:20" s="2" customFormat="1" ht="16" thickTop="1" x14ac:dyDescent="0.35">
      <c r="A5" s="4" t="s">
        <v>3</v>
      </c>
      <c r="B5" s="26">
        <v>31304</v>
      </c>
      <c r="C5" s="26">
        <v>25840</v>
      </c>
      <c r="D5" s="26">
        <v>24544</v>
      </c>
      <c r="E5" s="26">
        <v>20832</v>
      </c>
      <c r="F5" s="26">
        <v>18047</v>
      </c>
      <c r="G5" s="26">
        <v>18510</v>
      </c>
      <c r="H5" s="26">
        <v>14772</v>
      </c>
      <c r="I5" s="26">
        <v>17048</v>
      </c>
      <c r="J5" s="26">
        <v>21063</v>
      </c>
      <c r="K5" s="26">
        <v>24276</v>
      </c>
      <c r="L5" s="26">
        <v>29278</v>
      </c>
      <c r="M5" s="26">
        <v>24158</v>
      </c>
      <c r="N5" s="26">
        <v>24492</v>
      </c>
      <c r="O5" s="26">
        <v>18790</v>
      </c>
      <c r="P5" s="26">
        <v>18055</v>
      </c>
      <c r="Q5" s="26">
        <v>17779</v>
      </c>
      <c r="R5" s="26">
        <v>20199</v>
      </c>
      <c r="S5" s="26">
        <v>20804</v>
      </c>
      <c r="T5" s="26">
        <v>18507</v>
      </c>
    </row>
    <row r="6" spans="1:20" s="2" customFormat="1" ht="15.5" x14ac:dyDescent="0.35">
      <c r="A6" s="5" t="s">
        <v>4</v>
      </c>
      <c r="B6" s="27">
        <v>16373</v>
      </c>
      <c r="C6" s="27">
        <v>18744</v>
      </c>
      <c r="D6" s="27">
        <v>20546</v>
      </c>
      <c r="E6" s="27">
        <v>21483</v>
      </c>
      <c r="F6" s="27">
        <v>21822</v>
      </c>
      <c r="G6" s="27">
        <v>24355</v>
      </c>
      <c r="H6" s="27">
        <v>28779</v>
      </c>
      <c r="I6" s="27">
        <v>24240</v>
      </c>
      <c r="J6" s="27">
        <v>18969</v>
      </c>
      <c r="K6" s="27">
        <v>17943</v>
      </c>
      <c r="L6" s="27">
        <v>17780</v>
      </c>
      <c r="M6" s="27">
        <v>19715</v>
      </c>
      <c r="N6" s="27">
        <v>21958</v>
      </c>
      <c r="O6" s="27">
        <v>22526</v>
      </c>
      <c r="P6" s="27">
        <v>21515</v>
      </c>
      <c r="Q6" s="27">
        <v>25482</v>
      </c>
      <c r="R6" s="27">
        <v>24087</v>
      </c>
      <c r="S6" s="27">
        <v>21875</v>
      </c>
      <c r="T6" s="27">
        <v>24895</v>
      </c>
    </row>
    <row r="7" spans="1:20" s="2" customFormat="1" ht="15.5" x14ac:dyDescent="0.35">
      <c r="A7" s="5" t="s">
        <v>5</v>
      </c>
      <c r="B7" s="27">
        <v>10264</v>
      </c>
      <c r="C7" s="27">
        <v>10893</v>
      </c>
      <c r="D7" s="27">
        <v>11381</v>
      </c>
      <c r="E7" s="27">
        <v>11231</v>
      </c>
      <c r="F7" s="27">
        <v>12033</v>
      </c>
      <c r="G7" s="27">
        <v>13160</v>
      </c>
      <c r="H7" s="27">
        <v>13167</v>
      </c>
      <c r="I7" s="27">
        <v>13767</v>
      </c>
      <c r="J7" s="27">
        <v>14024</v>
      </c>
      <c r="K7" s="27">
        <v>14260</v>
      </c>
      <c r="L7" s="27">
        <v>14872</v>
      </c>
      <c r="M7" s="27">
        <v>15402</v>
      </c>
      <c r="N7" s="27">
        <v>15505</v>
      </c>
      <c r="O7" s="27">
        <v>16161</v>
      </c>
      <c r="P7" s="27">
        <v>16715</v>
      </c>
      <c r="Q7" s="27">
        <v>16988</v>
      </c>
      <c r="R7" s="27">
        <v>17873</v>
      </c>
      <c r="S7" s="27">
        <v>18679</v>
      </c>
      <c r="T7" s="27">
        <v>18759</v>
      </c>
    </row>
    <row r="8" spans="1:20" s="2" customFormat="1" ht="15.5" x14ac:dyDescent="0.35">
      <c r="A8" s="5" t="s">
        <v>6</v>
      </c>
      <c r="B8" s="27">
        <v>11137</v>
      </c>
      <c r="C8" s="27">
        <v>11599</v>
      </c>
      <c r="D8" s="27">
        <v>10009</v>
      </c>
      <c r="E8" s="27">
        <v>9712</v>
      </c>
      <c r="F8" s="27">
        <v>10317</v>
      </c>
      <c r="G8" s="27">
        <v>9304</v>
      </c>
      <c r="H8" s="27">
        <v>12692</v>
      </c>
      <c r="I8" s="27">
        <v>10335</v>
      </c>
      <c r="J8" s="27">
        <v>10272</v>
      </c>
      <c r="K8" s="27">
        <v>9715</v>
      </c>
      <c r="L8" s="27">
        <v>8151</v>
      </c>
      <c r="M8" s="27">
        <v>9534</v>
      </c>
      <c r="N8" s="27">
        <v>8211</v>
      </c>
      <c r="O8" s="27">
        <v>10240</v>
      </c>
      <c r="P8" s="27">
        <v>8770</v>
      </c>
      <c r="Q8" s="27">
        <v>6690</v>
      </c>
      <c r="R8" s="27">
        <v>5844</v>
      </c>
      <c r="S8" s="27">
        <v>5530</v>
      </c>
      <c r="T8" s="27">
        <v>5633</v>
      </c>
    </row>
    <row r="9" spans="1:20" s="2" customFormat="1" ht="15.5" x14ac:dyDescent="0.35">
      <c r="A9" s="5" t="s">
        <v>7</v>
      </c>
      <c r="B9" s="27">
        <v>3241</v>
      </c>
      <c r="C9" s="27">
        <v>2628</v>
      </c>
      <c r="D9" s="27">
        <v>2899</v>
      </c>
      <c r="E9" s="27">
        <v>4474</v>
      </c>
      <c r="F9" s="27">
        <v>4915</v>
      </c>
      <c r="G9" s="27">
        <v>3790</v>
      </c>
      <c r="H9" s="27">
        <v>2459</v>
      </c>
      <c r="I9" s="27">
        <v>2819</v>
      </c>
      <c r="J9" s="27">
        <v>2012</v>
      </c>
      <c r="K9" s="27">
        <v>1935</v>
      </c>
      <c r="L9" s="27">
        <v>1288</v>
      </c>
      <c r="M9" s="27">
        <v>1093</v>
      </c>
      <c r="N9" s="27">
        <v>1464</v>
      </c>
      <c r="O9" s="27">
        <v>2308</v>
      </c>
      <c r="P9" s="27">
        <v>1636</v>
      </c>
      <c r="Q9" s="27">
        <v>1231</v>
      </c>
      <c r="R9" s="27">
        <v>1269</v>
      </c>
      <c r="S9" s="27">
        <v>1123</v>
      </c>
      <c r="T9" s="27">
        <v>1419</v>
      </c>
    </row>
    <row r="10" spans="1:20" s="2" customFormat="1" ht="15.5" x14ac:dyDescent="0.35">
      <c r="A10" s="5" t="s">
        <v>8</v>
      </c>
      <c r="B10" s="27">
        <v>3255</v>
      </c>
      <c r="C10" s="27">
        <v>3254</v>
      </c>
      <c r="D10" s="27">
        <v>2853</v>
      </c>
      <c r="E10" s="27">
        <v>3788</v>
      </c>
      <c r="F10" s="27">
        <v>3442</v>
      </c>
      <c r="G10" s="27">
        <v>3225</v>
      </c>
      <c r="H10" s="27">
        <v>3518</v>
      </c>
      <c r="I10" s="27">
        <v>3142</v>
      </c>
      <c r="J10" s="27">
        <v>3066</v>
      </c>
      <c r="K10" s="27">
        <v>3439</v>
      </c>
      <c r="L10" s="27">
        <v>3343</v>
      </c>
      <c r="M10" s="27">
        <v>4163</v>
      </c>
      <c r="N10" s="27">
        <v>3440</v>
      </c>
      <c r="O10" s="27">
        <v>4412</v>
      </c>
      <c r="P10" s="27">
        <v>5365</v>
      </c>
      <c r="Q10" s="27">
        <v>4350</v>
      </c>
      <c r="R10" s="27">
        <v>4413</v>
      </c>
      <c r="S10" s="27">
        <v>3730</v>
      </c>
      <c r="T10" s="27">
        <v>4448</v>
      </c>
    </row>
    <row r="11" spans="1:20" s="2" customFormat="1" ht="15.5" x14ac:dyDescent="0.35">
      <c r="A11" s="5" t="s">
        <v>9</v>
      </c>
      <c r="B11" s="27">
        <v>5282</v>
      </c>
      <c r="C11" s="27">
        <v>9343</v>
      </c>
      <c r="D11" s="27">
        <v>13015</v>
      </c>
      <c r="E11" s="27">
        <v>9634</v>
      </c>
      <c r="F11" s="27">
        <v>6103</v>
      </c>
      <c r="G11" s="27">
        <v>6814</v>
      </c>
      <c r="H11" s="27">
        <v>5111</v>
      </c>
      <c r="I11" s="27">
        <v>4550</v>
      </c>
      <c r="J11" s="27">
        <v>3569</v>
      </c>
      <c r="K11" s="27">
        <v>3315</v>
      </c>
      <c r="L11" s="27">
        <v>2770</v>
      </c>
      <c r="M11" s="27">
        <v>2869</v>
      </c>
      <c r="N11" s="27">
        <v>1962</v>
      </c>
      <c r="O11" s="27">
        <v>2256</v>
      </c>
      <c r="P11" s="27">
        <v>2051</v>
      </c>
      <c r="Q11" s="27">
        <v>3600</v>
      </c>
      <c r="R11" s="27">
        <v>3539</v>
      </c>
      <c r="S11" s="27">
        <v>4050</v>
      </c>
      <c r="T11" s="27">
        <v>5304</v>
      </c>
    </row>
    <row r="12" spans="1:20" s="2" customFormat="1" ht="15.5" x14ac:dyDescent="0.35">
      <c r="A12" s="5" t="s">
        <v>10</v>
      </c>
      <c r="B12" s="27">
        <v>1736</v>
      </c>
      <c r="C12" s="27">
        <v>1643</v>
      </c>
      <c r="D12" s="27">
        <v>1288</v>
      </c>
      <c r="E12" s="27">
        <v>1705</v>
      </c>
      <c r="F12" s="27">
        <v>1660</v>
      </c>
      <c r="G12" s="27">
        <v>1800</v>
      </c>
      <c r="H12" s="27">
        <v>2504</v>
      </c>
      <c r="I12" s="27">
        <v>2310</v>
      </c>
      <c r="J12" s="27">
        <v>2477</v>
      </c>
      <c r="K12" s="27">
        <v>2390</v>
      </c>
      <c r="L12" s="27">
        <v>2297</v>
      </c>
      <c r="M12" s="27">
        <v>2254</v>
      </c>
      <c r="N12" s="27">
        <v>1958</v>
      </c>
      <c r="O12" s="27">
        <v>1944</v>
      </c>
      <c r="P12" s="27">
        <v>1814</v>
      </c>
      <c r="Q12" s="27">
        <v>789</v>
      </c>
      <c r="R12" s="27">
        <v>396</v>
      </c>
      <c r="S12" s="27">
        <v>1992</v>
      </c>
      <c r="T12" s="27">
        <v>2126</v>
      </c>
    </row>
    <row r="13" spans="1:20" s="2" customFormat="1" ht="16" thickBot="1" x14ac:dyDescent="0.4">
      <c r="A13" s="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spans="1:20" s="2" customFormat="1" ht="17.5" x14ac:dyDescent="0.35">
      <c r="A14" s="38" t="s">
        <v>11</v>
      </c>
      <c r="B14" s="33">
        <f t="shared" ref="B14:T14" si="0">SUM(B5:B12)</f>
        <v>82592</v>
      </c>
      <c r="C14" s="33">
        <f t="shared" si="0"/>
        <v>83944</v>
      </c>
      <c r="D14" s="33">
        <f t="shared" si="0"/>
        <v>86535</v>
      </c>
      <c r="E14" s="33">
        <f t="shared" si="0"/>
        <v>82859</v>
      </c>
      <c r="F14" s="33">
        <f t="shared" si="0"/>
        <v>78339</v>
      </c>
      <c r="G14" s="33">
        <f t="shared" si="0"/>
        <v>80958</v>
      </c>
      <c r="H14" s="33">
        <f t="shared" si="0"/>
        <v>83002</v>
      </c>
      <c r="I14" s="33">
        <f t="shared" si="0"/>
        <v>78211</v>
      </c>
      <c r="J14" s="33">
        <f t="shared" si="0"/>
        <v>75452</v>
      </c>
      <c r="K14" s="33">
        <f t="shared" si="0"/>
        <v>77273</v>
      </c>
      <c r="L14" s="33">
        <f t="shared" si="0"/>
        <v>79779</v>
      </c>
      <c r="M14" s="33">
        <f t="shared" si="0"/>
        <v>79188</v>
      </c>
      <c r="N14" s="33">
        <f t="shared" si="0"/>
        <v>78990</v>
      </c>
      <c r="O14" s="33">
        <f t="shared" si="0"/>
        <v>78637</v>
      </c>
      <c r="P14" s="33">
        <f t="shared" si="0"/>
        <v>75921</v>
      </c>
      <c r="Q14" s="33">
        <f t="shared" si="0"/>
        <v>76909</v>
      </c>
      <c r="R14" s="33">
        <f t="shared" si="0"/>
        <v>77620</v>
      </c>
      <c r="S14" s="33">
        <f t="shared" si="0"/>
        <v>77783</v>
      </c>
      <c r="T14" s="33">
        <f t="shared" si="0"/>
        <v>81091</v>
      </c>
    </row>
    <row r="15" spans="1:20" s="2" customFormat="1" ht="18" thickBot="1" x14ac:dyDescent="0.4">
      <c r="A15" s="40" t="s">
        <v>12</v>
      </c>
      <c r="B15" s="30">
        <v>3969</v>
      </c>
      <c r="C15" s="30">
        <v>4076</v>
      </c>
      <c r="D15" s="30">
        <v>5798</v>
      </c>
      <c r="E15" s="30">
        <v>4899</v>
      </c>
      <c r="F15" s="30">
        <v>4422</v>
      </c>
      <c r="G15" s="30">
        <v>3911</v>
      </c>
      <c r="H15" s="30">
        <v>7754</v>
      </c>
      <c r="I15" s="30">
        <v>3477</v>
      </c>
      <c r="J15" s="30">
        <v>2045</v>
      </c>
      <c r="K15" s="30">
        <v>2606</v>
      </c>
      <c r="L15" s="30">
        <v>2769</v>
      </c>
      <c r="M15" s="30">
        <v>2324</v>
      </c>
      <c r="N15" s="30">
        <v>2377</v>
      </c>
      <c r="O15" s="30">
        <v>2086</v>
      </c>
      <c r="P15" s="30">
        <v>2649</v>
      </c>
      <c r="Q15" s="30">
        <v>2816</v>
      </c>
      <c r="R15" s="30">
        <v>2492</v>
      </c>
      <c r="S15" s="30">
        <v>1661</v>
      </c>
      <c r="T15" s="30">
        <v>6396</v>
      </c>
    </row>
    <row r="16" spans="1:20" s="2" customFormat="1" ht="17.5" x14ac:dyDescent="0.35">
      <c r="A16" s="7" t="s">
        <v>13</v>
      </c>
      <c r="B16" s="37">
        <f t="shared" ref="B16:T16" si="1">B14-B15</f>
        <v>78623</v>
      </c>
      <c r="C16" s="37">
        <f t="shared" si="1"/>
        <v>79868</v>
      </c>
      <c r="D16" s="37">
        <f t="shared" si="1"/>
        <v>80737</v>
      </c>
      <c r="E16" s="37">
        <f t="shared" si="1"/>
        <v>77960</v>
      </c>
      <c r="F16" s="37">
        <f t="shared" si="1"/>
        <v>73917</v>
      </c>
      <c r="G16" s="37">
        <f t="shared" si="1"/>
        <v>77047</v>
      </c>
      <c r="H16" s="37">
        <f t="shared" si="1"/>
        <v>75248</v>
      </c>
      <c r="I16" s="37">
        <f t="shared" si="1"/>
        <v>74734</v>
      </c>
      <c r="J16" s="37">
        <f t="shared" si="1"/>
        <v>73407</v>
      </c>
      <c r="K16" s="37">
        <f t="shared" si="1"/>
        <v>74667</v>
      </c>
      <c r="L16" s="37">
        <f t="shared" si="1"/>
        <v>77010</v>
      </c>
      <c r="M16" s="37">
        <f t="shared" si="1"/>
        <v>76864</v>
      </c>
      <c r="N16" s="37">
        <f t="shared" si="1"/>
        <v>76613</v>
      </c>
      <c r="O16" s="37">
        <f t="shared" si="1"/>
        <v>76551</v>
      </c>
      <c r="P16" s="37">
        <f t="shared" si="1"/>
        <v>73272</v>
      </c>
      <c r="Q16" s="37">
        <f t="shared" si="1"/>
        <v>74093</v>
      </c>
      <c r="R16" s="37">
        <f t="shared" si="1"/>
        <v>75128</v>
      </c>
      <c r="S16" s="37">
        <f t="shared" si="1"/>
        <v>76122</v>
      </c>
      <c r="T16" s="37">
        <f t="shared" si="1"/>
        <v>74695</v>
      </c>
    </row>
    <row r="17" spans="1:20" s="2" customFormat="1" ht="15.5" x14ac:dyDescent="0.35">
      <c r="A17" s="8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 s="2" customFormat="1" ht="17.5" x14ac:dyDescent="0.35">
      <c r="A18" s="5" t="s">
        <v>14</v>
      </c>
      <c r="B18" s="27">
        <v>90280</v>
      </c>
      <c r="C18" s="27">
        <v>90258</v>
      </c>
      <c r="D18" s="27">
        <v>90498</v>
      </c>
      <c r="E18" s="27">
        <v>90553</v>
      </c>
      <c r="F18" s="27">
        <v>90624</v>
      </c>
      <c r="G18" s="27">
        <v>90332</v>
      </c>
      <c r="H18" s="27">
        <v>90637</v>
      </c>
      <c r="I18" s="27">
        <v>90639</v>
      </c>
      <c r="J18" s="27">
        <v>90637</v>
      </c>
      <c r="K18" s="27">
        <v>90633</v>
      </c>
      <c r="L18" s="27">
        <v>90637</v>
      </c>
      <c r="M18" s="27">
        <v>90640</v>
      </c>
      <c r="N18" s="27">
        <v>90640</v>
      </c>
      <c r="O18" s="27">
        <v>90570</v>
      </c>
      <c r="P18" s="27">
        <v>90628</v>
      </c>
      <c r="Q18" s="27">
        <v>90640</v>
      </c>
      <c r="R18" s="27">
        <v>90640</v>
      </c>
      <c r="S18" s="27">
        <v>90640</v>
      </c>
      <c r="T18" s="27">
        <v>90640</v>
      </c>
    </row>
    <row r="19" spans="1:20" s="2" customFormat="1" ht="15.5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s="2" customFormat="1" ht="15.5" x14ac:dyDescent="0.35">
      <c r="A20" s="3" t="s">
        <v>15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s="2" customFormat="1" ht="16" thickBot="1" x14ac:dyDescent="0.4">
      <c r="A21" s="12" t="s">
        <v>16</v>
      </c>
      <c r="B21" s="12">
        <v>1979</v>
      </c>
      <c r="C21" s="12">
        <v>1980</v>
      </c>
      <c r="D21" s="12">
        <v>1981</v>
      </c>
      <c r="E21" s="12">
        <v>1982</v>
      </c>
      <c r="F21" s="12">
        <v>1983</v>
      </c>
      <c r="G21" s="12">
        <v>1984</v>
      </c>
      <c r="H21" s="12">
        <v>1985</v>
      </c>
      <c r="I21" s="12">
        <v>1986</v>
      </c>
      <c r="J21" s="12">
        <v>1987</v>
      </c>
      <c r="K21" s="12">
        <v>1988</v>
      </c>
      <c r="L21" s="12">
        <v>1989</v>
      </c>
      <c r="M21" s="12" t="s">
        <v>45</v>
      </c>
      <c r="N21" s="12" t="s">
        <v>46</v>
      </c>
      <c r="O21" s="12" t="s">
        <v>47</v>
      </c>
      <c r="P21" s="12" t="s">
        <v>48</v>
      </c>
      <c r="Q21" s="12" t="s">
        <v>49</v>
      </c>
      <c r="R21" s="12" t="s">
        <v>50</v>
      </c>
      <c r="S21" s="12" t="s">
        <v>51</v>
      </c>
      <c r="T21" s="12" t="s">
        <v>52</v>
      </c>
    </row>
    <row r="22" spans="1:20" s="2" customFormat="1" ht="17.5" x14ac:dyDescent="0.35">
      <c r="A22" s="7" t="s">
        <v>17</v>
      </c>
      <c r="B22" s="3" t="s">
        <v>18</v>
      </c>
      <c r="C22" s="3" t="s">
        <v>18</v>
      </c>
      <c r="D22" s="3" t="s">
        <v>18</v>
      </c>
      <c r="E22" s="3" t="s">
        <v>18</v>
      </c>
      <c r="F22" s="3" t="s">
        <v>18</v>
      </c>
      <c r="G22" s="3" t="s">
        <v>18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18</v>
      </c>
      <c r="M22" s="3" t="s">
        <v>18</v>
      </c>
      <c r="N22" s="3" t="s">
        <v>18</v>
      </c>
      <c r="O22" s="3" t="s">
        <v>18</v>
      </c>
      <c r="P22" s="3" t="s">
        <v>18</v>
      </c>
      <c r="Q22" s="3" t="s">
        <v>18</v>
      </c>
      <c r="R22" s="3" t="s">
        <v>18</v>
      </c>
      <c r="S22" s="3" t="s">
        <v>18</v>
      </c>
      <c r="T22" s="3" t="s">
        <v>18</v>
      </c>
    </row>
    <row r="23" spans="1:20" s="2" customFormat="1" ht="15.5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s="2" customFormat="1" ht="17.5" x14ac:dyDescent="0.35">
      <c r="A24" s="7" t="s">
        <v>29</v>
      </c>
      <c r="B24" s="1">
        <v>369940</v>
      </c>
      <c r="C24" s="1">
        <v>414452</v>
      </c>
      <c r="D24" s="1">
        <v>392111</v>
      </c>
      <c r="E24" s="1">
        <v>414452</v>
      </c>
      <c r="F24" s="1">
        <v>414452</v>
      </c>
      <c r="G24" s="1">
        <v>478037</v>
      </c>
      <c r="H24" s="1">
        <v>478037</v>
      </c>
      <c r="I24" s="1">
        <v>478037</v>
      </c>
      <c r="J24" s="1">
        <v>478037</v>
      </c>
      <c r="K24" s="1">
        <v>478037</v>
      </c>
      <c r="L24" s="1">
        <v>471735</v>
      </c>
      <c r="M24" s="1">
        <v>471735</v>
      </c>
      <c r="N24" s="1">
        <v>494979</v>
      </c>
      <c r="O24" s="1">
        <v>494979</v>
      </c>
      <c r="P24" s="1">
        <v>494979</v>
      </c>
      <c r="Q24" s="1">
        <v>494979</v>
      </c>
      <c r="R24" s="1">
        <v>494979</v>
      </c>
      <c r="S24" s="1">
        <v>494979</v>
      </c>
      <c r="T24" s="1">
        <v>494979</v>
      </c>
    </row>
    <row r="25" spans="1:20" s="2" customFormat="1" ht="18" thickBot="1" x14ac:dyDescent="0.4">
      <c r="A25" s="13" t="s">
        <v>30</v>
      </c>
      <c r="B25" s="24">
        <v>343811</v>
      </c>
      <c r="C25" s="24">
        <v>414452</v>
      </c>
      <c r="D25" s="24">
        <v>381211</v>
      </c>
      <c r="E25" s="24">
        <v>406059</v>
      </c>
      <c r="F25" s="24">
        <v>414069</v>
      </c>
      <c r="G25" s="24">
        <v>408020</v>
      </c>
      <c r="H25" s="24">
        <v>430098</v>
      </c>
      <c r="I25" s="24">
        <v>526325</v>
      </c>
      <c r="J25" s="24">
        <v>513174</v>
      </c>
      <c r="K25" s="24">
        <v>487021</v>
      </c>
      <c r="L25" s="24">
        <v>477083</v>
      </c>
      <c r="M25" s="24">
        <v>407662</v>
      </c>
      <c r="N25" s="24">
        <v>395933</v>
      </c>
      <c r="O25" s="24">
        <v>421533</v>
      </c>
      <c r="P25" s="24">
        <v>465666</v>
      </c>
      <c r="Q25" s="24">
        <v>455375</v>
      </c>
      <c r="R25" s="24">
        <v>365103</v>
      </c>
      <c r="S25" s="24">
        <v>480536</v>
      </c>
      <c r="T25" s="24">
        <v>495236</v>
      </c>
    </row>
    <row r="26" spans="1:20" s="2" customFormat="1" ht="17.5" x14ac:dyDescent="0.35">
      <c r="A26" s="7" t="s">
        <v>31</v>
      </c>
      <c r="B26" s="1">
        <f t="shared" ref="B26:T26" si="2">B24-B25</f>
        <v>26129</v>
      </c>
      <c r="C26" s="1">
        <f t="shared" si="2"/>
        <v>0</v>
      </c>
      <c r="D26" s="1">
        <f t="shared" si="2"/>
        <v>10900</v>
      </c>
      <c r="E26" s="1">
        <f t="shared" si="2"/>
        <v>8393</v>
      </c>
      <c r="F26" s="1">
        <f t="shared" si="2"/>
        <v>383</v>
      </c>
      <c r="G26" s="1">
        <f t="shared" si="2"/>
        <v>70017</v>
      </c>
      <c r="H26" s="1">
        <f t="shared" si="2"/>
        <v>47939</v>
      </c>
      <c r="I26" s="1">
        <f t="shared" si="2"/>
        <v>-48288</v>
      </c>
      <c r="J26" s="1">
        <f t="shared" si="2"/>
        <v>-35137</v>
      </c>
      <c r="K26" s="1">
        <f t="shared" si="2"/>
        <v>-8984</v>
      </c>
      <c r="L26" s="1">
        <f t="shared" si="2"/>
        <v>-5348</v>
      </c>
      <c r="M26" s="1">
        <f t="shared" si="2"/>
        <v>64073</v>
      </c>
      <c r="N26" s="1">
        <f t="shared" si="2"/>
        <v>99046</v>
      </c>
      <c r="O26" s="1">
        <f t="shared" si="2"/>
        <v>73446</v>
      </c>
      <c r="P26" s="1">
        <f t="shared" si="2"/>
        <v>29313</v>
      </c>
      <c r="Q26" s="1">
        <f t="shared" si="2"/>
        <v>39604</v>
      </c>
      <c r="R26" s="1">
        <f t="shared" si="2"/>
        <v>129876</v>
      </c>
      <c r="S26" s="1">
        <f t="shared" si="2"/>
        <v>14443</v>
      </c>
      <c r="T26" s="1">
        <f t="shared" si="2"/>
        <v>-257</v>
      </c>
    </row>
    <row r="27" spans="1:20" s="2" customFormat="1" ht="15.5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s="2" customFormat="1" ht="17.5" x14ac:dyDescent="0.35">
      <c r="A28" s="7" t="s">
        <v>32</v>
      </c>
      <c r="B28" s="1">
        <v>163367</v>
      </c>
      <c r="C28" s="1">
        <v>228957</v>
      </c>
      <c r="D28" s="1">
        <v>214282</v>
      </c>
      <c r="E28" s="1">
        <v>227677</v>
      </c>
      <c r="F28" s="1">
        <v>227881</v>
      </c>
      <c r="G28" s="1">
        <v>228089</v>
      </c>
      <c r="H28" s="1">
        <v>261653</v>
      </c>
      <c r="I28" s="1">
        <v>265465</v>
      </c>
      <c r="J28" s="1">
        <v>270818</v>
      </c>
      <c r="K28" s="1">
        <v>257288</v>
      </c>
      <c r="L28" s="1">
        <v>244276</v>
      </c>
      <c r="M28" s="1">
        <v>222492</v>
      </c>
      <c r="N28" s="1">
        <v>227402</v>
      </c>
      <c r="O28" s="1">
        <v>226826</v>
      </c>
      <c r="P28" s="1">
        <v>241891</v>
      </c>
      <c r="Q28" s="1">
        <v>274025</v>
      </c>
      <c r="R28" s="1">
        <v>254849</v>
      </c>
      <c r="S28" s="1">
        <v>247373</v>
      </c>
      <c r="T28" s="1">
        <v>262021</v>
      </c>
    </row>
    <row r="29" spans="1:20" x14ac:dyDescent="0.35">
      <c r="A29" s="14"/>
      <c r="B29" s="14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1:20" ht="21" x14ac:dyDescent="0.4">
      <c r="A30" s="15" t="s">
        <v>33</v>
      </c>
      <c r="B30" s="16"/>
      <c r="C30" s="17"/>
      <c r="D30" s="17"/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"/>
    </row>
    <row r="31" spans="1:20" ht="21" x14ac:dyDescent="0.4">
      <c r="A31" s="15" t="s">
        <v>34</v>
      </c>
      <c r="B31" s="16"/>
      <c r="C31" s="17"/>
      <c r="D31" s="17"/>
      <c r="E31" s="1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"/>
    </row>
    <row r="32" spans="1:20" ht="21" x14ac:dyDescent="0.4">
      <c r="A32" s="15" t="s">
        <v>35</v>
      </c>
      <c r="B32" s="16"/>
      <c r="C32" s="17"/>
      <c r="D32" s="17"/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"/>
    </row>
    <row r="33" spans="1:16" ht="21" x14ac:dyDescent="0.4">
      <c r="A33" s="15" t="s">
        <v>36</v>
      </c>
      <c r="B33" s="16"/>
      <c r="C33" s="17"/>
      <c r="D33" s="17"/>
      <c r="E33" s="1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2"/>
    </row>
    <row r="34" spans="1:16" ht="21" x14ac:dyDescent="0.4">
      <c r="A34" s="15" t="s">
        <v>37</v>
      </c>
      <c r="B34" s="16"/>
      <c r="C34" s="17"/>
      <c r="D34" s="17"/>
      <c r="E34" s="1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2"/>
    </row>
    <row r="35" spans="1:16" ht="21" x14ac:dyDescent="0.4">
      <c r="A35" s="15" t="s">
        <v>38</v>
      </c>
      <c r="B35" s="16"/>
      <c r="C35" s="17"/>
      <c r="D35" s="17"/>
      <c r="E35" s="1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2"/>
    </row>
    <row r="36" spans="1:16" ht="21" x14ac:dyDescent="0.4">
      <c r="A36" s="19" t="s">
        <v>39</v>
      </c>
      <c r="B36" s="16"/>
      <c r="C36" s="17"/>
      <c r="D36" s="17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2"/>
    </row>
    <row r="37" spans="1:16" ht="21" x14ac:dyDescent="0.4">
      <c r="A37" s="19" t="s">
        <v>40</v>
      </c>
      <c r="B37" s="16"/>
      <c r="C37" s="17"/>
      <c r="D37" s="17"/>
      <c r="E37" s="1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2"/>
    </row>
    <row r="38" spans="1:16" ht="21" x14ac:dyDescent="0.4">
      <c r="A38" s="19" t="s">
        <v>41</v>
      </c>
      <c r="B38" s="16"/>
      <c r="C38" s="17"/>
      <c r="D38" s="17"/>
      <c r="E38" s="1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2"/>
    </row>
    <row r="39" spans="1:16" ht="21" x14ac:dyDescent="0.4">
      <c r="A39" s="19" t="s">
        <v>42</v>
      </c>
      <c r="B39" s="16"/>
      <c r="C39" s="17"/>
      <c r="D39" s="17"/>
      <c r="E39" s="1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"/>
    </row>
    <row r="40" spans="1:16" ht="21" x14ac:dyDescent="0.4">
      <c r="A40" s="19" t="s">
        <v>43</v>
      </c>
      <c r="B40" s="16"/>
      <c r="C40" s="17"/>
      <c r="D40" s="17"/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2"/>
    </row>
    <row r="41" spans="1:16" ht="18" x14ac:dyDescent="0.4">
      <c r="A41" s="19"/>
      <c r="B41" s="16"/>
      <c r="C41" s="16"/>
      <c r="D41" s="16"/>
      <c r="E41" s="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35">
      <c r="A42" s="20" t="s">
        <v>44</v>
      </c>
    </row>
  </sheetData>
  <pageMargins left="0.7" right="0.7" top="0.75" bottom="0.75" header="0.3" footer="0.3"/>
  <pageSetup scale="54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G29" sqref="AG29"/>
    </sheetView>
  </sheetViews>
  <sheetFormatPr defaultRowHeight="14.5" x14ac:dyDescent="0.35"/>
  <cols>
    <col min="1" max="1" width="39.54296875" customWidth="1"/>
  </cols>
  <sheetData>
    <row r="1" spans="1:27" ht="15.5" x14ac:dyDescent="0.35">
      <c r="A1" s="1"/>
      <c r="B1" s="2"/>
      <c r="C1" s="2"/>
      <c r="D1" s="2"/>
      <c r="E1" s="2"/>
      <c r="F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5.5" x14ac:dyDescent="0.35">
      <c r="A2" s="1"/>
      <c r="B2" s="2"/>
      <c r="C2" s="2"/>
      <c r="D2" s="2"/>
      <c r="E2" s="2"/>
      <c r="F2" s="1" t="s">
        <v>58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7" ht="15.5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7" s="47" customFormat="1" ht="16" thickBot="1" x14ac:dyDescent="0.4">
      <c r="A4" s="46" t="s">
        <v>1</v>
      </c>
      <c r="B4" s="46" t="s">
        <v>53</v>
      </c>
      <c r="C4" s="46" t="s">
        <v>54</v>
      </c>
      <c r="D4" s="46" t="s">
        <v>55</v>
      </c>
      <c r="E4" s="46">
        <v>2001</v>
      </c>
      <c r="F4" s="46">
        <f t="shared" ref="F4:Q4" si="0">E4+1</f>
        <v>2002</v>
      </c>
      <c r="G4" s="46">
        <f t="shared" si="0"/>
        <v>2003</v>
      </c>
      <c r="H4" s="46">
        <f t="shared" si="0"/>
        <v>2004</v>
      </c>
      <c r="I4" s="46">
        <f t="shared" si="0"/>
        <v>2005</v>
      </c>
      <c r="J4" s="46">
        <f t="shared" si="0"/>
        <v>2006</v>
      </c>
      <c r="K4" s="46">
        <f t="shared" si="0"/>
        <v>2007</v>
      </c>
      <c r="L4" s="46">
        <f t="shared" si="0"/>
        <v>2008</v>
      </c>
      <c r="M4" s="46">
        <f t="shared" si="0"/>
        <v>2009</v>
      </c>
      <c r="N4" s="46">
        <f t="shared" si="0"/>
        <v>2010</v>
      </c>
      <c r="O4" s="46">
        <f t="shared" si="0"/>
        <v>2011</v>
      </c>
      <c r="P4" s="46">
        <f t="shared" si="0"/>
        <v>2012</v>
      </c>
      <c r="Q4" s="46">
        <f t="shared" si="0"/>
        <v>2013</v>
      </c>
      <c r="R4" s="46" t="s">
        <v>2</v>
      </c>
      <c r="S4" s="46">
        <v>2015</v>
      </c>
      <c r="T4" s="46">
        <v>2016</v>
      </c>
      <c r="U4" s="46">
        <v>2017</v>
      </c>
      <c r="V4" s="46">
        <v>2018</v>
      </c>
      <c r="W4" s="46">
        <v>2019</v>
      </c>
      <c r="X4" s="46">
        <v>2020</v>
      </c>
      <c r="Y4" s="46">
        <v>2021</v>
      </c>
      <c r="Z4" s="46">
        <v>2022</v>
      </c>
      <c r="AA4" s="46">
        <v>2023</v>
      </c>
    </row>
    <row r="5" spans="1:27" ht="16" thickTop="1" x14ac:dyDescent="0.35">
      <c r="A5" s="7" t="s">
        <v>3</v>
      </c>
      <c r="B5" s="7">
        <v>15167</v>
      </c>
      <c r="C5" s="7">
        <v>13427</v>
      </c>
      <c r="D5" s="45">
        <v>15165</v>
      </c>
      <c r="E5" s="34">
        <v>14209</v>
      </c>
      <c r="F5" s="34">
        <v>13019</v>
      </c>
      <c r="G5" s="34">
        <v>13177</v>
      </c>
      <c r="H5" s="34">
        <f>7988+7042</f>
        <v>15030</v>
      </c>
      <c r="I5" s="34">
        <f>7074+8140</f>
        <v>15214</v>
      </c>
      <c r="J5" s="34">
        <v>14455</v>
      </c>
      <c r="K5" s="34">
        <v>12934</v>
      </c>
      <c r="L5" s="34">
        <v>10463</v>
      </c>
      <c r="M5" s="34">
        <v>7338</v>
      </c>
      <c r="N5" s="34">
        <v>9000</v>
      </c>
      <c r="O5" s="34">
        <v>6642</v>
      </c>
      <c r="P5" s="34">
        <v>6588</v>
      </c>
      <c r="Q5" s="35">
        <v>5669.03</v>
      </c>
      <c r="R5" s="35">
        <v>8000</v>
      </c>
      <c r="S5" s="35">
        <v>8665</v>
      </c>
      <c r="T5" s="35">
        <v>10614</v>
      </c>
      <c r="U5" s="35">
        <v>11035</v>
      </c>
      <c r="V5" s="45">
        <v>10855</v>
      </c>
      <c r="W5" s="45">
        <v>9789</v>
      </c>
      <c r="X5" s="45">
        <v>8821</v>
      </c>
      <c r="Y5" s="45">
        <v>8910</v>
      </c>
      <c r="Z5" s="44">
        <v>9048</v>
      </c>
      <c r="AA5" s="44">
        <v>10490</v>
      </c>
    </row>
    <row r="6" spans="1:27" ht="15.5" x14ac:dyDescent="0.35">
      <c r="A6" s="5" t="s">
        <v>4</v>
      </c>
      <c r="B6" s="5">
        <v>26328</v>
      </c>
      <c r="C6" s="5">
        <v>26978</v>
      </c>
      <c r="D6" s="27">
        <v>25957</v>
      </c>
      <c r="E6" s="28">
        <v>26162</v>
      </c>
      <c r="F6" s="28">
        <v>27874</v>
      </c>
      <c r="G6" s="28">
        <v>21782</v>
      </c>
      <c r="H6" s="28">
        <f>12311+58+462+3810+801</f>
        <v>17442</v>
      </c>
      <c r="I6" s="28">
        <f>14007+1017+7336</f>
        <v>22360</v>
      </c>
      <c r="J6" s="28">
        <v>20263</v>
      </c>
      <c r="K6" s="28">
        <v>24454</v>
      </c>
      <c r="L6" s="28">
        <v>24969</v>
      </c>
      <c r="M6" s="28">
        <v>25876</v>
      </c>
      <c r="N6" s="28">
        <v>21404</v>
      </c>
      <c r="O6" s="28">
        <v>9679</v>
      </c>
      <c r="P6" s="28">
        <v>15326</v>
      </c>
      <c r="Q6" s="29">
        <v>15144.569999999998</v>
      </c>
      <c r="R6" s="29">
        <v>16000</v>
      </c>
      <c r="S6" s="29">
        <v>23170</v>
      </c>
      <c r="T6" s="29">
        <v>21355</v>
      </c>
      <c r="U6" s="29">
        <v>21508</v>
      </c>
      <c r="V6" s="27">
        <v>19722</v>
      </c>
      <c r="W6" s="27">
        <v>19676</v>
      </c>
      <c r="X6" s="27">
        <v>20381</v>
      </c>
      <c r="Y6" s="27">
        <v>19038</v>
      </c>
      <c r="Z6" s="48">
        <v>19347</v>
      </c>
      <c r="AA6" s="48">
        <v>17333</v>
      </c>
    </row>
    <row r="7" spans="1:27" ht="15.5" x14ac:dyDescent="0.35">
      <c r="A7" s="5" t="s">
        <v>5</v>
      </c>
      <c r="B7" s="5">
        <v>19680</v>
      </c>
      <c r="C7" s="5">
        <v>20172</v>
      </c>
      <c r="D7" s="27">
        <v>20324</v>
      </c>
      <c r="E7" s="28">
        <v>20446</v>
      </c>
      <c r="F7" s="28">
        <v>20860</v>
      </c>
      <c r="G7" s="28">
        <v>19494</v>
      </c>
      <c r="H7" s="28">
        <f>18967</f>
        <v>18967</v>
      </c>
      <c r="I7" s="28">
        <f>20886</f>
        <v>20886</v>
      </c>
      <c r="J7" s="28">
        <v>20263</v>
      </c>
      <c r="K7" s="28">
        <v>21624</v>
      </c>
      <c r="L7" s="28">
        <v>23293</v>
      </c>
      <c r="M7" s="28">
        <v>24060</v>
      </c>
      <c r="N7" s="28">
        <v>21847</v>
      </c>
      <c r="O7" s="28">
        <v>14763</v>
      </c>
      <c r="P7" s="28">
        <v>20567</v>
      </c>
      <c r="Q7" s="29">
        <v>21392.68</v>
      </c>
      <c r="R7" s="29">
        <v>25000</v>
      </c>
      <c r="S7" s="29">
        <v>31265</v>
      </c>
      <c r="T7" s="29">
        <v>32550</v>
      </c>
      <c r="U7" s="29">
        <v>33879</v>
      </c>
      <c r="V7" s="27">
        <v>35375</v>
      </c>
      <c r="W7" s="27">
        <v>36046</v>
      </c>
      <c r="X7" s="27">
        <v>36541</v>
      </c>
      <c r="Y7" s="27">
        <v>36389</v>
      </c>
      <c r="Z7" s="48">
        <v>37390</v>
      </c>
      <c r="AA7" s="48">
        <v>38425</v>
      </c>
    </row>
    <row r="8" spans="1:27" ht="15.5" x14ac:dyDescent="0.35">
      <c r="A8" s="5" t="s">
        <v>6</v>
      </c>
      <c r="B8" s="5">
        <v>5240</v>
      </c>
      <c r="C8" s="5">
        <v>5482</v>
      </c>
      <c r="D8" s="27">
        <v>5079</v>
      </c>
      <c r="E8" s="28">
        <v>4264</v>
      </c>
      <c r="F8" s="28">
        <v>3990</v>
      </c>
      <c r="G8" s="28">
        <v>2787</v>
      </c>
      <c r="H8" s="28">
        <v>2615</v>
      </c>
      <c r="I8" s="28">
        <f>3314</f>
        <v>3314</v>
      </c>
      <c r="J8" s="28">
        <v>2328</v>
      </c>
      <c r="K8" s="28">
        <v>2770</v>
      </c>
      <c r="L8" s="28">
        <v>3531</v>
      </c>
      <c r="M8" s="28">
        <v>3161</v>
      </c>
      <c r="N8" s="28">
        <v>2415</v>
      </c>
      <c r="O8" s="28">
        <v>1208</v>
      </c>
      <c r="P8" s="28">
        <v>918</v>
      </c>
      <c r="Q8" s="29">
        <v>1583.62</v>
      </c>
      <c r="R8" s="29">
        <v>1583.62</v>
      </c>
      <c r="S8" s="29">
        <v>1978</v>
      </c>
      <c r="T8" s="29">
        <v>2290</v>
      </c>
      <c r="U8" s="29">
        <v>2234</v>
      </c>
      <c r="V8" s="27">
        <v>2453</v>
      </c>
      <c r="W8" s="27">
        <v>2299</v>
      </c>
      <c r="X8" s="27">
        <v>2274</v>
      </c>
      <c r="Y8" s="27">
        <v>2574</v>
      </c>
      <c r="Z8" s="48">
        <v>2549</v>
      </c>
      <c r="AA8" s="48">
        <v>2408</v>
      </c>
    </row>
    <row r="9" spans="1:27" ht="15.5" x14ac:dyDescent="0.35">
      <c r="A9" s="5" t="s">
        <v>7</v>
      </c>
      <c r="B9" s="5">
        <v>2409</v>
      </c>
      <c r="C9" s="5">
        <v>1195</v>
      </c>
      <c r="D9" s="27">
        <v>1199</v>
      </c>
      <c r="E9" s="28">
        <v>1143</v>
      </c>
      <c r="F9" s="28">
        <v>1247</v>
      </c>
      <c r="G9" s="28">
        <v>571</v>
      </c>
      <c r="H9" s="28">
        <f>171+175</f>
        <v>346</v>
      </c>
      <c r="I9" s="28">
        <f>326+90+722+90</f>
        <v>1228</v>
      </c>
      <c r="J9" s="28">
        <v>882</v>
      </c>
      <c r="K9" s="28">
        <v>635</v>
      </c>
      <c r="L9" s="28">
        <v>537</v>
      </c>
      <c r="M9" s="28">
        <v>623</v>
      </c>
      <c r="N9" s="28">
        <v>648</v>
      </c>
      <c r="O9" s="28">
        <v>93</v>
      </c>
      <c r="P9" s="28">
        <v>388</v>
      </c>
      <c r="Q9" s="29">
        <v>79.14</v>
      </c>
      <c r="R9" s="29">
        <v>100</v>
      </c>
      <c r="S9" s="29">
        <v>751</v>
      </c>
      <c r="T9" s="29">
        <v>677</v>
      </c>
      <c r="U9" s="29">
        <v>875</v>
      </c>
      <c r="V9" s="27">
        <v>907</v>
      </c>
      <c r="W9" s="27">
        <v>663</v>
      </c>
      <c r="X9" s="27">
        <v>682</v>
      </c>
      <c r="Y9" s="27">
        <v>648</v>
      </c>
      <c r="Z9" s="48">
        <v>654</v>
      </c>
      <c r="AA9" s="48">
        <v>789</v>
      </c>
    </row>
    <row r="10" spans="1:27" ht="15.5" x14ac:dyDescent="0.35">
      <c r="A10" s="5" t="s">
        <v>8</v>
      </c>
      <c r="B10" s="5">
        <v>4550</v>
      </c>
      <c r="C10" s="5">
        <v>4636</v>
      </c>
      <c r="D10" s="27">
        <v>5273</v>
      </c>
      <c r="E10" s="28">
        <v>4193</v>
      </c>
      <c r="F10" s="28">
        <v>4903</v>
      </c>
      <c r="G10" s="28">
        <v>3321</v>
      </c>
      <c r="H10" s="28">
        <f>2803</f>
        <v>2803</v>
      </c>
      <c r="I10" s="28">
        <f>5416</f>
        <v>5416</v>
      </c>
      <c r="J10" s="28">
        <v>3724</v>
      </c>
      <c r="K10" s="28">
        <v>3777</v>
      </c>
      <c r="L10" s="28">
        <v>3593</v>
      </c>
      <c r="M10" s="28">
        <v>3304</v>
      </c>
      <c r="N10" s="28">
        <v>3143</v>
      </c>
      <c r="O10" s="28">
        <v>1410</v>
      </c>
      <c r="P10" s="28">
        <v>2477</v>
      </c>
      <c r="Q10" s="29">
        <v>2989.9</v>
      </c>
      <c r="R10" s="29">
        <v>1700</v>
      </c>
      <c r="S10" s="29">
        <v>2844</v>
      </c>
      <c r="T10" s="29">
        <v>2732</v>
      </c>
      <c r="U10" s="29">
        <v>2665</v>
      </c>
      <c r="V10" s="27">
        <v>2658</v>
      </c>
      <c r="W10" s="27">
        <v>2490</v>
      </c>
      <c r="X10" s="27">
        <v>2697</v>
      </c>
      <c r="Y10" s="27">
        <v>2599</v>
      </c>
      <c r="Z10" s="48">
        <v>2879</v>
      </c>
      <c r="AA10" s="48">
        <v>2446</v>
      </c>
    </row>
    <row r="11" spans="1:27" ht="15.5" x14ac:dyDescent="0.35">
      <c r="A11" s="5" t="s">
        <v>9</v>
      </c>
      <c r="B11" s="5">
        <v>5224</v>
      </c>
      <c r="C11" s="5">
        <v>3110</v>
      </c>
      <c r="D11" s="27">
        <v>3062</v>
      </c>
      <c r="E11" s="28">
        <v>1352</v>
      </c>
      <c r="F11" s="28">
        <v>985</v>
      </c>
      <c r="G11" s="28">
        <v>169</v>
      </c>
      <c r="H11" s="28">
        <f>2+387+180+259</f>
        <v>828</v>
      </c>
      <c r="I11" s="28">
        <f>12+728+151+828</f>
        <v>1719</v>
      </c>
      <c r="J11" s="28">
        <v>496</v>
      </c>
      <c r="K11" s="28">
        <v>861</v>
      </c>
      <c r="L11" s="28">
        <v>1107</v>
      </c>
      <c r="M11" s="28">
        <v>1534</v>
      </c>
      <c r="N11" s="28">
        <v>989</v>
      </c>
      <c r="O11" s="28">
        <v>80</v>
      </c>
      <c r="P11" s="28">
        <v>227</v>
      </c>
      <c r="Q11" s="29">
        <v>261.60000000000002</v>
      </c>
      <c r="R11" s="29">
        <v>200</v>
      </c>
      <c r="S11" s="29">
        <v>2320</v>
      </c>
      <c r="T11" s="29">
        <v>2634</v>
      </c>
      <c r="U11" s="29">
        <v>2437</v>
      </c>
      <c r="V11" s="27">
        <v>2738</v>
      </c>
      <c r="W11" s="27">
        <v>1991</v>
      </c>
      <c r="X11" s="27">
        <v>315</v>
      </c>
      <c r="Y11" s="27">
        <v>2270</v>
      </c>
      <c r="Z11" s="48">
        <v>2316</v>
      </c>
      <c r="AA11" s="48">
        <v>1514</v>
      </c>
    </row>
    <row r="12" spans="1:27" ht="15.5" x14ac:dyDescent="0.35">
      <c r="A12" s="5" t="s">
        <v>10</v>
      </c>
      <c r="B12" s="5">
        <v>2006</v>
      </c>
      <c r="C12" s="5">
        <v>2010</v>
      </c>
      <c r="D12" s="27">
        <v>2035</v>
      </c>
      <c r="E12" s="28">
        <v>981</v>
      </c>
      <c r="F12" s="28">
        <v>1155</v>
      </c>
      <c r="G12" s="28">
        <v>1252</v>
      </c>
      <c r="H12" s="28">
        <f>2+19+35+20+24+5</f>
        <v>105</v>
      </c>
      <c r="I12" s="28">
        <f>550+14+7+32</f>
        <v>603</v>
      </c>
      <c r="J12" s="28">
        <v>597</v>
      </c>
      <c r="K12" s="28">
        <v>757</v>
      </c>
      <c r="L12" s="28">
        <v>795</v>
      </c>
      <c r="M12" s="28">
        <v>609</v>
      </c>
      <c r="N12" s="28">
        <v>465</v>
      </c>
      <c r="O12" s="28">
        <v>226</v>
      </c>
      <c r="P12" s="28">
        <v>217</v>
      </c>
      <c r="Q12" s="29">
        <v>301.27999999999997</v>
      </c>
      <c r="R12" s="29">
        <v>400</v>
      </c>
      <c r="S12" s="29">
        <v>980</v>
      </c>
      <c r="T12" s="29">
        <v>451</v>
      </c>
      <c r="U12" s="29">
        <v>786</v>
      </c>
      <c r="V12" s="27">
        <v>530</v>
      </c>
      <c r="W12" s="27">
        <v>1016</v>
      </c>
      <c r="X12" s="27">
        <f>1940-18</f>
        <v>1922</v>
      </c>
      <c r="Y12" s="27">
        <v>884</v>
      </c>
      <c r="Z12" s="48">
        <v>493</v>
      </c>
      <c r="AA12" s="48">
        <v>372</v>
      </c>
    </row>
    <row r="13" spans="1:27" ht="16" thickBot="1" x14ac:dyDescent="0.4">
      <c r="A13" s="6"/>
      <c r="B13" s="6"/>
      <c r="C13" s="6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2"/>
      <c r="R13" s="31"/>
      <c r="S13" s="31"/>
      <c r="T13" s="31"/>
      <c r="U13" s="31"/>
      <c r="V13" s="30"/>
      <c r="W13" s="30"/>
      <c r="X13" s="30"/>
      <c r="Y13" s="30"/>
      <c r="Z13" s="30"/>
    </row>
    <row r="14" spans="1:27" ht="17.5" x14ac:dyDescent="0.35">
      <c r="A14" s="38" t="s">
        <v>11</v>
      </c>
      <c r="B14" s="42">
        <v>80604</v>
      </c>
      <c r="C14" s="42">
        <v>77010</v>
      </c>
      <c r="D14" s="33">
        <f t="shared" ref="D14:U14" si="1">SUM(D5:D12)</f>
        <v>78094</v>
      </c>
      <c r="E14" s="33">
        <f t="shared" si="1"/>
        <v>72750</v>
      </c>
      <c r="F14" s="33">
        <f t="shared" si="1"/>
        <v>74033</v>
      </c>
      <c r="G14" s="33">
        <f t="shared" si="1"/>
        <v>62553</v>
      </c>
      <c r="H14" s="33">
        <f t="shared" si="1"/>
        <v>58136</v>
      </c>
      <c r="I14" s="33">
        <f t="shared" si="1"/>
        <v>70740</v>
      </c>
      <c r="J14" s="33">
        <f t="shared" si="1"/>
        <v>63008</v>
      </c>
      <c r="K14" s="33">
        <f t="shared" si="1"/>
        <v>67812</v>
      </c>
      <c r="L14" s="33">
        <f t="shared" si="1"/>
        <v>68288</v>
      </c>
      <c r="M14" s="33">
        <f t="shared" si="1"/>
        <v>66505</v>
      </c>
      <c r="N14" s="33">
        <f t="shared" si="1"/>
        <v>59911</v>
      </c>
      <c r="O14" s="33">
        <f t="shared" si="1"/>
        <v>34101</v>
      </c>
      <c r="P14" s="33">
        <f t="shared" si="1"/>
        <v>46708</v>
      </c>
      <c r="Q14" s="33">
        <f t="shared" si="1"/>
        <v>47421.82</v>
      </c>
      <c r="R14" s="33">
        <f t="shared" si="1"/>
        <v>52983.62</v>
      </c>
      <c r="S14" s="33">
        <f t="shared" si="1"/>
        <v>71973</v>
      </c>
      <c r="T14" s="33">
        <f t="shared" si="1"/>
        <v>73303</v>
      </c>
      <c r="U14" s="39">
        <f t="shared" si="1"/>
        <v>75419</v>
      </c>
      <c r="V14" s="39">
        <f t="shared" ref="V14:X14" si="2">SUM(V5:V12)</f>
        <v>75238</v>
      </c>
      <c r="W14" s="39">
        <f t="shared" si="2"/>
        <v>73970</v>
      </c>
      <c r="X14" s="39">
        <f t="shared" si="2"/>
        <v>73633</v>
      </c>
      <c r="Y14" s="39">
        <f>SUM(Y5:Y12)</f>
        <v>73312</v>
      </c>
      <c r="Z14" s="39">
        <f>SUM(Z5:Z12)</f>
        <v>74676</v>
      </c>
      <c r="AA14" s="39">
        <f>SUM(AA5:AA12)</f>
        <v>73777</v>
      </c>
    </row>
    <row r="15" spans="1:27" ht="18" thickBot="1" x14ac:dyDescent="0.4">
      <c r="A15" s="40" t="s">
        <v>12</v>
      </c>
      <c r="B15" s="43">
        <v>4890</v>
      </c>
      <c r="C15" s="43">
        <v>1697</v>
      </c>
      <c r="D15" s="30">
        <v>4284</v>
      </c>
      <c r="E15" s="31">
        <v>2398</v>
      </c>
      <c r="F15" s="31">
        <v>2496</v>
      </c>
      <c r="G15" s="31">
        <v>1015</v>
      </c>
      <c r="H15" s="31">
        <v>464</v>
      </c>
      <c r="I15" s="31">
        <v>2564</v>
      </c>
      <c r="J15" s="31">
        <v>630</v>
      </c>
      <c r="K15" s="31">
        <v>577</v>
      </c>
      <c r="L15" s="31">
        <v>250</v>
      </c>
      <c r="M15" s="31">
        <v>354</v>
      </c>
      <c r="N15" s="31">
        <v>405</v>
      </c>
      <c r="O15" s="31">
        <v>0</v>
      </c>
      <c r="P15" s="31">
        <v>0</v>
      </c>
      <c r="Q15" s="32">
        <v>0</v>
      </c>
      <c r="R15" s="31">
        <v>0</v>
      </c>
      <c r="S15" s="31">
        <v>0</v>
      </c>
      <c r="T15" s="31">
        <v>0</v>
      </c>
      <c r="U15" s="41">
        <v>0</v>
      </c>
      <c r="V15" s="41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</row>
    <row r="16" spans="1:27" ht="17.5" x14ac:dyDescent="0.35">
      <c r="A16" s="7" t="s">
        <v>13</v>
      </c>
      <c r="B16" s="7">
        <v>75714</v>
      </c>
      <c r="C16" s="7">
        <v>75313</v>
      </c>
      <c r="D16" s="37">
        <f t="shared" ref="D16:U16" si="3">D14-D15</f>
        <v>73810</v>
      </c>
      <c r="E16" s="34">
        <f t="shared" si="3"/>
        <v>70352</v>
      </c>
      <c r="F16" s="34">
        <f t="shared" si="3"/>
        <v>71537</v>
      </c>
      <c r="G16" s="34">
        <f t="shared" si="3"/>
        <v>61538</v>
      </c>
      <c r="H16" s="34">
        <f t="shared" si="3"/>
        <v>57672</v>
      </c>
      <c r="I16" s="34">
        <f t="shared" si="3"/>
        <v>68176</v>
      </c>
      <c r="J16" s="34">
        <f t="shared" si="3"/>
        <v>62378</v>
      </c>
      <c r="K16" s="34">
        <f t="shared" si="3"/>
        <v>67235</v>
      </c>
      <c r="L16" s="34">
        <f t="shared" si="3"/>
        <v>68038</v>
      </c>
      <c r="M16" s="34">
        <f t="shared" si="3"/>
        <v>66151</v>
      </c>
      <c r="N16" s="34">
        <f t="shared" si="3"/>
        <v>59506</v>
      </c>
      <c r="O16" s="34">
        <f t="shared" si="3"/>
        <v>34101</v>
      </c>
      <c r="P16" s="34">
        <f t="shared" si="3"/>
        <v>46708</v>
      </c>
      <c r="Q16" s="35">
        <f t="shared" si="3"/>
        <v>47421.82</v>
      </c>
      <c r="R16" s="34">
        <f t="shared" si="3"/>
        <v>52983.62</v>
      </c>
      <c r="S16" s="34">
        <f t="shared" si="3"/>
        <v>71973</v>
      </c>
      <c r="T16" s="34">
        <f t="shared" si="3"/>
        <v>73303</v>
      </c>
      <c r="U16" s="34">
        <f t="shared" si="3"/>
        <v>75419</v>
      </c>
      <c r="V16" s="34">
        <f t="shared" ref="V16:X16" si="4">V14-V15</f>
        <v>75238</v>
      </c>
      <c r="W16" s="34">
        <f t="shared" si="4"/>
        <v>73970</v>
      </c>
      <c r="X16" s="34">
        <f t="shared" si="4"/>
        <v>73633</v>
      </c>
      <c r="Y16" s="34">
        <f t="shared" ref="Y16:Z16" si="5">Y14-Y15</f>
        <v>73312</v>
      </c>
      <c r="Z16" s="34">
        <f t="shared" si="5"/>
        <v>74676</v>
      </c>
      <c r="AA16" s="34">
        <f t="shared" ref="AA16" si="6">AA14-AA15</f>
        <v>73777</v>
      </c>
    </row>
    <row r="17" spans="1:27" ht="15.5" x14ac:dyDescent="0.35">
      <c r="A17" s="8"/>
      <c r="B17" s="8"/>
      <c r="C17" s="8"/>
      <c r="D17" s="36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9"/>
      <c r="R17" s="28"/>
      <c r="S17" s="28"/>
      <c r="T17" s="28"/>
      <c r="U17" s="28"/>
      <c r="V17" s="28"/>
      <c r="W17" s="36"/>
      <c r="X17" s="36"/>
      <c r="Y17" s="36"/>
      <c r="Z17" s="36"/>
      <c r="AA17" s="36"/>
    </row>
    <row r="18" spans="1:27" ht="17.5" x14ac:dyDescent="0.35">
      <c r="A18" s="5" t="s">
        <v>14</v>
      </c>
      <c r="B18" s="5">
        <v>90640</v>
      </c>
      <c r="C18" s="5">
        <v>90640</v>
      </c>
      <c r="D18" s="27">
        <v>90640</v>
      </c>
      <c r="E18" s="28">
        <v>90640</v>
      </c>
      <c r="F18" s="28">
        <v>90640</v>
      </c>
      <c r="G18" s="28">
        <v>90640</v>
      </c>
      <c r="H18" s="28">
        <v>90640</v>
      </c>
      <c r="I18" s="28">
        <v>90640</v>
      </c>
      <c r="J18" s="28">
        <v>90640</v>
      </c>
      <c r="K18" s="28">
        <v>90640</v>
      </c>
      <c r="L18" s="28">
        <v>90640</v>
      </c>
      <c r="M18" s="28">
        <v>90640</v>
      </c>
      <c r="N18" s="28">
        <v>90640</v>
      </c>
      <c r="O18" s="28">
        <v>90640</v>
      </c>
      <c r="P18" s="28">
        <v>90640</v>
      </c>
      <c r="Q18" s="28">
        <v>90640</v>
      </c>
      <c r="R18" s="28">
        <v>90640</v>
      </c>
      <c r="S18" s="28">
        <v>90640</v>
      </c>
      <c r="T18" s="28">
        <v>90640</v>
      </c>
      <c r="U18" s="28">
        <v>90640</v>
      </c>
      <c r="V18" s="28">
        <v>90640</v>
      </c>
      <c r="W18" s="27">
        <v>90640</v>
      </c>
      <c r="X18" s="27">
        <v>90640</v>
      </c>
      <c r="Y18" s="27">
        <v>90640</v>
      </c>
      <c r="Z18" s="27">
        <v>90640</v>
      </c>
      <c r="AA18" s="27">
        <v>90640</v>
      </c>
    </row>
    <row r="19" spans="1:27" ht="15.5" x14ac:dyDescent="0.35">
      <c r="A19" s="9"/>
      <c r="B19" s="9"/>
      <c r="C19" s="9"/>
      <c r="D19" s="9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  <c r="P19" s="10"/>
      <c r="Q19" s="10"/>
      <c r="R19" s="10"/>
      <c r="S19" s="10"/>
      <c r="T19" s="10"/>
      <c r="U19" s="10"/>
      <c r="V19" s="9"/>
      <c r="W19" s="9"/>
      <c r="X19" s="9"/>
      <c r="Y19" s="9"/>
      <c r="Z19" s="9"/>
      <c r="AA19" s="9"/>
    </row>
    <row r="20" spans="1:27" ht="15.5" x14ac:dyDescent="0.35">
      <c r="A20" s="3" t="s">
        <v>15</v>
      </c>
      <c r="B20" s="3"/>
      <c r="C20" s="3"/>
      <c r="D20" s="3"/>
      <c r="E20" s="2"/>
      <c r="F20" s="2"/>
      <c r="G20" s="2"/>
      <c r="H20" s="2"/>
      <c r="I20" s="2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</row>
    <row r="21" spans="1:27" ht="16" thickBot="1" x14ac:dyDescent="0.4">
      <c r="A21" s="12" t="s">
        <v>16</v>
      </c>
      <c r="B21" s="12" t="s">
        <v>53</v>
      </c>
      <c r="C21" s="12" t="s">
        <v>54</v>
      </c>
      <c r="D21" s="12" t="s">
        <v>55</v>
      </c>
      <c r="E21" s="12">
        <v>2001</v>
      </c>
      <c r="F21" s="12">
        <f t="shared" ref="F21:U21" si="7">E21+1</f>
        <v>2002</v>
      </c>
      <c r="G21" s="12">
        <f t="shared" si="7"/>
        <v>2003</v>
      </c>
      <c r="H21" s="12">
        <f t="shared" si="7"/>
        <v>2004</v>
      </c>
      <c r="I21" s="12">
        <f t="shared" si="7"/>
        <v>2005</v>
      </c>
      <c r="J21" s="12">
        <f t="shared" si="7"/>
        <v>2006</v>
      </c>
      <c r="K21" s="12">
        <f t="shared" si="7"/>
        <v>2007</v>
      </c>
      <c r="L21" s="12">
        <f t="shared" si="7"/>
        <v>2008</v>
      </c>
      <c r="M21" s="12">
        <f t="shared" si="7"/>
        <v>2009</v>
      </c>
      <c r="N21" s="12">
        <f t="shared" si="7"/>
        <v>2010</v>
      </c>
      <c r="O21" s="12">
        <f t="shared" si="7"/>
        <v>2011</v>
      </c>
      <c r="P21" s="12">
        <f t="shared" si="7"/>
        <v>2012</v>
      </c>
      <c r="Q21" s="12">
        <f t="shared" si="7"/>
        <v>2013</v>
      </c>
      <c r="R21" s="12">
        <f t="shared" si="7"/>
        <v>2014</v>
      </c>
      <c r="S21" s="12">
        <f t="shared" si="7"/>
        <v>2015</v>
      </c>
      <c r="T21" s="12">
        <f t="shared" si="7"/>
        <v>2016</v>
      </c>
      <c r="U21" s="12">
        <f t="shared" si="7"/>
        <v>2017</v>
      </c>
      <c r="V21" s="12">
        <v>2018</v>
      </c>
      <c r="W21" s="12">
        <v>2019</v>
      </c>
      <c r="X21" s="12">
        <v>2020</v>
      </c>
      <c r="Y21" s="12">
        <v>2021</v>
      </c>
      <c r="Z21" s="12">
        <v>2022</v>
      </c>
      <c r="AA21" s="12">
        <v>2023</v>
      </c>
    </row>
    <row r="22" spans="1:27" ht="17.5" x14ac:dyDescent="0.35">
      <c r="A22" s="7" t="s">
        <v>17</v>
      </c>
      <c r="B22" s="7" t="s">
        <v>18</v>
      </c>
      <c r="C22" s="7" t="s">
        <v>18</v>
      </c>
      <c r="D22" s="3" t="s">
        <v>18</v>
      </c>
      <c r="E22" s="3" t="s">
        <v>18</v>
      </c>
      <c r="F22" s="3" t="s">
        <v>18</v>
      </c>
      <c r="G22" s="3" t="s">
        <v>19</v>
      </c>
      <c r="H22" s="3" t="s">
        <v>19</v>
      </c>
      <c r="I22" s="3" t="s">
        <v>20</v>
      </c>
      <c r="J22" s="3" t="s">
        <v>21</v>
      </c>
      <c r="K22" s="3" t="s">
        <v>21</v>
      </c>
      <c r="L22" s="3" t="s">
        <v>18</v>
      </c>
      <c r="M22" s="3" t="s">
        <v>22</v>
      </c>
      <c r="N22" s="3" t="s">
        <v>20</v>
      </c>
      <c r="O22" s="3" t="s">
        <v>23</v>
      </c>
      <c r="P22" s="3" t="s">
        <v>24</v>
      </c>
      <c r="Q22" s="3" t="s">
        <v>25</v>
      </c>
      <c r="R22" s="3" t="s">
        <v>26</v>
      </c>
      <c r="S22" s="3" t="s">
        <v>27</v>
      </c>
      <c r="T22" s="3" t="s">
        <v>28</v>
      </c>
      <c r="U22" s="3" t="s">
        <v>20</v>
      </c>
      <c r="V22" s="3" t="s">
        <v>24</v>
      </c>
      <c r="W22" s="3" t="s">
        <v>57</v>
      </c>
      <c r="X22" s="3" t="s">
        <v>57</v>
      </c>
      <c r="Y22" s="3" t="s">
        <v>23</v>
      </c>
      <c r="Z22" s="3" t="s">
        <v>60</v>
      </c>
      <c r="AA22" s="3" t="s">
        <v>57</v>
      </c>
    </row>
    <row r="23" spans="1:27" ht="15.5" x14ac:dyDescent="0.35">
      <c r="A23" s="9"/>
      <c r="B23" s="9"/>
      <c r="C23" s="9"/>
      <c r="D23" s="9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2"/>
      <c r="Q23" s="22"/>
      <c r="R23" s="22"/>
      <c r="S23" s="22"/>
      <c r="T23" s="22"/>
      <c r="U23" s="22"/>
      <c r="V23" s="9"/>
      <c r="W23" s="9"/>
      <c r="X23" s="9"/>
      <c r="Y23" s="9"/>
      <c r="Z23" s="9"/>
      <c r="AA23" s="9"/>
    </row>
    <row r="24" spans="1:27" ht="17.5" x14ac:dyDescent="0.35">
      <c r="A24" s="7" t="s">
        <v>29</v>
      </c>
      <c r="B24" s="7">
        <v>494979</v>
      </c>
      <c r="C24" s="7">
        <v>494979</v>
      </c>
      <c r="D24" s="1">
        <v>494979</v>
      </c>
      <c r="E24" s="1">
        <v>494979</v>
      </c>
      <c r="F24" s="1">
        <v>494979</v>
      </c>
      <c r="G24" s="1">
        <v>165144</v>
      </c>
      <c r="H24" s="1">
        <v>185507</v>
      </c>
      <c r="I24" s="1">
        <v>494979</v>
      </c>
      <c r="J24" s="1">
        <v>211385</v>
      </c>
      <c r="K24" s="1">
        <v>311517</v>
      </c>
      <c r="L24" s="1">
        <v>320838</v>
      </c>
      <c r="M24" s="1">
        <v>295898</v>
      </c>
      <c r="N24" s="1">
        <v>278724</v>
      </c>
      <c r="O24" s="1">
        <v>52000</v>
      </c>
      <c r="P24" s="1">
        <v>126427</v>
      </c>
      <c r="Q24" s="1">
        <v>53700</v>
      </c>
      <c r="R24" s="1">
        <v>99700</v>
      </c>
      <c r="S24" s="1">
        <v>142233</v>
      </c>
      <c r="T24" s="1">
        <v>180695</v>
      </c>
      <c r="U24" s="1">
        <v>305534</v>
      </c>
      <c r="V24" s="1">
        <v>121595</v>
      </c>
      <c r="W24" s="1">
        <v>194510</v>
      </c>
      <c r="X24" s="1">
        <v>191432</v>
      </c>
      <c r="Y24" s="1">
        <v>51330</v>
      </c>
      <c r="Z24" s="1">
        <v>78404</v>
      </c>
      <c r="AA24" s="1">
        <v>192267</v>
      </c>
    </row>
    <row r="25" spans="1:27" ht="18" thickBot="1" x14ac:dyDescent="0.4">
      <c r="A25" s="13" t="s">
        <v>30</v>
      </c>
      <c r="B25" s="13">
        <v>485437</v>
      </c>
      <c r="C25" s="13">
        <v>422522</v>
      </c>
      <c r="D25" s="24">
        <v>455435</v>
      </c>
      <c r="E25" s="24">
        <v>455804</v>
      </c>
      <c r="F25" s="24">
        <v>425294</v>
      </c>
      <c r="G25" s="24">
        <v>161825</v>
      </c>
      <c r="H25" s="24">
        <v>163928</v>
      </c>
      <c r="I25" s="24">
        <v>331270</v>
      </c>
      <c r="J25" s="25">
        <v>208646</v>
      </c>
      <c r="K25" s="25">
        <v>299984</v>
      </c>
      <c r="L25" s="25">
        <v>329293</v>
      </c>
      <c r="M25" s="25">
        <v>305475</v>
      </c>
      <c r="N25" s="25">
        <v>282098</v>
      </c>
      <c r="O25" s="25">
        <v>55037</v>
      </c>
      <c r="P25" s="24">
        <v>135859</v>
      </c>
      <c r="Q25" s="24">
        <v>54002</v>
      </c>
      <c r="R25" s="24">
        <v>100706</v>
      </c>
      <c r="S25" s="24">
        <v>143404</v>
      </c>
      <c r="T25" s="24">
        <v>175199</v>
      </c>
      <c r="U25" s="24">
        <v>259510</v>
      </c>
      <c r="V25" s="24">
        <v>127414</v>
      </c>
      <c r="W25" s="24">
        <v>191462</v>
      </c>
      <c r="X25" s="24">
        <v>198285</v>
      </c>
      <c r="Y25" s="24">
        <v>57707</v>
      </c>
      <c r="Z25" s="24">
        <v>82302</v>
      </c>
      <c r="AA25" s="24">
        <v>189551</v>
      </c>
    </row>
    <row r="26" spans="1:27" ht="17.5" x14ac:dyDescent="0.35">
      <c r="A26" s="7" t="s">
        <v>31</v>
      </c>
      <c r="B26" s="7">
        <v>9542</v>
      </c>
      <c r="C26" s="7">
        <v>72457</v>
      </c>
      <c r="D26" s="1">
        <f t="shared" ref="D26:X26" si="8">D24-D25</f>
        <v>39544</v>
      </c>
      <c r="E26" s="1">
        <f t="shared" si="8"/>
        <v>39175</v>
      </c>
      <c r="F26" s="1">
        <f t="shared" si="8"/>
        <v>69685</v>
      </c>
      <c r="G26" s="1">
        <f t="shared" si="8"/>
        <v>3319</v>
      </c>
      <c r="H26" s="1">
        <f t="shared" si="8"/>
        <v>21579</v>
      </c>
      <c r="I26" s="1">
        <f t="shared" si="8"/>
        <v>163709</v>
      </c>
      <c r="J26" s="1">
        <f t="shared" si="8"/>
        <v>2739</v>
      </c>
      <c r="K26" s="1">
        <f t="shared" si="8"/>
        <v>11533</v>
      </c>
      <c r="L26" s="1">
        <f t="shared" si="8"/>
        <v>-8455</v>
      </c>
      <c r="M26" s="1">
        <f t="shared" si="8"/>
        <v>-9577</v>
      </c>
      <c r="N26" s="1">
        <f t="shared" si="8"/>
        <v>-3374</v>
      </c>
      <c r="O26" s="1">
        <f t="shared" si="8"/>
        <v>-3037</v>
      </c>
      <c r="P26" s="1">
        <f t="shared" si="8"/>
        <v>-9432</v>
      </c>
      <c r="Q26" s="1">
        <f t="shared" si="8"/>
        <v>-302</v>
      </c>
      <c r="R26" s="1">
        <f t="shared" si="8"/>
        <v>-1006</v>
      </c>
      <c r="S26" s="1">
        <f t="shared" si="8"/>
        <v>-1171</v>
      </c>
      <c r="T26" s="1">
        <f t="shared" si="8"/>
        <v>5496</v>
      </c>
      <c r="U26" s="1">
        <f t="shared" si="8"/>
        <v>46024</v>
      </c>
      <c r="V26" s="1">
        <f t="shared" si="8"/>
        <v>-5819</v>
      </c>
      <c r="W26" s="1">
        <f t="shared" si="8"/>
        <v>3048</v>
      </c>
      <c r="X26" s="1">
        <f t="shared" si="8"/>
        <v>-6853</v>
      </c>
      <c r="Y26" s="1">
        <f t="shared" ref="Y26:Z26" si="9">Y24-Y25</f>
        <v>-6377</v>
      </c>
      <c r="Z26" s="1">
        <f t="shared" si="9"/>
        <v>-3898</v>
      </c>
      <c r="AA26" s="1">
        <f t="shared" ref="AA26" si="10">AA24-AA25</f>
        <v>2716</v>
      </c>
    </row>
    <row r="27" spans="1:27" ht="15.5" x14ac:dyDescent="0.35">
      <c r="A27" s="9"/>
      <c r="B27" s="9"/>
      <c r="C27" s="9"/>
      <c r="D27" s="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2"/>
      <c r="Q27" s="22"/>
      <c r="R27" s="22"/>
      <c r="S27" s="22"/>
      <c r="T27" s="22"/>
      <c r="U27" s="22"/>
      <c r="V27" s="9"/>
      <c r="W27" s="9"/>
      <c r="X27" s="9"/>
      <c r="Y27" s="9"/>
      <c r="Z27" s="9"/>
      <c r="AA27" s="9"/>
    </row>
    <row r="28" spans="1:27" ht="17.5" x14ac:dyDescent="0.35">
      <c r="A28" s="7" t="s">
        <v>32</v>
      </c>
      <c r="B28" s="7">
        <v>263775</v>
      </c>
      <c r="C28" s="7">
        <v>221255</v>
      </c>
      <c r="D28" s="1">
        <v>245284</v>
      </c>
      <c r="E28" s="1">
        <v>243890</v>
      </c>
      <c r="F28" s="1">
        <v>223997</v>
      </c>
      <c r="G28" s="1">
        <v>52329</v>
      </c>
      <c r="H28" s="1">
        <v>52128</v>
      </c>
      <c r="I28" s="1">
        <v>170225</v>
      </c>
      <c r="J28" s="1">
        <v>84489</v>
      </c>
      <c r="K28" s="1">
        <v>147963</v>
      </c>
      <c r="L28" s="1">
        <v>176476</v>
      </c>
      <c r="M28" s="1">
        <v>178120</v>
      </c>
      <c r="N28" s="1">
        <v>147881</v>
      </c>
      <c r="O28" s="1">
        <v>22896</v>
      </c>
      <c r="P28" s="1">
        <v>57014</v>
      </c>
      <c r="Q28" s="1">
        <v>19711</v>
      </c>
      <c r="R28" s="1">
        <v>48135</v>
      </c>
      <c r="S28" s="1">
        <v>70416</v>
      </c>
      <c r="T28" s="1">
        <v>83103</v>
      </c>
      <c r="U28" s="1">
        <v>139589</v>
      </c>
      <c r="V28" s="1">
        <v>68245</v>
      </c>
      <c r="W28" s="1">
        <v>90134</v>
      </c>
      <c r="X28" s="1">
        <v>91501</v>
      </c>
      <c r="Y28" s="1">
        <v>26085</v>
      </c>
      <c r="Z28" s="1">
        <v>37734</v>
      </c>
      <c r="AA28" s="1">
        <v>88959</v>
      </c>
    </row>
    <row r="29" spans="1:27" x14ac:dyDescent="0.35">
      <c r="A29" s="14"/>
      <c r="B29" s="14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</row>
    <row r="30" spans="1:27" ht="21" x14ac:dyDescent="0.4">
      <c r="A30" s="15" t="s">
        <v>33</v>
      </c>
      <c r="B30" s="16"/>
      <c r="C30" s="17"/>
      <c r="D30" s="17"/>
      <c r="E30" s="1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"/>
    </row>
    <row r="31" spans="1:27" ht="21" x14ac:dyDescent="0.4">
      <c r="A31" s="15" t="s">
        <v>34</v>
      </c>
      <c r="B31" s="16"/>
      <c r="C31" s="17"/>
      <c r="D31" s="17"/>
      <c r="E31" s="1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"/>
    </row>
    <row r="32" spans="1:27" ht="21" x14ac:dyDescent="0.4">
      <c r="A32" s="15" t="s">
        <v>35</v>
      </c>
      <c r="B32" s="16"/>
      <c r="C32" s="17"/>
      <c r="D32" s="17"/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"/>
    </row>
    <row r="33" spans="1:16" ht="21" x14ac:dyDescent="0.4">
      <c r="A33" s="15" t="s">
        <v>36</v>
      </c>
      <c r="B33" s="16"/>
      <c r="C33" s="17"/>
      <c r="D33" s="17"/>
      <c r="E33" s="1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2"/>
    </row>
    <row r="34" spans="1:16" ht="21" x14ac:dyDescent="0.4">
      <c r="A34" s="15" t="s">
        <v>37</v>
      </c>
      <c r="B34" s="16"/>
      <c r="C34" s="17"/>
      <c r="D34" s="17"/>
      <c r="E34" s="1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2"/>
    </row>
    <row r="35" spans="1:16" ht="21" x14ac:dyDescent="0.4">
      <c r="A35" s="15" t="s">
        <v>38</v>
      </c>
      <c r="B35" s="16"/>
      <c r="C35" s="17"/>
      <c r="D35" s="17"/>
      <c r="E35" s="1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2"/>
    </row>
    <row r="36" spans="1:16" ht="21" x14ac:dyDescent="0.4">
      <c r="A36" s="19" t="s">
        <v>39</v>
      </c>
      <c r="B36" s="16"/>
      <c r="C36" s="17"/>
      <c r="D36" s="17"/>
      <c r="E36" s="1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2"/>
    </row>
    <row r="37" spans="1:16" ht="21" x14ac:dyDescent="0.4">
      <c r="A37" s="19" t="s">
        <v>40</v>
      </c>
      <c r="B37" s="16"/>
      <c r="C37" s="17"/>
      <c r="D37" s="17"/>
      <c r="E37" s="1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2"/>
    </row>
    <row r="38" spans="1:16" ht="21" x14ac:dyDescent="0.4">
      <c r="A38" s="19" t="s">
        <v>41</v>
      </c>
      <c r="B38" s="16"/>
      <c r="C38" s="17"/>
      <c r="D38" s="17"/>
      <c r="E38" s="1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2"/>
    </row>
    <row r="39" spans="1:16" ht="21" x14ac:dyDescent="0.4">
      <c r="A39" s="19" t="s">
        <v>42</v>
      </c>
      <c r="B39" s="16"/>
      <c r="C39" s="17"/>
      <c r="D39" s="17"/>
      <c r="E39" s="1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"/>
    </row>
    <row r="40" spans="1:16" ht="21" x14ac:dyDescent="0.4">
      <c r="A40" s="19" t="s">
        <v>43</v>
      </c>
      <c r="B40" s="16"/>
      <c r="C40" s="17"/>
      <c r="D40" s="17"/>
      <c r="E40" s="1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2"/>
    </row>
  </sheetData>
  <pageMargins left="0.7" right="0.7" top="0.75" bottom="0.75" header="0.3" footer="0.3"/>
  <pageSetup scale="47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B4ED-00B6-4D9A-9733-9092437CA4BF}">
  <dimension ref="B1:F28"/>
  <sheetViews>
    <sheetView topLeftCell="A6" workbookViewId="0">
      <selection activeCell="J29" sqref="J29"/>
    </sheetView>
  </sheetViews>
  <sheetFormatPr defaultRowHeight="14.5" x14ac:dyDescent="0.35"/>
  <sheetData>
    <row r="1" spans="2:6" x14ac:dyDescent="0.35">
      <c r="B1" t="s">
        <v>56</v>
      </c>
    </row>
    <row r="3" spans="2:6" ht="16" thickBot="1" x14ac:dyDescent="0.4">
      <c r="B3" s="12">
        <v>1979</v>
      </c>
      <c r="C3" s="3" t="s">
        <v>18</v>
      </c>
      <c r="E3" s="12" t="s">
        <v>53</v>
      </c>
      <c r="F3" s="7" t="s">
        <v>18</v>
      </c>
    </row>
    <row r="4" spans="2:6" ht="16" thickBot="1" x14ac:dyDescent="0.4">
      <c r="B4" s="12">
        <v>1980</v>
      </c>
      <c r="C4" s="3" t="s">
        <v>18</v>
      </c>
      <c r="E4" s="12" t="s">
        <v>54</v>
      </c>
      <c r="F4" s="7" t="s">
        <v>18</v>
      </c>
    </row>
    <row r="5" spans="2:6" ht="16" thickBot="1" x14ac:dyDescent="0.4">
      <c r="B5" s="12">
        <v>1981</v>
      </c>
      <c r="C5" s="3" t="s">
        <v>18</v>
      </c>
      <c r="E5" s="12" t="s">
        <v>55</v>
      </c>
      <c r="F5" s="3" t="s">
        <v>18</v>
      </c>
    </row>
    <row r="6" spans="2:6" ht="16" thickBot="1" x14ac:dyDescent="0.4">
      <c r="B6" s="12">
        <v>1982</v>
      </c>
      <c r="C6" s="3" t="s">
        <v>18</v>
      </c>
      <c r="E6" s="12">
        <v>2001</v>
      </c>
      <c r="F6" s="3" t="s">
        <v>18</v>
      </c>
    </row>
    <row r="7" spans="2:6" ht="16" thickBot="1" x14ac:dyDescent="0.4">
      <c r="B7" s="12">
        <v>1983</v>
      </c>
      <c r="C7" s="3" t="s">
        <v>18</v>
      </c>
      <c r="E7" s="12">
        <f t="shared" ref="E7:E22" si="0">E6+1</f>
        <v>2002</v>
      </c>
      <c r="F7" s="3" t="s">
        <v>18</v>
      </c>
    </row>
    <row r="8" spans="2:6" ht="16" thickBot="1" x14ac:dyDescent="0.4">
      <c r="B8" s="12">
        <v>1984</v>
      </c>
      <c r="C8" s="3" t="s">
        <v>18</v>
      </c>
      <c r="E8" s="12">
        <f t="shared" si="0"/>
        <v>2003</v>
      </c>
      <c r="F8" s="3" t="s">
        <v>19</v>
      </c>
    </row>
    <row r="9" spans="2:6" ht="16" thickBot="1" x14ac:dyDescent="0.4">
      <c r="B9" s="12">
        <v>1985</v>
      </c>
      <c r="C9" s="3" t="s">
        <v>18</v>
      </c>
      <c r="E9" s="12">
        <f t="shared" si="0"/>
        <v>2004</v>
      </c>
      <c r="F9" s="3" t="s">
        <v>19</v>
      </c>
    </row>
    <row r="10" spans="2:6" ht="16" thickBot="1" x14ac:dyDescent="0.4">
      <c r="B10" s="12">
        <v>1986</v>
      </c>
      <c r="C10" s="3" t="s">
        <v>18</v>
      </c>
      <c r="E10" s="12">
        <f t="shared" si="0"/>
        <v>2005</v>
      </c>
      <c r="F10" s="3" t="s">
        <v>20</v>
      </c>
    </row>
    <row r="11" spans="2:6" ht="16" thickBot="1" x14ac:dyDescent="0.4">
      <c r="B11" s="12">
        <v>1987</v>
      </c>
      <c r="C11" s="3" t="s">
        <v>18</v>
      </c>
      <c r="E11" s="12">
        <f t="shared" si="0"/>
        <v>2006</v>
      </c>
      <c r="F11" s="3" t="s">
        <v>21</v>
      </c>
    </row>
    <row r="12" spans="2:6" ht="16" thickBot="1" x14ac:dyDescent="0.4">
      <c r="B12" s="12">
        <v>1988</v>
      </c>
      <c r="C12" s="3" t="s">
        <v>18</v>
      </c>
      <c r="E12" s="12">
        <f t="shared" si="0"/>
        <v>2007</v>
      </c>
      <c r="F12" s="3" t="s">
        <v>21</v>
      </c>
    </row>
    <row r="13" spans="2:6" ht="16" thickBot="1" x14ac:dyDescent="0.4">
      <c r="B13" s="12">
        <v>1989</v>
      </c>
      <c r="C13" s="3" t="s">
        <v>18</v>
      </c>
      <c r="E13" s="12">
        <f t="shared" si="0"/>
        <v>2008</v>
      </c>
      <c r="F13" s="3" t="s">
        <v>18</v>
      </c>
    </row>
    <row r="14" spans="2:6" ht="16" thickBot="1" x14ac:dyDescent="0.4">
      <c r="B14" s="12" t="s">
        <v>45</v>
      </c>
      <c r="C14" s="3" t="s">
        <v>18</v>
      </c>
      <c r="E14" s="12">
        <f t="shared" si="0"/>
        <v>2009</v>
      </c>
      <c r="F14" s="3" t="s">
        <v>22</v>
      </c>
    </row>
    <row r="15" spans="2:6" ht="16" thickBot="1" x14ac:dyDescent="0.4">
      <c r="B15" s="12" t="s">
        <v>46</v>
      </c>
      <c r="C15" s="3" t="s">
        <v>18</v>
      </c>
      <c r="E15" s="12">
        <f t="shared" si="0"/>
        <v>2010</v>
      </c>
      <c r="F15" s="3" t="s">
        <v>20</v>
      </c>
    </row>
    <row r="16" spans="2:6" ht="16" thickBot="1" x14ac:dyDescent="0.4">
      <c r="B16" s="12" t="s">
        <v>47</v>
      </c>
      <c r="C16" s="3" t="s">
        <v>18</v>
      </c>
      <c r="E16" s="12">
        <f t="shared" si="0"/>
        <v>2011</v>
      </c>
      <c r="F16" s="3" t="s">
        <v>23</v>
      </c>
    </row>
    <row r="17" spans="2:6" ht="16" thickBot="1" x14ac:dyDescent="0.4">
      <c r="B17" s="12" t="s">
        <v>48</v>
      </c>
      <c r="C17" s="3" t="s">
        <v>18</v>
      </c>
      <c r="E17" s="12">
        <f t="shared" si="0"/>
        <v>2012</v>
      </c>
      <c r="F17" s="3" t="s">
        <v>24</v>
      </c>
    </row>
    <row r="18" spans="2:6" ht="16" thickBot="1" x14ac:dyDescent="0.4">
      <c r="B18" s="12" t="s">
        <v>49</v>
      </c>
      <c r="C18" s="3" t="s">
        <v>18</v>
      </c>
      <c r="E18" s="12">
        <f t="shared" si="0"/>
        <v>2013</v>
      </c>
      <c r="F18" s="3" t="s">
        <v>25</v>
      </c>
    </row>
    <row r="19" spans="2:6" ht="16" thickBot="1" x14ac:dyDescent="0.4">
      <c r="B19" s="12" t="s">
        <v>50</v>
      </c>
      <c r="C19" s="3" t="s">
        <v>18</v>
      </c>
      <c r="E19" s="12">
        <f t="shared" si="0"/>
        <v>2014</v>
      </c>
      <c r="F19" s="3" t="s">
        <v>26</v>
      </c>
    </row>
    <row r="20" spans="2:6" ht="16" thickBot="1" x14ac:dyDescent="0.4">
      <c r="B20" s="12" t="s">
        <v>51</v>
      </c>
      <c r="C20" s="3" t="s">
        <v>18</v>
      </c>
      <c r="E20" s="12">
        <f t="shared" si="0"/>
        <v>2015</v>
      </c>
      <c r="F20" s="3" t="s">
        <v>27</v>
      </c>
    </row>
    <row r="21" spans="2:6" ht="16" thickBot="1" x14ac:dyDescent="0.4">
      <c r="B21" s="12" t="s">
        <v>52</v>
      </c>
      <c r="C21" s="3" t="s">
        <v>18</v>
      </c>
      <c r="E21" s="12">
        <f t="shared" si="0"/>
        <v>2016</v>
      </c>
      <c r="F21" s="3" t="s">
        <v>28</v>
      </c>
    </row>
    <row r="22" spans="2:6" ht="16" thickBot="1" x14ac:dyDescent="0.4">
      <c r="E22" s="12">
        <f t="shared" si="0"/>
        <v>2017</v>
      </c>
      <c r="F22" s="3" t="s">
        <v>20</v>
      </c>
    </row>
    <row r="23" spans="2:6" ht="16" thickBot="1" x14ac:dyDescent="0.4">
      <c r="E23" s="12">
        <v>2018</v>
      </c>
      <c r="F23" s="3" t="s">
        <v>24</v>
      </c>
    </row>
    <row r="24" spans="2:6" ht="16" thickBot="1" x14ac:dyDescent="0.4">
      <c r="E24" s="12">
        <v>2019</v>
      </c>
      <c r="F24" s="3" t="s">
        <v>57</v>
      </c>
    </row>
    <row r="25" spans="2:6" ht="16" thickBot="1" x14ac:dyDescent="0.4">
      <c r="E25" s="12">
        <v>2020</v>
      </c>
      <c r="F25" s="3" t="s">
        <v>57</v>
      </c>
    </row>
    <row r="26" spans="2:6" ht="16" thickBot="1" x14ac:dyDescent="0.4">
      <c r="E26" s="12">
        <v>2021</v>
      </c>
      <c r="F26" s="3" t="s">
        <v>23</v>
      </c>
    </row>
    <row r="27" spans="2:6" ht="15.5" x14ac:dyDescent="0.35">
      <c r="E27" s="3">
        <v>2022</v>
      </c>
      <c r="F27" s="3" t="s">
        <v>60</v>
      </c>
    </row>
    <row r="28" spans="2:6" ht="15.5" x14ac:dyDescent="0.35">
      <c r="E28" s="3">
        <v>2023</v>
      </c>
      <c r="F28" s="3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1EF3-202A-4781-96E7-A0C9F462C4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1979-1999</vt:lpstr>
      <vt:lpstr>2000-2023</vt:lpstr>
      <vt:lpstr>Column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Narvaez</dc:creator>
  <cp:lastModifiedBy>Beth Bardwell</cp:lastModifiedBy>
  <cp:lastPrinted>2022-01-24T19:29:04Z</cp:lastPrinted>
  <dcterms:created xsi:type="dcterms:W3CDTF">2017-03-14T23:53:27Z</dcterms:created>
  <dcterms:modified xsi:type="dcterms:W3CDTF">2024-02-28T18:06:20Z</dcterms:modified>
</cp:coreProperties>
</file>