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.alvareza./Google Drive/02_RESEARCH/03_PAPER/07_Real_Time_Contingencies/01_Script/RTC/DATA/"/>
    </mc:Choice>
  </mc:AlternateContent>
  <xr:revisionPtr revIDLastSave="0" documentId="13_ncr:1_{102D20B6-D36B-2F4E-A63B-482C938C5034}" xr6:coauthVersionLast="45" xr6:coauthVersionMax="45" xr10:uidLastSave="{00000000-0000-0000-0000-000000000000}"/>
  <bookViews>
    <workbookView xWindow="4380" yWindow="460" windowWidth="23260" windowHeight="12580" activeTab="7" xr2:uid="{00000000-000D-0000-FFFF-FFFF00000000}"/>
  </bookViews>
  <sheets>
    <sheet name="DATA" sheetId="1" r:id="rId1"/>
    <sheet name="BUS" sheetId="2" r:id="rId2"/>
    <sheet name="LOAD" sheetId="3" r:id="rId3"/>
    <sheet name="EXT_GRID" sheetId="4" r:id="rId4"/>
    <sheet name="LINE" sheetId="5" r:id="rId5"/>
    <sheet name="SWITCH" sheetId="6" r:id="rId6"/>
    <sheet name="SGEN" sheetId="7" r:id="rId7"/>
    <sheet name="GEN" sheetId="8" r:id="rId8"/>
    <sheet name="TRAFO" sheetId="9" r:id="rId9"/>
    <sheet name="TRAFO3W" sheetId="10" r:id="rId10"/>
    <sheet name="SHUN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5" l="1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<sst xmlns="http://schemas.openxmlformats.org/spreadsheetml/2006/main" count="763" uniqueCount="207">
  <si>
    <t>Name</t>
  </si>
  <si>
    <t>f</t>
  </si>
  <si>
    <t>sb_mva</t>
  </si>
  <si>
    <t>39 Bus New England System(7)</t>
  </si>
  <si>
    <t>index</t>
  </si>
  <si>
    <t>name</t>
  </si>
  <si>
    <t>geodata</t>
  </si>
  <si>
    <t>vn_kv</t>
  </si>
  <si>
    <t>type</t>
  </si>
  <si>
    <t>zone</t>
  </si>
  <si>
    <t>in_service</t>
  </si>
  <si>
    <t>max_vm_pu</t>
  </si>
  <si>
    <t>min_vm_pu</t>
  </si>
  <si>
    <t>None</t>
  </si>
  <si>
    <t>b</t>
  </si>
  <si>
    <t>TRUE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</si>
  <si>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</si>
  <si>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</si>
  <si>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</si>
  <si>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</si>
  <si>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</si>
  <si>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</si>
  <si>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</si>
  <si>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</si>
  <si>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0</t>
  </si>
  <si>
    <t>1</t>
  </si>
  <si>
    <t>FALSE</t>
  </si>
  <si>
    <t>vm_pu</t>
  </si>
  <si>
    <t>va_degree</t>
  </si>
  <si>
    <t>s_sc_max_mva</t>
  </si>
  <si>
    <t>max_p_mw</t>
  </si>
  <si>
    <t>min_p_mw</t>
  </si>
  <si>
    <t>max_q_mvar</t>
  </si>
  <si>
    <t>min_q_mvar</t>
  </si>
  <si>
    <t>s_sc_min_mva</t>
  </si>
  <si>
    <t>rx_max</t>
  </si>
  <si>
    <t>rx_min</t>
  </si>
  <si>
    <t>G 02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</si>
  <si>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</si>
  <si>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</si>
  <si>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</si>
  <si>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</si>
  <si>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</si>
  <si>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</si>
  <si>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</si>
  <si>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</si>
  <si>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</si>
  <si>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</si>
  <si>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ol</t>
  </si>
  <si>
    <t>element</t>
  </si>
  <si>
    <t>et</t>
  </si>
  <si>
    <t>closed</t>
  </si>
  <si>
    <t>z_ohm</t>
  </si>
  <si>
    <t>k</t>
  </si>
  <si>
    <t>rx</t>
  </si>
  <si>
    <t>slack</t>
  </si>
  <si>
    <t>xdss_pu</t>
  </si>
  <si>
    <t>rdss_pu</t>
  </si>
  <si>
    <t>cos_phi</t>
  </si>
  <si>
    <t>G 10</t>
  </si>
  <si>
    <t>G 08</t>
  </si>
  <si>
    <t>G 01</t>
  </si>
  <si>
    <t>G 03</t>
  </si>
  <si>
    <t>G 04</t>
  </si>
  <si>
    <t>G 05</t>
  </si>
  <si>
    <t>G 06</t>
  </si>
  <si>
    <t>G 09</t>
  </si>
  <si>
    <t>G 07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</si>
  <si>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</si>
  <si>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</si>
  <si>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</si>
  <si>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</si>
  <si>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</si>
  <si>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</si>
  <si>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</si>
  <si>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</si>
  <si>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</si>
  <si>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</si>
  <si>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</si>
  <si>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</si>
  <si>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</si>
  <si>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</si>
  <si>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</si>
  <si>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</si>
  <si>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</si>
  <si>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max_loading_percent</t>
  </si>
  <si>
    <t>hv</t>
  </si>
  <si>
    <t>std_type</t>
  </si>
  <si>
    <t>mv_bus</t>
  </si>
  <si>
    <t>vn_mv_kv</t>
  </si>
  <si>
    <t>sn_hv_mva</t>
  </si>
  <si>
    <t>sn_mv_mva</t>
  </si>
  <si>
    <t>sn_lv_mva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</si>
  <si>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</si>
  <si>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</si>
  <si>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</si>
  <si>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</si>
  <si>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</si>
  <si>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</si>
  <si>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</si>
  <si>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</si>
  <si>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</si>
  <si>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step</t>
  </si>
  <si>
    <t>LN_04_05</t>
  </si>
  <si>
    <t>LN _10_11</t>
  </si>
  <si>
    <t>LN_10_13</t>
  </si>
  <si>
    <t>LN_13_14</t>
  </si>
  <si>
    <t>LN _06_11</t>
  </si>
  <si>
    <t>LN_16_19</t>
  </si>
  <si>
    <t>LN_16_21</t>
  </si>
  <si>
    <t>LN_16_24</t>
  </si>
  <si>
    <t>LN_26_28</t>
  </si>
  <si>
    <t>LN_26_29</t>
  </si>
  <si>
    <t>LN_28_29</t>
  </si>
  <si>
    <t>LN_23_24</t>
  </si>
  <si>
    <t>LN_22_23</t>
  </si>
  <si>
    <t>LN_03_18</t>
  </si>
  <si>
    <t>LN_08_09</t>
  </si>
  <si>
    <t>LN_07_08</t>
  </si>
  <si>
    <t>LN_02_25</t>
  </si>
  <si>
    <t>LN_01_02</t>
  </si>
  <si>
    <t>LN_25_26</t>
  </si>
  <si>
    <t>LN_17_18</t>
  </si>
  <si>
    <t>LN_26_27</t>
  </si>
  <si>
    <t>LN_17_27</t>
  </si>
  <si>
    <t>LN_16_17</t>
  </si>
  <si>
    <t>LN_15_16</t>
  </si>
  <si>
    <t>LN_14_15</t>
  </si>
  <si>
    <t>LN_04_14</t>
  </si>
  <si>
    <t>LN_03_04</t>
  </si>
  <si>
    <t>LN_02_03</t>
  </si>
  <si>
    <t>LN_01_39</t>
  </si>
  <si>
    <t>LN_09_39</t>
  </si>
  <si>
    <t>LN_05_08</t>
  </si>
  <si>
    <t>LN_05_06</t>
  </si>
  <si>
    <t>LN_06_07</t>
  </si>
  <si>
    <t>LN_21_22</t>
  </si>
  <si>
    <t>Bus_08</t>
  </si>
  <si>
    <t>Bus_07</t>
  </si>
  <si>
    <t>Bus_05</t>
  </si>
  <si>
    <t>Bus_04</t>
  </si>
  <si>
    <t>Bus_06</t>
  </si>
  <si>
    <t>Bus_31</t>
  </si>
  <si>
    <t>Bus_11</t>
  </si>
  <si>
    <t>Bus_12</t>
  </si>
  <si>
    <t>Bus_10</t>
  </si>
  <si>
    <t>Bus_32</t>
  </si>
  <si>
    <t>Bus_13</t>
  </si>
  <si>
    <t>Bus_14</t>
  </si>
  <si>
    <t>Bus_15</t>
  </si>
  <si>
    <t>Bus_20</t>
  </si>
  <si>
    <t>Bus_19</t>
  </si>
  <si>
    <t>Bus_34</t>
  </si>
  <si>
    <t>Bus_33</t>
  </si>
  <si>
    <t>Bus_36</t>
  </si>
  <si>
    <t>Bus_23</t>
  </si>
  <si>
    <t>Bus_22</t>
  </si>
  <si>
    <t>Bus_37</t>
  </si>
  <si>
    <t>Bus_35</t>
  </si>
  <si>
    <t>Bus_24</t>
  </si>
  <si>
    <t>Bus_21</t>
  </si>
  <si>
    <t>Bus_16</t>
  </si>
  <si>
    <t>Bus_17</t>
  </si>
  <si>
    <t>Bus_27</t>
  </si>
  <si>
    <t>Bus_18</t>
  </si>
  <si>
    <t>Bus_03</t>
  </si>
  <si>
    <t>Bus_26</t>
  </si>
  <si>
    <t>Bus_28</t>
  </si>
  <si>
    <t>Bus_25</t>
  </si>
  <si>
    <t>Bus_29</t>
  </si>
  <si>
    <t>Bus_38</t>
  </si>
  <si>
    <t>Bus_30</t>
  </si>
  <si>
    <t>Bus_02</t>
  </si>
  <si>
    <t>Bus_01</t>
  </si>
  <si>
    <t>Bus_39</t>
  </si>
  <si>
    <t>Bus_09</t>
  </si>
  <si>
    <t>TR_1</t>
  </si>
  <si>
    <t>TR_2</t>
  </si>
  <si>
    <t>TR_3</t>
  </si>
  <si>
    <t>TR_4</t>
  </si>
  <si>
    <t>TR_5</t>
  </si>
  <si>
    <t>TR_6</t>
  </si>
  <si>
    <t>TR_7</t>
  </si>
  <si>
    <t>TR_8</t>
  </si>
  <si>
    <t>TR_9</t>
  </si>
  <si>
    <t>TR_10</t>
  </si>
  <si>
    <t>TR_11</t>
  </si>
  <si>
    <t>TR_12</t>
  </si>
  <si>
    <t>Load_03</t>
  </si>
  <si>
    <t>Load_04</t>
  </si>
  <si>
    <t>Load_07</t>
  </si>
  <si>
    <t>Load_08</t>
  </si>
  <si>
    <t>Load_12</t>
  </si>
  <si>
    <t>Load_15</t>
  </si>
  <si>
    <t>Load_16</t>
  </si>
  <si>
    <t>Load_18</t>
  </si>
  <si>
    <t>Load_20</t>
  </si>
  <si>
    <t>Load_21</t>
  </si>
  <si>
    <t>Load_23</t>
  </si>
  <si>
    <t>Load_24</t>
  </si>
  <si>
    <t>Load_25</t>
  </si>
  <si>
    <t>Load_26</t>
  </si>
  <si>
    <t>Load_27</t>
  </si>
  <si>
    <t>Load_28</t>
  </si>
  <si>
    <t>Load_29</t>
  </si>
  <si>
    <t>Load_31</t>
  </si>
  <si>
    <t>Load_39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</si>
</sst>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4"/>
      <color rgb="FF40404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14" workbookViewId="0">
      <selection activeCell="B14" sqref="B14"/>
    </sheetView>
  </sheetViews>
  <sheetFormatPr baseColWidth="10" defaultColWidth="11.1640625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3</v>
      </c>
      <c r="B2">
        <v>60</v>
      </c>
      <c r="C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opLeftCell="A4" workbookViewId="0">
      <selection activeCell="A26" sqref="A26"/>
    </sheetView>
  </sheetViews>
  <sheetFormatPr baseColWidth="10" defaultColWidth="11.1640625" defaultRowHeight="16" x14ac:dyDescent="0.2"/>
  <sheetData>
    <row r="1" spans="1:9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">
      <c r="A2">
        <v>0</v>
      </c>
      <c r="B2" t="s">
        <v>137</v>
      </c>
      <c r="C2" t="s">
        <v>13</v>
      </c>
      <c r="D2">
        <v>345</v>
      </c>
      <c r="E2" t="s">
        <v>14</v>
      </c>
      <c r="F2" t="s">
        <v>13</v>
      </c>
      <c r="G2" t="s">
        <v>15</v>
      </c>
      <c r="H2" s="2">
        <v>1.049999952316284</v>
      </c>
      <c r="I2">
        <v>0</v>
      </c>
    </row>
    <row r="3" spans="1:9" x14ac:dyDescent="0.2">
      <c r="A3">
        <v>1</v>
      </c>
      <c r="B3" t="s">
        <v>138</v>
      </c>
      <c r="C3" t="s">
        <v>13</v>
      </c>
      <c r="D3">
        <v>345</v>
      </c>
      <c r="E3" t="s">
        <v>14</v>
      </c>
      <c r="F3" t="s">
        <v>13</v>
      </c>
      <c r="G3" t="s">
        <v>15</v>
      </c>
      <c r="H3" s="2">
        <v>1.049999952316284</v>
      </c>
      <c r="I3">
        <v>0</v>
      </c>
    </row>
    <row r="4" spans="1:9" x14ac:dyDescent="0.2">
      <c r="A4">
        <v>2</v>
      </c>
      <c r="B4" t="s">
        <v>139</v>
      </c>
      <c r="C4" t="s">
        <v>13</v>
      </c>
      <c r="D4">
        <v>345</v>
      </c>
      <c r="E4" t="s">
        <v>14</v>
      </c>
      <c r="F4" t="s">
        <v>13</v>
      </c>
      <c r="G4" t="s">
        <v>15</v>
      </c>
      <c r="H4" s="2">
        <v>1.049999952316284</v>
      </c>
      <c r="I4">
        <v>0</v>
      </c>
    </row>
    <row r="5" spans="1:9" x14ac:dyDescent="0.2">
      <c r="A5">
        <v>3</v>
      </c>
      <c r="B5" t="s">
        <v>140</v>
      </c>
      <c r="C5" t="s">
        <v>13</v>
      </c>
      <c r="D5">
        <v>345</v>
      </c>
      <c r="E5" t="s">
        <v>14</v>
      </c>
      <c r="F5" t="s">
        <v>13</v>
      </c>
      <c r="G5" t="s">
        <v>15</v>
      </c>
      <c r="H5" s="2">
        <v>1.049999952316284</v>
      </c>
      <c r="I5">
        <v>0</v>
      </c>
    </row>
    <row r="6" spans="1:9" x14ac:dyDescent="0.2">
      <c r="A6">
        <v>4</v>
      </c>
      <c r="B6" t="s">
        <v>141</v>
      </c>
      <c r="C6" t="s">
        <v>13</v>
      </c>
      <c r="D6">
        <v>345</v>
      </c>
      <c r="E6" t="s">
        <v>14</v>
      </c>
      <c r="F6" t="s">
        <v>13</v>
      </c>
      <c r="G6" t="s">
        <v>15</v>
      </c>
      <c r="H6" s="2">
        <v>1.049999952316284</v>
      </c>
      <c r="I6">
        <v>0</v>
      </c>
    </row>
    <row r="7" spans="1:9" x14ac:dyDescent="0.2">
      <c r="A7">
        <v>5</v>
      </c>
      <c r="B7" t="s">
        <v>142</v>
      </c>
      <c r="C7" t="s">
        <v>13</v>
      </c>
      <c r="D7">
        <v>16.5</v>
      </c>
      <c r="E7" t="s">
        <v>14</v>
      </c>
      <c r="F7" t="s">
        <v>13</v>
      </c>
      <c r="G7" t="s">
        <v>15</v>
      </c>
      <c r="H7" s="2">
        <v>1.049999952316284</v>
      </c>
      <c r="I7">
        <v>0</v>
      </c>
    </row>
    <row r="8" spans="1:9" x14ac:dyDescent="0.2">
      <c r="A8">
        <v>6</v>
      </c>
      <c r="B8" t="s">
        <v>143</v>
      </c>
      <c r="C8" t="s">
        <v>13</v>
      </c>
      <c r="D8">
        <v>345</v>
      </c>
      <c r="E8" t="s">
        <v>14</v>
      </c>
      <c r="F8" t="s">
        <v>13</v>
      </c>
      <c r="G8" t="s">
        <v>15</v>
      </c>
      <c r="H8" s="2">
        <v>1.049999952316284</v>
      </c>
      <c r="I8">
        <v>0</v>
      </c>
    </row>
    <row r="9" spans="1:9" x14ac:dyDescent="0.2">
      <c r="A9">
        <v>7</v>
      </c>
      <c r="B9" t="s">
        <v>144</v>
      </c>
      <c r="C9" t="s">
        <v>13</v>
      </c>
      <c r="D9">
        <v>138</v>
      </c>
      <c r="E9" t="s">
        <v>14</v>
      </c>
      <c r="F9" t="s">
        <v>13</v>
      </c>
      <c r="G9" t="s">
        <v>15</v>
      </c>
      <c r="H9" s="2">
        <v>1.049999952316284</v>
      </c>
      <c r="I9">
        <v>0</v>
      </c>
    </row>
    <row r="10" spans="1:9" x14ac:dyDescent="0.2">
      <c r="A10">
        <v>8</v>
      </c>
      <c r="B10" t="s">
        <v>145</v>
      </c>
      <c r="C10" t="s">
        <v>13</v>
      </c>
      <c r="D10">
        <v>345</v>
      </c>
      <c r="E10" t="s">
        <v>14</v>
      </c>
      <c r="F10" t="s">
        <v>13</v>
      </c>
      <c r="G10" t="s">
        <v>15</v>
      </c>
      <c r="H10" s="2">
        <v>1.049999952316284</v>
      </c>
      <c r="I10">
        <v>0</v>
      </c>
    </row>
    <row r="11" spans="1:9" x14ac:dyDescent="0.2">
      <c r="A11">
        <v>9</v>
      </c>
      <c r="B11" t="s">
        <v>146</v>
      </c>
      <c r="C11" t="s">
        <v>13</v>
      </c>
      <c r="D11">
        <v>16.5</v>
      </c>
      <c r="E11" t="s">
        <v>14</v>
      </c>
      <c r="F11" t="s">
        <v>13</v>
      </c>
      <c r="G11" t="s">
        <v>15</v>
      </c>
      <c r="H11" s="2">
        <v>1.049999952316284</v>
      </c>
      <c r="I11">
        <v>0</v>
      </c>
    </row>
    <row r="12" spans="1:9" x14ac:dyDescent="0.2">
      <c r="A12">
        <v>10</v>
      </c>
      <c r="B12" t="s">
        <v>147</v>
      </c>
      <c r="C12" t="s">
        <v>13</v>
      </c>
      <c r="D12">
        <v>345</v>
      </c>
      <c r="E12" t="s">
        <v>14</v>
      </c>
      <c r="F12" t="s">
        <v>13</v>
      </c>
      <c r="G12" t="s">
        <v>15</v>
      </c>
      <c r="H12" s="2">
        <v>1.049999952316284</v>
      </c>
      <c r="I12">
        <v>0</v>
      </c>
    </row>
    <row r="13" spans="1:9" x14ac:dyDescent="0.2">
      <c r="A13">
        <v>11</v>
      </c>
      <c r="B13" t="s">
        <v>148</v>
      </c>
      <c r="C13" t="s">
        <v>13</v>
      </c>
      <c r="D13">
        <v>345</v>
      </c>
      <c r="E13" t="s">
        <v>14</v>
      </c>
      <c r="F13" t="s">
        <v>13</v>
      </c>
      <c r="G13" t="s">
        <v>15</v>
      </c>
      <c r="H13" s="2">
        <v>1.049999952316284</v>
      </c>
      <c r="I13">
        <v>0</v>
      </c>
    </row>
    <row r="14" spans="1:9" x14ac:dyDescent="0.2">
      <c r="A14">
        <v>12</v>
      </c>
      <c r="B14" t="s">
        <v>149</v>
      </c>
      <c r="C14" t="s">
        <v>13</v>
      </c>
      <c r="D14">
        <v>345</v>
      </c>
      <c r="E14" t="s">
        <v>14</v>
      </c>
      <c r="F14" t="s">
        <v>13</v>
      </c>
      <c r="G14" t="s">
        <v>15</v>
      </c>
      <c r="H14" s="2">
        <v>1.049999952316284</v>
      </c>
      <c r="I14">
        <v>0</v>
      </c>
    </row>
    <row r="15" spans="1:9" x14ac:dyDescent="0.2">
      <c r="A15">
        <v>13</v>
      </c>
      <c r="B15" t="s">
        <v>150</v>
      </c>
      <c r="C15" t="s">
        <v>13</v>
      </c>
      <c r="D15">
        <v>230</v>
      </c>
      <c r="E15" t="s">
        <v>14</v>
      </c>
      <c r="F15" t="s">
        <v>13</v>
      </c>
      <c r="G15" t="s">
        <v>15</v>
      </c>
      <c r="H15" s="2">
        <v>1.049999952316284</v>
      </c>
      <c r="I15">
        <v>0</v>
      </c>
    </row>
    <row r="16" spans="1:9" x14ac:dyDescent="0.2">
      <c r="A16">
        <v>14</v>
      </c>
      <c r="B16" t="s">
        <v>151</v>
      </c>
      <c r="C16" t="s">
        <v>13</v>
      </c>
      <c r="D16">
        <v>345</v>
      </c>
      <c r="E16" t="s">
        <v>14</v>
      </c>
      <c r="F16" t="s">
        <v>13</v>
      </c>
      <c r="G16" t="s">
        <v>15</v>
      </c>
      <c r="H16" s="2">
        <v>1.049999952316284</v>
      </c>
      <c r="I16">
        <v>0</v>
      </c>
    </row>
    <row r="17" spans="1:9" x14ac:dyDescent="0.2">
      <c r="A17">
        <v>15</v>
      </c>
      <c r="B17" t="s">
        <v>152</v>
      </c>
      <c r="C17" t="s">
        <v>13</v>
      </c>
      <c r="D17">
        <v>16.5</v>
      </c>
      <c r="E17" t="s">
        <v>14</v>
      </c>
      <c r="F17" t="s">
        <v>13</v>
      </c>
      <c r="G17" t="s">
        <v>15</v>
      </c>
      <c r="H17" s="2">
        <v>1.049999952316284</v>
      </c>
      <c r="I17">
        <v>0</v>
      </c>
    </row>
    <row r="18" spans="1:9" x14ac:dyDescent="0.2">
      <c r="A18">
        <v>16</v>
      </c>
      <c r="B18" t="s">
        <v>153</v>
      </c>
      <c r="C18" t="s">
        <v>13</v>
      </c>
      <c r="D18">
        <v>16.5</v>
      </c>
      <c r="E18" t="s">
        <v>14</v>
      </c>
      <c r="F18" t="s">
        <v>13</v>
      </c>
      <c r="G18" t="s">
        <v>15</v>
      </c>
      <c r="H18" s="2">
        <v>1.049999952316284</v>
      </c>
      <c r="I18">
        <v>0</v>
      </c>
    </row>
    <row r="19" spans="1:9" x14ac:dyDescent="0.2">
      <c r="A19">
        <v>17</v>
      </c>
      <c r="B19" t="s">
        <v>154</v>
      </c>
      <c r="C19" t="s">
        <v>13</v>
      </c>
      <c r="D19">
        <v>16.5</v>
      </c>
      <c r="E19" t="s">
        <v>14</v>
      </c>
      <c r="F19" t="s">
        <v>13</v>
      </c>
      <c r="G19" t="s">
        <v>15</v>
      </c>
      <c r="H19" s="2">
        <v>1.049999952316284</v>
      </c>
      <c r="I19">
        <v>0</v>
      </c>
    </row>
    <row r="20" spans="1:9" x14ac:dyDescent="0.2">
      <c r="A20">
        <v>18</v>
      </c>
      <c r="B20" t="s">
        <v>155</v>
      </c>
      <c r="C20" t="s">
        <v>13</v>
      </c>
      <c r="D20">
        <v>345</v>
      </c>
      <c r="E20" t="s">
        <v>14</v>
      </c>
      <c r="F20" t="s">
        <v>13</v>
      </c>
      <c r="G20" t="s">
        <v>15</v>
      </c>
      <c r="H20" s="2">
        <v>1.049999952316284</v>
      </c>
      <c r="I20">
        <v>0</v>
      </c>
    </row>
    <row r="21" spans="1:9" x14ac:dyDescent="0.2">
      <c r="A21">
        <v>19</v>
      </c>
      <c r="B21" t="s">
        <v>156</v>
      </c>
      <c r="C21" t="s">
        <v>13</v>
      </c>
      <c r="D21">
        <v>345</v>
      </c>
      <c r="E21" t="s">
        <v>14</v>
      </c>
      <c r="F21" t="s">
        <v>13</v>
      </c>
      <c r="G21" t="s">
        <v>15</v>
      </c>
      <c r="H21" s="2">
        <v>1.049999952316284</v>
      </c>
      <c r="I21">
        <v>0</v>
      </c>
    </row>
    <row r="22" spans="1:9" x14ac:dyDescent="0.2">
      <c r="A22">
        <v>20</v>
      </c>
      <c r="B22" t="s">
        <v>157</v>
      </c>
      <c r="C22" t="s">
        <v>13</v>
      </c>
      <c r="D22">
        <v>16.5</v>
      </c>
      <c r="E22" t="s">
        <v>14</v>
      </c>
      <c r="F22" t="s">
        <v>13</v>
      </c>
      <c r="G22" t="s">
        <v>15</v>
      </c>
      <c r="H22" s="2">
        <v>1.049999952316284</v>
      </c>
      <c r="I22">
        <v>0</v>
      </c>
    </row>
    <row r="23" spans="1:9" x14ac:dyDescent="0.2">
      <c r="A23">
        <v>21</v>
      </c>
      <c r="B23" t="s">
        <v>158</v>
      </c>
      <c r="C23" t="s">
        <v>13</v>
      </c>
      <c r="D23">
        <v>16.5</v>
      </c>
      <c r="E23" t="s">
        <v>14</v>
      </c>
      <c r="F23" t="s">
        <v>13</v>
      </c>
      <c r="G23" t="s">
        <v>15</v>
      </c>
      <c r="H23" s="2">
        <v>1.049999952316284</v>
      </c>
      <c r="I23">
        <v>0</v>
      </c>
    </row>
    <row r="24" spans="1:9" x14ac:dyDescent="0.2">
      <c r="A24">
        <v>22</v>
      </c>
      <c r="B24" t="s">
        <v>159</v>
      </c>
      <c r="C24" t="s">
        <v>13</v>
      </c>
      <c r="D24">
        <v>345</v>
      </c>
      <c r="E24" t="s">
        <v>14</v>
      </c>
      <c r="F24" t="s">
        <v>13</v>
      </c>
      <c r="G24" t="s">
        <v>15</v>
      </c>
      <c r="H24" s="2">
        <v>1.049999952316284</v>
      </c>
      <c r="I24">
        <v>0</v>
      </c>
    </row>
    <row r="25" spans="1:9" x14ac:dyDescent="0.2">
      <c r="A25">
        <v>23</v>
      </c>
      <c r="B25" t="s">
        <v>160</v>
      </c>
      <c r="C25" t="s">
        <v>13</v>
      </c>
      <c r="D25">
        <v>345</v>
      </c>
      <c r="E25" t="s">
        <v>14</v>
      </c>
      <c r="F25" t="s">
        <v>13</v>
      </c>
      <c r="G25" t="s">
        <v>15</v>
      </c>
      <c r="H25" s="2">
        <v>1.049999952316284</v>
      </c>
      <c r="I25">
        <v>0</v>
      </c>
    </row>
    <row r="26" spans="1:9" x14ac:dyDescent="0.2">
      <c r="A26">
        <v>24</v>
      </c>
      <c r="B26" t="s">
        <v>161</v>
      </c>
      <c r="C26" t="s">
        <v>13</v>
      </c>
      <c r="D26">
        <v>345</v>
      </c>
      <c r="E26" t="s">
        <v>14</v>
      </c>
      <c r="F26" t="s">
        <v>13</v>
      </c>
      <c r="G26" t="s">
        <v>15</v>
      </c>
      <c r="H26" s="2">
        <v>1.049999952316284</v>
      </c>
      <c r="I26">
        <v>0</v>
      </c>
    </row>
    <row r="27" spans="1:9" x14ac:dyDescent="0.2">
      <c r="A27">
        <v>25</v>
      </c>
      <c r="B27" t="s">
        <v>162</v>
      </c>
      <c r="C27" t="s">
        <v>13</v>
      </c>
      <c r="D27">
        <v>345</v>
      </c>
      <c r="E27" t="s">
        <v>14</v>
      </c>
      <c r="F27" t="s">
        <v>13</v>
      </c>
      <c r="G27" t="s">
        <v>15</v>
      </c>
      <c r="H27" s="2">
        <v>1.049999952316284</v>
      </c>
      <c r="I27">
        <v>0</v>
      </c>
    </row>
    <row r="28" spans="1:9" x14ac:dyDescent="0.2">
      <c r="A28">
        <v>26</v>
      </c>
      <c r="B28" t="s">
        <v>163</v>
      </c>
      <c r="C28" t="s">
        <v>13</v>
      </c>
      <c r="D28">
        <v>345</v>
      </c>
      <c r="E28" t="s">
        <v>14</v>
      </c>
      <c r="F28" t="s">
        <v>13</v>
      </c>
      <c r="G28" t="s">
        <v>15</v>
      </c>
      <c r="H28" s="2">
        <v>1.049999952316284</v>
      </c>
      <c r="I28">
        <v>0</v>
      </c>
    </row>
    <row r="29" spans="1:9" x14ac:dyDescent="0.2">
      <c r="A29">
        <v>27</v>
      </c>
      <c r="B29" t="s">
        <v>164</v>
      </c>
      <c r="C29" t="s">
        <v>13</v>
      </c>
      <c r="D29">
        <v>345</v>
      </c>
      <c r="E29" t="s">
        <v>14</v>
      </c>
      <c r="F29" t="s">
        <v>13</v>
      </c>
      <c r="G29" t="s">
        <v>15</v>
      </c>
      <c r="H29" s="2">
        <v>1.049999952316284</v>
      </c>
      <c r="I29">
        <v>0</v>
      </c>
    </row>
    <row r="30" spans="1:9" x14ac:dyDescent="0.2">
      <c r="A30">
        <v>28</v>
      </c>
      <c r="B30" t="s">
        <v>165</v>
      </c>
      <c r="C30" t="s">
        <v>13</v>
      </c>
      <c r="D30">
        <v>345</v>
      </c>
      <c r="E30" t="s">
        <v>14</v>
      </c>
      <c r="F30" t="s">
        <v>13</v>
      </c>
      <c r="G30" t="s">
        <v>15</v>
      </c>
      <c r="H30" s="2">
        <v>1.049999952316284</v>
      </c>
      <c r="I30">
        <v>0</v>
      </c>
    </row>
    <row r="31" spans="1:9" x14ac:dyDescent="0.2">
      <c r="A31">
        <v>29</v>
      </c>
      <c r="B31" t="s">
        <v>166</v>
      </c>
      <c r="C31" t="s">
        <v>13</v>
      </c>
      <c r="D31">
        <v>345</v>
      </c>
      <c r="E31" t="s">
        <v>14</v>
      </c>
      <c r="F31" t="s">
        <v>13</v>
      </c>
      <c r="G31" t="s">
        <v>15</v>
      </c>
      <c r="H31" s="2">
        <v>1.049999952316284</v>
      </c>
      <c r="I31">
        <v>0</v>
      </c>
    </row>
    <row r="32" spans="1:9" x14ac:dyDescent="0.2">
      <c r="A32">
        <v>30</v>
      </c>
      <c r="B32" t="s">
        <v>167</v>
      </c>
      <c r="C32" t="s">
        <v>13</v>
      </c>
      <c r="D32">
        <v>345</v>
      </c>
      <c r="E32" t="s">
        <v>14</v>
      </c>
      <c r="F32" t="s">
        <v>13</v>
      </c>
      <c r="G32" t="s">
        <v>15</v>
      </c>
      <c r="H32" s="2">
        <v>1.049999952316284</v>
      </c>
      <c r="I32">
        <v>0</v>
      </c>
    </row>
    <row r="33" spans="1:9" x14ac:dyDescent="0.2">
      <c r="A33">
        <v>31</v>
      </c>
      <c r="B33" t="s">
        <v>168</v>
      </c>
      <c r="C33" t="s">
        <v>13</v>
      </c>
      <c r="D33">
        <v>345</v>
      </c>
      <c r="E33" t="s">
        <v>14</v>
      </c>
      <c r="F33" t="s">
        <v>13</v>
      </c>
      <c r="G33" t="s">
        <v>15</v>
      </c>
      <c r="H33" s="2">
        <v>1.049999952316284</v>
      </c>
      <c r="I33">
        <v>0</v>
      </c>
    </row>
    <row r="34" spans="1:9" x14ac:dyDescent="0.2">
      <c r="A34">
        <v>32</v>
      </c>
      <c r="B34" t="s">
        <v>169</v>
      </c>
      <c r="C34" t="s">
        <v>13</v>
      </c>
      <c r="D34">
        <v>345</v>
      </c>
      <c r="E34" t="s">
        <v>14</v>
      </c>
      <c r="F34" t="s">
        <v>13</v>
      </c>
      <c r="G34" t="s">
        <v>15</v>
      </c>
      <c r="H34" s="2">
        <v>1.049999952316284</v>
      </c>
      <c r="I34">
        <v>0</v>
      </c>
    </row>
    <row r="35" spans="1:9" x14ac:dyDescent="0.2">
      <c r="A35">
        <v>33</v>
      </c>
      <c r="B35" t="s">
        <v>170</v>
      </c>
      <c r="C35" t="s">
        <v>13</v>
      </c>
      <c r="D35">
        <v>16.5</v>
      </c>
      <c r="E35" t="s">
        <v>14</v>
      </c>
      <c r="F35" t="s">
        <v>13</v>
      </c>
      <c r="G35" t="s">
        <v>15</v>
      </c>
      <c r="H35" s="2">
        <v>1.049999952316284</v>
      </c>
      <c r="I35">
        <v>0</v>
      </c>
    </row>
    <row r="36" spans="1:9" x14ac:dyDescent="0.2">
      <c r="A36">
        <v>34</v>
      </c>
      <c r="B36" t="s">
        <v>171</v>
      </c>
      <c r="C36" t="s">
        <v>13</v>
      </c>
      <c r="D36">
        <v>16.5</v>
      </c>
      <c r="E36" t="s">
        <v>14</v>
      </c>
      <c r="F36" t="s">
        <v>13</v>
      </c>
      <c r="G36" t="s">
        <v>15</v>
      </c>
      <c r="H36" s="2">
        <v>1.049999952316284</v>
      </c>
      <c r="I36">
        <v>0</v>
      </c>
    </row>
    <row r="37" spans="1:9" x14ac:dyDescent="0.2">
      <c r="A37">
        <v>35</v>
      </c>
      <c r="B37" t="s">
        <v>172</v>
      </c>
      <c r="C37" t="s">
        <v>13</v>
      </c>
      <c r="D37">
        <v>345</v>
      </c>
      <c r="E37" t="s">
        <v>14</v>
      </c>
      <c r="F37" t="s">
        <v>13</v>
      </c>
      <c r="G37" t="s">
        <v>15</v>
      </c>
      <c r="H37" s="2">
        <v>1.049999952316284</v>
      </c>
      <c r="I37">
        <v>0</v>
      </c>
    </row>
    <row r="38" spans="1:9" x14ac:dyDescent="0.2">
      <c r="A38">
        <v>36</v>
      </c>
      <c r="B38" t="s">
        <v>173</v>
      </c>
      <c r="C38" t="s">
        <v>13</v>
      </c>
      <c r="D38">
        <v>345</v>
      </c>
      <c r="E38" t="s">
        <v>14</v>
      </c>
      <c r="F38" t="s">
        <v>13</v>
      </c>
      <c r="G38" t="s">
        <v>15</v>
      </c>
      <c r="H38" s="2">
        <v>1.049999952316284</v>
      </c>
      <c r="I38">
        <v>0</v>
      </c>
    </row>
    <row r="39" spans="1:9" x14ac:dyDescent="0.2">
      <c r="A39">
        <v>37</v>
      </c>
      <c r="B39" t="s">
        <v>174</v>
      </c>
      <c r="C39" t="s">
        <v>13</v>
      </c>
      <c r="D39">
        <v>345</v>
      </c>
      <c r="E39" t="s">
        <v>14</v>
      </c>
      <c r="F39" t="s">
        <v>13</v>
      </c>
      <c r="G39" t="s">
        <v>15</v>
      </c>
      <c r="H39" s="2">
        <v>1.049999952316284</v>
      </c>
      <c r="I39">
        <v>0</v>
      </c>
    </row>
    <row r="40" spans="1:9" x14ac:dyDescent="0.2">
      <c r="A40">
        <v>38</v>
      </c>
      <c r="B40" t="s">
        <v>175</v>
      </c>
      <c r="C40" t="s">
        <v>13</v>
      </c>
      <c r="D40">
        <v>345</v>
      </c>
      <c r="E40" t="s">
        <v>14</v>
      </c>
      <c r="F40" t="s">
        <v>13</v>
      </c>
      <c r="G40" t="s">
        <v>15</v>
      </c>
      <c r="H40" s="2">
        <v>1.049999952316284</v>
      </c>
      <c r="I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selection activeCell="A17" sqref="A17"/>
    </sheetView>
  </sheetViews>
  <sheetFormatPr baseColWidth="10" defaultColWidth="11.1640625" defaultRowHeight="16" x14ac:dyDescent="0.2"/>
  <cols>
    <col min="5" max="5" width="14.5" bestFit="1" customWidth="1"/>
    <col min="6" max="6" width="15" customWidth="1"/>
  </cols>
  <sheetData>
    <row r="1" spans="1:11" x14ac:dyDescent="0.2">
      <c r="A1" s="3" t="s">
        <v>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10</v>
      </c>
      <c r="J1" s="3" t="s">
        <v>23</v>
      </c>
      <c r="K1" s="3" t="s">
        <v>8</v>
      </c>
    </row>
    <row r="2" spans="1:11" x14ac:dyDescent="0.2">
      <c r="A2" s="7" t="s">
        <v>188</v>
      </c>
      <c r="B2">
        <v>28</v>
      </c>
      <c r="C2" s="1">
        <v>322</v>
      </c>
      <c r="D2" s="1">
        <v>2.4</v>
      </c>
      <c r="E2" s="1" t="s">
        <v>24</v>
      </c>
      <c r="F2" s="1" t="s">
        <v>24</v>
      </c>
      <c r="H2" s="1" t="s">
        <v>25</v>
      </c>
      <c r="I2" t="s">
        <v>15</v>
      </c>
      <c r="J2" t="s">
        <v>26</v>
      </c>
      <c r="K2" t="s">
        <v>13</v>
      </c>
    </row>
    <row r="3" spans="1:11" x14ac:dyDescent="0.2">
      <c r="A3" t="s">
        <v>189</v>
      </c>
      <c r="B3">
        <v>3</v>
      </c>
      <c r="C3">
        <v>500</v>
      </c>
      <c r="D3">
        <v>184</v>
      </c>
      <c r="E3" s="1" t="s">
        <v>24</v>
      </c>
      <c r="F3" s="1" t="s">
        <v>24</v>
      </c>
      <c r="H3" s="1" t="s">
        <v>25</v>
      </c>
      <c r="I3" t="s">
        <v>15</v>
      </c>
      <c r="J3" t="s">
        <v>26</v>
      </c>
      <c r="K3" t="s">
        <v>13</v>
      </c>
    </row>
    <row r="4" spans="1:11" x14ac:dyDescent="0.2">
      <c r="A4" t="s">
        <v>190</v>
      </c>
      <c r="B4">
        <v>1</v>
      </c>
      <c r="C4">
        <v>233.8</v>
      </c>
      <c r="D4">
        <v>84</v>
      </c>
      <c r="E4" s="1" t="s">
        <v>24</v>
      </c>
      <c r="F4" s="1" t="s">
        <v>24</v>
      </c>
      <c r="H4" s="1" t="s">
        <v>25</v>
      </c>
      <c r="I4" t="s">
        <v>15</v>
      </c>
      <c r="J4" t="s">
        <v>26</v>
      </c>
      <c r="K4" t="s">
        <v>13</v>
      </c>
    </row>
    <row r="5" spans="1:11" x14ac:dyDescent="0.2">
      <c r="A5" t="s">
        <v>191</v>
      </c>
      <c r="B5">
        <v>0</v>
      </c>
      <c r="C5">
        <v>522</v>
      </c>
      <c r="D5">
        <v>176</v>
      </c>
      <c r="E5" s="1" t="s">
        <v>24</v>
      </c>
      <c r="F5" s="1" t="s">
        <v>24</v>
      </c>
      <c r="H5" s="1" t="s">
        <v>25</v>
      </c>
      <c r="I5" t="s">
        <v>15</v>
      </c>
      <c r="J5" t="s">
        <v>26</v>
      </c>
      <c r="K5" t="s">
        <v>13</v>
      </c>
    </row>
    <row r="6" spans="1:11" x14ac:dyDescent="0.2">
      <c r="A6" s="7" t="s">
        <v>192</v>
      </c>
      <c r="B6">
        <v>7</v>
      </c>
      <c r="C6">
        <v>7.5</v>
      </c>
      <c r="D6">
        <v>88</v>
      </c>
      <c r="E6" s="1" t="s">
        <v>24</v>
      </c>
      <c r="F6" s="1" t="s">
        <v>24</v>
      </c>
      <c r="H6" s="1" t="s">
        <v>25</v>
      </c>
      <c r="I6" t="s">
        <v>15</v>
      </c>
      <c r="J6" t="s">
        <v>26</v>
      </c>
      <c r="K6" t="s">
        <v>13</v>
      </c>
    </row>
    <row r="7" spans="1:11" x14ac:dyDescent="0.2">
      <c r="A7" t="s">
        <v>193</v>
      </c>
      <c r="B7">
        <v>12</v>
      </c>
      <c r="C7">
        <v>320</v>
      </c>
      <c r="D7">
        <v>153</v>
      </c>
      <c r="E7" s="1" t="s">
        <v>24</v>
      </c>
      <c r="F7" s="1" t="s">
        <v>24</v>
      </c>
      <c r="H7" s="1" t="s">
        <v>25</v>
      </c>
      <c r="I7" t="s">
        <v>15</v>
      </c>
      <c r="J7" t="s">
        <v>26</v>
      </c>
      <c r="K7" t="s">
        <v>13</v>
      </c>
    </row>
    <row r="8" spans="1:11" x14ac:dyDescent="0.2">
      <c r="A8" t="s">
        <v>194</v>
      </c>
      <c r="B8">
        <v>24</v>
      </c>
      <c r="C8">
        <v>329</v>
      </c>
      <c r="D8">
        <v>32.299999999999997</v>
      </c>
      <c r="E8" s="1" t="s">
        <v>24</v>
      </c>
      <c r="F8" s="1" t="s">
        <v>24</v>
      </c>
      <c r="H8" s="1" t="s">
        <v>25</v>
      </c>
      <c r="I8" t="s">
        <v>15</v>
      </c>
      <c r="J8" t="s">
        <v>26</v>
      </c>
      <c r="K8" t="s">
        <v>13</v>
      </c>
    </row>
    <row r="9" spans="1:11" x14ac:dyDescent="0.2">
      <c r="A9" t="s">
        <v>195</v>
      </c>
      <c r="B9">
        <v>27</v>
      </c>
      <c r="C9">
        <v>158</v>
      </c>
      <c r="D9">
        <v>30</v>
      </c>
      <c r="E9" s="1" t="s">
        <v>24</v>
      </c>
      <c r="F9" s="1" t="s">
        <v>24</v>
      </c>
      <c r="H9" s="1" t="s">
        <v>25</v>
      </c>
      <c r="I9" t="s">
        <v>15</v>
      </c>
      <c r="J9" t="s">
        <v>26</v>
      </c>
      <c r="K9" t="s">
        <v>13</v>
      </c>
    </row>
    <row r="10" spans="1:11" x14ac:dyDescent="0.2">
      <c r="A10" t="s">
        <v>196</v>
      </c>
      <c r="B10">
        <v>13</v>
      </c>
      <c r="C10">
        <v>628</v>
      </c>
      <c r="D10">
        <v>103</v>
      </c>
      <c r="E10" s="1" t="s">
        <v>24</v>
      </c>
      <c r="F10" s="1" t="s">
        <v>24</v>
      </c>
      <c r="H10" s="1" t="s">
        <v>25</v>
      </c>
      <c r="I10" t="s">
        <v>15</v>
      </c>
      <c r="J10" t="s">
        <v>26</v>
      </c>
      <c r="K10" t="s">
        <v>13</v>
      </c>
    </row>
    <row r="11" spans="1:11" x14ac:dyDescent="0.2">
      <c r="A11" s="7" t="s">
        <v>197</v>
      </c>
      <c r="B11">
        <v>23</v>
      </c>
      <c r="C11">
        <v>274</v>
      </c>
      <c r="D11">
        <v>115</v>
      </c>
      <c r="E11" s="1" t="s">
        <v>24</v>
      </c>
      <c r="F11" s="1" t="s">
        <v>24</v>
      </c>
      <c r="H11" s="1" t="s">
        <v>25</v>
      </c>
      <c r="I11" t="s">
        <v>15</v>
      </c>
      <c r="J11" t="s">
        <v>26</v>
      </c>
      <c r="K11" t="s">
        <v>13</v>
      </c>
    </row>
    <row r="12" spans="1:11" x14ac:dyDescent="0.2">
      <c r="A12" t="s">
        <v>198</v>
      </c>
      <c r="B12">
        <v>18</v>
      </c>
      <c r="C12">
        <v>247.5</v>
      </c>
      <c r="D12">
        <v>84.6</v>
      </c>
      <c r="E12" s="1" t="s">
        <v>24</v>
      </c>
      <c r="F12" s="1" t="s">
        <v>24</v>
      </c>
      <c r="H12" s="1" t="s">
        <v>25</v>
      </c>
      <c r="I12" t="s">
        <v>15</v>
      </c>
      <c r="J12" t="s">
        <v>26</v>
      </c>
      <c r="K12" t="s">
        <v>13</v>
      </c>
    </row>
    <row r="13" spans="1:11" x14ac:dyDescent="0.2">
      <c r="A13" t="s">
        <v>199</v>
      </c>
      <c r="B13">
        <v>22</v>
      </c>
      <c r="C13">
        <v>308.60000000000002</v>
      </c>
      <c r="D13">
        <v>-92.2</v>
      </c>
      <c r="E13" s="1" t="s">
        <v>24</v>
      </c>
      <c r="F13" s="1" t="s">
        <v>24</v>
      </c>
      <c r="H13" s="1" t="s">
        <v>25</v>
      </c>
      <c r="I13" t="s">
        <v>15</v>
      </c>
      <c r="J13" t="s">
        <v>26</v>
      </c>
      <c r="K13" t="s">
        <v>13</v>
      </c>
    </row>
    <row r="14" spans="1:11" x14ac:dyDescent="0.2">
      <c r="A14" t="s">
        <v>200</v>
      </c>
      <c r="B14">
        <v>31</v>
      </c>
      <c r="C14">
        <v>224</v>
      </c>
      <c r="D14">
        <v>47.2</v>
      </c>
      <c r="E14" s="1" t="s">
        <v>24</v>
      </c>
      <c r="F14" s="1" t="s">
        <v>24</v>
      </c>
      <c r="H14" s="1" t="s">
        <v>25</v>
      </c>
      <c r="I14" t="s">
        <v>15</v>
      </c>
      <c r="J14" t="s">
        <v>26</v>
      </c>
      <c r="K14" t="s">
        <v>13</v>
      </c>
    </row>
    <row r="15" spans="1:11" x14ac:dyDescent="0.2">
      <c r="A15" t="s">
        <v>201</v>
      </c>
      <c r="B15">
        <v>29</v>
      </c>
      <c r="C15">
        <v>139</v>
      </c>
      <c r="D15">
        <v>17</v>
      </c>
      <c r="E15" s="1" t="s">
        <v>24</v>
      </c>
      <c r="F15" s="1" t="s">
        <v>24</v>
      </c>
      <c r="H15" s="1" t="s">
        <v>25</v>
      </c>
      <c r="I15" t="s">
        <v>15</v>
      </c>
      <c r="J15" t="s">
        <v>26</v>
      </c>
      <c r="K15" t="s">
        <v>13</v>
      </c>
    </row>
    <row r="16" spans="1:11" x14ac:dyDescent="0.2">
      <c r="A16" t="s">
        <v>202</v>
      </c>
      <c r="B16">
        <v>26</v>
      </c>
      <c r="C16">
        <v>281</v>
      </c>
      <c r="D16">
        <v>75.5</v>
      </c>
      <c r="E16" s="1" t="s">
        <v>24</v>
      </c>
      <c r="F16" s="1" t="s">
        <v>24</v>
      </c>
      <c r="H16" s="1" t="s">
        <v>25</v>
      </c>
      <c r="I16" t="s">
        <v>15</v>
      </c>
      <c r="J16" t="s">
        <v>26</v>
      </c>
      <c r="K16" t="s">
        <v>13</v>
      </c>
    </row>
    <row r="17" spans="1:11" x14ac:dyDescent="0.2">
      <c r="A17" s="7" t="s">
        <v>203</v>
      </c>
      <c r="B17">
        <v>30</v>
      </c>
      <c r="C17">
        <v>206</v>
      </c>
      <c r="D17">
        <v>27.6</v>
      </c>
      <c r="E17" s="1" t="s">
        <v>24</v>
      </c>
      <c r="F17" s="1" t="s">
        <v>24</v>
      </c>
      <c r="H17" s="1" t="s">
        <v>25</v>
      </c>
      <c r="I17" t="s">
        <v>15</v>
      </c>
      <c r="J17" t="s">
        <v>26</v>
      </c>
      <c r="K17" t="s">
        <v>13</v>
      </c>
    </row>
    <row r="18" spans="1:11" x14ac:dyDescent="0.2">
      <c r="A18" t="s">
        <v>204</v>
      </c>
      <c r="B18">
        <v>32</v>
      </c>
      <c r="C18">
        <v>283.5</v>
      </c>
      <c r="D18">
        <v>26.9</v>
      </c>
      <c r="E18" s="1" t="s">
        <v>24</v>
      </c>
      <c r="F18" s="1" t="s">
        <v>24</v>
      </c>
      <c r="H18" s="1" t="s">
        <v>25</v>
      </c>
      <c r="I18" t="s">
        <v>15</v>
      </c>
      <c r="J18" t="s">
        <v>26</v>
      </c>
      <c r="K18" t="s">
        <v>13</v>
      </c>
    </row>
    <row r="19" spans="1:11" x14ac:dyDescent="0.2">
      <c r="A19" t="s">
        <v>205</v>
      </c>
      <c r="B19">
        <v>5</v>
      </c>
      <c r="C19">
        <v>9.1999999999999993</v>
      </c>
      <c r="D19">
        <v>4.5999999999999996</v>
      </c>
      <c r="E19" s="1" t="s">
        <v>24</v>
      </c>
      <c r="F19" s="1" t="s">
        <v>24</v>
      </c>
      <c r="H19" s="1" t="s">
        <v>25</v>
      </c>
      <c r="I19" t="s">
        <v>15</v>
      </c>
      <c r="J19" t="s">
        <v>26</v>
      </c>
      <c r="K19" t="s">
        <v>13</v>
      </c>
    </row>
    <row r="20" spans="1:11" x14ac:dyDescent="0.2">
      <c r="A20" t="s">
        <v>206</v>
      </c>
      <c r="B20">
        <v>37</v>
      </c>
      <c r="C20">
        <v>1104</v>
      </c>
      <c r="D20">
        <v>250</v>
      </c>
      <c r="E20" s="1" t="s">
        <v>24</v>
      </c>
      <c r="F20" s="1" t="s">
        <v>24</v>
      </c>
      <c r="H20" s="1" t="s">
        <v>25</v>
      </c>
      <c r="I20" t="s">
        <v>15</v>
      </c>
      <c r="J20" t="s">
        <v>26</v>
      </c>
      <c r="K2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B2" sqref="B2"/>
    </sheetView>
  </sheetViews>
  <sheetFormatPr baseColWidth="10" defaultColWidth="11.1640625" defaultRowHeight="16" x14ac:dyDescent="0.2"/>
  <cols>
    <col min="6" max="6" width="13.6640625" bestFit="1" customWidth="1"/>
    <col min="9" max="9" width="11.6640625" bestFit="1" customWidth="1"/>
    <col min="11" max="11" width="13.6640625" bestFit="1" customWidth="1"/>
    <col min="12" max="12" width="13.1640625" bestFit="1" customWidth="1"/>
    <col min="13" max="13" width="7.1640625" bestFit="1" customWidth="1"/>
    <col min="14" max="14" width="6.6640625" bestFit="1" customWidth="1"/>
  </cols>
  <sheetData>
    <row r="1" spans="1:14" x14ac:dyDescent="0.2">
      <c r="A1" s="3" t="s">
        <v>5</v>
      </c>
      <c r="B1" s="3" t="s">
        <v>16</v>
      </c>
      <c r="C1" s="3" t="s">
        <v>27</v>
      </c>
      <c r="D1" s="3" t="s">
        <v>28</v>
      </c>
      <c r="E1" s="3" t="s">
        <v>10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29</v>
      </c>
      <c r="L1" s="3" t="s">
        <v>34</v>
      </c>
      <c r="M1" s="3" t="s">
        <v>35</v>
      </c>
      <c r="N1" s="3" t="s">
        <v>36</v>
      </c>
    </row>
    <row r="2" spans="1:14" x14ac:dyDescent="0.2">
      <c r="A2" t="s">
        <v>37</v>
      </c>
      <c r="B2">
        <v>5</v>
      </c>
      <c r="C2">
        <v>0.98199999332427979</v>
      </c>
      <c r="D2">
        <v>0</v>
      </c>
      <c r="E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workbookViewId="0">
      <selection activeCell="I19" sqref="I19"/>
    </sheetView>
  </sheetViews>
  <sheetFormatPr baseColWidth="10" defaultColWidth="11.1640625" defaultRowHeight="16" x14ac:dyDescent="0.2"/>
  <cols>
    <col min="4" max="4" width="4.6640625" customWidth="1"/>
    <col min="5" max="5" width="13.6640625" bestFit="1" customWidth="1"/>
    <col min="6" max="6" width="14.1640625" bestFit="1" customWidth="1"/>
    <col min="7" max="8" width="12.1640625" bestFit="1" customWidth="1"/>
  </cols>
  <sheetData>
    <row r="1" spans="1:13" x14ac:dyDescent="0.2">
      <c r="A1" s="3" t="s">
        <v>5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8</v>
      </c>
      <c r="M1" s="3" t="s">
        <v>10</v>
      </c>
    </row>
    <row r="2" spans="1:13" x14ac:dyDescent="0.2">
      <c r="A2" t="s">
        <v>103</v>
      </c>
      <c r="B2">
        <v>3</v>
      </c>
      <c r="C2">
        <v>2</v>
      </c>
      <c r="D2">
        <v>50.784000396728523</v>
      </c>
      <c r="E2">
        <v>1.8750000938951551E-2</v>
      </c>
      <c r="F2">
        <v>0.3</v>
      </c>
      <c r="G2">
        <f>1000*0.0058892</f>
        <v>5.8891999999999998</v>
      </c>
      <c r="H2" t="s">
        <v>24</v>
      </c>
      <c r="I2">
        <v>1</v>
      </c>
      <c r="J2">
        <v>1</v>
      </c>
      <c r="K2">
        <v>1</v>
      </c>
      <c r="L2" t="s">
        <v>48</v>
      </c>
      <c r="M2" t="s">
        <v>15</v>
      </c>
    </row>
    <row r="3" spans="1:13" x14ac:dyDescent="0.2">
      <c r="A3" t="s">
        <v>107</v>
      </c>
      <c r="B3">
        <v>4</v>
      </c>
      <c r="C3">
        <v>6</v>
      </c>
      <c r="D3">
        <v>32.533500671386719</v>
      </c>
      <c r="E3">
        <v>2.560975934171953E-2</v>
      </c>
      <c r="F3">
        <v>0.3</v>
      </c>
      <c r="G3">
        <f>1000*0.0095149</f>
        <v>9.514899999999999</v>
      </c>
      <c r="H3" t="s">
        <v>24</v>
      </c>
      <c r="I3">
        <v>1</v>
      </c>
      <c r="J3">
        <v>1</v>
      </c>
      <c r="K3">
        <v>1</v>
      </c>
      <c r="L3" t="s">
        <v>48</v>
      </c>
      <c r="M3" t="s">
        <v>15</v>
      </c>
    </row>
    <row r="4" spans="1:13" x14ac:dyDescent="0.2">
      <c r="A4" t="s">
        <v>104</v>
      </c>
      <c r="B4">
        <v>8</v>
      </c>
      <c r="C4">
        <v>6</v>
      </c>
      <c r="D4">
        <v>17.060249328613281</v>
      </c>
      <c r="E4">
        <v>2.7906981204840881E-2</v>
      </c>
      <c r="F4">
        <v>0.3</v>
      </c>
      <c r="G4">
        <f>1000*0.009523</f>
        <v>9.5229999999999997</v>
      </c>
      <c r="H4" t="s">
        <v>24</v>
      </c>
      <c r="I4">
        <v>1</v>
      </c>
      <c r="J4">
        <v>1</v>
      </c>
      <c r="K4">
        <v>1</v>
      </c>
      <c r="L4" t="s">
        <v>48</v>
      </c>
      <c r="M4" t="s">
        <v>15</v>
      </c>
    </row>
    <row r="5" spans="1:13" x14ac:dyDescent="0.2">
      <c r="A5" t="s">
        <v>105</v>
      </c>
      <c r="B5">
        <v>8</v>
      </c>
      <c r="C5">
        <v>10</v>
      </c>
      <c r="D5">
        <v>17.060249328613281</v>
      </c>
      <c r="E5">
        <v>2.7906981204840881E-2</v>
      </c>
      <c r="F5">
        <v>0.3</v>
      </c>
      <c r="G5">
        <f>1000*0.009523</f>
        <v>9.5229999999999997</v>
      </c>
      <c r="H5" t="s">
        <v>24</v>
      </c>
      <c r="I5">
        <v>1</v>
      </c>
      <c r="J5">
        <v>1</v>
      </c>
      <c r="K5">
        <v>1</v>
      </c>
      <c r="L5" t="s">
        <v>48</v>
      </c>
      <c r="M5" t="s">
        <v>15</v>
      </c>
    </row>
    <row r="6" spans="1:13" x14ac:dyDescent="0.2">
      <c r="A6" t="s">
        <v>106</v>
      </c>
      <c r="B6">
        <v>10</v>
      </c>
      <c r="C6">
        <v>11</v>
      </c>
      <c r="D6">
        <v>40.071750640869141</v>
      </c>
      <c r="E6">
        <v>2.673267104057292E-2</v>
      </c>
      <c r="F6">
        <v>0.3</v>
      </c>
      <c r="G6">
        <f>1000*0.0095825</f>
        <v>9.5825000000000014</v>
      </c>
      <c r="H6" t="s">
        <v>24</v>
      </c>
      <c r="I6">
        <v>1</v>
      </c>
      <c r="J6">
        <v>1</v>
      </c>
      <c r="K6">
        <v>1</v>
      </c>
      <c r="L6" t="s">
        <v>48</v>
      </c>
      <c r="M6" t="s">
        <v>15</v>
      </c>
    </row>
    <row r="7" spans="1:13" x14ac:dyDescent="0.2">
      <c r="A7" t="s">
        <v>108</v>
      </c>
      <c r="B7">
        <v>24</v>
      </c>
      <c r="C7">
        <v>14</v>
      </c>
      <c r="D7">
        <v>77.366249084472656</v>
      </c>
      <c r="E7">
        <v>2.461538016827294E-2</v>
      </c>
      <c r="F7">
        <v>0.3</v>
      </c>
      <c r="G7">
        <f>1000*0.0087569</f>
        <v>8.7568999999999999</v>
      </c>
      <c r="H7" t="s">
        <v>24</v>
      </c>
      <c r="I7">
        <v>1</v>
      </c>
      <c r="J7">
        <v>1</v>
      </c>
      <c r="K7">
        <v>1</v>
      </c>
      <c r="L7" t="s">
        <v>48</v>
      </c>
      <c r="M7" t="s">
        <v>15</v>
      </c>
    </row>
    <row r="8" spans="1:13" x14ac:dyDescent="0.2">
      <c r="A8" t="s">
        <v>109</v>
      </c>
      <c r="B8">
        <v>24</v>
      </c>
      <c r="C8">
        <v>23</v>
      </c>
      <c r="D8">
        <v>53.561248779296882</v>
      </c>
      <c r="E8">
        <v>1.777778032492543E-2</v>
      </c>
      <c r="F8">
        <v>0.3</v>
      </c>
      <c r="G8">
        <f>1000*0.0106018</f>
        <v>10.601799999999999</v>
      </c>
      <c r="H8" t="s">
        <v>24</v>
      </c>
      <c r="I8">
        <v>1</v>
      </c>
      <c r="J8">
        <v>1</v>
      </c>
      <c r="K8">
        <v>1</v>
      </c>
      <c r="L8" t="s">
        <v>48</v>
      </c>
      <c r="M8" t="s">
        <v>15</v>
      </c>
    </row>
    <row r="9" spans="1:13" x14ac:dyDescent="0.2">
      <c r="A9" t="s">
        <v>110</v>
      </c>
      <c r="B9">
        <v>24</v>
      </c>
      <c r="C9">
        <v>22</v>
      </c>
      <c r="D9">
        <v>23.40825080871582</v>
      </c>
      <c r="E9">
        <v>1.5254239553919221E-2</v>
      </c>
      <c r="F9">
        <v>0.3</v>
      </c>
      <c r="G9">
        <f>1000*0.006474</f>
        <v>6.4739999999999993</v>
      </c>
      <c r="H9" t="s">
        <v>24</v>
      </c>
      <c r="I9">
        <v>1</v>
      </c>
      <c r="J9">
        <v>1</v>
      </c>
      <c r="K9">
        <v>1</v>
      </c>
      <c r="L9" t="s">
        <v>48</v>
      </c>
      <c r="M9" t="s">
        <v>15</v>
      </c>
    </row>
    <row r="10" spans="1:13" x14ac:dyDescent="0.2">
      <c r="A10" t="s">
        <v>111</v>
      </c>
      <c r="B10">
        <v>29</v>
      </c>
      <c r="C10">
        <v>30</v>
      </c>
      <c r="D10">
        <v>188.05949401855469</v>
      </c>
      <c r="E10">
        <v>2.721519017511792E-2</v>
      </c>
      <c r="F10">
        <v>0.3</v>
      </c>
      <c r="G10">
        <f>1000*0.0092457</f>
        <v>9.2457000000000011</v>
      </c>
      <c r="H10" t="s">
        <v>24</v>
      </c>
      <c r="I10">
        <v>1</v>
      </c>
      <c r="J10">
        <v>1</v>
      </c>
      <c r="K10">
        <v>1</v>
      </c>
      <c r="L10" t="s">
        <v>48</v>
      </c>
      <c r="M10" t="s">
        <v>15</v>
      </c>
    </row>
    <row r="11" spans="1:13" x14ac:dyDescent="0.2">
      <c r="A11" t="s">
        <v>112</v>
      </c>
      <c r="B11">
        <v>29</v>
      </c>
      <c r="C11">
        <v>32</v>
      </c>
      <c r="D11">
        <v>247.96875</v>
      </c>
      <c r="E11">
        <v>2.7359999120047648E-2</v>
      </c>
      <c r="F11">
        <v>0.3</v>
      </c>
      <c r="G11">
        <f>1000*0.009248</f>
        <v>9.2479999999999993</v>
      </c>
      <c r="H11" t="s">
        <v>24</v>
      </c>
      <c r="I11">
        <v>1</v>
      </c>
      <c r="J11">
        <v>1</v>
      </c>
      <c r="K11">
        <v>1</v>
      </c>
      <c r="L11" t="s">
        <v>48</v>
      </c>
      <c r="M11" t="s">
        <v>15</v>
      </c>
    </row>
    <row r="12" spans="1:13" x14ac:dyDescent="0.2">
      <c r="A12" t="s">
        <v>113</v>
      </c>
      <c r="B12">
        <v>30</v>
      </c>
      <c r="C12">
        <v>32</v>
      </c>
      <c r="D12">
        <v>59.909248352050781</v>
      </c>
      <c r="E12">
        <v>2.7814570419329061E-2</v>
      </c>
      <c r="F12">
        <v>0.3</v>
      </c>
      <c r="G12">
        <f>1000*0.0092627</f>
        <v>9.2627000000000006</v>
      </c>
      <c r="H12" t="s">
        <v>24</v>
      </c>
      <c r="I12">
        <v>1</v>
      </c>
      <c r="J12">
        <v>1</v>
      </c>
      <c r="K12">
        <v>1</v>
      </c>
      <c r="L12" t="s">
        <v>48</v>
      </c>
      <c r="M12" t="s">
        <v>15</v>
      </c>
    </row>
    <row r="13" spans="1:13" x14ac:dyDescent="0.2">
      <c r="A13" t="s">
        <v>114</v>
      </c>
      <c r="B13">
        <v>18</v>
      </c>
      <c r="C13">
        <v>22</v>
      </c>
      <c r="D13">
        <v>138.86250305175781</v>
      </c>
      <c r="E13">
        <v>1.8857139456620649E-2</v>
      </c>
      <c r="F13">
        <v>0.3</v>
      </c>
      <c r="G13">
        <f>1000*0.0057937</f>
        <v>5.7936999999999994</v>
      </c>
      <c r="H13" t="s">
        <v>24</v>
      </c>
      <c r="I13">
        <v>1</v>
      </c>
      <c r="J13">
        <v>1</v>
      </c>
      <c r="K13">
        <v>1</v>
      </c>
      <c r="L13" t="s">
        <v>48</v>
      </c>
      <c r="M13" t="s">
        <v>15</v>
      </c>
    </row>
    <row r="14" spans="1:13" x14ac:dyDescent="0.2">
      <c r="A14" t="s">
        <v>115</v>
      </c>
      <c r="B14">
        <v>19</v>
      </c>
      <c r="C14">
        <v>18</v>
      </c>
      <c r="D14">
        <v>38.088001251220703</v>
      </c>
      <c r="E14">
        <v>1.8750001251935371E-2</v>
      </c>
      <c r="F14">
        <v>0.3</v>
      </c>
      <c r="G14">
        <f>1000*0.0057937</f>
        <v>5.7936999999999994</v>
      </c>
      <c r="H14" t="s">
        <v>24</v>
      </c>
      <c r="I14">
        <v>1</v>
      </c>
      <c r="J14">
        <v>1</v>
      </c>
      <c r="K14">
        <v>1</v>
      </c>
      <c r="L14" t="s">
        <v>48</v>
      </c>
      <c r="M14" t="s">
        <v>15</v>
      </c>
    </row>
    <row r="15" spans="1:13" x14ac:dyDescent="0.2">
      <c r="A15" t="s">
        <v>116</v>
      </c>
      <c r="B15">
        <v>28</v>
      </c>
      <c r="C15">
        <v>27</v>
      </c>
      <c r="D15">
        <v>52.767749786376953</v>
      </c>
      <c r="E15">
        <v>2.4812030764817611E-2</v>
      </c>
      <c r="F15">
        <v>0.3</v>
      </c>
      <c r="G15">
        <f>1000*0.0090296</f>
        <v>9.0296000000000003</v>
      </c>
      <c r="H15" t="s">
        <v>24</v>
      </c>
      <c r="I15">
        <v>1</v>
      </c>
      <c r="J15">
        <v>1</v>
      </c>
      <c r="K15">
        <v>1</v>
      </c>
      <c r="L15" t="s">
        <v>48</v>
      </c>
      <c r="M15" t="s">
        <v>15</v>
      </c>
    </row>
    <row r="16" spans="1:13" x14ac:dyDescent="0.2">
      <c r="A16" t="s">
        <v>117</v>
      </c>
      <c r="B16">
        <v>0</v>
      </c>
      <c r="C16">
        <v>38</v>
      </c>
      <c r="D16">
        <v>144.02024841308591</v>
      </c>
      <c r="E16">
        <v>1.900826008201929E-2</v>
      </c>
      <c r="F16">
        <v>0.3</v>
      </c>
      <c r="G16">
        <f>1000*0.0058864</f>
        <v>5.8864000000000001</v>
      </c>
      <c r="H16" t="s">
        <v>24</v>
      </c>
      <c r="I16">
        <v>1</v>
      </c>
      <c r="J16">
        <v>1</v>
      </c>
      <c r="K16">
        <v>1</v>
      </c>
      <c r="L16" t="s">
        <v>48</v>
      </c>
      <c r="M16" t="s">
        <v>15</v>
      </c>
    </row>
    <row r="17" spans="1:13" x14ac:dyDescent="0.2">
      <c r="A17" t="s">
        <v>118</v>
      </c>
      <c r="B17">
        <v>1</v>
      </c>
      <c r="C17">
        <v>0</v>
      </c>
      <c r="D17">
        <v>18.2504997253418</v>
      </c>
      <c r="E17">
        <v>2.6086960057450901E-2</v>
      </c>
      <c r="F17">
        <v>0.3</v>
      </c>
      <c r="G17">
        <f>1000*0.0095247</f>
        <v>9.5247000000000011</v>
      </c>
      <c r="H17" t="s">
        <v>24</v>
      </c>
      <c r="I17">
        <v>1</v>
      </c>
      <c r="J17">
        <v>1</v>
      </c>
      <c r="K17">
        <v>1</v>
      </c>
      <c r="L17" t="s">
        <v>48</v>
      </c>
      <c r="M17" t="s">
        <v>15</v>
      </c>
    </row>
    <row r="18" spans="1:13" x14ac:dyDescent="0.2">
      <c r="A18" t="s">
        <v>119</v>
      </c>
      <c r="B18">
        <v>35</v>
      </c>
      <c r="C18">
        <v>31</v>
      </c>
      <c r="D18">
        <v>34.120498657226562</v>
      </c>
      <c r="E18">
        <v>0.2441860536616757</v>
      </c>
      <c r="F18">
        <v>0.3</v>
      </c>
      <c r="G18">
        <f>1000*0.009536</f>
        <v>9.5359999999999996</v>
      </c>
      <c r="H18" t="s">
        <v>24</v>
      </c>
      <c r="I18">
        <v>1</v>
      </c>
      <c r="J18">
        <v>1</v>
      </c>
      <c r="K18">
        <v>1</v>
      </c>
      <c r="L18" t="s">
        <v>48</v>
      </c>
      <c r="M18" t="s">
        <v>15</v>
      </c>
    </row>
    <row r="19" spans="1:13" x14ac:dyDescent="0.2">
      <c r="A19" t="s">
        <v>120</v>
      </c>
      <c r="B19">
        <v>36</v>
      </c>
      <c r="C19">
        <v>35</v>
      </c>
      <c r="D19" s="6">
        <v>163.06424999999999</v>
      </c>
      <c r="E19">
        <v>2.55474504083395E-2</v>
      </c>
      <c r="F19">
        <v>0.3</v>
      </c>
      <c r="G19">
        <f>1000*0.0095491</f>
        <v>9.5490999999999993</v>
      </c>
      <c r="H19" t="s">
        <v>24</v>
      </c>
      <c r="I19">
        <v>1</v>
      </c>
      <c r="J19">
        <v>1</v>
      </c>
      <c r="K19">
        <v>1</v>
      </c>
      <c r="L19" t="s">
        <v>48</v>
      </c>
      <c r="M19" t="s">
        <v>15</v>
      </c>
    </row>
    <row r="20" spans="1:13" x14ac:dyDescent="0.2">
      <c r="A20" t="s">
        <v>121</v>
      </c>
      <c r="B20">
        <v>31</v>
      </c>
      <c r="C20">
        <v>29</v>
      </c>
      <c r="D20">
        <v>128.15025329589841</v>
      </c>
      <c r="E20">
        <v>2.9721361324791289E-2</v>
      </c>
      <c r="F20">
        <v>0.3</v>
      </c>
      <c r="G20">
        <f>1000*0.0089213</f>
        <v>8.9213000000000005</v>
      </c>
      <c r="H20" t="s">
        <v>24</v>
      </c>
      <c r="I20">
        <v>1</v>
      </c>
      <c r="J20">
        <v>1</v>
      </c>
      <c r="K20">
        <v>1</v>
      </c>
      <c r="L20" t="s">
        <v>48</v>
      </c>
      <c r="M20" t="s">
        <v>15</v>
      </c>
    </row>
    <row r="21" spans="1:13" x14ac:dyDescent="0.2">
      <c r="A21" t="s">
        <v>122</v>
      </c>
      <c r="B21">
        <v>25</v>
      </c>
      <c r="C21">
        <v>27</v>
      </c>
      <c r="D21">
        <v>32.533500671386719</v>
      </c>
      <c r="E21">
        <v>2.560975934171953E-2</v>
      </c>
      <c r="F21">
        <v>0.3</v>
      </c>
      <c r="G21">
        <f>1000*0.0090353</f>
        <v>9.0352999999999994</v>
      </c>
      <c r="H21" t="s">
        <v>24</v>
      </c>
      <c r="I21">
        <v>1</v>
      </c>
      <c r="J21">
        <v>1</v>
      </c>
      <c r="K21">
        <v>1</v>
      </c>
      <c r="L21" t="s">
        <v>48</v>
      </c>
      <c r="M21" t="s">
        <v>15</v>
      </c>
    </row>
    <row r="22" spans="1:13" x14ac:dyDescent="0.2">
      <c r="A22" t="s">
        <v>123</v>
      </c>
      <c r="B22">
        <v>29</v>
      </c>
      <c r="C22">
        <v>26</v>
      </c>
      <c r="D22">
        <v>58.322250366210938</v>
      </c>
      <c r="E22">
        <v>2.8571430557005419E-2</v>
      </c>
      <c r="F22">
        <v>0.3</v>
      </c>
      <c r="G22">
        <f>1000*0.0091555</f>
        <v>9.1555</v>
      </c>
      <c r="H22" t="s">
        <v>24</v>
      </c>
      <c r="I22">
        <v>1</v>
      </c>
      <c r="J22">
        <v>1</v>
      </c>
      <c r="K22">
        <v>1</v>
      </c>
      <c r="L22" t="s">
        <v>48</v>
      </c>
      <c r="M22" t="s">
        <v>15</v>
      </c>
    </row>
    <row r="23" spans="1:13" x14ac:dyDescent="0.2">
      <c r="A23" t="s">
        <v>124</v>
      </c>
      <c r="B23">
        <v>25</v>
      </c>
      <c r="C23">
        <v>26</v>
      </c>
      <c r="D23">
        <v>68.637748718261719</v>
      </c>
      <c r="E23">
        <v>2.25433497680817E-2</v>
      </c>
      <c r="F23">
        <v>0.3</v>
      </c>
      <c r="G23">
        <f>1000*0.010442</f>
        <v>10.442</v>
      </c>
      <c r="H23" t="s">
        <v>24</v>
      </c>
      <c r="I23">
        <v>1</v>
      </c>
      <c r="J23">
        <v>1</v>
      </c>
      <c r="K23">
        <v>1</v>
      </c>
      <c r="L23" t="s">
        <v>48</v>
      </c>
      <c r="M23" t="s">
        <v>15</v>
      </c>
    </row>
    <row r="24" spans="1:13" x14ac:dyDescent="0.2">
      <c r="A24" t="s">
        <v>125</v>
      </c>
      <c r="B24">
        <v>24</v>
      </c>
      <c r="C24">
        <v>25</v>
      </c>
      <c r="D24">
        <v>35.310749053955078</v>
      </c>
      <c r="E24">
        <v>2.3595509726083319E-2</v>
      </c>
      <c r="F24">
        <v>0.3</v>
      </c>
      <c r="G24">
        <f>1000*0.0084699</f>
        <v>8.4699000000000009</v>
      </c>
      <c r="H24" t="s">
        <v>24</v>
      </c>
      <c r="I24">
        <v>1</v>
      </c>
      <c r="J24">
        <v>1</v>
      </c>
      <c r="K24">
        <v>1</v>
      </c>
      <c r="L24" t="s">
        <v>48</v>
      </c>
      <c r="M24" t="s">
        <v>15</v>
      </c>
    </row>
    <row r="25" spans="1:13" x14ac:dyDescent="0.2">
      <c r="A25" t="s">
        <v>126</v>
      </c>
      <c r="B25">
        <v>12</v>
      </c>
      <c r="C25">
        <v>24</v>
      </c>
      <c r="D25">
        <v>37.294498443603523</v>
      </c>
      <c r="E25">
        <v>2.8723400324389161E-2</v>
      </c>
      <c r="F25">
        <v>0.3</v>
      </c>
      <c r="G25">
        <f>1000*0.0102184</f>
        <v>10.218400000000001</v>
      </c>
      <c r="H25" t="s">
        <v>24</v>
      </c>
      <c r="I25">
        <v>1</v>
      </c>
      <c r="J25">
        <v>1</v>
      </c>
      <c r="K25">
        <v>1</v>
      </c>
      <c r="L25" t="s">
        <v>48</v>
      </c>
      <c r="M25" t="s">
        <v>15</v>
      </c>
    </row>
    <row r="26" spans="1:13" x14ac:dyDescent="0.2">
      <c r="A26" t="s">
        <v>127</v>
      </c>
      <c r="B26">
        <v>11</v>
      </c>
      <c r="C26">
        <v>12</v>
      </c>
      <c r="D26">
        <v>86.094749450683594</v>
      </c>
      <c r="E26">
        <v>2.488479111065503E-2</v>
      </c>
      <c r="F26">
        <v>0.3</v>
      </c>
      <c r="G26">
        <f>1000*0.009474</f>
        <v>9.4740000000000002</v>
      </c>
      <c r="H26" t="s">
        <v>24</v>
      </c>
      <c r="I26">
        <v>1</v>
      </c>
      <c r="J26">
        <v>1</v>
      </c>
      <c r="K26">
        <v>1</v>
      </c>
      <c r="L26" t="s">
        <v>48</v>
      </c>
      <c r="M26" t="s">
        <v>15</v>
      </c>
    </row>
    <row r="27" spans="1:13" x14ac:dyDescent="0.2">
      <c r="A27" t="s">
        <v>128</v>
      </c>
      <c r="B27">
        <v>3</v>
      </c>
      <c r="C27">
        <v>11</v>
      </c>
      <c r="D27">
        <v>51.180751800537109</v>
      </c>
      <c r="E27">
        <v>1.8604649256111421E-2</v>
      </c>
      <c r="F27">
        <v>0.3</v>
      </c>
      <c r="G27">
        <f>1000*0.0060177</f>
        <v>6.0176999999999996</v>
      </c>
      <c r="H27" t="s">
        <v>24</v>
      </c>
      <c r="I27">
        <v>1</v>
      </c>
      <c r="J27">
        <v>1</v>
      </c>
      <c r="K27">
        <v>1</v>
      </c>
      <c r="L27" t="s">
        <v>48</v>
      </c>
      <c r="M27" t="s">
        <v>15</v>
      </c>
    </row>
    <row r="28" spans="1:13" x14ac:dyDescent="0.2">
      <c r="A28" t="s">
        <v>129</v>
      </c>
      <c r="B28">
        <v>28</v>
      </c>
      <c r="C28">
        <v>3</v>
      </c>
      <c r="D28">
        <v>84.50775146484375</v>
      </c>
      <c r="E28">
        <v>1.830985901585324E-2</v>
      </c>
      <c r="F28">
        <v>0.3</v>
      </c>
      <c r="G28">
        <f>1000*0.0058386</f>
        <v>5.8386000000000005</v>
      </c>
      <c r="H28" t="s">
        <v>24</v>
      </c>
      <c r="I28">
        <v>1</v>
      </c>
      <c r="J28">
        <v>1</v>
      </c>
      <c r="K28">
        <v>1</v>
      </c>
      <c r="L28" t="s">
        <v>48</v>
      </c>
      <c r="M28" t="s">
        <v>15</v>
      </c>
    </row>
    <row r="29" spans="1:13" x14ac:dyDescent="0.2">
      <c r="A29" t="s">
        <v>130</v>
      </c>
      <c r="B29">
        <v>35</v>
      </c>
      <c r="C29">
        <v>28</v>
      </c>
      <c r="D29">
        <v>59.909248352050781</v>
      </c>
      <c r="E29">
        <v>2.5827809562014279E-2</v>
      </c>
      <c r="F29">
        <v>0.3</v>
      </c>
      <c r="G29">
        <f>1000*0.0095677</f>
        <v>9.5677000000000003</v>
      </c>
      <c r="H29" t="s">
        <v>24</v>
      </c>
      <c r="I29">
        <v>1</v>
      </c>
      <c r="J29">
        <v>1</v>
      </c>
      <c r="K29">
        <v>1</v>
      </c>
      <c r="L29" t="s">
        <v>48</v>
      </c>
      <c r="M29" t="s">
        <v>15</v>
      </c>
    </row>
    <row r="30" spans="1:13" x14ac:dyDescent="0.2">
      <c r="A30" t="s">
        <v>131</v>
      </c>
      <c r="B30">
        <v>36</v>
      </c>
      <c r="C30">
        <v>37</v>
      </c>
      <c r="D30" s="6">
        <v>99.1875</v>
      </c>
      <c r="E30">
        <v>1.200000010430813E-2</v>
      </c>
      <c r="F30">
        <v>0.3</v>
      </c>
      <c r="G30">
        <f>1000*0.0168514</f>
        <v>16.851399999999998</v>
      </c>
      <c r="H30" t="s">
        <v>24</v>
      </c>
      <c r="I30">
        <v>1</v>
      </c>
      <c r="J30">
        <v>1</v>
      </c>
      <c r="K30">
        <v>1</v>
      </c>
      <c r="L30" t="s">
        <v>48</v>
      </c>
      <c r="M30" t="s">
        <v>15</v>
      </c>
    </row>
    <row r="31" spans="1:13" x14ac:dyDescent="0.2">
      <c r="A31" t="s">
        <v>132</v>
      </c>
      <c r="B31">
        <v>38</v>
      </c>
      <c r="C31">
        <v>37</v>
      </c>
      <c r="D31">
        <v>99.1875</v>
      </c>
      <c r="E31">
        <v>1.2000000394209421E-2</v>
      </c>
      <c r="F31">
        <v>0.3</v>
      </c>
      <c r="G31">
        <f>1000*0.0269622</f>
        <v>26.962199999999999</v>
      </c>
      <c r="H31" t="s">
        <v>24</v>
      </c>
      <c r="I31">
        <v>1</v>
      </c>
      <c r="J31">
        <v>1</v>
      </c>
      <c r="K31">
        <v>1</v>
      </c>
      <c r="L31" t="s">
        <v>48</v>
      </c>
      <c r="M31" t="s">
        <v>15</v>
      </c>
    </row>
    <row r="32" spans="1:13" x14ac:dyDescent="0.2">
      <c r="A32" t="s">
        <v>133</v>
      </c>
      <c r="B32">
        <v>2</v>
      </c>
      <c r="C32">
        <v>0</v>
      </c>
      <c r="D32">
        <v>44.436000823974609</v>
      </c>
      <c r="E32">
        <v>2.1428569588992901E-2</v>
      </c>
      <c r="F32">
        <v>0.3</v>
      </c>
      <c r="G32">
        <f>1000*0.0074026</f>
        <v>7.4025999999999996</v>
      </c>
      <c r="H32" t="s">
        <v>24</v>
      </c>
      <c r="I32">
        <v>1</v>
      </c>
      <c r="J32">
        <v>1</v>
      </c>
      <c r="K32">
        <v>1</v>
      </c>
      <c r="L32" t="s">
        <v>48</v>
      </c>
      <c r="M32" t="s">
        <v>15</v>
      </c>
    </row>
    <row r="33" spans="1:13" x14ac:dyDescent="0.2">
      <c r="A33" t="s">
        <v>134</v>
      </c>
      <c r="B33">
        <v>2</v>
      </c>
      <c r="C33">
        <v>4</v>
      </c>
      <c r="D33">
        <v>10.315500259399411</v>
      </c>
      <c r="E33">
        <v>2.3076919498906591E-2</v>
      </c>
      <c r="F33">
        <v>0.3</v>
      </c>
      <c r="G33">
        <f>1000*0.0093763</f>
        <v>9.3763000000000005</v>
      </c>
      <c r="H33" t="s">
        <v>24</v>
      </c>
      <c r="I33">
        <v>1</v>
      </c>
      <c r="J33">
        <v>1</v>
      </c>
      <c r="K33">
        <v>1</v>
      </c>
      <c r="L33" t="s">
        <v>48</v>
      </c>
      <c r="M33" t="s">
        <v>15</v>
      </c>
    </row>
    <row r="34" spans="1:13" x14ac:dyDescent="0.2">
      <c r="A34" t="s">
        <v>135</v>
      </c>
      <c r="B34">
        <v>4</v>
      </c>
      <c r="C34">
        <v>1</v>
      </c>
      <c r="D34" s="6">
        <v>36.500999999999998</v>
      </c>
      <c r="E34">
        <v>1.9565220922231671E-2</v>
      </c>
      <c r="F34">
        <v>0.3</v>
      </c>
      <c r="G34">
        <f>1000*0.0068993</f>
        <v>6.8992999999999993</v>
      </c>
      <c r="H34" t="s">
        <v>24</v>
      </c>
      <c r="I34">
        <v>1</v>
      </c>
      <c r="J34">
        <v>1</v>
      </c>
      <c r="K34">
        <v>1</v>
      </c>
      <c r="L34" t="s">
        <v>48</v>
      </c>
      <c r="M34" t="s">
        <v>15</v>
      </c>
    </row>
    <row r="35" spans="1:13" x14ac:dyDescent="0.2">
      <c r="A35" t="s">
        <v>136</v>
      </c>
      <c r="B35">
        <v>23</v>
      </c>
      <c r="C35">
        <v>19</v>
      </c>
      <c r="D35">
        <v>55.544998168945312</v>
      </c>
      <c r="E35">
        <v>1.7142859773454571E-2</v>
      </c>
      <c r="F35">
        <v>0.3</v>
      </c>
      <c r="G35">
        <f>1000*0.0102914</f>
        <v>10.291399999999999</v>
      </c>
      <c r="H35" t="s">
        <v>24</v>
      </c>
      <c r="I35">
        <v>1</v>
      </c>
      <c r="J35">
        <v>1</v>
      </c>
      <c r="K35">
        <v>1</v>
      </c>
      <c r="L35" t="s">
        <v>48</v>
      </c>
      <c r="M3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selection activeCell="G2" sqref="G2"/>
    </sheetView>
  </sheetViews>
  <sheetFormatPr baseColWidth="10" defaultColWidth="11.1640625" defaultRowHeight="16" x14ac:dyDescent="0.2"/>
  <sheetData>
    <row r="1" spans="1:7" x14ac:dyDescent="0.2">
      <c r="A1" s="3" t="s">
        <v>16</v>
      </c>
      <c r="B1" s="3" t="s">
        <v>5</v>
      </c>
      <c r="C1" s="3" t="s">
        <v>49</v>
      </c>
      <c r="D1" s="3" t="s">
        <v>50</v>
      </c>
      <c r="E1" s="3" t="s">
        <v>8</v>
      </c>
      <c r="F1" s="3" t="s">
        <v>51</v>
      </c>
      <c r="G1" s="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"/>
  <sheetViews>
    <sheetView workbookViewId="0">
      <selection activeCell="A2" sqref="A2"/>
    </sheetView>
  </sheetViews>
  <sheetFormatPr baseColWidth="10" defaultColWidth="11.1640625" defaultRowHeight="16" x14ac:dyDescent="0.2"/>
  <cols>
    <col min="8" max="8" width="13.1640625" bestFit="1" customWidth="1"/>
    <col min="9" max="9" width="12.5" bestFit="1" customWidth="1"/>
    <col min="10" max="10" width="14.6640625" bestFit="1" customWidth="1"/>
    <col min="11" max="11" width="14" bestFit="1" customWidth="1"/>
    <col min="12" max="12" width="13.5" bestFit="1" customWidth="1"/>
    <col min="15" max="15" width="11.6640625" bestFit="1" customWidth="1"/>
  </cols>
  <sheetData>
    <row r="1" spans="1:15" ht="17.5" customHeight="1" x14ac:dyDescent="0.2">
      <c r="A1" s="4" t="s">
        <v>5</v>
      </c>
      <c r="B1" s="4" t="s">
        <v>8</v>
      </c>
      <c r="C1" s="4" t="s">
        <v>16</v>
      </c>
      <c r="D1" s="4" t="s">
        <v>17</v>
      </c>
      <c r="E1" s="4" t="s">
        <v>18</v>
      </c>
      <c r="F1" s="4" t="s">
        <v>21</v>
      </c>
      <c r="G1" s="4" t="s">
        <v>22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23</v>
      </c>
      <c r="M1" s="4" t="s">
        <v>53</v>
      </c>
      <c r="N1" s="4" t="s">
        <v>54</v>
      </c>
      <c r="O1" s="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tabSelected="1" zoomScaleNormal="70" workbookViewId="0">
      <selection activeCell="D8" sqref="D8"/>
    </sheetView>
  </sheetViews>
  <sheetFormatPr baseColWidth="10" defaultColWidth="11.1640625" defaultRowHeight="16" x14ac:dyDescent="0.2"/>
  <cols>
    <col min="7" max="7" width="11.5" bestFit="1" customWidth="1"/>
    <col min="8" max="8" width="14.6640625" bestFit="1" customWidth="1"/>
    <col min="9" max="9" width="6.6640625" bestFit="1" customWidth="1"/>
    <col min="10" max="10" width="13.1640625" bestFit="1" customWidth="1"/>
    <col min="12" max="12" width="14.6640625" bestFit="1" customWidth="1"/>
  </cols>
  <sheetData>
    <row r="1" spans="1:18" s="3" customFormat="1" x14ac:dyDescent="0.2">
      <c r="A1" s="3" t="s">
        <v>5</v>
      </c>
      <c r="B1" s="3" t="s">
        <v>16</v>
      </c>
      <c r="C1" s="3" t="s">
        <v>17</v>
      </c>
      <c r="D1" s="3" t="s">
        <v>27</v>
      </c>
      <c r="E1" s="3" t="s">
        <v>55</v>
      </c>
      <c r="F1" s="3" t="s">
        <v>21</v>
      </c>
      <c r="G1" s="3" t="s">
        <v>33</v>
      </c>
      <c r="H1" s="3" t="s">
        <v>32</v>
      </c>
      <c r="I1" s="3" t="s">
        <v>22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7</v>
      </c>
      <c r="O1" s="3" t="s">
        <v>56</v>
      </c>
      <c r="P1" s="3" t="s">
        <v>57</v>
      </c>
      <c r="Q1" s="3" t="s">
        <v>58</v>
      </c>
      <c r="R1" s="3" t="s">
        <v>10</v>
      </c>
    </row>
    <row r="2" spans="1:18" x14ac:dyDescent="0.2">
      <c r="A2" t="s">
        <v>59</v>
      </c>
      <c r="B2">
        <v>34</v>
      </c>
      <c r="C2">
        <v>250</v>
      </c>
      <c r="D2">
        <v>1.047500014305115</v>
      </c>
      <c r="E2" t="s">
        <v>26</v>
      </c>
      <c r="I2" t="s">
        <v>25</v>
      </c>
      <c r="N2">
        <v>16.5</v>
      </c>
      <c r="R2" t="s">
        <v>15</v>
      </c>
    </row>
    <row r="3" spans="1:18" x14ac:dyDescent="0.2">
      <c r="A3" t="s">
        <v>60</v>
      </c>
      <c r="B3">
        <v>20</v>
      </c>
      <c r="C3">
        <v>540</v>
      </c>
      <c r="D3">
        <v>1.0277999639511111</v>
      </c>
      <c r="E3" t="s">
        <v>26</v>
      </c>
      <c r="I3" t="s">
        <v>25</v>
      </c>
      <c r="N3" s="5">
        <v>16.5</v>
      </c>
      <c r="R3" t="s">
        <v>15</v>
      </c>
    </row>
    <row r="4" spans="1:18" x14ac:dyDescent="0.2">
      <c r="A4" t="s">
        <v>61</v>
      </c>
      <c r="B4">
        <v>37</v>
      </c>
      <c r="C4">
        <v>1000</v>
      </c>
      <c r="D4">
        <v>1.029999971389771</v>
      </c>
      <c r="E4" t="s">
        <v>26</v>
      </c>
      <c r="I4" t="s">
        <v>25</v>
      </c>
      <c r="N4" s="5">
        <v>345</v>
      </c>
      <c r="R4" t="s">
        <v>15</v>
      </c>
    </row>
    <row r="5" spans="1:18" x14ac:dyDescent="0.2">
      <c r="A5" t="s">
        <v>62</v>
      </c>
      <c r="B5">
        <v>9</v>
      </c>
      <c r="C5">
        <v>650</v>
      </c>
      <c r="D5">
        <v>0.98309999704360962</v>
      </c>
      <c r="E5" t="s">
        <v>26</v>
      </c>
      <c r="I5" t="s">
        <v>25</v>
      </c>
      <c r="N5" s="5">
        <v>16.5</v>
      </c>
      <c r="R5" t="s">
        <v>15</v>
      </c>
    </row>
    <row r="6" spans="1:18" x14ac:dyDescent="0.2">
      <c r="A6" t="s">
        <v>63</v>
      </c>
      <c r="B6">
        <v>16</v>
      </c>
      <c r="C6">
        <v>632</v>
      </c>
      <c r="D6">
        <v>1.06</v>
      </c>
      <c r="E6" t="s">
        <v>26</v>
      </c>
      <c r="I6" t="s">
        <v>25</v>
      </c>
      <c r="N6" s="5">
        <v>16.5</v>
      </c>
      <c r="R6" t="s">
        <v>15</v>
      </c>
    </row>
    <row r="7" spans="1:18" x14ac:dyDescent="0.2">
      <c r="A7" t="s">
        <v>64</v>
      </c>
      <c r="B7">
        <v>15</v>
      </c>
      <c r="C7">
        <v>508</v>
      </c>
      <c r="D7">
        <v>1.03</v>
      </c>
      <c r="E7" t="s">
        <v>26</v>
      </c>
      <c r="I7" t="s">
        <v>25</v>
      </c>
      <c r="N7" s="5">
        <v>16.5</v>
      </c>
      <c r="R7" t="s">
        <v>15</v>
      </c>
    </row>
    <row r="8" spans="1:18" x14ac:dyDescent="0.2">
      <c r="A8" t="s">
        <v>65</v>
      </c>
      <c r="B8">
        <v>21</v>
      </c>
      <c r="C8">
        <v>650</v>
      </c>
      <c r="D8">
        <v>1.049299955368042</v>
      </c>
      <c r="E8" t="s">
        <v>26</v>
      </c>
      <c r="I8" t="s">
        <v>25</v>
      </c>
      <c r="N8" s="5">
        <v>16.5</v>
      </c>
      <c r="R8" t="s">
        <v>15</v>
      </c>
    </row>
    <row r="9" spans="1:18" x14ac:dyDescent="0.2">
      <c r="A9" t="s">
        <v>66</v>
      </c>
      <c r="B9">
        <v>33</v>
      </c>
      <c r="C9">
        <v>830</v>
      </c>
      <c r="D9">
        <v>1.02649998664856</v>
      </c>
      <c r="E9" t="s">
        <v>26</v>
      </c>
      <c r="I9" t="s">
        <v>25</v>
      </c>
      <c r="N9" s="5">
        <v>16.5</v>
      </c>
      <c r="R9" t="s">
        <v>15</v>
      </c>
    </row>
    <row r="10" spans="1:18" x14ac:dyDescent="0.2">
      <c r="A10" t="s">
        <v>67</v>
      </c>
      <c r="B10">
        <v>17</v>
      </c>
      <c r="C10">
        <v>560</v>
      </c>
      <c r="D10">
        <v>1.0635000467300419</v>
      </c>
      <c r="E10" t="s">
        <v>26</v>
      </c>
      <c r="I10" t="s">
        <v>25</v>
      </c>
      <c r="N10" s="5">
        <v>16.5</v>
      </c>
      <c r="R10" t="s">
        <v>15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3"/>
  <sheetViews>
    <sheetView workbookViewId="0">
      <selection activeCell="D13" sqref="D13"/>
    </sheetView>
  </sheetViews>
  <sheetFormatPr baseColWidth="10" defaultColWidth="11.1640625" defaultRowHeight="16" x14ac:dyDescent="0.2"/>
  <cols>
    <col min="1" max="1" width="14.6640625" bestFit="1" customWidth="1"/>
    <col min="7" max="7" width="12.6640625" customWidth="1"/>
    <col min="8" max="8" width="13.6640625" bestFit="1" customWidth="1"/>
    <col min="10" max="10" width="12.1640625" bestFit="1" customWidth="1"/>
    <col min="11" max="11" width="14.1640625" bestFit="1" customWidth="1"/>
    <col min="13" max="13" width="13" bestFit="1" customWidth="1"/>
    <col min="16" max="16" width="19.6640625" bestFit="1" customWidth="1"/>
    <col min="17" max="17" width="19" bestFit="1" customWidth="1"/>
    <col min="19" max="19" width="20" bestFit="1" customWidth="1"/>
    <col min="21" max="21" width="24.1640625" bestFit="1" customWidth="1"/>
  </cols>
  <sheetData>
    <row r="1" spans="1:23" ht="17.5" customHeight="1" x14ac:dyDescent="0.2">
      <c r="A1" s="4" t="s">
        <v>5</v>
      </c>
      <c r="B1" s="4" t="s">
        <v>68</v>
      </c>
      <c r="C1" s="4" t="s">
        <v>69</v>
      </c>
      <c r="D1" s="4" t="s">
        <v>21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47</v>
      </c>
      <c r="U1" s="4" t="s">
        <v>85</v>
      </c>
      <c r="V1" s="4" t="s">
        <v>46</v>
      </c>
      <c r="W1" s="4" t="s">
        <v>10</v>
      </c>
    </row>
    <row r="2" spans="1:23" x14ac:dyDescent="0.2">
      <c r="A2" t="s">
        <v>176</v>
      </c>
      <c r="B2">
        <v>31</v>
      </c>
      <c r="C2">
        <v>20</v>
      </c>
      <c r="D2">
        <v>700</v>
      </c>
      <c r="E2">
        <v>345</v>
      </c>
      <c r="F2">
        <v>16.5</v>
      </c>
      <c r="G2" s="6">
        <v>6.2454299999999998</v>
      </c>
      <c r="H2">
        <v>0.41999998688697809</v>
      </c>
      <c r="I2" t="s">
        <v>24</v>
      </c>
      <c r="J2" t="s">
        <v>24</v>
      </c>
      <c r="K2">
        <v>0</v>
      </c>
      <c r="L2" t="s">
        <v>86</v>
      </c>
      <c r="M2">
        <v>0</v>
      </c>
      <c r="N2">
        <v>1</v>
      </c>
      <c r="O2">
        <v>-1</v>
      </c>
      <c r="P2">
        <v>2.5</v>
      </c>
      <c r="Q2" t="s">
        <v>24</v>
      </c>
      <c r="R2" t="s">
        <v>24</v>
      </c>
      <c r="S2" t="s">
        <v>26</v>
      </c>
      <c r="T2">
        <v>1</v>
      </c>
      <c r="U2">
        <v>100</v>
      </c>
      <c r="V2" t="s">
        <v>25</v>
      </c>
      <c r="W2" t="s">
        <v>15</v>
      </c>
    </row>
    <row r="3" spans="1:23" x14ac:dyDescent="0.2">
      <c r="A3" t="s">
        <v>177</v>
      </c>
      <c r="B3">
        <v>35</v>
      </c>
      <c r="C3">
        <v>34</v>
      </c>
      <c r="D3">
        <v>1000</v>
      </c>
      <c r="E3">
        <v>345</v>
      </c>
      <c r="F3">
        <v>16.5</v>
      </c>
      <c r="G3">
        <v>18.10000038146973</v>
      </c>
      <c r="H3">
        <v>0</v>
      </c>
      <c r="I3" t="s">
        <v>24</v>
      </c>
      <c r="J3" t="s">
        <v>24</v>
      </c>
      <c r="K3">
        <v>0</v>
      </c>
      <c r="L3" t="s">
        <v>86</v>
      </c>
      <c r="M3">
        <v>0</v>
      </c>
      <c r="N3">
        <v>1</v>
      </c>
      <c r="O3">
        <v>-1</v>
      </c>
      <c r="P3">
        <v>2.5</v>
      </c>
      <c r="Q3" t="s">
        <v>24</v>
      </c>
      <c r="R3" t="s">
        <v>24</v>
      </c>
      <c r="S3" t="s">
        <v>26</v>
      </c>
      <c r="T3">
        <v>1</v>
      </c>
      <c r="U3">
        <v>100</v>
      </c>
      <c r="V3" t="s">
        <v>25</v>
      </c>
      <c r="W3" t="s">
        <v>15</v>
      </c>
    </row>
    <row r="4" spans="1:23" x14ac:dyDescent="0.2">
      <c r="A4" t="s">
        <v>178</v>
      </c>
      <c r="B4">
        <v>32</v>
      </c>
      <c r="C4">
        <v>33</v>
      </c>
      <c r="D4">
        <v>1000</v>
      </c>
      <c r="E4">
        <v>345</v>
      </c>
      <c r="F4">
        <v>16.5</v>
      </c>
      <c r="G4">
        <v>15.620499610900881</v>
      </c>
      <c r="H4">
        <v>0.80000001192092896</v>
      </c>
      <c r="I4" t="s">
        <v>24</v>
      </c>
      <c r="J4" t="s">
        <v>24</v>
      </c>
      <c r="K4">
        <v>0</v>
      </c>
      <c r="L4" t="s">
        <v>86</v>
      </c>
      <c r="M4">
        <v>0</v>
      </c>
      <c r="N4">
        <v>1</v>
      </c>
      <c r="O4">
        <v>-1</v>
      </c>
      <c r="P4">
        <v>2.5</v>
      </c>
      <c r="Q4" t="s">
        <v>24</v>
      </c>
      <c r="R4" t="s">
        <v>24</v>
      </c>
      <c r="S4" t="s">
        <v>26</v>
      </c>
      <c r="T4">
        <v>1</v>
      </c>
      <c r="U4">
        <v>100</v>
      </c>
      <c r="V4" t="s">
        <v>25</v>
      </c>
      <c r="W4" t="s">
        <v>15</v>
      </c>
    </row>
    <row r="5" spans="1:23" x14ac:dyDescent="0.2">
      <c r="A5" t="s">
        <v>179</v>
      </c>
      <c r="B5">
        <v>19</v>
      </c>
      <c r="C5">
        <v>21</v>
      </c>
      <c r="D5">
        <v>800</v>
      </c>
      <c r="E5">
        <v>345</v>
      </c>
      <c r="F5">
        <v>16.5</v>
      </c>
      <c r="G5">
        <v>11.439999580383301</v>
      </c>
      <c r="H5">
        <v>0</v>
      </c>
      <c r="I5" t="s">
        <v>24</v>
      </c>
      <c r="J5" t="s">
        <v>24</v>
      </c>
      <c r="K5">
        <v>0</v>
      </c>
      <c r="L5" t="s">
        <v>86</v>
      </c>
      <c r="M5">
        <v>0</v>
      </c>
      <c r="N5">
        <v>1</v>
      </c>
      <c r="O5">
        <v>-1</v>
      </c>
      <c r="P5">
        <v>2.5</v>
      </c>
      <c r="Q5" t="s">
        <v>24</v>
      </c>
      <c r="R5" t="s">
        <v>24</v>
      </c>
      <c r="S5" t="s">
        <v>26</v>
      </c>
      <c r="T5">
        <v>1</v>
      </c>
      <c r="U5">
        <v>100</v>
      </c>
      <c r="V5" t="s">
        <v>25</v>
      </c>
      <c r="W5" t="s">
        <v>15</v>
      </c>
    </row>
    <row r="6" spans="1:23" x14ac:dyDescent="0.2">
      <c r="A6" t="s">
        <v>180</v>
      </c>
      <c r="B6">
        <v>18</v>
      </c>
      <c r="C6">
        <v>17</v>
      </c>
      <c r="D6">
        <v>700</v>
      </c>
      <c r="E6">
        <v>345</v>
      </c>
      <c r="F6">
        <v>16.5</v>
      </c>
      <c r="G6">
        <v>19.043220520019531</v>
      </c>
      <c r="H6">
        <v>0.34999996423721308</v>
      </c>
      <c r="I6" t="s">
        <v>24</v>
      </c>
      <c r="J6" t="s">
        <v>24</v>
      </c>
      <c r="K6">
        <v>0</v>
      </c>
      <c r="L6" t="s">
        <v>86</v>
      </c>
      <c r="M6">
        <v>0</v>
      </c>
      <c r="N6">
        <v>0</v>
      </c>
      <c r="O6">
        <v>0</v>
      </c>
      <c r="P6">
        <v>0</v>
      </c>
      <c r="Q6" t="s">
        <v>24</v>
      </c>
      <c r="R6" t="s">
        <v>24</v>
      </c>
      <c r="S6" t="s">
        <v>26</v>
      </c>
      <c r="T6">
        <v>1</v>
      </c>
      <c r="U6">
        <v>100</v>
      </c>
      <c r="V6" t="s">
        <v>25</v>
      </c>
      <c r="W6" t="s">
        <v>15</v>
      </c>
    </row>
    <row r="7" spans="1:23" x14ac:dyDescent="0.2">
      <c r="A7" t="s">
        <v>181</v>
      </c>
      <c r="B7">
        <v>14</v>
      </c>
      <c r="C7">
        <v>16</v>
      </c>
      <c r="D7">
        <v>800</v>
      </c>
      <c r="E7">
        <v>345</v>
      </c>
      <c r="F7">
        <v>16.5</v>
      </c>
      <c r="G7">
        <v>11.37378978729248</v>
      </c>
      <c r="H7">
        <v>0.56000000238418579</v>
      </c>
      <c r="I7" t="s">
        <v>24</v>
      </c>
      <c r="J7" t="s">
        <v>24</v>
      </c>
      <c r="K7">
        <v>0</v>
      </c>
      <c r="L7" t="s">
        <v>86</v>
      </c>
      <c r="M7">
        <v>0</v>
      </c>
      <c r="N7">
        <v>2</v>
      </c>
      <c r="O7">
        <v>-2</v>
      </c>
      <c r="P7">
        <v>3.5</v>
      </c>
      <c r="Q7" t="s">
        <v>24</v>
      </c>
      <c r="R7" t="s">
        <v>24</v>
      </c>
      <c r="S7" t="s">
        <v>26</v>
      </c>
      <c r="T7">
        <v>1</v>
      </c>
      <c r="U7">
        <v>100</v>
      </c>
      <c r="V7" t="s">
        <v>25</v>
      </c>
      <c r="W7" t="s">
        <v>15</v>
      </c>
    </row>
    <row r="8" spans="1:23" x14ac:dyDescent="0.2">
      <c r="A8" t="s">
        <v>182</v>
      </c>
      <c r="B8">
        <v>14</v>
      </c>
      <c r="C8">
        <v>13</v>
      </c>
      <c r="D8">
        <v>1000</v>
      </c>
      <c r="E8">
        <v>345</v>
      </c>
      <c r="F8">
        <v>230</v>
      </c>
      <c r="G8">
        <v>13.817740440368651</v>
      </c>
      <c r="H8">
        <v>0.69999992847442627</v>
      </c>
      <c r="I8" t="s">
        <v>24</v>
      </c>
      <c r="J8" t="s">
        <v>24</v>
      </c>
      <c r="K8">
        <v>0</v>
      </c>
      <c r="L8" t="s">
        <v>86</v>
      </c>
      <c r="M8">
        <v>0</v>
      </c>
      <c r="N8">
        <v>2</v>
      </c>
      <c r="O8">
        <v>-2</v>
      </c>
      <c r="P8">
        <v>3</v>
      </c>
      <c r="Q8" t="s">
        <v>24</v>
      </c>
      <c r="R8" t="s">
        <v>24</v>
      </c>
      <c r="S8" t="s">
        <v>26</v>
      </c>
      <c r="T8">
        <v>1</v>
      </c>
      <c r="U8">
        <v>100</v>
      </c>
      <c r="V8" t="s">
        <v>25</v>
      </c>
      <c r="W8" t="s">
        <v>15</v>
      </c>
    </row>
    <row r="9" spans="1:23" x14ac:dyDescent="0.2">
      <c r="A9" t="s">
        <v>183</v>
      </c>
      <c r="B9">
        <v>13</v>
      </c>
      <c r="C9">
        <v>15</v>
      </c>
      <c r="D9">
        <v>600</v>
      </c>
      <c r="E9">
        <v>230</v>
      </c>
      <c r="F9">
        <v>16.5</v>
      </c>
      <c r="G9">
        <v>10.81348991394043</v>
      </c>
      <c r="H9">
        <v>0.54000002145767212</v>
      </c>
      <c r="I9" t="s">
        <v>24</v>
      </c>
      <c r="J9" t="s">
        <v>24</v>
      </c>
      <c r="K9">
        <v>0</v>
      </c>
      <c r="L9" t="s">
        <v>86</v>
      </c>
      <c r="M9">
        <v>0</v>
      </c>
      <c r="N9">
        <v>1</v>
      </c>
      <c r="O9">
        <v>-1</v>
      </c>
      <c r="P9">
        <v>0.89999997615814209</v>
      </c>
      <c r="Q9" t="s">
        <v>24</v>
      </c>
      <c r="R9" t="s">
        <v>24</v>
      </c>
      <c r="S9" t="s">
        <v>26</v>
      </c>
      <c r="T9">
        <v>2</v>
      </c>
      <c r="U9">
        <v>100</v>
      </c>
      <c r="V9" t="s">
        <v>25</v>
      </c>
      <c r="W9" t="s">
        <v>15</v>
      </c>
    </row>
    <row r="10" spans="1:23" x14ac:dyDescent="0.2">
      <c r="A10" t="s">
        <v>184</v>
      </c>
      <c r="B10">
        <v>10</v>
      </c>
      <c r="C10">
        <v>7</v>
      </c>
      <c r="D10">
        <v>300</v>
      </c>
      <c r="E10">
        <v>345</v>
      </c>
      <c r="F10">
        <v>138</v>
      </c>
      <c r="G10">
        <v>13.05881977081299</v>
      </c>
      <c r="H10">
        <v>0.47999998927116388</v>
      </c>
      <c r="I10" t="s">
        <v>24</v>
      </c>
      <c r="J10" t="s">
        <v>24</v>
      </c>
      <c r="K10">
        <v>0</v>
      </c>
      <c r="L10" t="s">
        <v>86</v>
      </c>
      <c r="M10">
        <v>0</v>
      </c>
      <c r="N10">
        <v>1</v>
      </c>
      <c r="O10">
        <v>-1</v>
      </c>
      <c r="P10">
        <v>0.60000002384185791</v>
      </c>
      <c r="Q10" t="s">
        <v>24</v>
      </c>
      <c r="R10" t="s">
        <v>24</v>
      </c>
      <c r="S10" t="s">
        <v>26</v>
      </c>
      <c r="T10">
        <v>1</v>
      </c>
      <c r="U10">
        <v>100</v>
      </c>
      <c r="V10" t="s">
        <v>25</v>
      </c>
      <c r="W10" t="s">
        <v>15</v>
      </c>
    </row>
    <row r="11" spans="1:23" x14ac:dyDescent="0.2">
      <c r="A11" t="s">
        <v>185</v>
      </c>
      <c r="B11">
        <v>8</v>
      </c>
      <c r="C11">
        <v>9</v>
      </c>
      <c r="D11">
        <v>800</v>
      </c>
      <c r="E11">
        <v>345</v>
      </c>
      <c r="F11">
        <v>16.5</v>
      </c>
      <c r="G11">
        <v>16</v>
      </c>
      <c r="H11">
        <v>0</v>
      </c>
      <c r="I11" t="s">
        <v>24</v>
      </c>
      <c r="J11" t="s">
        <v>24</v>
      </c>
      <c r="K11">
        <v>0</v>
      </c>
      <c r="L11" t="s">
        <v>86</v>
      </c>
      <c r="M11">
        <v>0</v>
      </c>
      <c r="N11">
        <v>2</v>
      </c>
      <c r="O11">
        <v>-2</v>
      </c>
      <c r="P11">
        <v>3.5</v>
      </c>
      <c r="Q11" t="s">
        <v>24</v>
      </c>
      <c r="R11" t="s">
        <v>24</v>
      </c>
      <c r="S11" t="s">
        <v>26</v>
      </c>
      <c r="T11">
        <v>1</v>
      </c>
      <c r="U11">
        <v>100</v>
      </c>
      <c r="V11" t="s">
        <v>25</v>
      </c>
      <c r="W11" t="s">
        <v>15</v>
      </c>
    </row>
    <row r="12" spans="1:23" x14ac:dyDescent="0.2">
      <c r="A12" t="s">
        <v>186</v>
      </c>
      <c r="B12">
        <v>6</v>
      </c>
      <c r="C12">
        <v>7</v>
      </c>
      <c r="D12">
        <v>300</v>
      </c>
      <c r="E12">
        <v>345</v>
      </c>
      <c r="F12">
        <v>138</v>
      </c>
      <c r="G12">
        <v>13.05881977081299</v>
      </c>
      <c r="H12">
        <v>0.47999998927116388</v>
      </c>
      <c r="I12" t="s">
        <v>24</v>
      </c>
      <c r="J12" t="s">
        <v>24</v>
      </c>
      <c r="K12">
        <v>0</v>
      </c>
      <c r="L12" t="s">
        <v>86</v>
      </c>
      <c r="M12">
        <v>0</v>
      </c>
      <c r="N12">
        <v>1</v>
      </c>
      <c r="O12">
        <v>-1</v>
      </c>
      <c r="P12">
        <v>0.60000002384185791</v>
      </c>
      <c r="Q12" t="s">
        <v>24</v>
      </c>
      <c r="R12" t="s">
        <v>24</v>
      </c>
      <c r="S12" t="s">
        <v>26</v>
      </c>
      <c r="T12">
        <v>1</v>
      </c>
      <c r="U12">
        <v>100</v>
      </c>
      <c r="V12" t="s">
        <v>25</v>
      </c>
      <c r="W12" t="s">
        <v>15</v>
      </c>
    </row>
    <row r="13" spans="1:23" x14ac:dyDescent="0.2">
      <c r="A13" t="s">
        <v>187</v>
      </c>
      <c r="B13">
        <v>4</v>
      </c>
      <c r="C13">
        <v>5</v>
      </c>
      <c r="D13">
        <v>700</v>
      </c>
      <c r="E13">
        <v>345</v>
      </c>
      <c r="F13">
        <v>16.5</v>
      </c>
      <c r="G13">
        <v>17.5</v>
      </c>
      <c r="H13">
        <v>0</v>
      </c>
      <c r="I13" t="s">
        <v>24</v>
      </c>
      <c r="J13" t="s">
        <v>24</v>
      </c>
      <c r="K13">
        <v>0</v>
      </c>
      <c r="L13" t="s">
        <v>86</v>
      </c>
      <c r="M13">
        <v>0</v>
      </c>
      <c r="N13">
        <v>2</v>
      </c>
      <c r="O13">
        <v>-2</v>
      </c>
      <c r="P13">
        <v>3.5</v>
      </c>
      <c r="Q13" t="s">
        <v>24</v>
      </c>
      <c r="R13" t="s">
        <v>24</v>
      </c>
      <c r="S13" t="s">
        <v>26</v>
      </c>
      <c r="T13">
        <v>1</v>
      </c>
      <c r="U13">
        <v>100</v>
      </c>
      <c r="V13" t="s">
        <v>25</v>
      </c>
      <c r="W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"/>
  <sheetViews>
    <sheetView topLeftCell="G1" workbookViewId="0">
      <selection activeCell="B2" sqref="B2"/>
    </sheetView>
  </sheetViews>
  <sheetFormatPr baseColWidth="10" defaultColWidth="11.1640625" defaultRowHeight="16" x14ac:dyDescent="0.2"/>
  <cols>
    <col min="1" max="1" width="7.1640625" bestFit="1" customWidth="1"/>
    <col min="2" max="2" width="7.1640625" customWidth="1"/>
    <col min="6" max="6" width="7.6640625" bestFit="1" customWidth="1"/>
    <col min="8" max="8" width="11.5" bestFit="1" customWidth="1"/>
    <col min="9" max="9" width="10" bestFit="1" customWidth="1"/>
    <col min="10" max="10" width="13" bestFit="1" customWidth="1"/>
    <col min="11" max="11" width="13.6640625" bestFit="1" customWidth="1"/>
    <col min="12" max="12" width="12.1640625" bestFit="1" customWidth="1"/>
    <col min="13" max="13" width="16.6640625" bestFit="1" customWidth="1"/>
    <col min="14" max="14" width="17.1640625" bestFit="1" customWidth="1"/>
    <col min="15" max="15" width="15.6640625" bestFit="1" customWidth="1"/>
    <col min="16" max="16" width="17.5" bestFit="1" customWidth="1"/>
    <col min="17" max="17" width="18.1640625" bestFit="1" customWidth="1"/>
    <col min="18" max="18" width="16.6640625" bestFit="1" customWidth="1"/>
    <col min="19" max="19" width="8.6640625" bestFit="1" customWidth="1"/>
    <col min="20" max="20" width="12.1640625" bestFit="1" customWidth="1"/>
    <col min="21" max="21" width="18.6640625" bestFit="1" customWidth="1"/>
    <col min="22" max="22" width="17.1640625" bestFit="1" customWidth="1"/>
    <col min="23" max="23" width="10" bestFit="1" customWidth="1"/>
    <col min="24" max="24" width="13" bestFit="1" customWidth="1"/>
    <col min="25" max="25" width="9.5" bestFit="1" customWidth="1"/>
    <col min="26" max="26" width="10.1640625" bestFit="1" customWidth="1"/>
    <col min="27" max="27" width="19.6640625" bestFit="1" customWidth="1"/>
    <col min="28" max="28" width="19" bestFit="1" customWidth="1"/>
    <col min="29" max="29" width="19.1640625" bestFit="1" customWidth="1"/>
    <col min="30" max="30" width="9.5" bestFit="1" customWidth="1"/>
    <col min="31" max="31" width="11.6640625" bestFit="1" customWidth="1"/>
  </cols>
  <sheetData>
    <row r="1" spans="1:31" ht="17.5" customHeight="1" x14ac:dyDescent="0.2">
      <c r="A1" s="4" t="s">
        <v>5</v>
      </c>
      <c r="B1" s="4" t="s">
        <v>4</v>
      </c>
      <c r="C1" s="4" t="s">
        <v>87</v>
      </c>
      <c r="D1" s="4" t="s">
        <v>68</v>
      </c>
      <c r="E1" s="4" t="s">
        <v>88</v>
      </c>
      <c r="F1" s="4" t="s">
        <v>69</v>
      </c>
      <c r="G1" s="4" t="s">
        <v>70</v>
      </c>
      <c r="H1" s="4" t="s">
        <v>89</v>
      </c>
      <c r="I1" s="4" t="s">
        <v>71</v>
      </c>
      <c r="J1" s="4" t="s">
        <v>90</v>
      </c>
      <c r="K1" s="4" t="s">
        <v>91</v>
      </c>
      <c r="L1" s="4" t="s">
        <v>92</v>
      </c>
      <c r="M1" s="4" t="s">
        <v>93</v>
      </c>
      <c r="N1" s="4" t="s">
        <v>94</v>
      </c>
      <c r="O1" s="4" t="s">
        <v>95</v>
      </c>
      <c r="P1" s="4" t="s">
        <v>96</v>
      </c>
      <c r="Q1" s="4" t="s">
        <v>97</v>
      </c>
      <c r="R1" s="4" t="s">
        <v>98</v>
      </c>
      <c r="S1" s="4" t="s">
        <v>74</v>
      </c>
      <c r="T1" s="4" t="s">
        <v>75</v>
      </c>
      <c r="U1" s="4" t="s">
        <v>99</v>
      </c>
      <c r="V1" s="4" t="s">
        <v>100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101</v>
      </c>
      <c r="AD1" s="4" t="s">
        <v>83</v>
      </c>
      <c r="AE1" s="4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"/>
  <sheetViews>
    <sheetView workbookViewId="0">
      <selection activeCell="E4" sqref="E4"/>
    </sheetView>
  </sheetViews>
  <sheetFormatPr baseColWidth="10" defaultColWidth="11.1640625" defaultRowHeight="16" x14ac:dyDescent="0.2"/>
  <sheetData>
    <row r="1" spans="1:8" ht="17.5" customHeight="1" x14ac:dyDescent="0.2">
      <c r="A1" s="4" t="s">
        <v>5</v>
      </c>
      <c r="B1" s="4" t="s">
        <v>4</v>
      </c>
      <c r="C1" s="4" t="s">
        <v>16</v>
      </c>
      <c r="D1" s="4" t="s">
        <v>17</v>
      </c>
      <c r="E1" s="4" t="s">
        <v>18</v>
      </c>
      <c r="F1" s="4" t="s">
        <v>7</v>
      </c>
      <c r="G1" s="4" t="s">
        <v>102</v>
      </c>
      <c r="H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BUS</vt:lpstr>
      <vt:lpstr>LOAD</vt:lpstr>
      <vt:lpstr>EXT_GRID</vt:lpstr>
      <vt:lpstr>LINE</vt:lpstr>
      <vt:lpstr>SWITCH</vt:lpstr>
      <vt:lpstr>SGEN</vt:lpstr>
      <vt:lpstr>GEN</vt:lpstr>
      <vt:lpstr>TRAFO</vt:lpstr>
      <vt:lpstr>TRAFO3W</vt:lpstr>
      <vt:lpstr>SHUNT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Alvarez</dc:creator>
  <cp:lastModifiedBy>David Alvarez</cp:lastModifiedBy>
  <dcterms:created xsi:type="dcterms:W3CDTF">2019-05-10T15:55:41Z</dcterms:created>
  <dcterms:modified xsi:type="dcterms:W3CDTF">2020-04-08T21:10:47Z</dcterms:modified>
</cp:coreProperties>
</file>