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.rios\Desktop\"/>
    </mc:Choice>
  </mc:AlternateContent>
  <xr:revisionPtr revIDLastSave="0" documentId="13_ncr:1_{E5F8B9B9-8D5C-4525-8D8A-534D61F7A70A}" xr6:coauthVersionLast="36" xr6:coauthVersionMax="36" xr10:uidLastSave="{00000000-0000-0000-0000-000000000000}"/>
  <bookViews>
    <workbookView xWindow="0" yWindow="0" windowWidth="14380" windowHeight="3980" activeTab="1" xr2:uid="{437AA261-6DBE-420E-A39A-EA2D87FECE11}"/>
  </bookViews>
  <sheets>
    <sheet name="Planilha1" sheetId="1" r:id="rId1"/>
    <sheet name="Planilha2" sheetId="2" r:id="rId2"/>
  </sheets>
  <definedNames>
    <definedName name="APORTE">Planilha1!$D$17</definedName>
    <definedName name="QTD_ANOS">Planilha1!$D$18</definedName>
    <definedName name="RENDIMENTO_CARTEIRA">Planilha1!$D$13</definedName>
    <definedName name="SALARIO">Planilha1!$D$12</definedName>
    <definedName name="SU_INVEST">Planilha1!$D$14</definedName>
    <definedName name="TAXA">Planilha1!$D$19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D37" i="1" s="1"/>
  <c r="C38" i="1"/>
  <c r="C39" i="1"/>
  <c r="C40" i="1"/>
  <c r="C41" i="1"/>
  <c r="C36" i="1"/>
  <c r="D36" i="1" s="1"/>
  <c r="H4" i="2"/>
  <c r="A11" i="2"/>
  <c r="A12" i="2"/>
  <c r="A13" i="2"/>
  <c r="A14" i="2"/>
  <c r="A15" i="2"/>
  <c r="A16" i="2"/>
  <c r="A17" i="2"/>
  <c r="A18" i="2"/>
  <c r="A19" i="2"/>
  <c r="A20" i="2"/>
  <c r="A21" i="2"/>
  <c r="A10" i="2"/>
  <c r="A5" i="2"/>
  <c r="A6" i="2"/>
  <c r="A7" i="2"/>
  <c r="A8" i="2"/>
  <c r="A9" i="2"/>
  <c r="A4" i="2"/>
  <c r="D38" i="1"/>
  <c r="D39" i="1"/>
  <c r="D40" i="1"/>
  <c r="D41" i="1"/>
  <c r="C33" i="1"/>
  <c r="D42" i="1" l="1"/>
  <c r="D14" i="1"/>
  <c r="C25" i="1"/>
  <c r="D25" i="1" s="1"/>
  <c r="C26" i="1"/>
  <c r="D26" i="1" s="1"/>
  <c r="C27" i="1"/>
  <c r="D27" i="1" s="1"/>
  <c r="C28" i="1"/>
  <c r="D28" i="1" s="1"/>
  <c r="C24" i="1"/>
  <c r="D24" i="1" s="1"/>
  <c r="D20" i="1"/>
  <c r="D21" i="1" s="1"/>
</calcChain>
</file>

<file path=xl/sharedStrings.xml><?xml version="1.0" encoding="utf-8"?>
<sst xmlns="http://schemas.openxmlformats.org/spreadsheetml/2006/main" count="71" uniqueCount="35">
  <si>
    <t>QUANTO INVESTIR POR MÊS</t>
  </si>
  <si>
    <t>POR QUANTOS ANOS?</t>
  </si>
  <si>
    <t>TAXA DE RENDIMENTO MENSAL?</t>
  </si>
  <si>
    <t>PATRIMÔNIO ACUMULADO?</t>
  </si>
  <si>
    <t>DIVIDENDOS MENSAIS?</t>
  </si>
  <si>
    <t>INVESTIMENTO MENSAL</t>
  </si>
  <si>
    <t>QUANTO EM 2 ANOS?</t>
  </si>
  <si>
    <t>QUANTO EM 5 ANOS?</t>
  </si>
  <si>
    <t>QUANTO EM 10 ANOS?</t>
  </si>
  <si>
    <t>QUANTO EM 20 ANOS?</t>
  </si>
  <si>
    <t>QUANTO EM 30 ANOS?</t>
  </si>
  <si>
    <t>CENÁRIOS</t>
  </si>
  <si>
    <t>DIVIDENDOS</t>
  </si>
  <si>
    <t>CONFIGURAÇÕES</t>
  </si>
  <si>
    <t>RENDIMENTO CARTEIRA</t>
  </si>
  <si>
    <t>SALÁRIO</t>
  </si>
  <si>
    <t>SUGESTÃO DE INVESTIMENTO</t>
  </si>
  <si>
    <t>AGRESSIVO</t>
  </si>
  <si>
    <t>Moderado</t>
  </si>
  <si>
    <t xml:space="preserve">VALOR A SER INVESTIDO POR MÊS </t>
  </si>
  <si>
    <t>PERFIL</t>
  </si>
  <si>
    <t>TIPO DE FII</t>
  </si>
  <si>
    <t>PERCENTUAL SUGERIDO</t>
  </si>
  <si>
    <t>VALORES</t>
  </si>
  <si>
    <t>PAPEL</t>
  </si>
  <si>
    <t>TIJOLO</t>
  </si>
  <si>
    <t>HÍBRIDO</t>
  </si>
  <si>
    <t>FOFS</t>
  </si>
  <si>
    <t>DESENVOLVIMENTO</t>
  </si>
  <si>
    <t>HOTELARIAS</t>
  </si>
  <si>
    <t>CONSERVADOR</t>
  </si>
  <si>
    <t>%</t>
  </si>
  <si>
    <t>CHAVE</t>
  </si>
  <si>
    <t>MODERADO</t>
  </si>
  <si>
    <t>MODERADO-TIJOLO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</si>
</sst>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5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/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indexed="64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  <border>
      <left style="medium">
        <color theme="0" tint="-0.14996795556505021"/>
      </left>
      <right style="medium">
        <color indexed="64"/>
      </right>
      <top style="medium">
        <color theme="0" tint="-0.1499679555650502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/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0" xfId="0" applyFont="1"/>
    <xf numFmtId="0" fontId="5" fillId="3" borderId="2" xfId="0" applyFont="1" applyFill="1" applyBorder="1" applyAlignment="1">
      <alignment vertical="center"/>
    </xf>
    <xf numFmtId="0" fontId="5" fillId="3" borderId="13" xfId="0" applyFont="1" applyFill="1" applyBorder="1" applyAlignment="1">
      <alignment horizontal="center" vertical="center"/>
    </xf>
    <xf numFmtId="8" fontId="0" fillId="4" borderId="0" xfId="0" applyNumberFormat="1" applyFill="1" applyBorder="1"/>
    <xf numFmtId="8" fontId="0" fillId="4" borderId="4" xfId="0" applyNumberFormat="1" applyFill="1" applyBorder="1"/>
    <xf numFmtId="8" fontId="0" fillId="4" borderId="14" xfId="0" applyNumberFormat="1" applyFill="1" applyBorder="1"/>
    <xf numFmtId="8" fontId="0" fillId="4" borderId="6" xfId="0" applyNumberFormat="1" applyFill="1" applyBorder="1"/>
    <xf numFmtId="165" fontId="0" fillId="0" borderId="8" xfId="0" applyNumberForma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3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8" fontId="3" fillId="4" borderId="10" xfId="0" applyNumberFormat="1" applyFont="1" applyFill="1" applyBorder="1" applyAlignment="1">
      <alignment horizontal="center" vertical="center"/>
    </xf>
    <xf numFmtId="8" fontId="3" fillId="4" borderId="12" xfId="0" applyNumberFormat="1" applyFont="1" applyFill="1" applyBorder="1" applyAlignment="1">
      <alignment horizontal="center" vertical="center"/>
    </xf>
    <xf numFmtId="0" fontId="6" fillId="4" borderId="3" xfId="0" applyFont="1" applyFill="1" applyBorder="1"/>
    <xf numFmtId="0" fontId="6" fillId="4" borderId="5" xfId="0" applyFont="1" applyFill="1" applyBorder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left"/>
    </xf>
    <xf numFmtId="0" fontId="6" fillId="4" borderId="16" xfId="0" applyFont="1" applyFill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7" fillId="4" borderId="1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7" fillId="4" borderId="9" xfId="0" applyFont="1" applyFill="1" applyBorder="1" applyAlignment="1">
      <alignment horizontal="left"/>
    </xf>
    <xf numFmtId="0" fontId="7" fillId="4" borderId="11" xfId="0" applyFont="1" applyFill="1" applyBorder="1" applyAlignment="1">
      <alignment horizontal="left"/>
    </xf>
    <xf numFmtId="0" fontId="7" fillId="4" borderId="17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left"/>
    </xf>
    <xf numFmtId="0" fontId="6" fillId="4" borderId="9" xfId="0" applyFont="1" applyFill="1" applyBorder="1" applyAlignment="1">
      <alignment horizontal="left"/>
    </xf>
    <xf numFmtId="0" fontId="6" fillId="4" borderId="11" xfId="0" applyFont="1" applyFill="1" applyBorder="1" applyAlignment="1">
      <alignment horizontal="left"/>
    </xf>
    <xf numFmtId="0" fontId="6" fillId="4" borderId="17" xfId="0" applyFont="1" applyFill="1" applyBorder="1" applyAlignment="1">
      <alignment horizontal="left"/>
    </xf>
    <xf numFmtId="0" fontId="2" fillId="2" borderId="0" xfId="2"/>
    <xf numFmtId="0" fontId="2" fillId="2" borderId="0" xfId="2" applyAlignment="1">
      <alignment horizontal="center"/>
    </xf>
    <xf numFmtId="165" fontId="0" fillId="0" borderId="0" xfId="0" applyNumberFormat="1" applyAlignment="1">
      <alignment horizontal="center"/>
    </xf>
    <xf numFmtId="0" fontId="0" fillId="4" borderId="0" xfId="0" applyFill="1"/>
    <xf numFmtId="0" fontId="3" fillId="4" borderId="0" xfId="0" applyFont="1" applyFill="1"/>
    <xf numFmtId="165" fontId="3" fillId="4" borderId="0" xfId="0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165" fontId="0" fillId="6" borderId="0" xfId="0" applyNumberFormat="1" applyFill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9" fontId="0" fillId="0" borderId="14" xfId="0" applyNumberFormat="1" applyBorder="1" applyAlignment="1">
      <alignment horizontal="center"/>
    </xf>
    <xf numFmtId="9" fontId="2" fillId="2" borderId="0" xfId="1" applyFont="1" applyFill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horizontal="center"/>
    </xf>
  </cellXfs>
  <cellStyles count="3">
    <cellStyle name="Neutro" xfId="2" builtinId="2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Planilha1!$C$35</c:f>
              <c:strCache>
                <c:ptCount val="1"/>
                <c:pt idx="0">
                  <c:v>PERCENTUAL SUGERIDO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Planilha1!$B$36:$B$41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Planilha1!$C$36:$C$41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37-4673-BD52-4028EC08C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203200</xdr:colOff>
      <xdr:row>0</xdr:row>
      <xdr:rowOff>120650</xdr:rowOff>
    </xdr:from>
    <xdr:to>
      <xdr:col>3</xdr:col>
      <xdr:colOff>1333612</xdr:colOff>
      <xdr:row>8</xdr:row>
      <xdr:rowOff>106096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F8DED7-367B-4DD9-8297-90889961D4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203200" y="120650"/>
          <a:ext cx="6559662" cy="1458646"/>
        </a:xfrm>
        <a:prstGeom prst="rect">
          <a:avLst/>
        </a:prstGeom>
      </xdr:spPr>
    </xdr:pic>
    <xdr:clientData/>
  </xdr:twoCellAnchor>
  <xdr:twoCellAnchor>
    <xdr:from>
      <xdr:col>1</xdr:col>
      <xdr:colOff>838200</xdr:colOff>
      <xdr:row>43</xdr:row>
      <xdr:rowOff>95250</xdr:rowOff>
    </xdr:from>
    <xdr:to>
      <xdr:col>3</xdr:col>
      <xdr:colOff>590550</xdr:colOff>
      <xdr:row>58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D8615A-B300-4D66-8D46-0683B1976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BE94-2EC1-416F-804C-74DAF427189B}">
  <dimension ref="A10:XFD42"/>
  <sheetViews>
    <sheetView showGridLines="0" topLeftCell="A39" workbookViewId="0">
      <selection activeCell="D51" sqref="D51"/>
    </sheetView>
  </sheetViews>
  <sheetFormatPr defaultColWidth="8.7265625" defaultRowHeight="14.5" x14ac:dyDescent="0.35"/>
  <cols>
    <col min="1" max="1" width="8.7265625" customWidth="1"/>
    <col min="2" max="2" width="39.7265625" customWidth="1"/>
    <col min="3" max="3" width="29.26953125" bestFit="1" customWidth="1"/>
    <col min="4" max="4" width="19.26953125" customWidth="1"/>
    <col min="5" max="5" width="2.1796875" customWidth="1"/>
    <col min="6" max="6" width="1.81640625" customWidth="1"/>
    <col min="7" max="7" width="3.1796875" customWidth="1"/>
    <col min="8" max="8" width="1.81640625" customWidth="1"/>
    <col min="9" max="11" width="8.7265625" hidden="1" customWidth="1"/>
    <col min="12" max="16383" width="0" hidden="1" customWidth="1"/>
    <col min="16384" max="16384" width="3.81640625" hidden="1" customWidth="1"/>
  </cols>
  <sheetData>
    <row r="10" spans="2:4" ht="15" thickBot="1" x14ac:dyDescent="0.4"/>
    <row r="11" spans="2:4" ht="21" x14ac:dyDescent="0.35">
      <c r="B11" s="21" t="s">
        <v>13</v>
      </c>
      <c r="C11" s="23"/>
      <c r="D11" s="22"/>
    </row>
    <row r="12" spans="2:4" ht="15" thickBot="1" x14ac:dyDescent="0.4">
      <c r="B12" s="34" t="s">
        <v>15</v>
      </c>
      <c r="C12" s="24"/>
      <c r="D12" s="11">
        <v>5000</v>
      </c>
    </row>
    <row r="13" spans="2:4" ht="15" thickBot="1" x14ac:dyDescent="0.4">
      <c r="B13" s="35" t="s">
        <v>14</v>
      </c>
      <c r="C13" s="25"/>
      <c r="D13" s="12">
        <v>0.01</v>
      </c>
    </row>
    <row r="14" spans="2:4" ht="15" thickBot="1" x14ac:dyDescent="0.4">
      <c r="B14" s="36" t="s">
        <v>16</v>
      </c>
      <c r="C14" s="37"/>
      <c r="D14" s="13">
        <f>D12*0.3</f>
        <v>1500</v>
      </c>
    </row>
    <row r="15" spans="2:4" ht="15" thickBot="1" x14ac:dyDescent="0.4"/>
    <row r="16" spans="2:4" ht="29" customHeight="1" x14ac:dyDescent="0.35">
      <c r="B16" s="2" t="s">
        <v>5</v>
      </c>
      <c r="C16" s="6"/>
      <c r="D16" s="3"/>
    </row>
    <row r="17" spans="1:4" ht="15" thickBot="1" x14ac:dyDescent="0.4">
      <c r="B17" s="29" t="s">
        <v>0</v>
      </c>
      <c r="C17" s="26"/>
      <c r="D17" s="14">
        <v>500</v>
      </c>
    </row>
    <row r="18" spans="1:4" ht="15" thickBot="1" x14ac:dyDescent="0.4">
      <c r="B18" s="30" t="s">
        <v>1</v>
      </c>
      <c r="C18" s="27"/>
      <c r="D18" s="15">
        <v>5</v>
      </c>
    </row>
    <row r="19" spans="1:4" ht="15" thickBot="1" x14ac:dyDescent="0.4">
      <c r="B19" s="30" t="s">
        <v>2</v>
      </c>
      <c r="C19" s="27"/>
      <c r="D19" s="16">
        <v>1.0789999999999999E-2</v>
      </c>
    </row>
    <row r="20" spans="1:4" ht="15" thickBot="1" x14ac:dyDescent="0.4">
      <c r="B20" s="31" t="s">
        <v>3</v>
      </c>
      <c r="C20" s="28"/>
      <c r="D20" s="17">
        <f>FV(D19,D18*12,D17*-1)</f>
        <v>41888.456999243819</v>
      </c>
    </row>
    <row r="21" spans="1:4" ht="15" thickBot="1" x14ac:dyDescent="0.4">
      <c r="B21" s="32" t="s">
        <v>4</v>
      </c>
      <c r="C21" s="33"/>
      <c r="D21" s="18">
        <f>D20*1%</f>
        <v>418.88456999243817</v>
      </c>
    </row>
    <row r="22" spans="1:4" ht="15" thickBot="1" x14ac:dyDescent="0.4"/>
    <row r="23" spans="1:4" ht="18.5" x14ac:dyDescent="0.35">
      <c r="B23" s="2" t="s">
        <v>11</v>
      </c>
      <c r="C23" s="6"/>
      <c r="D23" s="5" t="s">
        <v>12</v>
      </c>
    </row>
    <row r="24" spans="1:4" x14ac:dyDescent="0.35">
      <c r="A24" s="4">
        <v>2</v>
      </c>
      <c r="B24" s="19" t="s">
        <v>6</v>
      </c>
      <c r="C24" s="7">
        <f>FV($D$19,$A24*12,$D$17*-1)</f>
        <v>13613.813648822608</v>
      </c>
      <c r="D24" s="8">
        <f>C24*RENDIMENTO_CARTEIRA</f>
        <v>136.13813648822608</v>
      </c>
    </row>
    <row r="25" spans="1:4" x14ac:dyDescent="0.35">
      <c r="A25" s="4">
        <v>5</v>
      </c>
      <c r="B25" s="19" t="s">
        <v>7</v>
      </c>
      <c r="C25" s="7">
        <f>FV($D$19,$A25*12,$D$17*-1)</f>
        <v>41888.456999243819</v>
      </c>
      <c r="D25" s="8">
        <f>C25*RENDIMENTO_CARTEIRA</f>
        <v>418.88456999243817</v>
      </c>
    </row>
    <row r="26" spans="1:4" x14ac:dyDescent="0.35">
      <c r="A26" s="4">
        <v>10</v>
      </c>
      <c r="B26" s="19" t="s">
        <v>8</v>
      </c>
      <c r="C26" s="7">
        <f>FV($D$19,$A26*12,$D$17*-1)</f>
        <v>121642.1062650861</v>
      </c>
      <c r="D26" s="8">
        <f>C26*RENDIMENTO_CARTEIRA</f>
        <v>1216.4210626508609</v>
      </c>
    </row>
    <row r="27" spans="1:4" x14ac:dyDescent="0.35">
      <c r="A27" s="4">
        <v>20</v>
      </c>
      <c r="B27" s="19" t="s">
        <v>9</v>
      </c>
      <c r="C27" s="7">
        <f>FV($D$19,$A27*12,$D$17*-1)</f>
        <v>562599.20004854025</v>
      </c>
      <c r="D27" s="8">
        <f>C27*RENDIMENTO_CARTEIRA</f>
        <v>5625.992000485403</v>
      </c>
    </row>
    <row r="28" spans="1:4" ht="15" thickBot="1" x14ac:dyDescent="0.4">
      <c r="A28" s="4">
        <v>30</v>
      </c>
      <c r="B28" s="20" t="s">
        <v>10</v>
      </c>
      <c r="C28" s="9">
        <f>FV($D$19,$A28*12,$D$17*-1)</f>
        <v>2161084.8275023573</v>
      </c>
      <c r="D28" s="10">
        <f>C28*RENDIMENTO_CARTEIRA</f>
        <v>21610.848275023574</v>
      </c>
    </row>
    <row r="32" spans="1:4" x14ac:dyDescent="0.35">
      <c r="B32" s="38" t="s">
        <v>20</v>
      </c>
      <c r="C32" s="39" t="s">
        <v>18</v>
      </c>
      <c r="D32" s="38"/>
    </row>
    <row r="33" spans="2:4" x14ac:dyDescent="0.35">
      <c r="B33" s="42" t="s">
        <v>19</v>
      </c>
      <c r="C33" s="43">
        <f>APORTE</f>
        <v>500</v>
      </c>
      <c r="D33" s="41"/>
    </row>
    <row r="35" spans="2:4" x14ac:dyDescent="0.35">
      <c r="B35" s="45" t="s">
        <v>21</v>
      </c>
      <c r="C35" s="45" t="s">
        <v>22</v>
      </c>
      <c r="D35" s="45" t="s">
        <v>23</v>
      </c>
    </row>
    <row r="36" spans="2:4" x14ac:dyDescent="0.35">
      <c r="B36" s="1" t="s">
        <v>24</v>
      </c>
      <c r="C36" s="44">
        <f>VLOOKUP($C$32&amp;"-"&amp;B36,Planilha2!$A:$D,4,FALSE)</f>
        <v>0.32</v>
      </c>
      <c r="D36" s="40">
        <f>C36*$C$33</f>
        <v>160</v>
      </c>
    </row>
    <row r="37" spans="2:4" x14ac:dyDescent="0.35">
      <c r="B37" s="1" t="s">
        <v>25</v>
      </c>
      <c r="C37" s="44">
        <f>VLOOKUP($C$32&amp;"-"&amp;B37,Planilha2!$A:$D,4,FALSE)</f>
        <v>0.35</v>
      </c>
      <c r="D37" s="40">
        <f t="shared" ref="D37:D41" si="0">C37*$C$33</f>
        <v>175</v>
      </c>
    </row>
    <row r="38" spans="2:4" x14ac:dyDescent="0.35">
      <c r="B38" s="1" t="s">
        <v>26</v>
      </c>
      <c r="C38" s="44">
        <f>VLOOKUP($C$32&amp;"-"&amp;B38,Planilha2!$A:$D,4,FALSE)</f>
        <v>0.08</v>
      </c>
      <c r="D38" s="40">
        <f t="shared" si="0"/>
        <v>40</v>
      </c>
    </row>
    <row r="39" spans="2:4" x14ac:dyDescent="0.35">
      <c r="B39" s="1" t="s">
        <v>27</v>
      </c>
      <c r="C39" s="44">
        <f>VLOOKUP($C$32&amp;"-"&amp;B39,Planilha2!$A:$D,4,FALSE)</f>
        <v>0.05</v>
      </c>
      <c r="D39" s="40">
        <f t="shared" si="0"/>
        <v>25</v>
      </c>
    </row>
    <row r="40" spans="2:4" x14ac:dyDescent="0.35">
      <c r="B40" s="1" t="s">
        <v>28</v>
      </c>
      <c r="C40" s="44">
        <f>VLOOKUP($C$32&amp;"-"&amp;B40,Planilha2!$A:$D,4,FALSE)</f>
        <v>0.1</v>
      </c>
      <c r="D40" s="40">
        <f t="shared" si="0"/>
        <v>50</v>
      </c>
    </row>
    <row r="41" spans="2:4" x14ac:dyDescent="0.35">
      <c r="B41" s="1" t="s">
        <v>29</v>
      </c>
      <c r="C41" s="44">
        <f>VLOOKUP($C$32&amp;"-"&amp;B41,Planilha2!$A:$D,4,FALSE)</f>
        <v>0.1</v>
      </c>
      <c r="D41" s="40">
        <f t="shared" si="0"/>
        <v>50</v>
      </c>
    </row>
    <row r="42" spans="2:4" x14ac:dyDescent="0.35">
      <c r="B42" s="46"/>
      <c r="C42" s="46"/>
      <c r="D42" s="47">
        <f>SUM(D36:D41)</f>
        <v>500</v>
      </c>
    </row>
  </sheetData>
  <mergeCells count="11">
    <mergeCell ref="B21:C21"/>
    <mergeCell ref="B16:D16"/>
    <mergeCell ref="B11:D11"/>
    <mergeCell ref="B12:C12"/>
    <mergeCell ref="B13:C13"/>
    <mergeCell ref="B14:C14"/>
    <mergeCell ref="B23:C23"/>
    <mergeCell ref="B17:C17"/>
    <mergeCell ref="B18:C18"/>
    <mergeCell ref="B19:C19"/>
    <mergeCell ref="B20:C20"/>
  </mergeCells>
  <dataValidations count="1">
    <dataValidation type="list" allowBlank="1" showInputMessage="1" showErrorMessage="1" sqref="C32" xr:uid="{04DCA6C3-EE75-46C0-BF26-E1A078500640}">
      <formula1>"Conservador,Moderado, 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4993-5C1C-49AE-9A95-0FC19FC5B376}">
  <dimension ref="A3:H21"/>
  <sheetViews>
    <sheetView tabSelected="1" workbookViewId="0">
      <selection activeCell="A3" sqref="A3:D3"/>
    </sheetView>
  </sheetViews>
  <sheetFormatPr defaultRowHeight="14.5" x14ac:dyDescent="0.35"/>
  <cols>
    <col min="1" max="1" width="31.36328125" bestFit="1" customWidth="1"/>
    <col min="2" max="2" width="13.6328125" bestFit="1" customWidth="1"/>
    <col min="3" max="3" width="17.7265625" bestFit="1" customWidth="1"/>
    <col min="4" max="4" width="8.7265625" style="1"/>
    <col min="7" max="7" width="17.6328125" bestFit="1" customWidth="1"/>
    <col min="8" max="8" width="8.7265625" style="1"/>
  </cols>
  <sheetData>
    <row r="3" spans="1:8" x14ac:dyDescent="0.35">
      <c r="A3" s="52" t="s">
        <v>32</v>
      </c>
      <c r="B3" s="52" t="s">
        <v>20</v>
      </c>
      <c r="C3" s="52" t="s">
        <v>21</v>
      </c>
      <c r="D3" s="53" t="s">
        <v>31</v>
      </c>
      <c r="H3" s="1" t="s">
        <v>31</v>
      </c>
    </row>
    <row r="4" spans="1:8" x14ac:dyDescent="0.35">
      <c r="A4" t="str">
        <f>B4&amp;"-"&amp;C4</f>
        <v>CONSERVADOR-PAPEL</v>
      </c>
      <c r="B4" t="s">
        <v>30</v>
      </c>
      <c r="C4" s="1" t="s">
        <v>24</v>
      </c>
      <c r="D4" s="44">
        <v>0.3</v>
      </c>
      <c r="G4" s="38" t="s">
        <v>34</v>
      </c>
      <c r="H4" s="51">
        <f>VLOOKUP(G4,$A:$D,4,FALSE)</f>
        <v>0.35</v>
      </c>
    </row>
    <row r="5" spans="1:8" x14ac:dyDescent="0.35">
      <c r="A5" t="str">
        <f t="shared" ref="A5:A21" si="0">B5&amp;"-"&amp;C5</f>
        <v>CONSERVADOR-TIJOLO</v>
      </c>
      <c r="B5" t="s">
        <v>30</v>
      </c>
      <c r="C5" s="1" t="s">
        <v>25</v>
      </c>
      <c r="D5" s="44">
        <v>0.5</v>
      </c>
    </row>
    <row r="6" spans="1:8" x14ac:dyDescent="0.35">
      <c r="A6" t="str">
        <f t="shared" si="0"/>
        <v>CONSERVADOR-HÍBRIDO</v>
      </c>
      <c r="B6" t="s">
        <v>30</v>
      </c>
      <c r="C6" s="1" t="s">
        <v>26</v>
      </c>
      <c r="D6" s="44">
        <v>0.1</v>
      </c>
    </row>
    <row r="7" spans="1:8" x14ac:dyDescent="0.35">
      <c r="A7" t="str">
        <f t="shared" si="0"/>
        <v>CONSERVADOR-FOFS</v>
      </c>
      <c r="B7" t="s">
        <v>30</v>
      </c>
      <c r="C7" s="1" t="s">
        <v>27</v>
      </c>
      <c r="D7" s="44">
        <v>0.1</v>
      </c>
    </row>
    <row r="8" spans="1:8" x14ac:dyDescent="0.35">
      <c r="A8" t="str">
        <f t="shared" si="0"/>
        <v>CONSERVADOR-DESENVOLVIMENTO</v>
      </c>
      <c r="B8" t="s">
        <v>30</v>
      </c>
      <c r="C8" s="1" t="s">
        <v>28</v>
      </c>
      <c r="D8" s="44">
        <v>0</v>
      </c>
    </row>
    <row r="9" spans="1:8" ht="15" thickBot="1" x14ac:dyDescent="0.4">
      <c r="A9" s="48" t="str">
        <f t="shared" si="0"/>
        <v>CONSERVADOR-HOTELARIAS</v>
      </c>
      <c r="B9" s="48" t="s">
        <v>30</v>
      </c>
      <c r="C9" s="49" t="s">
        <v>29</v>
      </c>
      <c r="D9" s="50">
        <v>0</v>
      </c>
    </row>
    <row r="10" spans="1:8" x14ac:dyDescent="0.35">
      <c r="A10" t="str">
        <f t="shared" si="0"/>
        <v>MODERADO-PAPEL</v>
      </c>
      <c r="B10" t="s">
        <v>33</v>
      </c>
      <c r="C10" s="1" t="s">
        <v>24</v>
      </c>
      <c r="D10" s="44">
        <v>0.32</v>
      </c>
    </row>
    <row r="11" spans="1:8" x14ac:dyDescent="0.35">
      <c r="A11" t="str">
        <f t="shared" si="0"/>
        <v>MODERADO-TIJOLO</v>
      </c>
      <c r="B11" t="s">
        <v>33</v>
      </c>
      <c r="C11" s="1" t="s">
        <v>25</v>
      </c>
      <c r="D11" s="44">
        <v>0.35</v>
      </c>
    </row>
    <row r="12" spans="1:8" x14ac:dyDescent="0.35">
      <c r="A12" t="str">
        <f t="shared" si="0"/>
        <v>MODERADO-HÍBRIDO</v>
      </c>
      <c r="B12" t="s">
        <v>33</v>
      </c>
      <c r="C12" s="1" t="s">
        <v>26</v>
      </c>
      <c r="D12" s="44">
        <v>0.08</v>
      </c>
    </row>
    <row r="13" spans="1:8" x14ac:dyDescent="0.35">
      <c r="A13" t="str">
        <f t="shared" si="0"/>
        <v>MODERADO-FOFS</v>
      </c>
      <c r="B13" t="s">
        <v>33</v>
      </c>
      <c r="C13" s="1" t="s">
        <v>27</v>
      </c>
      <c r="D13" s="44">
        <v>0.05</v>
      </c>
    </row>
    <row r="14" spans="1:8" x14ac:dyDescent="0.35">
      <c r="A14" t="str">
        <f t="shared" si="0"/>
        <v>MODERADO-DESENVOLVIMENTO</v>
      </c>
      <c r="B14" t="s">
        <v>33</v>
      </c>
      <c r="C14" s="1" t="s">
        <v>28</v>
      </c>
      <c r="D14" s="44">
        <v>0.1</v>
      </c>
    </row>
    <row r="15" spans="1:8" ht="15" thickBot="1" x14ac:dyDescent="0.4">
      <c r="A15" s="48" t="str">
        <f t="shared" si="0"/>
        <v>MODERADO-HOTELARIAS</v>
      </c>
      <c r="B15" s="48" t="s">
        <v>33</v>
      </c>
      <c r="C15" s="49" t="s">
        <v>29</v>
      </c>
      <c r="D15" s="50">
        <v>0.1</v>
      </c>
    </row>
    <row r="16" spans="1:8" x14ac:dyDescent="0.35">
      <c r="A16" t="str">
        <f t="shared" si="0"/>
        <v>AGRESSIVO-PAPEL</v>
      </c>
      <c r="B16" t="s">
        <v>17</v>
      </c>
      <c r="C16" s="1" t="s">
        <v>24</v>
      </c>
      <c r="D16" s="44">
        <v>0.5</v>
      </c>
    </row>
    <row r="17" spans="1:4" x14ac:dyDescent="0.35">
      <c r="A17" t="str">
        <f t="shared" si="0"/>
        <v>AGRESSIVO-TIJOLO</v>
      </c>
      <c r="B17" t="s">
        <v>17</v>
      </c>
      <c r="C17" s="1" t="s">
        <v>25</v>
      </c>
      <c r="D17" s="44">
        <v>0.1</v>
      </c>
    </row>
    <row r="18" spans="1:4" x14ac:dyDescent="0.35">
      <c r="A18" t="str">
        <f t="shared" si="0"/>
        <v>AGRESSIVO-HÍBRIDO</v>
      </c>
      <c r="B18" t="s">
        <v>17</v>
      </c>
      <c r="C18" s="1" t="s">
        <v>26</v>
      </c>
      <c r="D18" s="44">
        <v>0.05</v>
      </c>
    </row>
    <row r="19" spans="1:4" x14ac:dyDescent="0.35">
      <c r="A19" t="str">
        <f t="shared" si="0"/>
        <v>AGRESSIVO-FOFS</v>
      </c>
      <c r="B19" t="s">
        <v>17</v>
      </c>
      <c r="C19" s="1" t="s">
        <v>27</v>
      </c>
      <c r="D19" s="44">
        <v>0.05</v>
      </c>
    </row>
    <row r="20" spans="1:4" x14ac:dyDescent="0.35">
      <c r="A20" t="str">
        <f t="shared" si="0"/>
        <v>AGRESSIVO-DESENVOLVIMENTO</v>
      </c>
      <c r="B20" t="s">
        <v>17</v>
      </c>
      <c r="C20" s="1" t="s">
        <v>28</v>
      </c>
      <c r="D20" s="44">
        <v>0.2</v>
      </c>
    </row>
    <row r="21" spans="1:4" x14ac:dyDescent="0.35">
      <c r="A21" t="str">
        <f t="shared" si="0"/>
        <v>AGRESSIVO-HOTELARIAS</v>
      </c>
      <c r="B21" t="s">
        <v>17</v>
      </c>
      <c r="C21" s="1" t="s">
        <v>29</v>
      </c>
      <c r="D21" s="44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6</vt:i4>
      </vt:variant>
    </vt:vector>
  </HeadingPairs>
  <TitlesOfParts>
    <vt:vector size="8" baseType="lpstr">
      <vt:lpstr>Planilha1</vt:lpstr>
      <vt:lpstr>Planilha2</vt:lpstr>
      <vt:lpstr>APORTE</vt:lpstr>
      <vt:lpstr>QTD_ANOS</vt:lpstr>
      <vt:lpstr>RENDIMENTO_CARTEIRA</vt:lpstr>
      <vt:lpstr>SALARIO</vt:lpstr>
      <vt:lpstr>SU_INVEST</vt:lpstr>
      <vt:lpstr>TAXA</vt:lpstr>
    </vt:vector>
  </TitlesOfParts>
  <Company>SENAR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Da Silva Rios</dc:creator>
  <cp:lastModifiedBy>Vinicius Da Silva Rios</cp:lastModifiedBy>
  <dcterms:created xsi:type="dcterms:W3CDTF">2025-06-03T00:22:15Z</dcterms:created>
  <dcterms:modified xsi:type="dcterms:W3CDTF">2025-06-04T13:20:56Z</dcterms:modified>
</cp:coreProperties>
</file>