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B\Desktop\Gm calcs\36625 CGR3\2023 March T2\files for gm analysis\last 5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W21" i="1" l="1"/>
  <c r="CV21" i="1"/>
  <c r="CT21" i="1"/>
  <c r="BI21" i="1"/>
  <c r="BH21" i="1"/>
  <c r="AZ21" i="1"/>
  <c r="AT21" i="1"/>
  <c r="AN21" i="1"/>
  <c r="BA21" i="1" s="1"/>
  <c r="BD21" i="1" s="1"/>
  <c r="AI21" i="1"/>
  <c r="AG21" i="1"/>
  <c r="Y21" i="1"/>
  <c r="X21" i="1"/>
  <c r="W21" i="1"/>
  <c r="S21" i="1"/>
  <c r="P21" i="1"/>
  <c r="CW20" i="1"/>
  <c r="CV20" i="1"/>
  <c r="CT20" i="1"/>
  <c r="CU20" i="1" s="1"/>
  <c r="AV20" i="1" s="1"/>
  <c r="AX20" i="1" s="1"/>
  <c r="BI20" i="1"/>
  <c r="BH20" i="1"/>
  <c r="AZ20" i="1"/>
  <c r="AT20" i="1"/>
  <c r="AN20" i="1"/>
  <c r="BA20" i="1" s="1"/>
  <c r="BD20" i="1" s="1"/>
  <c r="AI20" i="1"/>
  <c r="AG20" i="1" s="1"/>
  <c r="Y20" i="1"/>
  <c r="X20" i="1"/>
  <c r="W20" i="1" s="1"/>
  <c r="P20" i="1"/>
  <c r="CW19" i="1"/>
  <c r="CV19" i="1"/>
  <c r="CT19" i="1"/>
  <c r="CU19" i="1" s="1"/>
  <c r="AV19" i="1" s="1"/>
  <c r="BI19" i="1"/>
  <c r="BH19" i="1"/>
  <c r="AZ19" i="1"/>
  <c r="AT19" i="1"/>
  <c r="AN19" i="1"/>
  <c r="BA19" i="1" s="1"/>
  <c r="BD19" i="1" s="1"/>
  <c r="AI19" i="1"/>
  <c r="AG19" i="1" s="1"/>
  <c r="Y19" i="1"/>
  <c r="X19" i="1"/>
  <c r="P19" i="1"/>
  <c r="CW18" i="1"/>
  <c r="CV18" i="1"/>
  <c r="CT18" i="1"/>
  <c r="CU18" i="1" s="1"/>
  <c r="AV18" i="1" s="1"/>
  <c r="BI18" i="1"/>
  <c r="BH18" i="1"/>
  <c r="AZ18" i="1"/>
  <c r="AT18" i="1"/>
  <c r="AN18" i="1"/>
  <c r="BA18" i="1" s="1"/>
  <c r="BD18" i="1" s="1"/>
  <c r="AI18" i="1"/>
  <c r="AG18" i="1" s="1"/>
  <c r="Y18" i="1"/>
  <c r="X18" i="1"/>
  <c r="W18" i="1" s="1"/>
  <c r="P18" i="1"/>
  <c r="CW17" i="1"/>
  <c r="CV17" i="1"/>
  <c r="CT17" i="1"/>
  <c r="CU17" i="1" s="1"/>
  <c r="AV17" i="1" s="1"/>
  <c r="AX17" i="1" s="1"/>
  <c r="BI17" i="1"/>
  <c r="BH17" i="1"/>
  <c r="AZ17" i="1"/>
  <c r="AT17" i="1"/>
  <c r="AN17" i="1"/>
  <c r="BA17" i="1" s="1"/>
  <c r="BD17" i="1" s="1"/>
  <c r="AI17" i="1"/>
  <c r="AG17" i="1" s="1"/>
  <c r="AH17" i="1" s="1"/>
  <c r="Y17" i="1"/>
  <c r="X17" i="1"/>
  <c r="W17" i="1" s="1"/>
  <c r="P17" i="1"/>
  <c r="I19" i="1" l="1"/>
  <c r="H19" i="1" s="1"/>
  <c r="AA19" i="1" s="1"/>
  <c r="J19" i="1"/>
  <c r="N19" i="1" s="1"/>
  <c r="AX18" i="1"/>
  <c r="CU21" i="1"/>
  <c r="AV21" i="1" s="1"/>
  <c r="AX21" i="1" s="1"/>
  <c r="W19" i="1"/>
  <c r="BG21" i="1"/>
  <c r="BF21" i="1"/>
  <c r="BJ21" i="1" s="1"/>
  <c r="BK21" i="1" s="1"/>
  <c r="BE21" i="1"/>
  <c r="BG17" i="1"/>
  <c r="BF17" i="1"/>
  <c r="BJ17" i="1" s="1"/>
  <c r="BK17" i="1" s="1"/>
  <c r="BE17" i="1"/>
  <c r="BF19" i="1"/>
  <c r="BJ19" i="1" s="1"/>
  <c r="BK19" i="1" s="1"/>
  <c r="BG19" i="1"/>
  <c r="BE19" i="1"/>
  <c r="BE20" i="1"/>
  <c r="BG20" i="1"/>
  <c r="BF20" i="1"/>
  <c r="BJ20" i="1" s="1"/>
  <c r="BK20" i="1" s="1"/>
  <c r="N18" i="1"/>
  <c r="J18" i="1"/>
  <c r="AW18" i="1" s="1"/>
  <c r="AY18" i="1" s="1"/>
  <c r="I18" i="1"/>
  <c r="H18" i="1" s="1"/>
  <c r="AH18" i="1"/>
  <c r="AX19" i="1"/>
  <c r="BG18" i="1"/>
  <c r="BF18" i="1"/>
  <c r="BJ18" i="1" s="1"/>
  <c r="BK18" i="1" s="1"/>
  <c r="BE18" i="1"/>
  <c r="S19" i="1"/>
  <c r="AH21" i="1"/>
  <c r="I17" i="1"/>
  <c r="H17" i="1" s="1"/>
  <c r="S18" i="1"/>
  <c r="I21" i="1"/>
  <c r="H21" i="1" s="1"/>
  <c r="AH20" i="1"/>
  <c r="J21" i="1"/>
  <c r="K21" i="1" s="1"/>
  <c r="J17" i="1"/>
  <c r="S17" i="1"/>
  <c r="I20" i="1"/>
  <c r="H20" i="1" s="1"/>
  <c r="AH19" i="1"/>
  <c r="J20" i="1"/>
  <c r="S20" i="1"/>
  <c r="AW19" i="1" l="1"/>
  <c r="AY19" i="1" s="1"/>
  <c r="K19" i="1"/>
  <c r="T19" i="1"/>
  <c r="U19" i="1" s="1"/>
  <c r="N20" i="1"/>
  <c r="AW20" i="1"/>
  <c r="AY20" i="1" s="1"/>
  <c r="AA20" i="1"/>
  <c r="T20" i="1"/>
  <c r="U20" i="1" s="1"/>
  <c r="T21" i="1"/>
  <c r="U21" i="1" s="1"/>
  <c r="Q21" i="1" s="1"/>
  <c r="O21" i="1" s="1"/>
  <c r="R21" i="1" s="1"/>
  <c r="L21" i="1" s="1"/>
  <c r="M21" i="1" s="1"/>
  <c r="AA21" i="1"/>
  <c r="K20" i="1"/>
  <c r="AW17" i="1"/>
  <c r="AY17" i="1" s="1"/>
  <c r="N17" i="1"/>
  <c r="AA17" i="1"/>
  <c r="AA18" i="1"/>
  <c r="T17" i="1"/>
  <c r="U17" i="1" s="1"/>
  <c r="Q17" i="1" s="1"/>
  <c r="O17" i="1" s="1"/>
  <c r="R17" i="1" s="1"/>
  <c r="L17" i="1" s="1"/>
  <c r="M17" i="1" s="1"/>
  <c r="T18" i="1"/>
  <c r="U18" i="1" s="1"/>
  <c r="Q18" i="1" s="1"/>
  <c r="O18" i="1" s="1"/>
  <c r="R18" i="1" s="1"/>
  <c r="L18" i="1" s="1"/>
  <c r="M18" i="1" s="1"/>
  <c r="K17" i="1"/>
  <c r="AW21" i="1"/>
  <c r="AY21" i="1" s="1"/>
  <c r="N21" i="1"/>
  <c r="K18" i="1"/>
  <c r="V20" i="1" l="1"/>
  <c r="Z20" i="1" s="1"/>
  <c r="AC20" i="1"/>
  <c r="AD20" i="1" s="1"/>
  <c r="AB20" i="1"/>
  <c r="Q20" i="1"/>
  <c r="O20" i="1" s="1"/>
  <c r="R20" i="1" s="1"/>
  <c r="L20" i="1" s="1"/>
  <c r="M20" i="1" s="1"/>
  <c r="AB19" i="1"/>
  <c r="V19" i="1"/>
  <c r="Z19" i="1" s="1"/>
  <c r="AC19" i="1"/>
  <c r="AD19" i="1" s="1"/>
  <c r="Q19" i="1"/>
  <c r="O19" i="1" s="1"/>
  <c r="R19" i="1" s="1"/>
  <c r="L19" i="1" s="1"/>
  <c r="M19" i="1" s="1"/>
  <c r="AC21" i="1"/>
  <c r="AD21" i="1" s="1"/>
  <c r="V21" i="1"/>
  <c r="Z21" i="1" s="1"/>
  <c r="AB21" i="1"/>
  <c r="V18" i="1"/>
  <c r="Z18" i="1" s="1"/>
  <c r="AC18" i="1"/>
  <c r="AB18" i="1"/>
  <c r="AC17" i="1"/>
  <c r="V17" i="1"/>
  <c r="Z17" i="1" s="1"/>
  <c r="AB17" i="1"/>
  <c r="AD17" i="1" l="1"/>
  <c r="AD18" i="1"/>
</calcChain>
</file>

<file path=xl/sharedStrings.xml><?xml version="1.0" encoding="utf-8"?>
<sst xmlns="http://schemas.openxmlformats.org/spreadsheetml/2006/main" count="915" uniqueCount="425">
  <si>
    <t>File opened</t>
  </si>
  <si>
    <t>2023-03-14 11:39:32</t>
  </si>
  <si>
    <t>Console s/n</t>
  </si>
  <si>
    <t>68C-571076</t>
  </si>
  <si>
    <t>Console ver</t>
  </si>
  <si>
    <t>Bluestem v.2.1.08</t>
  </si>
  <si>
    <t>Scripts ver</t>
  </si>
  <si>
    <t>2022.05  2.1.08, Aug 2022</t>
  </si>
  <si>
    <t>Head s/n</t>
  </si>
  <si>
    <t>68H-581076</t>
  </si>
  <si>
    <t>Head ver</t>
  </si>
  <si>
    <t>1.4.22</t>
  </si>
  <si>
    <t>Head cal</t>
  </si>
  <si>
    <t>{"oxygen": "2", "co2azero": "0.850833", "co2aspan1": "1.00272", "co2aspan2": "-0.03976", "co2aspan2a": "0.284984", "co2aspan2b": "0.282529", "co2aspanconc1": "2473", "co2aspanconc2": "301.4", "co2bzero": "0.868439", "co2bspan1": "1.00227", "co2bspan2": "-0.0386207", "co2bspan2a": "0.284833", "co2bspan2b": "0.282347", "co2bspanconc1": "2473", "co2bspanconc2": "301.4", "h2oazero": "1.04701", "h2oaspan1": "0.996202", "h2oaspan2": "0", "h2oaspan2a": "0.066505", "h2oaspan2b": "0.0662524", "h2oaspanconc1": "11.63", "h2oaspanconc2": "0", "h2obzero": "1.06461", "h2obspan1": "0.99351", "h2obspan2": "0", "h2obspan2a": "0.0653957", "h2obspan2b": "0.0649713", "h2obspanconc1": "11.63", "h2obspanconc2": "0", "tazero": "0.121614", "tbzero": "0.233824", "flowmeterzero": "0.996312", "flowazero": "0.28101", "flowbzero": "0.31827", "chamberpressurezero": "2.60495", "ssa_ref": "37865.9", "ssb_ref": "35475.3"}</t>
  </si>
  <si>
    <t>CO2 rangematch</t>
  </si>
  <si>
    <t>Wed Mar  8 15:59</t>
  </si>
  <si>
    <t>H2O rangematch</t>
  </si>
  <si>
    <t>Wed Mar  8 16:05</t>
  </si>
  <si>
    <t>Chamber type</t>
  </si>
  <si>
    <t>6800-01</t>
  </si>
  <si>
    <t>Chamber s/n</t>
  </si>
  <si>
    <t>MPF-551070</t>
  </si>
  <si>
    <t>Chamber rev</t>
  </si>
  <si>
    <t>None</t>
  </si>
  <si>
    <t>Chamber cal</t>
  </si>
  <si>
    <t>0</t>
  </si>
  <si>
    <t>Fluorometer</t>
  </si>
  <si>
    <t>Flr. Version</t>
  </si>
  <si>
    <t>11:39:32</t>
  </si>
  <si>
    <t>Stability Definition:	ΔCO2 (Meas2): Per=20	ΔH2O (Meas2): Per=20</t>
  </si>
  <si>
    <t>SysConst</t>
  </si>
  <si>
    <t>AvgTime</t>
  </si>
  <si>
    <t>4</t>
  </si>
  <si>
    <t>Oxygen</t>
  </si>
  <si>
    <t>2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</si>
  <si>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</si>
  <si>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</si>
  <si>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</si>
  <si>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</si>
  <si>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</si>
  <si>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</si>
  <si>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</si>
  <si>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</si>
  <si>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</si>
  <si>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</si>
  <si>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</si>
  <si>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</si>
  <si>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</si>
  <si>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</si>
  <si>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</si>
  <si>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</si>
  <si>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</si>
  <si>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</si>
  <si>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</si>
  <si>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</si>
  <si>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</si>
  <si>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</si>
  <si>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</si>
  <si>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</si>
  <si>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</si>
  <si>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</si>
  <si>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</si>
  <si>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</si>
  <si>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</si>
  <si>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</si>
  <si>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</si>
  <si>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</si>
  <si>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</si>
  <si>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</si>
  <si>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</si>
  <si>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</si>
  <si>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</si>
  <si>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</si>
  <si>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</si>
  <si>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</si>
  <si>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</si>
  <si>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</si>
  <si>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</si>
  <si>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</si>
  <si>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</si>
  <si>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</si>
  <si>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</si>
  <si>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3.63566 85.2699 367.845 600.512 834.662 1051.97 1241.26 1420.94</t>
  </si>
  <si>
    <t>Fs_true</t>
  </si>
  <si>
    <t>0.237661 99.0649 401.728 601.666 800.944 1000.84 1200.46 1400.88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</si>
  <si>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</si>
  <si>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</si>
  <si>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</si>
  <si>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</si>
  <si>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</si>
  <si>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</si>
  <si>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</si>
  <si>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</si>
  <si>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</si>
  <si>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</si>
  <si>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</si>
  <si>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</si>
  <si>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</si>
  <si>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</si>
  <si>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</si>
  <si>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</si>
  <si>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</si>
  <si>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</si>
  <si>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</si>
  <si>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</si>
  <si>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</si>
  <si>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</si>
  <si>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</si>
  <si>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</si>
  <si>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</si>
  <si>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</si>
  <si>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</si>
  <si>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</si>
  <si>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</si>
  <si>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</si>
  <si>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</si>
  <si>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</si>
  <si>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</si>
  <si>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</si>
  <si>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</si>
  <si>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</si>
  <si>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</si>
  <si>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</si>
  <si>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</si>
  <si>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</si>
  <si>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</si>
  <si>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</si>
  <si>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</si>
  <si>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</si>
  <si>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</si>
  <si>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</si>
  <si>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</si>
  <si>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</si>
  <si>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</si>
  <si>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</si>
  <si>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</si>
  <si>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</si>
  <si>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</si>
  <si>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</si>
  <si>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</si>
  <si>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</si>
  <si>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</si>
  <si>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</si>
  <si>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</si>
  <si>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</si>
  <si>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</si>
  <si>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</si>
  <si>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</si>
  <si>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</si>
  <si>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</si>
  <si>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</si>
  <si>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</si>
  <si>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</si>
  <si>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</si>
  <si>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</si>
  <si>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</si>
  <si>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</si>
  <si>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</si>
  <si>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</si>
  <si>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</si>
  <si>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</si>
  <si>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</si>
  <si>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</si>
  <si>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</si>
  <si>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</si>
  <si>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</si>
  <si>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</si>
  <si>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</si>
  <si>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</si>
  <si>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</si>
  <si>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</si>
  <si>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</si>
  <si>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</si>
  <si>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</si>
  <si>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</si>
  <si>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</si>
  <si>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</si>
  <si>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</si>
  <si>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</si>
  <si>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</si>
  <si>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</si>
  <si>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</si>
  <si>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</si>
  <si>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</si>
  <si>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</si>
  <si>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</si>
  <si>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</si>
  <si>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</si>
  <si>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</si>
  <si>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</si>
  <si>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</si>
  <si>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</si>
  <si>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</si>
  <si>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</si>
  <si>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</si>
  <si>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</si>
  <si>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</si>
  <si>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</si>
  <si>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</si>
  <si>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</si>
  <si>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</si>
  <si>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</si>
  <si>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</si>
  <si>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</si>
  <si>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</si>
  <si>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</si>
  <si>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</si>
  <si>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</si>
  <si>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</si>
  <si>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</si>
  <si>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</si>
  <si>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</si>
  <si>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</si>
  <si>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</si>
  <si>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</si>
  <si>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</si>
  <si>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</si>
  <si>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</si>
  <si>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</si>
  <si>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</si>
  <si>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</si>
  <si>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</si>
  <si>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</si>
  <si>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</si>
  <si>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</si>
  <si>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</si>
  <si>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</si>
  <si>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</si>
  <si>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</si>
  <si>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</si>
  <si>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</si>
  <si>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</si>
  <si>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</si>
  <si>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</si>
  <si>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</si>
  <si>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</si>
  <si>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</si>
  <si>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</si>
  <si>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</si>
  <si>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</si>
  <si>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</si>
  <si>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</si>
  <si>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</si>
  <si>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</si>
  <si>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</si>
  <si>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</si>
  <si>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</si>
  <si>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</si>
  <si>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</si>
  <si>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</si>
  <si>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</si>
  <si>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</si>
  <si>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</si>
  <si>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</si>
  <si>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</si>
  <si>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</si>
  <si>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</si>
  <si>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</si>
  <si>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</si>
  <si>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</si>
  <si>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</si>
  <si>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</si>
  <si>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</si>
  <si>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</si>
  <si>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</si>
  <si>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</si>
  <si>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</si>
  <si>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</si>
  <si>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</si>
  <si>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</si>
  <si>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</si>
  <si>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</si>
  <si>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</si>
  <si>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</si>
  <si>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</si>
  <si>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</si>
  <si>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</si>
  <si>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</si>
  <si>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</si>
  <si>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</si>
  <si>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</si>
  <si>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</si>
  <si>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</si>
  <si>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</si>
  <si>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</si>
  <si>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</si>
  <si>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</si>
  <si>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</si>
  <si>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</si>
  <si>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</si>
  <si>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</si>
  <si>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</si>
  <si>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</si>
  <si>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</si>
  <si>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</si>
  <si>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</si>
  <si>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</si>
  <si>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</si>
  <si>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</si>
  <si>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</si>
  <si>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</si>
  <si>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</si>
  <si>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</si>
  <si>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</si>
  <si>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</si>
  <si>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</si>
  <si>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</si>
  <si>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</si>
  <si>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</si>
  <si>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</si>
  <si>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</si>
  <si>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</si>
  <si>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</si>
  <si>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</si>
  <si>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</si>
  <si>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</si>
  <si>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</si>
  <si>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</si>
  <si>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</si>
  <si>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</si>
  <si>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</si>
  <si>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</si>
  <si>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</si>
  <si>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</si>
  <si>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</si>
  <si>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</si>
  <si>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</si>
  <si>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</si>
  <si>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</si>
  <si>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</si>
  <si>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</si>
  <si>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</si>
  <si>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</si>
  <si>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</si>
  <si>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</si>
  <si>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</si>
  <si>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</si>
  <si>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</si>
  <si>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</si>
  <si>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</si>
  <si>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</si>
  <si>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</si>
  <si>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</si>
  <si>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</si>
  <si>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</si>
  <si>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</si>
  <si>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</si>
  <si>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</si>
  <si>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</si>
  <si>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</si>
  <si>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</si>
  <si>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</si>
  <si>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</si>
  <si>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</si>
  <si>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</si>
  <si>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</si>
  <si>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</si>
  <si>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</si>
  <si>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</si>
  <si>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</si>
  <si>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</si>
  <si>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</si>
  <si>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</si>
  <si>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</si>
  <si>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</si>
  <si>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</si>
  <si>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</si>
  <si>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</si>
  <si>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</si>
  <si>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</si>
  <si>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</si>
  <si>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</si>
  <si>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</si>
  <si>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</si>
  <si>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</si>
  <si>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</si>
  <si>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</si>
  <si>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</si>
  <si>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</si>
  <si>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</si>
  <si>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</si>
  <si>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</si>
  <si>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</si>
  <si>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</si>
  <si>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</si>
  <si>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</si>
  <si>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</si>
  <si>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</si>
  <si>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</si>
  <si>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</si>
  <si>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</si>
  <si>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</si>
  <si>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</si>
  <si>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</si>
  <si>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</si>
  <si>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</si>
  <si>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</si>
  <si>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</si>
  <si>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</si>
  <si>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</si>
  <si>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</si>
  <si>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</si>
  <si>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</si>
  <si>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</si>
  <si>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</si>
  <si>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</si>
  <si>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</si>
  <si>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none</t>
  </si>
  <si>
    <t>-</t>
  </si>
  <si>
    <t>0: Broadleaf</t>
  </si>
  <si>
    <t>11:38:41</t>
  </si>
  <si>
    <t>0/0</t>
  </si>
  <si>
    <t>00000000</t>
  </si>
  <si>
    <t>iiiiiiii</t>
  </si>
  <si>
    <t>off</t>
  </si>
  <si>
    <t>20230314 12:21:36</t>
  </si>
  <si>
    <t>12:21:36</t>
  </si>
  <si>
    <t>20230314 12:24:36</t>
  </si>
  <si>
    <t>12:24:36</t>
  </si>
  <si>
    <t>20230314 12:27:36</t>
  </si>
  <si>
    <t>12:27:36</t>
  </si>
  <si>
    <t>20230314 12:30:36</t>
  </si>
  <si>
    <t>12:30:36</t>
  </si>
  <si>
    <t>20230314 12:33:36</t>
  </si>
  <si>
    <t>12:33:36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</si>
</sst>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R21"/>
  <sheetViews>
    <sheetView tabSelected="1" workbookViewId="0">
      <selection activeCell="A17" sqref="A17:XFD21"/>
    </sheetView>
  </sheetViews>
  <sheetFormatPr defaultRowHeight="15" x14ac:dyDescent="0.25"/>
  <sheetData>
    <row r="2" spans="1:278" x14ac:dyDescent="0.25">
      <c r="A2" t="s">
        <v>30</v>
      </c>
      <c r="B2" t="s">
        <v>31</v>
      </c>
      <c r="C2" t="s">
        <v>33</v>
      </c>
    </row>
    <row r="3" spans="1:278" x14ac:dyDescent="0.25">
      <c r="B3" t="s">
        <v>32</v>
      </c>
      <c r="C3" t="s">
        <v>34</v>
      </c>
    </row>
    <row r="4" spans="1:278" x14ac:dyDescent="0.25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78" x14ac:dyDescent="0.25">
      <c r="B5" t="s">
        <v>19</v>
      </c>
      <c r="D5">
        <v>0.25</v>
      </c>
      <c r="E5">
        <v>0.35860134458027498</v>
      </c>
      <c r="F5">
        <v>-4.0181648938029096E-3</v>
      </c>
      <c r="G5">
        <v>4.5107421038718598E-3</v>
      </c>
      <c r="H5">
        <v>-4.4762007154871301E-3</v>
      </c>
      <c r="I5">
        <v>1</v>
      </c>
      <c r="J5">
        <v>6</v>
      </c>
      <c r="K5">
        <v>96.9</v>
      </c>
    </row>
    <row r="6" spans="1:278" x14ac:dyDescent="0.2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78" x14ac:dyDescent="0.25">
      <c r="B7">
        <v>0</v>
      </c>
      <c r="C7">
        <v>0</v>
      </c>
      <c r="D7">
        <v>0</v>
      </c>
      <c r="E7">
        <v>1</v>
      </c>
    </row>
    <row r="8" spans="1:278" x14ac:dyDescent="0.2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78" x14ac:dyDescent="0.25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78" x14ac:dyDescent="0.2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78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78" x14ac:dyDescent="0.2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78" x14ac:dyDescent="0.25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G13" t="s">
        <v>84</v>
      </c>
      <c r="H13">
        <v>2</v>
      </c>
    </row>
    <row r="14" spans="1:278" x14ac:dyDescent="0.2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92</v>
      </c>
      <c r="CU14" t="s">
        <v>92</v>
      </c>
      <c r="CV14" t="s">
        <v>92</v>
      </c>
      <c r="CW14" t="s">
        <v>92</v>
      </c>
      <c r="CX14" t="s">
        <v>93</v>
      </c>
      <c r="CY14" t="s">
        <v>93</v>
      </c>
      <c r="CZ14" t="s">
        <v>93</v>
      </c>
      <c r="DA14" t="s">
        <v>93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95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</row>
    <row r="15" spans="1:278" x14ac:dyDescent="0.25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88</v>
      </c>
      <c r="AF15" t="s">
        <v>136</v>
      </c>
      <c r="AG15" t="s">
        <v>137</v>
      </c>
      <c r="AH15" t="s">
        <v>138</v>
      </c>
      <c r="AI15" t="s">
        <v>139</v>
      </c>
      <c r="AJ15" t="s">
        <v>140</v>
      </c>
      <c r="AK15" t="s">
        <v>141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168</v>
      </c>
      <c r="CH15" t="s">
        <v>189</v>
      </c>
      <c r="CI15" t="s">
        <v>190</v>
      </c>
      <c r="CJ15" t="s">
        <v>191</v>
      </c>
      <c r="CK15" t="s">
        <v>142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112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107</v>
      </c>
      <c r="FB15" t="s">
        <v>110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</row>
    <row r="16" spans="1:278" x14ac:dyDescent="0.25">
      <c r="B16" t="s">
        <v>378</v>
      </c>
      <c r="C16" t="s">
        <v>378</v>
      </c>
      <c r="F16" t="s">
        <v>378</v>
      </c>
      <c r="G16" t="s">
        <v>378</v>
      </c>
      <c r="H16" t="s">
        <v>379</v>
      </c>
      <c r="I16" t="s">
        <v>380</v>
      </c>
      <c r="J16" t="s">
        <v>381</v>
      </c>
      <c r="K16" t="s">
        <v>382</v>
      </c>
      <c r="L16" t="s">
        <v>382</v>
      </c>
      <c r="M16" t="s">
        <v>215</v>
      </c>
      <c r="N16" t="s">
        <v>215</v>
      </c>
      <c r="O16" t="s">
        <v>379</v>
      </c>
      <c r="P16" t="s">
        <v>379</v>
      </c>
      <c r="Q16" t="s">
        <v>379</v>
      </c>
      <c r="R16" t="s">
        <v>379</v>
      </c>
      <c r="S16" t="s">
        <v>383</v>
      </c>
      <c r="T16" t="s">
        <v>384</v>
      </c>
      <c r="U16" t="s">
        <v>384</v>
      </c>
      <c r="V16" t="s">
        <v>385</v>
      </c>
      <c r="W16" t="s">
        <v>386</v>
      </c>
      <c r="X16" t="s">
        <v>385</v>
      </c>
      <c r="Y16" t="s">
        <v>385</v>
      </c>
      <c r="Z16" t="s">
        <v>385</v>
      </c>
      <c r="AA16" t="s">
        <v>383</v>
      </c>
      <c r="AB16" t="s">
        <v>383</v>
      </c>
      <c r="AC16" t="s">
        <v>383</v>
      </c>
      <c r="AD16" t="s">
        <v>383</v>
      </c>
      <c r="AE16" t="s">
        <v>387</v>
      </c>
      <c r="AF16" t="s">
        <v>386</v>
      </c>
      <c r="AH16" t="s">
        <v>386</v>
      </c>
      <c r="AI16" t="s">
        <v>387</v>
      </c>
      <c r="AO16" t="s">
        <v>381</v>
      </c>
      <c r="AV16" t="s">
        <v>381</v>
      </c>
      <c r="AW16" t="s">
        <v>381</v>
      </c>
      <c r="AX16" t="s">
        <v>381</v>
      </c>
      <c r="AY16" t="s">
        <v>388</v>
      </c>
      <c r="BM16" t="s">
        <v>389</v>
      </c>
      <c r="BO16" t="s">
        <v>389</v>
      </c>
      <c r="BP16" t="s">
        <v>381</v>
      </c>
      <c r="BS16" t="s">
        <v>389</v>
      </c>
      <c r="BT16" t="s">
        <v>386</v>
      </c>
      <c r="BW16" t="s">
        <v>390</v>
      </c>
      <c r="BX16" t="s">
        <v>390</v>
      </c>
      <c r="BZ16" t="s">
        <v>391</v>
      </c>
      <c r="CA16" t="s">
        <v>389</v>
      </c>
      <c r="CC16" t="s">
        <v>389</v>
      </c>
      <c r="CD16" t="s">
        <v>381</v>
      </c>
      <c r="CH16" t="s">
        <v>389</v>
      </c>
      <c r="CJ16" t="s">
        <v>392</v>
      </c>
      <c r="CM16" t="s">
        <v>389</v>
      </c>
      <c r="CN16" t="s">
        <v>389</v>
      </c>
      <c r="CP16" t="s">
        <v>389</v>
      </c>
      <c r="CR16" t="s">
        <v>389</v>
      </c>
      <c r="CT16" t="s">
        <v>381</v>
      </c>
      <c r="CU16" t="s">
        <v>381</v>
      </c>
      <c r="CW16" t="s">
        <v>393</v>
      </c>
      <c r="CX16" t="s">
        <v>394</v>
      </c>
      <c r="DA16" t="s">
        <v>379</v>
      </c>
      <c r="DB16" t="s">
        <v>378</v>
      </c>
      <c r="DC16" t="s">
        <v>382</v>
      </c>
      <c r="DD16" t="s">
        <v>382</v>
      </c>
      <c r="DE16" t="s">
        <v>395</v>
      </c>
      <c r="DF16" t="s">
        <v>395</v>
      </c>
      <c r="DG16" t="s">
        <v>382</v>
      </c>
      <c r="DH16" t="s">
        <v>395</v>
      </c>
      <c r="DI16" t="s">
        <v>387</v>
      </c>
      <c r="DJ16" t="s">
        <v>385</v>
      </c>
      <c r="DK16" t="s">
        <v>385</v>
      </c>
      <c r="DL16" t="s">
        <v>384</v>
      </c>
      <c r="DM16" t="s">
        <v>384</v>
      </c>
      <c r="DN16" t="s">
        <v>384</v>
      </c>
      <c r="DO16" t="s">
        <v>384</v>
      </c>
      <c r="DP16" t="s">
        <v>384</v>
      </c>
      <c r="DQ16" t="s">
        <v>396</v>
      </c>
      <c r="DR16" t="s">
        <v>381</v>
      </c>
      <c r="DS16" t="s">
        <v>381</v>
      </c>
      <c r="DT16" t="s">
        <v>382</v>
      </c>
      <c r="DU16" t="s">
        <v>382</v>
      </c>
      <c r="DV16" t="s">
        <v>382</v>
      </c>
      <c r="DW16" t="s">
        <v>395</v>
      </c>
      <c r="DX16" t="s">
        <v>382</v>
      </c>
      <c r="DY16" t="s">
        <v>395</v>
      </c>
      <c r="DZ16" t="s">
        <v>385</v>
      </c>
      <c r="EA16" t="s">
        <v>385</v>
      </c>
      <c r="EB16" t="s">
        <v>384</v>
      </c>
      <c r="EC16" t="s">
        <v>384</v>
      </c>
      <c r="ED16" t="s">
        <v>381</v>
      </c>
      <c r="EI16" t="s">
        <v>381</v>
      </c>
      <c r="EL16" t="s">
        <v>384</v>
      </c>
      <c r="EM16" t="s">
        <v>384</v>
      </c>
      <c r="EN16" t="s">
        <v>384</v>
      </c>
      <c r="EO16" t="s">
        <v>384</v>
      </c>
      <c r="EP16" t="s">
        <v>384</v>
      </c>
      <c r="EQ16" t="s">
        <v>381</v>
      </c>
      <c r="ER16" t="s">
        <v>381</v>
      </c>
      <c r="ES16" t="s">
        <v>381</v>
      </c>
      <c r="ET16" t="s">
        <v>378</v>
      </c>
      <c r="EW16" t="s">
        <v>397</v>
      </c>
      <c r="EX16" t="s">
        <v>397</v>
      </c>
      <c r="EZ16" t="s">
        <v>378</v>
      </c>
      <c r="FA16" t="s">
        <v>398</v>
      </c>
      <c r="FC16" t="s">
        <v>378</v>
      </c>
      <c r="FD16" t="s">
        <v>378</v>
      </c>
      <c r="FF16" t="s">
        <v>399</v>
      </c>
      <c r="FG16" t="s">
        <v>400</v>
      </c>
      <c r="FH16" t="s">
        <v>399</v>
      </c>
      <c r="FI16" t="s">
        <v>400</v>
      </c>
      <c r="FJ16" t="s">
        <v>399</v>
      </c>
      <c r="FK16" t="s">
        <v>400</v>
      </c>
      <c r="FL16" t="s">
        <v>386</v>
      </c>
      <c r="FM16" t="s">
        <v>386</v>
      </c>
      <c r="FO16" t="s">
        <v>401</v>
      </c>
      <c r="FS16" t="s">
        <v>401</v>
      </c>
      <c r="FY16" t="s">
        <v>402</v>
      </c>
      <c r="FZ16" t="s">
        <v>402</v>
      </c>
      <c r="GM16" t="s">
        <v>402</v>
      </c>
      <c r="GN16" t="s">
        <v>402</v>
      </c>
      <c r="GO16" t="s">
        <v>403</v>
      </c>
      <c r="GP16" t="s">
        <v>403</v>
      </c>
      <c r="GQ16" t="s">
        <v>384</v>
      </c>
      <c r="GR16" t="s">
        <v>384</v>
      </c>
      <c r="GS16" t="s">
        <v>386</v>
      </c>
      <c r="GT16" t="s">
        <v>384</v>
      </c>
      <c r="GU16" t="s">
        <v>395</v>
      </c>
      <c r="GV16" t="s">
        <v>386</v>
      </c>
      <c r="GW16" t="s">
        <v>386</v>
      </c>
      <c r="GY16" t="s">
        <v>402</v>
      </c>
      <c r="GZ16" t="s">
        <v>402</v>
      </c>
      <c r="HA16" t="s">
        <v>402</v>
      </c>
      <c r="HB16" t="s">
        <v>402</v>
      </c>
      <c r="HC16" t="s">
        <v>402</v>
      </c>
      <c r="HD16" t="s">
        <v>402</v>
      </c>
      <c r="HE16" t="s">
        <v>402</v>
      </c>
      <c r="HF16" t="s">
        <v>404</v>
      </c>
      <c r="HG16" t="s">
        <v>404</v>
      </c>
      <c r="HH16" t="s">
        <v>404</v>
      </c>
      <c r="HI16" t="s">
        <v>405</v>
      </c>
      <c r="HJ16" t="s">
        <v>402</v>
      </c>
      <c r="HK16" t="s">
        <v>402</v>
      </c>
      <c r="HL16" t="s">
        <v>402</v>
      </c>
      <c r="HM16" t="s">
        <v>402</v>
      </c>
      <c r="HN16" t="s">
        <v>402</v>
      </c>
      <c r="HO16" t="s">
        <v>402</v>
      </c>
      <c r="HP16" t="s">
        <v>402</v>
      </c>
      <c r="HQ16" t="s">
        <v>402</v>
      </c>
      <c r="HR16" t="s">
        <v>402</v>
      </c>
      <c r="HS16" t="s">
        <v>402</v>
      </c>
      <c r="HT16" t="s">
        <v>402</v>
      </c>
      <c r="HU16" t="s">
        <v>402</v>
      </c>
      <c r="IB16" t="s">
        <v>402</v>
      </c>
      <c r="IC16" t="s">
        <v>386</v>
      </c>
      <c r="ID16" t="s">
        <v>386</v>
      </c>
      <c r="IE16" t="s">
        <v>399</v>
      </c>
      <c r="IF16" t="s">
        <v>400</v>
      </c>
      <c r="IG16" t="s">
        <v>400</v>
      </c>
      <c r="IK16" t="s">
        <v>400</v>
      </c>
      <c r="IO16" t="s">
        <v>382</v>
      </c>
      <c r="IP16" t="s">
        <v>382</v>
      </c>
      <c r="IQ16" t="s">
        <v>395</v>
      </c>
      <c r="IR16" t="s">
        <v>395</v>
      </c>
      <c r="IS16" t="s">
        <v>406</v>
      </c>
      <c r="IT16" t="s">
        <v>406</v>
      </c>
      <c r="IU16" t="s">
        <v>402</v>
      </c>
      <c r="IV16" t="s">
        <v>402</v>
      </c>
      <c r="IW16" t="s">
        <v>402</v>
      </c>
      <c r="IX16" t="s">
        <v>402</v>
      </c>
      <c r="IY16" t="s">
        <v>402</v>
      </c>
      <c r="IZ16" t="s">
        <v>402</v>
      </c>
      <c r="JA16" t="s">
        <v>384</v>
      </c>
      <c r="JB16" t="s">
        <v>402</v>
      </c>
      <c r="JD16" t="s">
        <v>387</v>
      </c>
      <c r="JE16" t="s">
        <v>387</v>
      </c>
      <c r="JF16" t="s">
        <v>384</v>
      </c>
      <c r="JG16" t="s">
        <v>384</v>
      </c>
      <c r="JH16" t="s">
        <v>384</v>
      </c>
      <c r="JI16" t="s">
        <v>384</v>
      </c>
      <c r="JJ16" t="s">
        <v>384</v>
      </c>
      <c r="JK16" t="s">
        <v>386</v>
      </c>
      <c r="JL16" t="s">
        <v>386</v>
      </c>
      <c r="JM16" t="s">
        <v>386</v>
      </c>
      <c r="JN16" t="s">
        <v>384</v>
      </c>
      <c r="JO16" t="s">
        <v>382</v>
      </c>
      <c r="JP16" t="s">
        <v>395</v>
      </c>
      <c r="JQ16" t="s">
        <v>386</v>
      </c>
      <c r="JR16" t="s">
        <v>386</v>
      </c>
    </row>
    <row r="17" spans="1:278" x14ac:dyDescent="0.25">
      <c r="A17">
        <v>6</v>
      </c>
      <c r="B17">
        <v>1678814496.5999999</v>
      </c>
      <c r="C17">
        <v>900.09999990463257</v>
      </c>
      <c r="D17" t="s">
        <v>415</v>
      </c>
      <c r="E17" t="s">
        <v>416</v>
      </c>
      <c r="F17" t="s">
        <v>407</v>
      </c>
      <c r="G17">
        <v>1678814496.5999999</v>
      </c>
      <c r="H17">
        <f t="shared" ref="H17:H21" si="0">(I17)/1000</f>
        <v>6.4733057108383044E-3</v>
      </c>
      <c r="I17">
        <f t="shared" ref="I17:I21" si="1">1000*DI17*AG17*(DE17-DF17)/(100*CX17*(1000-AG17*DE17))</f>
        <v>6.4733057108383045</v>
      </c>
      <c r="J17">
        <f t="shared" ref="J17:J21" si="2">DI17*AG17*(DD17-DC17*(1000-AG17*DF17)/(1000-AG17*DE17))/(100*CX17)</f>
        <v>26.935453413830842</v>
      </c>
      <c r="K17">
        <f t="shared" ref="K17:K21" si="3">DC17 - IF(AG17&gt;1, J17*CX17*100/(AI17*DQ17), 0)</f>
        <v>399.98096954473715</v>
      </c>
      <c r="L17">
        <f t="shared" ref="L17:L21" si="4">((R17-H17/2)*K17-J17)/(R17+H17/2)</f>
        <v>305.65586051162416</v>
      </c>
      <c r="M17">
        <f t="shared" ref="M17:M21" si="5">L17*(DJ17+DK17)/1000</f>
        <v>30.67745517914209</v>
      </c>
      <c r="N17">
        <f t="shared" ref="N17:N21" si="6">(DC17 - IF(AG17&gt;1, J17*CX17*100/(AI17*DQ17), 0))*(DJ17+DK17)/1000</f>
        <v>40.144488789384184</v>
      </c>
      <c r="O17">
        <f t="shared" ref="O17:O21" si="7">2/((1/Q17-1/P17)+SIGN(Q17)*SQRT((1/Q17-1/P17)*(1/Q17-1/P17) + 4*CY17/((CY17+1)*(CY17+1))*(2*1/Q17*1/P17-1/P17*1/P17)))</f>
        <v>0.55283429058265388</v>
      </c>
      <c r="P17">
        <f t="shared" ref="P17:P21" si="8">IF(LEFT(CZ17,1)&lt;&gt;"0",IF(LEFT(CZ17,1)="1",3,DA17),$D$5+$E$5*(DQ17*DJ17/($K$5*1000))+$F$5*(DQ17*DJ17/($K$5*1000))*MAX(MIN(CX17,$J$5),$I$5)*MAX(MIN(CX17,$J$5),$I$5)+$G$5*MAX(MIN(CX17,$J$5),$I$5)*(DQ17*DJ17/($K$5*1000))+$H$5*(DQ17*DJ17/($K$5*1000))*(DQ17*DJ17/($K$5*1000)))</f>
        <v>2.2593933403810231</v>
      </c>
      <c r="Q17">
        <f t="shared" ref="Q17:Q21" si="9">H17*(1000-(1000*0.61365*EXP(17.502*U17/(240.97+U17))/(DJ17+DK17)+DE17)/2)/(1000*0.61365*EXP(17.502*U17/(240.97+U17))/(DJ17+DK17)-DE17)</f>
        <v>0.48724973559482954</v>
      </c>
      <c r="R17">
        <f t="shared" ref="R17:R21" si="10">1/((CY17+1)/(O17/1.6)+1/(P17/1.37)) + CY17/((CY17+1)/(O17/1.6) + CY17/(P17/1.37))</f>
        <v>0.30977281843866383</v>
      </c>
      <c r="S17">
        <f t="shared" ref="S17:S21" si="11">(CT17*CW17)</f>
        <v>289.5862011106513</v>
      </c>
      <c r="T17">
        <f t="shared" ref="T17:T21" si="12">(DL17+(S17+2*0.95*0.0000000567*(((DL17+$B$7)+273)^4-(DL17+273)^4)-44100*H17)/(1.84*29.3*P17+8*0.95*0.0000000567*(DL17+273)^3))</f>
        <v>24.781685347240384</v>
      </c>
      <c r="U17">
        <f t="shared" ref="U17:U21" si="13">($C$7*DM17+$D$7*DN17+$E$7*T17)</f>
        <v>24.781685347240384</v>
      </c>
      <c r="V17">
        <f t="shared" ref="V17:V21" si="14">0.61365*EXP(17.502*U17/(240.97+U17))</f>
        <v>3.1385264027966637</v>
      </c>
      <c r="W17">
        <f t="shared" ref="W17:W21" si="15">(X17/Y17*100)</f>
        <v>58.676485788590306</v>
      </c>
      <c r="X17">
        <f t="shared" ref="X17:X21" si="16">DE17*(DJ17+DK17)/1000</f>
        <v>1.8381831618556002</v>
      </c>
      <c r="Y17">
        <f t="shared" ref="Y17:Y21" si="17">0.61365*EXP(17.502*DL17/(240.97+DL17))</f>
        <v>3.1327424216891946</v>
      </c>
      <c r="Z17">
        <f t="shared" ref="Z17:Z21" si="18">(V17-DE17*(DJ17+DK17)/1000)</f>
        <v>1.3003432409410636</v>
      </c>
      <c r="AA17">
        <f t="shared" ref="AA17:AA21" si="19">(-H17*44100)</f>
        <v>-285.4727818479692</v>
      </c>
      <c r="AB17">
        <f t="shared" ref="AB17:AB21" si="20">2*29.3*P17*0.92*(DL17-U17)</f>
        <v>-3.7620951559822187</v>
      </c>
      <c r="AC17">
        <f t="shared" ref="AC17:AC21" si="21">2*0.95*0.0000000567*(((DL17+$B$7)+273)^4-(U17+273)^4)</f>
        <v>-0.3513787741467857</v>
      </c>
      <c r="AD17">
        <f t="shared" ref="AD17:AD21" si="22">S17+AC17+AA17+AB17</f>
        <v>-5.466744689908154E-5</v>
      </c>
      <c r="AE17">
        <v>141</v>
      </c>
      <c r="AF17">
        <v>28</v>
      </c>
      <c r="AG17">
        <f t="shared" ref="AG17:AG21" si="23">IF(AE17*$H$13&gt;=AI17,1,(AI17/(AI17-AE17*$H$13)))</f>
        <v>1.0053244399936365</v>
      </c>
      <c r="AH17">
        <f t="shared" ref="AH17:AH21" si="24">(AG17-1)*100</f>
        <v>0.53244399936365205</v>
      </c>
      <c r="AI17">
        <f t="shared" ref="AI17:AI21" si="25">MAX(0,($B$13+$C$13*DQ17)/(1+$D$13*DQ17)*DJ17/(DL17+273)*$E$13)</f>
        <v>53245.316393278335</v>
      </c>
      <c r="AJ17" t="s">
        <v>408</v>
      </c>
      <c r="AK17" t="s">
        <v>408</v>
      </c>
      <c r="AL17">
        <v>0</v>
      </c>
      <c r="AM17">
        <v>0</v>
      </c>
      <c r="AN17" t="e">
        <f t="shared" ref="AN17:AN21" si="26">1-AL17/AM17</f>
        <v>#DIV/0!</v>
      </c>
      <c r="AO17">
        <v>0</v>
      </c>
      <c r="AP17" t="s">
        <v>408</v>
      </c>
      <c r="AQ17" t="s">
        <v>408</v>
      </c>
      <c r="AR17">
        <v>0</v>
      </c>
      <c r="AS17">
        <v>0</v>
      </c>
      <c r="AT17" t="e">
        <f t="shared" ref="AT17:AT21" si="27">1-AR17/AS17</f>
        <v>#DIV/0!</v>
      </c>
      <c r="AU17">
        <v>0.5</v>
      </c>
      <c r="AV17">
        <f t="shared" ref="AV17:AV21" si="28">CU17</f>
        <v>1513.2857995391973</v>
      </c>
      <c r="AW17">
        <f t="shared" ref="AW17:AW21" si="29">J17</f>
        <v>26.935453413830842</v>
      </c>
      <c r="AX17" t="e">
        <f t="shared" ref="AX17:AX21" si="30">AT17*AU17*AV17</f>
        <v>#DIV/0!</v>
      </c>
      <c r="AY17">
        <f t="shared" ref="AY17:AY21" si="31">(AW17-AO17)/AV17</f>
        <v>1.7799316838916227E-2</v>
      </c>
      <c r="AZ17" t="e">
        <f t="shared" ref="AZ17:AZ21" si="32">(AM17-AS17)/AS17</f>
        <v>#DIV/0!</v>
      </c>
      <c r="BA17" t="e">
        <f t="shared" ref="BA17:BA21" si="33">AL17/(AN17+AL17/AS17)</f>
        <v>#DIV/0!</v>
      </c>
      <c r="BB17" t="s">
        <v>408</v>
      </c>
      <c r="BC17">
        <v>0</v>
      </c>
      <c r="BD17" t="e">
        <f t="shared" ref="BD17:BD21" si="34">IF(BC17&lt;&gt;0, BC17, BA17)</f>
        <v>#DIV/0!</v>
      </c>
      <c r="BE17" t="e">
        <f t="shared" ref="BE17:BE21" si="35">1-BD17/AS17</f>
        <v>#DIV/0!</v>
      </c>
      <c r="BF17" t="e">
        <f t="shared" ref="BF17:BF21" si="36">(AS17-AR17)/(AS17-BD17)</f>
        <v>#DIV/0!</v>
      </c>
      <c r="BG17" t="e">
        <f t="shared" ref="BG17:BG21" si="37">(AM17-AS17)/(AM17-BD17)</f>
        <v>#DIV/0!</v>
      </c>
      <c r="BH17" t="e">
        <f t="shared" ref="BH17:BH21" si="38">(AS17-AR17)/(AS17-AL17)</f>
        <v>#DIV/0!</v>
      </c>
      <c r="BI17" t="e">
        <f t="shared" ref="BI17:BI21" si="39">(AM17-AS17)/(AM17-AL17)</f>
        <v>#DIV/0!</v>
      </c>
      <c r="BJ17" t="e">
        <f t="shared" ref="BJ17:BJ21" si="40">(BF17*BD17/AR17)</f>
        <v>#DIV/0!</v>
      </c>
      <c r="BK17" t="e">
        <f t="shared" ref="BK17:BK21" si="41">(1-BJ17)</f>
        <v>#DIV/0!</v>
      </c>
      <c r="CT17">
        <f t="shared" ref="CT17:CT21" si="42">$B$11*DR17+$C$11*DS17+$F$11*ED17*(1-EG17)</f>
        <v>1800.12</v>
      </c>
      <c r="CU17">
        <f t="shared" ref="CU17:CU21" si="43">CT17*CV17</f>
        <v>1513.2857995391973</v>
      </c>
      <c r="CV17">
        <f t="shared" ref="CV17:CV21" si="44">($B$11*$D$9+$C$11*$D$9+$F$11*((EQ17+EI17)/MAX(EQ17+EI17+ER17, 0.1)*$I$9+ER17/MAX(EQ17+EI17+ER17, 0.1)*$J$9))/($B$11+$C$11+$F$11)</f>
        <v>0.84065828919138585</v>
      </c>
      <c r="CW17">
        <f t="shared" ref="CW17:CW21" si="45">($B$11*$K$9+$C$11*$K$9+$F$11*((EQ17+EI17)/MAX(EQ17+EI17+ER17, 0.1)*$P$9+ER17/MAX(EQ17+EI17+ER17, 0.1)*$Q$9))/($B$11+$C$11+$F$11)</f>
        <v>0.16087049813937476</v>
      </c>
      <c r="CX17">
        <v>6</v>
      </c>
      <c r="CY17">
        <v>0.5</v>
      </c>
      <c r="CZ17" t="s">
        <v>409</v>
      </c>
      <c r="DA17">
        <v>2</v>
      </c>
      <c r="DB17">
        <v>1678814496.5999999</v>
      </c>
      <c r="DC17">
        <v>399.98099999999999</v>
      </c>
      <c r="DD17">
        <v>435.221</v>
      </c>
      <c r="DE17">
        <v>18.314800000000002</v>
      </c>
      <c r="DF17">
        <v>10.7342</v>
      </c>
      <c r="DG17">
        <v>400.39600000000002</v>
      </c>
      <c r="DH17">
        <v>18.1081</v>
      </c>
      <c r="DI17">
        <v>500.26100000000002</v>
      </c>
      <c r="DJ17">
        <v>100.26600000000001</v>
      </c>
      <c r="DK17">
        <v>9.9997000000000003E-2</v>
      </c>
      <c r="DL17">
        <v>24.750800000000002</v>
      </c>
      <c r="DM17">
        <v>25.0046</v>
      </c>
      <c r="DN17">
        <v>999.9</v>
      </c>
      <c r="DO17">
        <v>0</v>
      </c>
      <c r="DP17">
        <v>0</v>
      </c>
      <c r="DQ17">
        <v>9966.25</v>
      </c>
      <c r="DR17">
        <v>0</v>
      </c>
      <c r="DS17">
        <v>667.40300000000002</v>
      </c>
      <c r="DT17">
        <v>-35.240099999999998</v>
      </c>
      <c r="DU17">
        <v>407.44299999999998</v>
      </c>
      <c r="DV17">
        <v>439.94299999999998</v>
      </c>
      <c r="DW17">
        <v>7.5806199999999997</v>
      </c>
      <c r="DX17">
        <v>435.221</v>
      </c>
      <c r="DY17">
        <v>10.7342</v>
      </c>
      <c r="DZ17">
        <v>1.8363400000000001</v>
      </c>
      <c r="EA17">
        <v>1.0762700000000001</v>
      </c>
      <c r="EB17">
        <v>16.099599999999999</v>
      </c>
      <c r="EC17">
        <v>7.9919200000000004</v>
      </c>
      <c r="ED17">
        <v>1800.12</v>
      </c>
      <c r="EE17">
        <v>0.97799599999999998</v>
      </c>
      <c r="EF17">
        <v>2.2004099999999999E-2</v>
      </c>
      <c r="EG17">
        <v>0</v>
      </c>
      <c r="EH17">
        <v>1438.54</v>
      </c>
      <c r="EI17">
        <v>5.0007000000000001</v>
      </c>
      <c r="EJ17">
        <v>24651</v>
      </c>
      <c r="EK17">
        <v>15475.1</v>
      </c>
      <c r="EL17">
        <v>46</v>
      </c>
      <c r="EM17">
        <v>47.5</v>
      </c>
      <c r="EN17">
        <v>46.811999999999998</v>
      </c>
      <c r="EO17">
        <v>46.561999999999998</v>
      </c>
      <c r="EP17">
        <v>47.875</v>
      </c>
      <c r="EQ17">
        <v>1755.62</v>
      </c>
      <c r="ER17">
        <v>39.5</v>
      </c>
      <c r="ES17">
        <v>0</v>
      </c>
      <c r="ET17">
        <v>1678814497</v>
      </c>
      <c r="EU17">
        <v>0</v>
      </c>
      <c r="EV17">
        <v>1438.761153846154</v>
      </c>
      <c r="EW17">
        <v>-2.42974359553105</v>
      </c>
      <c r="EX17">
        <v>-33.237606664744739</v>
      </c>
      <c r="EY17">
        <v>24650.907692307701</v>
      </c>
      <c r="EZ17">
        <v>15</v>
      </c>
      <c r="FA17">
        <v>1678811921</v>
      </c>
      <c r="FB17" t="s">
        <v>410</v>
      </c>
      <c r="FC17">
        <v>1678811906.5</v>
      </c>
      <c r="FD17">
        <v>1678811921</v>
      </c>
      <c r="FE17">
        <v>4</v>
      </c>
      <c r="FF17">
        <v>-4.1000000000000002E-2</v>
      </c>
      <c r="FG17">
        <v>8.3000000000000004E-2</v>
      </c>
      <c r="FH17">
        <v>-0.41</v>
      </c>
      <c r="FI17">
        <v>0.247</v>
      </c>
      <c r="FJ17">
        <v>393</v>
      </c>
      <c r="FK17">
        <v>23</v>
      </c>
      <c r="FL17">
        <v>0.12</v>
      </c>
      <c r="FM17">
        <v>0.05</v>
      </c>
      <c r="FN17">
        <v>-35.268787500000002</v>
      </c>
      <c r="FO17">
        <v>0.19521388367732179</v>
      </c>
      <c r="FP17">
        <v>5.2024797873226017E-2</v>
      </c>
      <c r="FQ17">
        <v>-1</v>
      </c>
      <c r="FR17">
        <v>7.5761682500000003</v>
      </c>
      <c r="FS17">
        <v>2.8893996247646589E-2</v>
      </c>
      <c r="FT17">
        <v>2.8732289218751251E-3</v>
      </c>
      <c r="FU17">
        <v>-1</v>
      </c>
      <c r="FV17">
        <v>0</v>
      </c>
      <c r="FW17">
        <v>0</v>
      </c>
      <c r="FX17" t="s">
        <v>411</v>
      </c>
      <c r="FY17">
        <v>2.9338700000000002</v>
      </c>
      <c r="FZ17">
        <v>2.7049500000000002</v>
      </c>
      <c r="GA17">
        <v>9.0547500000000003E-2</v>
      </c>
      <c r="GB17">
        <v>9.6135799999999993E-2</v>
      </c>
      <c r="GC17">
        <v>9.7004699999999999E-2</v>
      </c>
      <c r="GD17">
        <v>6.4704600000000001E-2</v>
      </c>
      <c r="GE17">
        <v>33080.9</v>
      </c>
      <c r="GF17">
        <v>28988.5</v>
      </c>
      <c r="GG17">
        <v>31059.1</v>
      </c>
      <c r="GH17">
        <v>27951.7</v>
      </c>
      <c r="GI17">
        <v>38057.5</v>
      </c>
      <c r="GJ17">
        <v>37150.9</v>
      </c>
      <c r="GK17">
        <v>44173.5</v>
      </c>
      <c r="GL17">
        <v>42343.9</v>
      </c>
      <c r="GM17">
        <v>1.55877</v>
      </c>
      <c r="GN17">
        <v>1.7865</v>
      </c>
      <c r="GO17">
        <v>0.100411</v>
      </c>
      <c r="GP17">
        <v>0</v>
      </c>
      <c r="GQ17">
        <v>23.354900000000001</v>
      </c>
      <c r="GR17">
        <v>999.9</v>
      </c>
      <c r="GS17">
        <v>31.3</v>
      </c>
      <c r="GT17">
        <v>30.5</v>
      </c>
      <c r="GU17">
        <v>13.686199999999999</v>
      </c>
      <c r="GV17">
        <v>60.774999999999999</v>
      </c>
      <c r="GW17">
        <v>44.371000000000002</v>
      </c>
      <c r="GX17">
        <v>1</v>
      </c>
      <c r="GY17">
        <v>4.1171199999999998E-2</v>
      </c>
      <c r="GZ17">
        <v>3.09883</v>
      </c>
      <c r="HA17">
        <v>20.260000000000002</v>
      </c>
      <c r="HB17">
        <v>5.2415500000000002</v>
      </c>
      <c r="HC17">
        <v>12.039899999999999</v>
      </c>
      <c r="HD17">
        <v>5.0170000000000003</v>
      </c>
      <c r="HE17">
        <v>3.2879999999999998</v>
      </c>
      <c r="HF17">
        <v>5778.6</v>
      </c>
      <c r="HG17">
        <v>9999</v>
      </c>
      <c r="HH17">
        <v>9999</v>
      </c>
      <c r="HI17">
        <v>152.19999999999999</v>
      </c>
      <c r="HJ17">
        <v>1.8689100000000001</v>
      </c>
      <c r="HK17">
        <v>1.8646199999999999</v>
      </c>
      <c r="HL17">
        <v>1.8692</v>
      </c>
      <c r="HM17">
        <v>1.8672599999999999</v>
      </c>
      <c r="HN17">
        <v>1.8633999999999999</v>
      </c>
      <c r="HO17">
        <v>1.86443</v>
      </c>
      <c r="HP17">
        <v>1.87022</v>
      </c>
      <c r="HQ17">
        <v>1.8694299999999999</v>
      </c>
      <c r="HR17">
        <v>0</v>
      </c>
      <c r="HS17">
        <v>0</v>
      </c>
      <c r="HT17">
        <v>0</v>
      </c>
      <c r="HU17">
        <v>0</v>
      </c>
      <c r="HV17" t="s">
        <v>412</v>
      </c>
      <c r="HW17" t="s">
        <v>413</v>
      </c>
      <c r="HX17" t="s">
        <v>414</v>
      </c>
      <c r="HY17" t="s">
        <v>414</v>
      </c>
      <c r="HZ17" t="s">
        <v>414</v>
      </c>
      <c r="IA17" t="s">
        <v>414</v>
      </c>
      <c r="IB17">
        <v>0</v>
      </c>
      <c r="IC17">
        <v>100</v>
      </c>
      <c r="ID17">
        <v>100</v>
      </c>
      <c r="IE17">
        <v>-0.41499999999999998</v>
      </c>
      <c r="IF17">
        <v>0.20669999999999999</v>
      </c>
      <c r="IG17">
        <v>-0.14693242035018481</v>
      </c>
      <c r="IH17">
        <v>-6.1462078757559423E-4</v>
      </c>
      <c r="II17">
        <v>-1.8861989874597051E-7</v>
      </c>
      <c r="IJ17">
        <v>1.1980462299894961E-10</v>
      </c>
      <c r="IK17">
        <v>2.4063226271505721E-2</v>
      </c>
      <c r="IL17">
        <v>-1.6848085045870601E-2</v>
      </c>
      <c r="IM17">
        <v>1.9789084769509481E-3</v>
      </c>
      <c r="IN17">
        <v>-2.7142391389806329E-5</v>
      </c>
      <c r="IO17">
        <v>3</v>
      </c>
      <c r="IP17">
        <v>2158</v>
      </c>
      <c r="IQ17">
        <v>1</v>
      </c>
      <c r="IR17">
        <v>19</v>
      </c>
      <c r="IS17">
        <v>43.2</v>
      </c>
      <c r="IT17">
        <v>42.9</v>
      </c>
      <c r="IU17">
        <v>1.1096200000000001</v>
      </c>
      <c r="IV17">
        <v>2.5805699999999998</v>
      </c>
      <c r="IW17">
        <v>1.5490699999999999</v>
      </c>
      <c r="IX17">
        <v>2.3339799999999999</v>
      </c>
      <c r="IY17">
        <v>1.50146</v>
      </c>
      <c r="IZ17">
        <v>2.3156699999999999</v>
      </c>
      <c r="JA17">
        <v>34.213299999999997</v>
      </c>
      <c r="JB17">
        <v>23.947399999999998</v>
      </c>
      <c r="JC17">
        <v>18</v>
      </c>
      <c r="JD17">
        <v>328.29500000000002</v>
      </c>
      <c r="JE17">
        <v>416.74299999999999</v>
      </c>
      <c r="JF17">
        <v>19.686499999999999</v>
      </c>
      <c r="JG17">
        <v>27.861000000000001</v>
      </c>
      <c r="JH17">
        <v>30.000299999999999</v>
      </c>
      <c r="JI17">
        <v>28.0063</v>
      </c>
      <c r="JJ17">
        <v>28.007300000000001</v>
      </c>
      <c r="JK17">
        <v>22.1798</v>
      </c>
      <c r="JL17">
        <v>22.4389</v>
      </c>
      <c r="JM17">
        <v>43.778100000000002</v>
      </c>
      <c r="JN17">
        <v>19.687200000000001</v>
      </c>
      <c r="JO17">
        <v>435.346</v>
      </c>
      <c r="JP17">
        <v>10.783099999999999</v>
      </c>
      <c r="JQ17">
        <v>99.340900000000005</v>
      </c>
      <c r="JR17">
        <v>99.076899999999995</v>
      </c>
    </row>
    <row r="18" spans="1:278" x14ac:dyDescent="0.25">
      <c r="A18">
        <v>7</v>
      </c>
      <c r="B18">
        <v>1678814676.5999999</v>
      </c>
      <c r="C18">
        <v>1080.099999904633</v>
      </c>
      <c r="D18" t="s">
        <v>417</v>
      </c>
      <c r="E18" t="s">
        <v>418</v>
      </c>
      <c r="F18" t="s">
        <v>407</v>
      </c>
      <c r="G18">
        <v>1678814676.5999999</v>
      </c>
      <c r="H18">
        <f t="shared" si="0"/>
        <v>6.5531196978158013E-3</v>
      </c>
      <c r="I18">
        <f t="shared" si="1"/>
        <v>6.5531196978158013</v>
      </c>
      <c r="J18">
        <f t="shared" si="2"/>
        <v>26.907133890693927</v>
      </c>
      <c r="K18">
        <f t="shared" si="3"/>
        <v>400.01996978119064</v>
      </c>
      <c r="L18">
        <f t="shared" si="4"/>
        <v>307.13655882087147</v>
      </c>
      <c r="M18">
        <f t="shared" si="5"/>
        <v>30.8245536793806</v>
      </c>
      <c r="N18">
        <f t="shared" si="6"/>
        <v>40.146432188607953</v>
      </c>
      <c r="O18">
        <f t="shared" si="7"/>
        <v>0.5623641743616189</v>
      </c>
      <c r="P18">
        <f t="shared" si="8"/>
        <v>2.2646881775738423</v>
      </c>
      <c r="Q18">
        <f t="shared" si="9"/>
        <v>0.49478470745866954</v>
      </c>
      <c r="R18">
        <f t="shared" si="10"/>
        <v>0.31463287445041654</v>
      </c>
      <c r="S18">
        <f t="shared" si="11"/>
        <v>289.53512911049313</v>
      </c>
      <c r="T18">
        <f t="shared" si="12"/>
        <v>24.774964922734153</v>
      </c>
      <c r="U18">
        <f t="shared" si="13"/>
        <v>24.774964922734153</v>
      </c>
      <c r="V18">
        <f t="shared" si="14"/>
        <v>3.1372670571864751</v>
      </c>
      <c r="W18">
        <f t="shared" si="15"/>
        <v>58.696323249704065</v>
      </c>
      <c r="X18">
        <f t="shared" si="16"/>
        <v>1.841013431973</v>
      </c>
      <c r="Y18">
        <f t="shared" si="17"/>
        <v>3.1365055425039454</v>
      </c>
      <c r="Z18">
        <f t="shared" si="18"/>
        <v>1.2962536252134751</v>
      </c>
      <c r="AA18">
        <f t="shared" si="19"/>
        <v>-288.99257867367686</v>
      </c>
      <c r="AB18">
        <f t="shared" si="20"/>
        <v>-0.49630214391800448</v>
      </c>
      <c r="AC18">
        <f t="shared" si="21"/>
        <v>-4.6249239922717629E-2</v>
      </c>
      <c r="AD18">
        <f t="shared" si="22"/>
        <v>-9.4702443559357974E-7</v>
      </c>
      <c r="AE18">
        <v>141</v>
      </c>
      <c r="AF18">
        <v>28</v>
      </c>
      <c r="AG18">
        <f t="shared" si="23"/>
        <v>1.0053071166760426</v>
      </c>
      <c r="AH18">
        <f t="shared" si="24"/>
        <v>0.53071166760425559</v>
      </c>
      <c r="AI18">
        <f t="shared" si="25"/>
        <v>53418.197527558623</v>
      </c>
      <c r="AJ18" t="s">
        <v>408</v>
      </c>
      <c r="AK18" t="s">
        <v>408</v>
      </c>
      <c r="AL18">
        <v>0</v>
      </c>
      <c r="AM18">
        <v>0</v>
      </c>
      <c r="AN18" t="e">
        <f t="shared" si="26"/>
        <v>#DIV/0!</v>
      </c>
      <c r="AO18">
        <v>0</v>
      </c>
      <c r="AP18" t="s">
        <v>408</v>
      </c>
      <c r="AQ18" t="s">
        <v>408</v>
      </c>
      <c r="AR18">
        <v>0</v>
      </c>
      <c r="AS18">
        <v>0</v>
      </c>
      <c r="AT18" t="e">
        <f t="shared" si="27"/>
        <v>#DIV/0!</v>
      </c>
      <c r="AU18">
        <v>0.5</v>
      </c>
      <c r="AV18">
        <f t="shared" si="28"/>
        <v>1513.0169995391154</v>
      </c>
      <c r="AW18">
        <f t="shared" si="29"/>
        <v>26.907133890693927</v>
      </c>
      <c r="AX18" t="e">
        <f t="shared" si="30"/>
        <v>#DIV/0!</v>
      </c>
      <c r="AY18">
        <f t="shared" si="31"/>
        <v>1.7783761781189629E-2</v>
      </c>
      <c r="AZ18" t="e">
        <f t="shared" si="32"/>
        <v>#DIV/0!</v>
      </c>
      <c r="BA18" t="e">
        <f t="shared" si="33"/>
        <v>#DIV/0!</v>
      </c>
      <c r="BB18" t="s">
        <v>408</v>
      </c>
      <c r="BC18">
        <v>0</v>
      </c>
      <c r="BD18" t="e">
        <f t="shared" si="34"/>
        <v>#DIV/0!</v>
      </c>
      <c r="BE18" t="e">
        <f t="shared" si="35"/>
        <v>#DIV/0!</v>
      </c>
      <c r="BF18" t="e">
        <f t="shared" si="36"/>
        <v>#DIV/0!</v>
      </c>
      <c r="BG18" t="e">
        <f t="shared" si="37"/>
        <v>#DIV/0!</v>
      </c>
      <c r="BH18" t="e">
        <f t="shared" si="38"/>
        <v>#DIV/0!</v>
      </c>
      <c r="BI18" t="e">
        <f t="shared" si="39"/>
        <v>#DIV/0!</v>
      </c>
      <c r="BJ18" t="e">
        <f t="shared" si="40"/>
        <v>#DIV/0!</v>
      </c>
      <c r="BK18" t="e">
        <f t="shared" si="41"/>
        <v>#DIV/0!</v>
      </c>
      <c r="CT18">
        <f t="shared" si="42"/>
        <v>1799.8</v>
      </c>
      <c r="CU18">
        <f t="shared" si="43"/>
        <v>1513.0169995391154</v>
      </c>
      <c r="CV18">
        <f t="shared" si="44"/>
        <v>0.84065840623353461</v>
      </c>
      <c r="CW18">
        <f t="shared" si="45"/>
        <v>0.16087072403072183</v>
      </c>
      <c r="CX18">
        <v>6</v>
      </c>
      <c r="CY18">
        <v>0.5</v>
      </c>
      <c r="CZ18" t="s">
        <v>409</v>
      </c>
      <c r="DA18">
        <v>2</v>
      </c>
      <c r="DB18">
        <v>1678814676.5999999</v>
      </c>
      <c r="DC18">
        <v>400.02</v>
      </c>
      <c r="DD18">
        <v>435.27100000000002</v>
      </c>
      <c r="DE18">
        <v>18.343900000000001</v>
      </c>
      <c r="DF18">
        <v>10.668699999999999</v>
      </c>
      <c r="DG18">
        <v>400.43599999999998</v>
      </c>
      <c r="DH18">
        <v>18.136399999999998</v>
      </c>
      <c r="DI18">
        <v>500.18099999999998</v>
      </c>
      <c r="DJ18">
        <v>100.261</v>
      </c>
      <c r="DK18">
        <v>0.10007000000000001</v>
      </c>
      <c r="DL18">
        <v>24.770900000000001</v>
      </c>
      <c r="DM18">
        <v>25.003699999999998</v>
      </c>
      <c r="DN18">
        <v>999.9</v>
      </c>
      <c r="DO18">
        <v>0</v>
      </c>
      <c r="DP18">
        <v>0</v>
      </c>
      <c r="DQ18">
        <v>10001.200000000001</v>
      </c>
      <c r="DR18">
        <v>0</v>
      </c>
      <c r="DS18">
        <v>675.33600000000001</v>
      </c>
      <c r="DT18">
        <v>-35.250900000000001</v>
      </c>
      <c r="DU18">
        <v>407.495</v>
      </c>
      <c r="DV18">
        <v>439.96499999999997</v>
      </c>
      <c r="DW18">
        <v>7.6751800000000001</v>
      </c>
      <c r="DX18">
        <v>435.27100000000002</v>
      </c>
      <c r="DY18">
        <v>10.668699999999999</v>
      </c>
      <c r="DZ18">
        <v>1.83918</v>
      </c>
      <c r="EA18">
        <v>1.0696600000000001</v>
      </c>
      <c r="EB18">
        <v>16.123799999999999</v>
      </c>
      <c r="EC18">
        <v>7.9013600000000004</v>
      </c>
      <c r="ED18">
        <v>1799.8</v>
      </c>
      <c r="EE18">
        <v>0.97799199999999997</v>
      </c>
      <c r="EF18">
        <v>2.2007599999999999E-2</v>
      </c>
      <c r="EG18">
        <v>0</v>
      </c>
      <c r="EH18">
        <v>1431.6</v>
      </c>
      <c r="EI18">
        <v>5.0007000000000001</v>
      </c>
      <c r="EJ18">
        <v>24534.6</v>
      </c>
      <c r="EK18">
        <v>15472.3</v>
      </c>
      <c r="EL18">
        <v>46.061999999999998</v>
      </c>
      <c r="EM18">
        <v>47.5</v>
      </c>
      <c r="EN18">
        <v>46.875</v>
      </c>
      <c r="EO18">
        <v>46.625</v>
      </c>
      <c r="EP18">
        <v>48.061999999999998</v>
      </c>
      <c r="EQ18">
        <v>1755.3</v>
      </c>
      <c r="ER18">
        <v>39.5</v>
      </c>
      <c r="ES18">
        <v>0</v>
      </c>
      <c r="ET18">
        <v>1678814677</v>
      </c>
      <c r="EU18">
        <v>0</v>
      </c>
      <c r="EV18">
        <v>1432.114230769231</v>
      </c>
      <c r="EW18">
        <v>-3.2523077047710882</v>
      </c>
      <c r="EX18">
        <v>-32.485469985230743</v>
      </c>
      <c r="EY18">
        <v>24542.207692307689</v>
      </c>
      <c r="EZ18">
        <v>15</v>
      </c>
      <c r="FA18">
        <v>1678811921</v>
      </c>
      <c r="FB18" t="s">
        <v>410</v>
      </c>
      <c r="FC18">
        <v>1678811906.5</v>
      </c>
      <c r="FD18">
        <v>1678811921</v>
      </c>
      <c r="FE18">
        <v>4</v>
      </c>
      <c r="FF18">
        <v>-4.1000000000000002E-2</v>
      </c>
      <c r="FG18">
        <v>8.3000000000000004E-2</v>
      </c>
      <c r="FH18">
        <v>-0.41</v>
      </c>
      <c r="FI18">
        <v>0.247</v>
      </c>
      <c r="FJ18">
        <v>393</v>
      </c>
      <c r="FK18">
        <v>23</v>
      </c>
      <c r="FL18">
        <v>0.12</v>
      </c>
      <c r="FM18">
        <v>0.05</v>
      </c>
      <c r="FN18">
        <v>-35.235952500000003</v>
      </c>
      <c r="FO18">
        <v>-0.2411358348967701</v>
      </c>
      <c r="FP18">
        <v>4.1919011125621783E-2</v>
      </c>
      <c r="FQ18">
        <v>-1</v>
      </c>
      <c r="FR18">
        <v>7.6742517499999989</v>
      </c>
      <c r="FS18">
        <v>-2.9340225140750079E-2</v>
      </c>
      <c r="FT18">
        <v>3.404352278701481E-3</v>
      </c>
      <c r="FU18">
        <v>-1</v>
      </c>
      <c r="FV18">
        <v>0</v>
      </c>
      <c r="FW18">
        <v>0</v>
      </c>
      <c r="FX18" t="s">
        <v>411</v>
      </c>
      <c r="FY18">
        <v>2.93363</v>
      </c>
      <c r="FZ18">
        <v>2.7050200000000002</v>
      </c>
      <c r="GA18">
        <v>9.0545299999999995E-2</v>
      </c>
      <c r="GB18">
        <v>9.6133899999999994E-2</v>
      </c>
      <c r="GC18">
        <v>9.7104300000000005E-2</v>
      </c>
      <c r="GD18">
        <v>6.4397899999999994E-2</v>
      </c>
      <c r="GE18">
        <v>33077.699999999997</v>
      </c>
      <c r="GF18">
        <v>28985.9</v>
      </c>
      <c r="GG18">
        <v>31056.2</v>
      </c>
      <c r="GH18">
        <v>27949.200000000001</v>
      </c>
      <c r="GI18">
        <v>38049.599999999999</v>
      </c>
      <c r="GJ18">
        <v>37160.300000000003</v>
      </c>
      <c r="GK18">
        <v>44169.2</v>
      </c>
      <c r="GL18">
        <v>42340.7</v>
      </c>
      <c r="GM18">
        <v>1.5587</v>
      </c>
      <c r="GN18">
        <v>1.7859</v>
      </c>
      <c r="GO18">
        <v>9.6648899999999996E-2</v>
      </c>
      <c r="GP18">
        <v>0</v>
      </c>
      <c r="GQ18">
        <v>23.415900000000001</v>
      </c>
      <c r="GR18">
        <v>999.9</v>
      </c>
      <c r="GS18">
        <v>31.2</v>
      </c>
      <c r="GT18">
        <v>30.5</v>
      </c>
      <c r="GU18">
        <v>13.6448</v>
      </c>
      <c r="GV18">
        <v>60.595100000000002</v>
      </c>
      <c r="GW18">
        <v>45.116199999999999</v>
      </c>
      <c r="GX18">
        <v>1</v>
      </c>
      <c r="GY18">
        <v>4.4806899999999997E-2</v>
      </c>
      <c r="GZ18">
        <v>3.1357900000000001</v>
      </c>
      <c r="HA18">
        <v>20.259599999999999</v>
      </c>
      <c r="HB18">
        <v>5.2418500000000003</v>
      </c>
      <c r="HC18">
        <v>12.039899999999999</v>
      </c>
      <c r="HD18">
        <v>5.01675</v>
      </c>
      <c r="HE18">
        <v>3.2879999999999998</v>
      </c>
      <c r="HF18">
        <v>5782.2</v>
      </c>
      <c r="HG18">
        <v>9999</v>
      </c>
      <c r="HH18">
        <v>9999</v>
      </c>
      <c r="HI18">
        <v>152.19999999999999</v>
      </c>
      <c r="HJ18">
        <v>1.8689100000000001</v>
      </c>
      <c r="HK18">
        <v>1.8646100000000001</v>
      </c>
      <c r="HL18">
        <v>1.8692200000000001</v>
      </c>
      <c r="HM18">
        <v>1.8672299999999999</v>
      </c>
      <c r="HN18">
        <v>1.8633999999999999</v>
      </c>
      <c r="HO18">
        <v>1.8643700000000001</v>
      </c>
      <c r="HP18">
        <v>1.87022</v>
      </c>
      <c r="HQ18">
        <v>1.8694200000000001</v>
      </c>
      <c r="HR18">
        <v>0</v>
      </c>
      <c r="HS18">
        <v>0</v>
      </c>
      <c r="HT18">
        <v>0</v>
      </c>
      <c r="HU18">
        <v>0</v>
      </c>
      <c r="HV18" t="s">
        <v>412</v>
      </c>
      <c r="HW18" t="s">
        <v>413</v>
      </c>
      <c r="HX18" t="s">
        <v>414</v>
      </c>
      <c r="HY18" t="s">
        <v>414</v>
      </c>
      <c r="HZ18" t="s">
        <v>414</v>
      </c>
      <c r="IA18" t="s">
        <v>414</v>
      </c>
      <c r="IB18">
        <v>0</v>
      </c>
      <c r="IC18">
        <v>100</v>
      </c>
      <c r="ID18">
        <v>100</v>
      </c>
      <c r="IE18">
        <v>-0.41599999999999998</v>
      </c>
      <c r="IF18">
        <v>0.20749999999999999</v>
      </c>
      <c r="IG18">
        <v>-0.14693242035018481</v>
      </c>
      <c r="IH18">
        <v>-6.1462078757559423E-4</v>
      </c>
      <c r="II18">
        <v>-1.8861989874597051E-7</v>
      </c>
      <c r="IJ18">
        <v>1.1980462299894961E-10</v>
      </c>
      <c r="IK18">
        <v>2.4063226271505721E-2</v>
      </c>
      <c r="IL18">
        <v>-1.6848085045870601E-2</v>
      </c>
      <c r="IM18">
        <v>1.9789084769509481E-3</v>
      </c>
      <c r="IN18">
        <v>-2.7142391389806329E-5</v>
      </c>
      <c r="IO18">
        <v>3</v>
      </c>
      <c r="IP18">
        <v>2158</v>
      </c>
      <c r="IQ18">
        <v>1</v>
      </c>
      <c r="IR18">
        <v>19</v>
      </c>
      <c r="IS18">
        <v>46.2</v>
      </c>
      <c r="IT18">
        <v>45.9</v>
      </c>
      <c r="IU18">
        <v>1.1096200000000001</v>
      </c>
      <c r="IV18">
        <v>2.5805699999999998</v>
      </c>
      <c r="IW18">
        <v>1.5490699999999999</v>
      </c>
      <c r="IX18">
        <v>2.3339799999999999</v>
      </c>
      <c r="IY18">
        <v>1.50024</v>
      </c>
      <c r="IZ18">
        <v>2.33643</v>
      </c>
      <c r="JA18">
        <v>34.1678</v>
      </c>
      <c r="JB18">
        <v>23.956199999999999</v>
      </c>
      <c r="JC18">
        <v>18</v>
      </c>
      <c r="JD18">
        <v>328.37200000000001</v>
      </c>
      <c r="JE18">
        <v>416.52300000000002</v>
      </c>
      <c r="JF18">
        <v>19.6767</v>
      </c>
      <c r="JG18">
        <v>27.898199999999999</v>
      </c>
      <c r="JH18">
        <v>30.0002</v>
      </c>
      <c r="JI18">
        <v>28.028099999999998</v>
      </c>
      <c r="JJ18">
        <v>28.028600000000001</v>
      </c>
      <c r="JK18">
        <v>22.1724</v>
      </c>
      <c r="JL18">
        <v>22.728400000000001</v>
      </c>
      <c r="JM18">
        <v>43.778100000000002</v>
      </c>
      <c r="JN18">
        <v>19.671099999999999</v>
      </c>
      <c r="JO18">
        <v>435.19299999999998</v>
      </c>
      <c r="JP18">
        <v>10.6624</v>
      </c>
      <c r="JQ18">
        <v>99.331299999999999</v>
      </c>
      <c r="JR18">
        <v>99.068899999999999</v>
      </c>
    </row>
    <row r="19" spans="1:278" x14ac:dyDescent="0.25">
      <c r="A19">
        <v>8</v>
      </c>
      <c r="B19">
        <v>1678814856.5999999</v>
      </c>
      <c r="C19">
        <v>1260.099999904633</v>
      </c>
      <c r="D19" t="s">
        <v>419</v>
      </c>
      <c r="E19" t="s">
        <v>420</v>
      </c>
      <c r="F19" t="s">
        <v>407</v>
      </c>
      <c r="G19">
        <v>1678814856.5999999</v>
      </c>
      <c r="H19">
        <f t="shared" si="0"/>
        <v>6.6128196131918062E-3</v>
      </c>
      <c r="I19">
        <f t="shared" si="1"/>
        <v>6.6128196131918058</v>
      </c>
      <c r="J19">
        <f t="shared" si="2"/>
        <v>26.78054157077376</v>
      </c>
      <c r="K19">
        <f t="shared" si="3"/>
        <v>400.01696976256085</v>
      </c>
      <c r="L19">
        <f t="shared" si="4"/>
        <v>308.03574715128457</v>
      </c>
      <c r="M19">
        <f t="shared" si="5"/>
        <v>30.914792253780416</v>
      </c>
      <c r="N19">
        <f t="shared" si="6"/>
        <v>40.146124703256731</v>
      </c>
      <c r="O19">
        <f t="shared" si="7"/>
        <v>0.56641758137930387</v>
      </c>
      <c r="P19">
        <f t="shared" si="8"/>
        <v>2.260662719812669</v>
      </c>
      <c r="Q19">
        <f t="shared" si="9"/>
        <v>0.49781744070346939</v>
      </c>
      <c r="R19">
        <f t="shared" si="10"/>
        <v>0.31660433717690606</v>
      </c>
      <c r="S19">
        <f t="shared" si="11"/>
        <v>289.56385711058209</v>
      </c>
      <c r="T19">
        <f t="shared" si="12"/>
        <v>24.812730429063024</v>
      </c>
      <c r="U19">
        <f t="shared" si="13"/>
        <v>24.812730429063024</v>
      </c>
      <c r="V19">
        <f t="shared" si="14"/>
        <v>3.1443497013380077</v>
      </c>
      <c r="W19">
        <f t="shared" si="15"/>
        <v>58.601069488665168</v>
      </c>
      <c r="X19">
        <f t="shared" si="16"/>
        <v>1.8443250532525999</v>
      </c>
      <c r="Y19">
        <f t="shared" si="17"/>
        <v>3.1472549380849371</v>
      </c>
      <c r="Z19">
        <f t="shared" si="18"/>
        <v>1.3000246480854079</v>
      </c>
      <c r="AA19">
        <f t="shared" si="19"/>
        <v>-291.62534494175867</v>
      </c>
      <c r="AB19">
        <f t="shared" si="20"/>
        <v>1.8853825542275993</v>
      </c>
      <c r="AC19">
        <f t="shared" si="21"/>
        <v>0.17609155672940274</v>
      </c>
      <c r="AD19">
        <f t="shared" si="22"/>
        <v>-1.3720219603552408E-5</v>
      </c>
      <c r="AE19">
        <v>141</v>
      </c>
      <c r="AF19">
        <v>28</v>
      </c>
      <c r="AG19">
        <f t="shared" si="23"/>
        <v>1.0053215901483323</v>
      </c>
      <c r="AH19">
        <f t="shared" si="24"/>
        <v>0.53215901483323336</v>
      </c>
      <c r="AI19">
        <f t="shared" si="25"/>
        <v>53273.679580654461</v>
      </c>
      <c r="AJ19" t="s">
        <v>408</v>
      </c>
      <c r="AK19" t="s">
        <v>408</v>
      </c>
      <c r="AL19">
        <v>0</v>
      </c>
      <c r="AM19">
        <v>0</v>
      </c>
      <c r="AN19" t="e">
        <f t="shared" si="26"/>
        <v>#DIV/0!</v>
      </c>
      <c r="AO19">
        <v>0</v>
      </c>
      <c r="AP19" t="s">
        <v>408</v>
      </c>
      <c r="AQ19" t="s">
        <v>408</v>
      </c>
      <c r="AR19">
        <v>0</v>
      </c>
      <c r="AS19">
        <v>0</v>
      </c>
      <c r="AT19" t="e">
        <f t="shared" si="27"/>
        <v>#DIV/0!</v>
      </c>
      <c r="AU19">
        <v>0.5</v>
      </c>
      <c r="AV19">
        <f t="shared" si="28"/>
        <v>1513.1681995391618</v>
      </c>
      <c r="AW19">
        <f t="shared" si="29"/>
        <v>26.78054157077376</v>
      </c>
      <c r="AX19" t="e">
        <f t="shared" si="30"/>
        <v>#DIV/0!</v>
      </c>
      <c r="AY19">
        <f t="shared" si="31"/>
        <v>1.7698324336269968E-2</v>
      </c>
      <c r="AZ19" t="e">
        <f t="shared" si="32"/>
        <v>#DIV/0!</v>
      </c>
      <c r="BA19" t="e">
        <f t="shared" si="33"/>
        <v>#DIV/0!</v>
      </c>
      <c r="BB19" t="s">
        <v>408</v>
      </c>
      <c r="BC19">
        <v>0</v>
      </c>
      <c r="BD19" t="e">
        <f t="shared" si="34"/>
        <v>#DIV/0!</v>
      </c>
      <c r="BE19" t="e">
        <f t="shared" si="35"/>
        <v>#DIV/0!</v>
      </c>
      <c r="BF19" t="e">
        <f t="shared" si="36"/>
        <v>#DIV/0!</v>
      </c>
      <c r="BG19" t="e">
        <f t="shared" si="37"/>
        <v>#DIV/0!</v>
      </c>
      <c r="BH19" t="e">
        <f t="shared" si="38"/>
        <v>#DIV/0!</v>
      </c>
      <c r="BI19" t="e">
        <f t="shared" si="39"/>
        <v>#DIV/0!</v>
      </c>
      <c r="BJ19" t="e">
        <f t="shared" si="40"/>
        <v>#DIV/0!</v>
      </c>
      <c r="BK19" t="e">
        <f t="shared" si="41"/>
        <v>#DIV/0!</v>
      </c>
      <c r="CT19">
        <f t="shared" si="42"/>
        <v>1799.98</v>
      </c>
      <c r="CU19">
        <f t="shared" si="43"/>
        <v>1513.1681995391618</v>
      </c>
      <c r="CV19">
        <f t="shared" si="44"/>
        <v>0.84065834039220533</v>
      </c>
      <c r="CW19">
        <f t="shared" si="45"/>
        <v>0.16087059695695624</v>
      </c>
      <c r="CX19">
        <v>6</v>
      </c>
      <c r="CY19">
        <v>0.5</v>
      </c>
      <c r="CZ19" t="s">
        <v>409</v>
      </c>
      <c r="DA19">
        <v>2</v>
      </c>
      <c r="DB19">
        <v>1678814856.5999999</v>
      </c>
      <c r="DC19">
        <v>400.017</v>
      </c>
      <c r="DD19">
        <v>435.13900000000001</v>
      </c>
      <c r="DE19">
        <v>18.376899999999999</v>
      </c>
      <c r="DF19">
        <v>10.6335</v>
      </c>
      <c r="DG19">
        <v>400.43200000000002</v>
      </c>
      <c r="DH19">
        <v>18.168500000000002</v>
      </c>
      <c r="DI19">
        <v>500.26799999999997</v>
      </c>
      <c r="DJ19">
        <v>100.261</v>
      </c>
      <c r="DK19">
        <v>0.100054</v>
      </c>
      <c r="DL19">
        <v>24.828199999999999</v>
      </c>
      <c r="DM19">
        <v>25.012</v>
      </c>
      <c r="DN19">
        <v>999.9</v>
      </c>
      <c r="DO19">
        <v>0</v>
      </c>
      <c r="DP19">
        <v>0</v>
      </c>
      <c r="DQ19">
        <v>9975</v>
      </c>
      <c r="DR19">
        <v>0</v>
      </c>
      <c r="DS19">
        <v>655.47400000000005</v>
      </c>
      <c r="DT19">
        <v>-35.122300000000003</v>
      </c>
      <c r="DU19">
        <v>407.50599999999997</v>
      </c>
      <c r="DV19">
        <v>439.81599999999997</v>
      </c>
      <c r="DW19">
        <v>7.74343</v>
      </c>
      <c r="DX19">
        <v>435.13900000000001</v>
      </c>
      <c r="DY19">
        <v>10.6335</v>
      </c>
      <c r="DZ19">
        <v>1.84249</v>
      </c>
      <c r="EA19">
        <v>1.06613</v>
      </c>
      <c r="EB19">
        <v>16.152000000000001</v>
      </c>
      <c r="EC19">
        <v>7.85283</v>
      </c>
      <c r="ED19">
        <v>1799.98</v>
      </c>
      <c r="EE19">
        <v>0.97799599999999998</v>
      </c>
      <c r="EF19">
        <v>2.2004099999999999E-2</v>
      </c>
      <c r="EG19">
        <v>0</v>
      </c>
      <c r="EH19">
        <v>1425.46</v>
      </c>
      <c r="EI19">
        <v>5.0007000000000001</v>
      </c>
      <c r="EJ19">
        <v>24430.400000000001</v>
      </c>
      <c r="EK19">
        <v>15473.8</v>
      </c>
      <c r="EL19">
        <v>46</v>
      </c>
      <c r="EM19">
        <v>47.561999999999998</v>
      </c>
      <c r="EN19">
        <v>46.936999999999998</v>
      </c>
      <c r="EO19">
        <v>46.625</v>
      </c>
      <c r="EP19">
        <v>48.125</v>
      </c>
      <c r="EQ19">
        <v>1755.48</v>
      </c>
      <c r="ER19">
        <v>39.5</v>
      </c>
      <c r="ES19">
        <v>0</v>
      </c>
      <c r="ET19">
        <v>1678814857</v>
      </c>
      <c r="EU19">
        <v>0</v>
      </c>
      <c r="EV19">
        <v>1425.7896153846159</v>
      </c>
      <c r="EW19">
        <v>-2.468717943582758</v>
      </c>
      <c r="EX19">
        <v>-37.217093928961752</v>
      </c>
      <c r="EY19">
        <v>24435.792307692311</v>
      </c>
      <c r="EZ19">
        <v>15</v>
      </c>
      <c r="FA19">
        <v>1678811921</v>
      </c>
      <c r="FB19" t="s">
        <v>410</v>
      </c>
      <c r="FC19">
        <v>1678811906.5</v>
      </c>
      <c r="FD19">
        <v>1678811921</v>
      </c>
      <c r="FE19">
        <v>4</v>
      </c>
      <c r="FF19">
        <v>-4.1000000000000002E-2</v>
      </c>
      <c r="FG19">
        <v>8.3000000000000004E-2</v>
      </c>
      <c r="FH19">
        <v>-0.41</v>
      </c>
      <c r="FI19">
        <v>0.247</v>
      </c>
      <c r="FJ19">
        <v>393</v>
      </c>
      <c r="FK19">
        <v>23</v>
      </c>
      <c r="FL19">
        <v>0.12</v>
      </c>
      <c r="FM19">
        <v>0.05</v>
      </c>
      <c r="FN19">
        <v>-35.208257500000002</v>
      </c>
      <c r="FO19">
        <v>0.20193208255160039</v>
      </c>
      <c r="FP19">
        <v>9.1866100623407179E-2</v>
      </c>
      <c r="FQ19">
        <v>-1</v>
      </c>
      <c r="FR19">
        <v>7.73542825</v>
      </c>
      <c r="FS19">
        <v>3.746105065665023E-2</v>
      </c>
      <c r="FT19">
        <v>4.2165631072592349E-3</v>
      </c>
      <c r="FU19">
        <v>-1</v>
      </c>
      <c r="FV19">
        <v>0</v>
      </c>
      <c r="FW19">
        <v>0</v>
      </c>
      <c r="FX19" t="s">
        <v>411</v>
      </c>
      <c r="FY19">
        <v>2.9337900000000001</v>
      </c>
      <c r="FZ19">
        <v>2.7050000000000001</v>
      </c>
      <c r="GA19">
        <v>9.0532799999999997E-2</v>
      </c>
      <c r="GB19">
        <v>9.6099500000000004E-2</v>
      </c>
      <c r="GC19">
        <v>9.7215800000000005E-2</v>
      </c>
      <c r="GD19">
        <v>6.4227999999999993E-2</v>
      </c>
      <c r="GE19">
        <v>33074.9</v>
      </c>
      <c r="GF19">
        <v>28984.1</v>
      </c>
      <c r="GG19">
        <v>31053.4</v>
      </c>
      <c r="GH19">
        <v>27946.7</v>
      </c>
      <c r="GI19">
        <v>38041.300000000003</v>
      </c>
      <c r="GJ19">
        <v>37164.1</v>
      </c>
      <c r="GK19">
        <v>44165</v>
      </c>
      <c r="GL19">
        <v>42337.5</v>
      </c>
      <c r="GM19">
        <v>1.5582199999999999</v>
      </c>
      <c r="GN19">
        <v>1.7856799999999999</v>
      </c>
      <c r="GO19">
        <v>9.4741599999999995E-2</v>
      </c>
      <c r="GP19">
        <v>0</v>
      </c>
      <c r="GQ19">
        <v>23.4556</v>
      </c>
      <c r="GR19">
        <v>999.9</v>
      </c>
      <c r="GS19">
        <v>31.2</v>
      </c>
      <c r="GT19">
        <v>30.4</v>
      </c>
      <c r="GU19">
        <v>13.566000000000001</v>
      </c>
      <c r="GV19">
        <v>60.775100000000002</v>
      </c>
      <c r="GW19">
        <v>44.286900000000003</v>
      </c>
      <c r="GX19">
        <v>1</v>
      </c>
      <c r="GY19">
        <v>5.0668199999999997E-2</v>
      </c>
      <c r="GZ19">
        <v>3.2401</v>
      </c>
      <c r="HA19">
        <v>20.2576</v>
      </c>
      <c r="HB19">
        <v>5.24275</v>
      </c>
      <c r="HC19">
        <v>12.039899999999999</v>
      </c>
      <c r="HD19">
        <v>5.0168499999999998</v>
      </c>
      <c r="HE19">
        <v>3.2879999999999998</v>
      </c>
      <c r="HF19">
        <v>5786</v>
      </c>
      <c r="HG19">
        <v>9999</v>
      </c>
      <c r="HH19">
        <v>9999</v>
      </c>
      <c r="HI19">
        <v>152.30000000000001</v>
      </c>
      <c r="HJ19">
        <v>1.8689100000000001</v>
      </c>
      <c r="HK19">
        <v>1.8646199999999999</v>
      </c>
      <c r="HL19">
        <v>1.8692299999999999</v>
      </c>
      <c r="HM19">
        <v>1.8672599999999999</v>
      </c>
      <c r="HN19">
        <v>1.8633900000000001</v>
      </c>
      <c r="HO19">
        <v>1.8643700000000001</v>
      </c>
      <c r="HP19">
        <v>1.8702399999999999</v>
      </c>
      <c r="HQ19">
        <v>1.8694200000000001</v>
      </c>
      <c r="HR19">
        <v>0</v>
      </c>
      <c r="HS19">
        <v>0</v>
      </c>
      <c r="HT19">
        <v>0</v>
      </c>
      <c r="HU19">
        <v>0</v>
      </c>
      <c r="HV19" t="s">
        <v>412</v>
      </c>
      <c r="HW19" t="s">
        <v>413</v>
      </c>
      <c r="HX19" t="s">
        <v>414</v>
      </c>
      <c r="HY19" t="s">
        <v>414</v>
      </c>
      <c r="HZ19" t="s">
        <v>414</v>
      </c>
      <c r="IA19" t="s">
        <v>414</v>
      </c>
      <c r="IB19">
        <v>0</v>
      </c>
      <c r="IC19">
        <v>100</v>
      </c>
      <c r="ID19">
        <v>100</v>
      </c>
      <c r="IE19">
        <v>-0.41499999999999998</v>
      </c>
      <c r="IF19">
        <v>0.2084</v>
      </c>
      <c r="IG19">
        <v>-0.14693242035018481</v>
      </c>
      <c r="IH19">
        <v>-6.1462078757559423E-4</v>
      </c>
      <c r="II19">
        <v>-1.8861989874597051E-7</v>
      </c>
      <c r="IJ19">
        <v>1.1980462299894961E-10</v>
      </c>
      <c r="IK19">
        <v>2.4063226271505721E-2</v>
      </c>
      <c r="IL19">
        <v>-1.6848085045870601E-2</v>
      </c>
      <c r="IM19">
        <v>1.9789084769509481E-3</v>
      </c>
      <c r="IN19">
        <v>-2.7142391389806329E-5</v>
      </c>
      <c r="IO19">
        <v>3</v>
      </c>
      <c r="IP19">
        <v>2158</v>
      </c>
      <c r="IQ19">
        <v>1</v>
      </c>
      <c r="IR19">
        <v>19</v>
      </c>
      <c r="IS19">
        <v>49.2</v>
      </c>
      <c r="IT19">
        <v>48.9</v>
      </c>
      <c r="IU19">
        <v>1.1096200000000001</v>
      </c>
      <c r="IV19">
        <v>2.5793499999999998</v>
      </c>
      <c r="IW19">
        <v>1.5490699999999999</v>
      </c>
      <c r="IX19">
        <v>2.33521</v>
      </c>
      <c r="IY19">
        <v>1.50146</v>
      </c>
      <c r="IZ19">
        <v>2.4206500000000002</v>
      </c>
      <c r="JA19">
        <v>34.145200000000003</v>
      </c>
      <c r="JB19">
        <v>23.956199999999999</v>
      </c>
      <c r="JC19">
        <v>18</v>
      </c>
      <c r="JD19">
        <v>328.42200000000003</v>
      </c>
      <c r="JE19">
        <v>416.77100000000002</v>
      </c>
      <c r="JF19">
        <v>19.759499999999999</v>
      </c>
      <c r="JG19">
        <v>27.9618</v>
      </c>
      <c r="JH19">
        <v>30.000499999999999</v>
      </c>
      <c r="JI19">
        <v>28.0823</v>
      </c>
      <c r="JJ19">
        <v>28.079799999999999</v>
      </c>
      <c r="JK19">
        <v>22.1707</v>
      </c>
      <c r="JL19">
        <v>22.728400000000001</v>
      </c>
      <c r="JM19">
        <v>43.778100000000002</v>
      </c>
      <c r="JN19">
        <v>19.737100000000002</v>
      </c>
      <c r="JO19">
        <v>435.21800000000002</v>
      </c>
      <c r="JP19">
        <v>10.5687</v>
      </c>
      <c r="JQ19">
        <v>99.322000000000003</v>
      </c>
      <c r="JR19">
        <v>99.060599999999994</v>
      </c>
    </row>
    <row r="20" spans="1:278" x14ac:dyDescent="0.25">
      <c r="A20">
        <v>9</v>
      </c>
      <c r="B20">
        <v>1678815036.5999999</v>
      </c>
      <c r="C20">
        <v>1440.099999904633</v>
      </c>
      <c r="D20" t="s">
        <v>421</v>
      </c>
      <c r="E20" t="s">
        <v>422</v>
      </c>
      <c r="F20" t="s">
        <v>407</v>
      </c>
      <c r="G20">
        <v>1678815036.5999999</v>
      </c>
      <c r="H20">
        <f t="shared" si="0"/>
        <v>6.6971873130298445E-3</v>
      </c>
      <c r="I20">
        <f t="shared" si="1"/>
        <v>6.6971873130298443</v>
      </c>
      <c r="J20">
        <f t="shared" si="2"/>
        <v>26.920819448963247</v>
      </c>
      <c r="K20">
        <f t="shared" si="3"/>
        <v>399.9799697155587</v>
      </c>
      <c r="L20">
        <f t="shared" si="4"/>
        <v>308.81658606860691</v>
      </c>
      <c r="M20">
        <f t="shared" si="5"/>
        <v>30.991886487352314</v>
      </c>
      <c r="N20">
        <f t="shared" si="6"/>
        <v>40.140764382018254</v>
      </c>
      <c r="O20">
        <f t="shared" si="7"/>
        <v>0.57580966302146552</v>
      </c>
      <c r="P20">
        <f t="shared" si="8"/>
        <v>2.263482965202166</v>
      </c>
      <c r="Q20">
        <f t="shared" si="9"/>
        <v>0.50514372307486444</v>
      </c>
      <c r="R20">
        <f t="shared" si="10"/>
        <v>0.32133834800241345</v>
      </c>
      <c r="S20">
        <f t="shared" si="11"/>
        <v>289.55108911054259</v>
      </c>
      <c r="T20">
        <f t="shared" si="12"/>
        <v>24.77546402877266</v>
      </c>
      <c r="U20">
        <f t="shared" si="13"/>
        <v>24.77546402877266</v>
      </c>
      <c r="V20">
        <f t="shared" si="14"/>
        <v>3.1373605698738714</v>
      </c>
      <c r="W20">
        <f t="shared" si="15"/>
        <v>58.4905075192071</v>
      </c>
      <c r="X20">
        <f t="shared" si="16"/>
        <v>1.8398236436339199</v>
      </c>
      <c r="Y20">
        <f t="shared" si="17"/>
        <v>3.1455080861279225</v>
      </c>
      <c r="Z20">
        <f t="shared" si="18"/>
        <v>1.2975369262399514</v>
      </c>
      <c r="AA20">
        <f t="shared" si="19"/>
        <v>-295.34596050461613</v>
      </c>
      <c r="AB20">
        <f t="shared" si="20"/>
        <v>5.3004435121814408</v>
      </c>
      <c r="AC20">
        <f t="shared" si="21"/>
        <v>0.4943197262284863</v>
      </c>
      <c r="AD20">
        <f t="shared" si="22"/>
        <v>-1.0815566362953888E-4</v>
      </c>
      <c r="AE20">
        <v>141</v>
      </c>
      <c r="AF20">
        <v>28</v>
      </c>
      <c r="AG20">
        <f t="shared" si="23"/>
        <v>1.0053120052940545</v>
      </c>
      <c r="AH20">
        <f t="shared" si="24"/>
        <v>0.53120052940545115</v>
      </c>
      <c r="AI20">
        <f t="shared" si="25"/>
        <v>53369.296489638466</v>
      </c>
      <c r="AJ20" t="s">
        <v>408</v>
      </c>
      <c r="AK20" t="s">
        <v>408</v>
      </c>
      <c r="AL20">
        <v>0</v>
      </c>
      <c r="AM20">
        <v>0</v>
      </c>
      <c r="AN20" t="e">
        <f t="shared" si="26"/>
        <v>#DIV/0!</v>
      </c>
      <c r="AO20">
        <v>0</v>
      </c>
      <c r="AP20" t="s">
        <v>408</v>
      </c>
      <c r="AQ20" t="s">
        <v>408</v>
      </c>
      <c r="AR20">
        <v>0</v>
      </c>
      <c r="AS20">
        <v>0</v>
      </c>
      <c r="AT20" t="e">
        <f t="shared" si="27"/>
        <v>#DIV/0!</v>
      </c>
      <c r="AU20">
        <v>0.5</v>
      </c>
      <c r="AV20">
        <f t="shared" si="28"/>
        <v>1513.1009995391412</v>
      </c>
      <c r="AW20">
        <f t="shared" si="29"/>
        <v>26.920819448963247</v>
      </c>
      <c r="AX20" t="e">
        <f t="shared" si="30"/>
        <v>#DIV/0!</v>
      </c>
      <c r="AY20">
        <f t="shared" si="31"/>
        <v>1.7791819222353806E-2</v>
      </c>
      <c r="AZ20" t="e">
        <f t="shared" si="32"/>
        <v>#DIV/0!</v>
      </c>
      <c r="BA20" t="e">
        <f t="shared" si="33"/>
        <v>#DIV/0!</v>
      </c>
      <c r="BB20" t="s">
        <v>408</v>
      </c>
      <c r="BC20">
        <v>0</v>
      </c>
      <c r="BD20" t="e">
        <f t="shared" si="34"/>
        <v>#DIV/0!</v>
      </c>
      <c r="BE20" t="e">
        <f t="shared" si="35"/>
        <v>#DIV/0!</v>
      </c>
      <c r="BF20" t="e">
        <f t="shared" si="36"/>
        <v>#DIV/0!</v>
      </c>
      <c r="BG20" t="e">
        <f t="shared" si="37"/>
        <v>#DIV/0!</v>
      </c>
      <c r="BH20" t="e">
        <f t="shared" si="38"/>
        <v>#DIV/0!</v>
      </c>
      <c r="BI20" t="e">
        <f t="shared" si="39"/>
        <v>#DIV/0!</v>
      </c>
      <c r="BJ20" t="e">
        <f t="shared" si="40"/>
        <v>#DIV/0!</v>
      </c>
      <c r="BK20" t="e">
        <f t="shared" si="41"/>
        <v>#DIV/0!</v>
      </c>
      <c r="CT20">
        <f t="shared" si="42"/>
        <v>1799.9</v>
      </c>
      <c r="CU20">
        <f t="shared" si="43"/>
        <v>1513.1009995391412</v>
      </c>
      <c r="CV20">
        <f t="shared" si="44"/>
        <v>0.84065836965339247</v>
      </c>
      <c r="CW20">
        <f t="shared" si="45"/>
        <v>0.16087065343104759</v>
      </c>
      <c r="CX20">
        <v>6</v>
      </c>
      <c r="CY20">
        <v>0.5</v>
      </c>
      <c r="CZ20" t="s">
        <v>409</v>
      </c>
      <c r="DA20">
        <v>2</v>
      </c>
      <c r="DB20">
        <v>1678815036.5999999</v>
      </c>
      <c r="DC20">
        <v>399.98</v>
      </c>
      <c r="DD20">
        <v>435.32100000000003</v>
      </c>
      <c r="DE20">
        <v>18.332799999999999</v>
      </c>
      <c r="DF20">
        <v>10.4877</v>
      </c>
      <c r="DG20">
        <v>400.39600000000002</v>
      </c>
      <c r="DH20">
        <v>18.125599999999999</v>
      </c>
      <c r="DI20">
        <v>500.11</v>
      </c>
      <c r="DJ20">
        <v>100.25700000000001</v>
      </c>
      <c r="DK20">
        <v>9.9936399999999995E-2</v>
      </c>
      <c r="DL20">
        <v>24.818899999999999</v>
      </c>
      <c r="DM20">
        <v>24.999400000000001</v>
      </c>
      <c r="DN20">
        <v>999.9</v>
      </c>
      <c r="DO20">
        <v>0</v>
      </c>
      <c r="DP20">
        <v>0</v>
      </c>
      <c r="DQ20">
        <v>9993.75</v>
      </c>
      <c r="DR20">
        <v>0</v>
      </c>
      <c r="DS20">
        <v>652.09900000000005</v>
      </c>
      <c r="DT20">
        <v>-35.340499999999999</v>
      </c>
      <c r="DU20">
        <v>407.45</v>
      </c>
      <c r="DV20">
        <v>439.935</v>
      </c>
      <c r="DW20">
        <v>7.8451300000000002</v>
      </c>
      <c r="DX20">
        <v>435.32100000000003</v>
      </c>
      <c r="DY20">
        <v>10.4877</v>
      </c>
      <c r="DZ20">
        <v>1.8379799999999999</v>
      </c>
      <c r="EA20">
        <v>1.0514600000000001</v>
      </c>
      <c r="EB20">
        <v>16.113600000000002</v>
      </c>
      <c r="EC20">
        <v>7.6496199999999996</v>
      </c>
      <c r="ED20">
        <v>1799.9</v>
      </c>
      <c r="EE20">
        <v>0.97799599999999998</v>
      </c>
      <c r="EF20">
        <v>2.2004099999999999E-2</v>
      </c>
      <c r="EG20">
        <v>0</v>
      </c>
      <c r="EH20">
        <v>1419.2</v>
      </c>
      <c r="EI20">
        <v>5.0007000000000001</v>
      </c>
      <c r="EJ20">
        <v>24327.3</v>
      </c>
      <c r="EK20">
        <v>15473.1</v>
      </c>
      <c r="EL20">
        <v>46.186999999999998</v>
      </c>
      <c r="EM20">
        <v>47.625</v>
      </c>
      <c r="EN20">
        <v>47</v>
      </c>
      <c r="EO20">
        <v>46.811999999999998</v>
      </c>
      <c r="EP20">
        <v>48.186999999999998</v>
      </c>
      <c r="EQ20">
        <v>1755.4</v>
      </c>
      <c r="ER20">
        <v>39.5</v>
      </c>
      <c r="ES20">
        <v>0</v>
      </c>
      <c r="ET20">
        <v>1678815037</v>
      </c>
      <c r="EU20">
        <v>0</v>
      </c>
      <c r="EV20">
        <v>1419.406153846154</v>
      </c>
      <c r="EW20">
        <v>-1.677948712138176</v>
      </c>
      <c r="EX20">
        <v>-28.711111034130479</v>
      </c>
      <c r="EY20">
        <v>24332.384615384621</v>
      </c>
      <c r="EZ20">
        <v>15</v>
      </c>
      <c r="FA20">
        <v>1678811921</v>
      </c>
      <c r="FB20" t="s">
        <v>410</v>
      </c>
      <c r="FC20">
        <v>1678811906.5</v>
      </c>
      <c r="FD20">
        <v>1678811921</v>
      </c>
      <c r="FE20">
        <v>4</v>
      </c>
      <c r="FF20">
        <v>-4.1000000000000002E-2</v>
      </c>
      <c r="FG20">
        <v>8.3000000000000004E-2</v>
      </c>
      <c r="FH20">
        <v>-0.41</v>
      </c>
      <c r="FI20">
        <v>0.247</v>
      </c>
      <c r="FJ20">
        <v>393</v>
      </c>
      <c r="FK20">
        <v>23</v>
      </c>
      <c r="FL20">
        <v>0.12</v>
      </c>
      <c r="FM20">
        <v>0.05</v>
      </c>
      <c r="FN20">
        <v>-35.303699999999999</v>
      </c>
      <c r="FO20">
        <v>-5.8739212007468532E-2</v>
      </c>
      <c r="FP20">
        <v>2.1110637129182461E-2</v>
      </c>
      <c r="FQ20">
        <v>-1</v>
      </c>
      <c r="FR20">
        <v>7.8435184999999992</v>
      </c>
      <c r="FS20">
        <v>1.0900187617254101E-2</v>
      </c>
      <c r="FT20">
        <v>1.0881694491208999E-3</v>
      </c>
      <c r="FU20">
        <v>-1</v>
      </c>
      <c r="FV20">
        <v>0</v>
      </c>
      <c r="FW20">
        <v>0</v>
      </c>
      <c r="FX20" t="s">
        <v>411</v>
      </c>
      <c r="FY20">
        <v>2.9332199999999999</v>
      </c>
      <c r="FZ20">
        <v>2.7048899999999998</v>
      </c>
      <c r="GA20">
        <v>9.0489399999999998E-2</v>
      </c>
      <c r="GB20">
        <v>9.6091300000000004E-2</v>
      </c>
      <c r="GC20">
        <v>9.7013199999999994E-2</v>
      </c>
      <c r="GD20">
        <v>6.3531400000000002E-2</v>
      </c>
      <c r="GE20">
        <v>33064.5</v>
      </c>
      <c r="GF20">
        <v>28972.400000000001</v>
      </c>
      <c r="GG20">
        <v>31042.799999999999</v>
      </c>
      <c r="GH20">
        <v>27935.7</v>
      </c>
      <c r="GI20">
        <v>38036.400000000001</v>
      </c>
      <c r="GJ20">
        <v>37178.300000000003</v>
      </c>
      <c r="GK20">
        <v>44148.9</v>
      </c>
      <c r="GL20">
        <v>42322.2</v>
      </c>
      <c r="GM20">
        <v>1.5568</v>
      </c>
      <c r="GN20">
        <v>1.7838000000000001</v>
      </c>
      <c r="GO20">
        <v>8.0853700000000001E-2</v>
      </c>
      <c r="GP20">
        <v>0</v>
      </c>
      <c r="GQ20">
        <v>23.671299999999999</v>
      </c>
      <c r="GR20">
        <v>999.9</v>
      </c>
      <c r="GS20">
        <v>31</v>
      </c>
      <c r="GT20">
        <v>30.4</v>
      </c>
      <c r="GU20">
        <v>13.4802</v>
      </c>
      <c r="GV20">
        <v>60.475099999999998</v>
      </c>
      <c r="GW20">
        <v>44.226799999999997</v>
      </c>
      <c r="GX20">
        <v>1</v>
      </c>
      <c r="GY20">
        <v>6.6760700000000006E-2</v>
      </c>
      <c r="GZ20">
        <v>3.5515099999999999</v>
      </c>
      <c r="HA20">
        <v>20.2517</v>
      </c>
      <c r="HB20">
        <v>5.2411000000000003</v>
      </c>
      <c r="HC20">
        <v>12.039899999999999</v>
      </c>
      <c r="HD20">
        <v>5.0165499999999996</v>
      </c>
      <c r="HE20">
        <v>3.2879999999999998</v>
      </c>
      <c r="HF20">
        <v>5789.6</v>
      </c>
      <c r="HG20">
        <v>9999</v>
      </c>
      <c r="HH20">
        <v>9999</v>
      </c>
      <c r="HI20">
        <v>152.30000000000001</v>
      </c>
      <c r="HJ20">
        <v>1.8689</v>
      </c>
      <c r="HK20">
        <v>1.8646199999999999</v>
      </c>
      <c r="HL20">
        <v>1.86924</v>
      </c>
      <c r="HM20">
        <v>1.8672500000000001</v>
      </c>
      <c r="HN20">
        <v>1.8633900000000001</v>
      </c>
      <c r="HO20">
        <v>1.8643700000000001</v>
      </c>
      <c r="HP20">
        <v>1.87019</v>
      </c>
      <c r="HQ20">
        <v>1.86938</v>
      </c>
      <c r="HR20">
        <v>0</v>
      </c>
      <c r="HS20">
        <v>0</v>
      </c>
      <c r="HT20">
        <v>0</v>
      </c>
      <c r="HU20">
        <v>0</v>
      </c>
      <c r="HV20" t="s">
        <v>412</v>
      </c>
      <c r="HW20" t="s">
        <v>413</v>
      </c>
      <c r="HX20" t="s">
        <v>414</v>
      </c>
      <c r="HY20" t="s">
        <v>414</v>
      </c>
      <c r="HZ20" t="s">
        <v>414</v>
      </c>
      <c r="IA20" t="s">
        <v>414</v>
      </c>
      <c r="IB20">
        <v>0</v>
      </c>
      <c r="IC20">
        <v>100</v>
      </c>
      <c r="ID20">
        <v>100</v>
      </c>
      <c r="IE20">
        <v>-0.41599999999999998</v>
      </c>
      <c r="IF20">
        <v>0.2072</v>
      </c>
      <c r="IG20">
        <v>-0.14693242035018481</v>
      </c>
      <c r="IH20">
        <v>-6.1462078757559423E-4</v>
      </c>
      <c r="II20">
        <v>-1.8861989874597051E-7</v>
      </c>
      <c r="IJ20">
        <v>1.1980462299894961E-10</v>
      </c>
      <c r="IK20">
        <v>2.4063226271505721E-2</v>
      </c>
      <c r="IL20">
        <v>-1.6848085045870601E-2</v>
      </c>
      <c r="IM20">
        <v>1.9789084769509481E-3</v>
      </c>
      <c r="IN20">
        <v>-2.7142391389806329E-5</v>
      </c>
      <c r="IO20">
        <v>3</v>
      </c>
      <c r="IP20">
        <v>2158</v>
      </c>
      <c r="IQ20">
        <v>1</v>
      </c>
      <c r="IR20">
        <v>19</v>
      </c>
      <c r="IS20">
        <v>52.2</v>
      </c>
      <c r="IT20">
        <v>51.9</v>
      </c>
      <c r="IU20">
        <v>1.1096200000000001</v>
      </c>
      <c r="IV20">
        <v>2.5720200000000002</v>
      </c>
      <c r="IW20">
        <v>1.5490699999999999</v>
      </c>
      <c r="IX20">
        <v>2.33521</v>
      </c>
      <c r="IY20">
        <v>1.50146</v>
      </c>
      <c r="IZ20">
        <v>2.4096700000000002</v>
      </c>
      <c r="JA20">
        <v>34.235999999999997</v>
      </c>
      <c r="JB20">
        <v>23.956199999999999</v>
      </c>
      <c r="JC20">
        <v>18</v>
      </c>
      <c r="JD20">
        <v>328.46199999999999</v>
      </c>
      <c r="JE20">
        <v>416.62099999999998</v>
      </c>
      <c r="JF20">
        <v>19.508299999999998</v>
      </c>
      <c r="JG20">
        <v>28.130600000000001</v>
      </c>
      <c r="JH20">
        <v>30.000699999999998</v>
      </c>
      <c r="JI20">
        <v>28.2241</v>
      </c>
      <c r="JJ20">
        <v>28.216699999999999</v>
      </c>
      <c r="JK20">
        <v>22.173300000000001</v>
      </c>
      <c r="JL20">
        <v>23.291799999999999</v>
      </c>
      <c r="JM20">
        <v>43.778100000000002</v>
      </c>
      <c r="JN20">
        <v>19.4938</v>
      </c>
      <c r="JO20">
        <v>435.31599999999997</v>
      </c>
      <c r="JP20">
        <v>10.5205</v>
      </c>
      <c r="JQ20">
        <v>99.286799999999999</v>
      </c>
      <c r="JR20">
        <v>99.023700000000005</v>
      </c>
    </row>
    <row r="21" spans="1:278" x14ac:dyDescent="0.25">
      <c r="A21">
        <v>10</v>
      </c>
      <c r="B21">
        <v>1678815216.5999999</v>
      </c>
      <c r="C21">
        <v>1620.099999904633</v>
      </c>
      <c r="D21" t="s">
        <v>423</v>
      </c>
      <c r="E21" t="s">
        <v>424</v>
      </c>
      <c r="F21" t="s">
        <v>407</v>
      </c>
      <c r="G21">
        <v>1678815216.5999999</v>
      </c>
      <c r="H21">
        <f t="shared" si="0"/>
        <v>6.7351573143144402E-3</v>
      </c>
      <c r="I21">
        <f t="shared" si="1"/>
        <v>6.7351573143144403</v>
      </c>
      <c r="J21">
        <f t="shared" si="2"/>
        <v>26.876517508648337</v>
      </c>
      <c r="K21">
        <f t="shared" si="3"/>
        <v>399.96796989544509</v>
      </c>
      <c r="L21">
        <f t="shared" si="4"/>
        <v>309.32757200538975</v>
      </c>
      <c r="M21">
        <f t="shared" si="5"/>
        <v>31.040388657200968</v>
      </c>
      <c r="N21">
        <f t="shared" si="6"/>
        <v>40.13596704457354</v>
      </c>
      <c r="O21">
        <f t="shared" si="7"/>
        <v>0.57877934735963488</v>
      </c>
      <c r="P21">
        <f t="shared" si="8"/>
        <v>2.2668980242184262</v>
      </c>
      <c r="Q21">
        <f t="shared" si="9"/>
        <v>0.50752413767569537</v>
      </c>
      <c r="R21">
        <f t="shared" si="10"/>
        <v>0.32287067045610546</v>
      </c>
      <c r="S21">
        <f t="shared" si="11"/>
        <v>289.54253011074303</v>
      </c>
      <c r="T21">
        <f t="shared" si="12"/>
        <v>24.802327822177492</v>
      </c>
      <c r="U21">
        <f t="shared" si="13"/>
        <v>24.802327822177492</v>
      </c>
      <c r="V21">
        <f t="shared" si="14"/>
        <v>3.1423973754913184</v>
      </c>
      <c r="W21">
        <f t="shared" si="15"/>
        <v>58.479330751616402</v>
      </c>
      <c r="X21">
        <f t="shared" si="16"/>
        <v>1.8438033232172999</v>
      </c>
      <c r="Y21">
        <f t="shared" si="17"/>
        <v>3.1529145418038769</v>
      </c>
      <c r="Z21">
        <f t="shared" si="18"/>
        <v>1.2985940522740185</v>
      </c>
      <c r="AA21">
        <f t="shared" si="19"/>
        <v>-297.02043756126682</v>
      </c>
      <c r="AB21">
        <f t="shared" si="20"/>
        <v>6.8405281198205143</v>
      </c>
      <c r="AC21">
        <f t="shared" si="21"/>
        <v>0.63719969306923208</v>
      </c>
      <c r="AD21">
        <f t="shared" si="22"/>
        <v>-1.7963763402395472E-4</v>
      </c>
      <c r="AE21">
        <v>140</v>
      </c>
      <c r="AF21">
        <v>28</v>
      </c>
      <c r="AG21">
        <f t="shared" si="23"/>
        <v>1.0052635563152974</v>
      </c>
      <c r="AH21">
        <f t="shared" si="24"/>
        <v>0.52635563152974019</v>
      </c>
      <c r="AI21">
        <f t="shared" si="25"/>
        <v>53475.973069812615</v>
      </c>
      <c r="AJ21" t="s">
        <v>408</v>
      </c>
      <c r="AK21" t="s">
        <v>408</v>
      </c>
      <c r="AL21">
        <v>0</v>
      </c>
      <c r="AM21">
        <v>0</v>
      </c>
      <c r="AN21" t="e">
        <f t="shared" si="26"/>
        <v>#DIV/0!</v>
      </c>
      <c r="AO21">
        <v>0</v>
      </c>
      <c r="AP21" t="s">
        <v>408</v>
      </c>
      <c r="AQ21" t="s">
        <v>408</v>
      </c>
      <c r="AR21">
        <v>0</v>
      </c>
      <c r="AS21">
        <v>0</v>
      </c>
      <c r="AT21" t="e">
        <f t="shared" si="27"/>
        <v>#DIV/0!</v>
      </c>
      <c r="AU21">
        <v>0.5</v>
      </c>
      <c r="AV21">
        <f t="shared" si="28"/>
        <v>1513.058699539245</v>
      </c>
      <c r="AW21">
        <f t="shared" si="29"/>
        <v>26.876517508648337</v>
      </c>
      <c r="AX21" t="e">
        <f t="shared" si="30"/>
        <v>#DIV/0!</v>
      </c>
      <c r="AY21">
        <f t="shared" si="31"/>
        <v>1.7763036897929171E-2</v>
      </c>
      <c r="AZ21" t="e">
        <f t="shared" si="32"/>
        <v>#DIV/0!</v>
      </c>
      <c r="BA21" t="e">
        <f t="shared" si="33"/>
        <v>#DIV/0!</v>
      </c>
      <c r="BB21" t="s">
        <v>408</v>
      </c>
      <c r="BC21">
        <v>0</v>
      </c>
      <c r="BD21" t="e">
        <f t="shared" si="34"/>
        <v>#DIV/0!</v>
      </c>
      <c r="BE21" t="e">
        <f t="shared" si="35"/>
        <v>#DIV/0!</v>
      </c>
      <c r="BF21" t="e">
        <f t="shared" si="36"/>
        <v>#DIV/0!</v>
      </c>
      <c r="BG21" t="e">
        <f t="shared" si="37"/>
        <v>#DIV/0!</v>
      </c>
      <c r="BH21" t="e">
        <f t="shared" si="38"/>
        <v>#DIV/0!</v>
      </c>
      <c r="BI21" t="e">
        <f t="shared" si="39"/>
        <v>#DIV/0!</v>
      </c>
      <c r="BJ21" t="e">
        <f t="shared" si="40"/>
        <v>#DIV/0!</v>
      </c>
      <c r="BK21" t="e">
        <f t="shared" si="41"/>
        <v>#DIV/0!</v>
      </c>
      <c r="CT21">
        <f t="shared" si="42"/>
        <v>1799.85</v>
      </c>
      <c r="CU21">
        <f t="shared" si="43"/>
        <v>1513.058699539245</v>
      </c>
      <c r="CV21">
        <f t="shared" si="44"/>
        <v>0.84065822126246359</v>
      </c>
      <c r="CW21">
        <f t="shared" si="45"/>
        <v>0.16087036703655475</v>
      </c>
      <c r="CX21">
        <v>6</v>
      </c>
      <c r="CY21">
        <v>0.5</v>
      </c>
      <c r="CZ21" t="s">
        <v>409</v>
      </c>
      <c r="DA21">
        <v>2</v>
      </c>
      <c r="DB21">
        <v>1678815216.5999999</v>
      </c>
      <c r="DC21">
        <v>399.96800000000002</v>
      </c>
      <c r="DD21">
        <v>435.27699999999999</v>
      </c>
      <c r="DE21">
        <v>18.374099999999999</v>
      </c>
      <c r="DF21">
        <v>10.4842</v>
      </c>
      <c r="DG21">
        <v>400.38400000000001</v>
      </c>
      <c r="DH21">
        <v>18.165700000000001</v>
      </c>
      <c r="DI21">
        <v>500.09300000000002</v>
      </c>
      <c r="DJ21">
        <v>100.248</v>
      </c>
      <c r="DK21">
        <v>9.9953E-2</v>
      </c>
      <c r="DL21">
        <v>24.8583</v>
      </c>
      <c r="DM21">
        <v>25.017700000000001</v>
      </c>
      <c r="DN21">
        <v>999.9</v>
      </c>
      <c r="DO21">
        <v>0</v>
      </c>
      <c r="DP21">
        <v>0</v>
      </c>
      <c r="DQ21">
        <v>10016.9</v>
      </c>
      <c r="DR21">
        <v>0</v>
      </c>
      <c r="DS21">
        <v>650.69500000000005</v>
      </c>
      <c r="DT21">
        <v>-35.308799999999998</v>
      </c>
      <c r="DU21">
        <v>407.45499999999998</v>
      </c>
      <c r="DV21">
        <v>439.88900000000001</v>
      </c>
      <c r="DW21">
        <v>7.8898900000000003</v>
      </c>
      <c r="DX21">
        <v>435.27699999999999</v>
      </c>
      <c r="DY21">
        <v>10.4842</v>
      </c>
      <c r="DZ21">
        <v>1.84196</v>
      </c>
      <c r="EA21">
        <v>1.0510200000000001</v>
      </c>
      <c r="EB21">
        <v>16.147500000000001</v>
      </c>
      <c r="EC21">
        <v>7.6435000000000004</v>
      </c>
      <c r="ED21">
        <v>1799.85</v>
      </c>
      <c r="EE21">
        <v>0.97799599999999998</v>
      </c>
      <c r="EF21">
        <v>2.2004099999999999E-2</v>
      </c>
      <c r="EG21">
        <v>0</v>
      </c>
      <c r="EH21">
        <v>1415.13</v>
      </c>
      <c r="EI21">
        <v>5.0007000000000001</v>
      </c>
      <c r="EJ21">
        <v>24261.7</v>
      </c>
      <c r="EK21">
        <v>15472.7</v>
      </c>
      <c r="EL21">
        <v>46.311999999999998</v>
      </c>
      <c r="EM21">
        <v>47.686999999999998</v>
      </c>
      <c r="EN21">
        <v>47.125</v>
      </c>
      <c r="EO21">
        <v>46.936999999999998</v>
      </c>
      <c r="EP21">
        <v>48.311999999999998</v>
      </c>
      <c r="EQ21">
        <v>1755.36</v>
      </c>
      <c r="ER21">
        <v>39.49</v>
      </c>
      <c r="ES21">
        <v>0</v>
      </c>
      <c r="ET21">
        <v>1678815217</v>
      </c>
      <c r="EU21">
        <v>0</v>
      </c>
      <c r="EV21">
        <v>1415.385769230769</v>
      </c>
      <c r="EW21">
        <v>-2.061880346270935</v>
      </c>
      <c r="EX21">
        <v>-20.875213579849781</v>
      </c>
      <c r="EY21">
        <v>24266.407692307701</v>
      </c>
      <c r="EZ21">
        <v>15</v>
      </c>
      <c r="FA21">
        <v>1678811921</v>
      </c>
      <c r="FB21" t="s">
        <v>410</v>
      </c>
      <c r="FC21">
        <v>1678811906.5</v>
      </c>
      <c r="FD21">
        <v>1678811921</v>
      </c>
      <c r="FE21">
        <v>4</v>
      </c>
      <c r="FF21">
        <v>-4.1000000000000002E-2</v>
      </c>
      <c r="FG21">
        <v>8.3000000000000004E-2</v>
      </c>
      <c r="FH21">
        <v>-0.41</v>
      </c>
      <c r="FI21">
        <v>0.247</v>
      </c>
      <c r="FJ21">
        <v>393</v>
      </c>
      <c r="FK21">
        <v>23</v>
      </c>
      <c r="FL21">
        <v>0.12</v>
      </c>
      <c r="FM21">
        <v>0.05</v>
      </c>
      <c r="FN21">
        <v>-35.328762500000003</v>
      </c>
      <c r="FO21">
        <v>0.39577148217642982</v>
      </c>
      <c r="FP21">
        <v>6.4545509865132855E-2</v>
      </c>
      <c r="FQ21">
        <v>-1</v>
      </c>
      <c r="FR21">
        <v>7.8812862499999996</v>
      </c>
      <c r="FS21">
        <v>5.8578348968099159E-2</v>
      </c>
      <c r="FT21">
        <v>5.8707434314148304E-3</v>
      </c>
      <c r="FU21">
        <v>-1</v>
      </c>
      <c r="FV21">
        <v>0</v>
      </c>
      <c r="FW21">
        <v>0</v>
      </c>
      <c r="FX21" t="s">
        <v>411</v>
      </c>
      <c r="FY21">
        <v>2.93296</v>
      </c>
      <c r="FZ21">
        <v>2.7048999999999999</v>
      </c>
      <c r="GA21">
        <v>9.0433299999999994E-2</v>
      </c>
      <c r="GB21">
        <v>9.6029199999999995E-2</v>
      </c>
      <c r="GC21">
        <v>9.7112699999999996E-2</v>
      </c>
      <c r="GD21">
        <v>6.3478900000000005E-2</v>
      </c>
      <c r="GE21">
        <v>33054.1</v>
      </c>
      <c r="GF21">
        <v>28960.7</v>
      </c>
      <c r="GG21">
        <v>31031.9</v>
      </c>
      <c r="GH21">
        <v>27923.3</v>
      </c>
      <c r="GI21">
        <v>38018.199999999997</v>
      </c>
      <c r="GJ21">
        <v>37164.800000000003</v>
      </c>
      <c r="GK21">
        <v>44132.4</v>
      </c>
      <c r="GL21">
        <v>42304.6</v>
      </c>
      <c r="GM21">
        <v>1.5557000000000001</v>
      </c>
      <c r="GN21">
        <v>1.7809999999999999</v>
      </c>
      <c r="GO21">
        <v>8.0376900000000001E-2</v>
      </c>
      <c r="GP21">
        <v>0</v>
      </c>
      <c r="GQ21">
        <v>23.697500000000002</v>
      </c>
      <c r="GR21">
        <v>999.9</v>
      </c>
      <c r="GS21">
        <v>30.9</v>
      </c>
      <c r="GT21">
        <v>30.3</v>
      </c>
      <c r="GU21">
        <v>13.3605</v>
      </c>
      <c r="GV21">
        <v>60.085099999999997</v>
      </c>
      <c r="GW21">
        <v>44.779600000000002</v>
      </c>
      <c r="GX21">
        <v>1</v>
      </c>
      <c r="GY21">
        <v>8.3480700000000005E-2</v>
      </c>
      <c r="GZ21">
        <v>3.4595699999999998</v>
      </c>
      <c r="HA21">
        <v>20.253599999999999</v>
      </c>
      <c r="HB21">
        <v>5.2409499999999998</v>
      </c>
      <c r="HC21">
        <v>12.039899999999999</v>
      </c>
      <c r="HD21">
        <v>5.0168999999999997</v>
      </c>
      <c r="HE21">
        <v>3.2879999999999998</v>
      </c>
      <c r="HF21">
        <v>5793.2</v>
      </c>
      <c r="HG21">
        <v>9999</v>
      </c>
      <c r="HH21">
        <v>9999</v>
      </c>
      <c r="HI21">
        <v>152.4</v>
      </c>
      <c r="HJ21">
        <v>1.8689</v>
      </c>
      <c r="HK21">
        <v>1.8646199999999999</v>
      </c>
      <c r="HL21">
        <v>1.8692599999999999</v>
      </c>
      <c r="HM21">
        <v>1.8672800000000001</v>
      </c>
      <c r="HN21">
        <v>1.8633900000000001</v>
      </c>
      <c r="HO21">
        <v>1.86436</v>
      </c>
      <c r="HP21">
        <v>1.87022</v>
      </c>
      <c r="HQ21">
        <v>1.86941</v>
      </c>
      <c r="HR21">
        <v>0</v>
      </c>
      <c r="HS21">
        <v>0</v>
      </c>
      <c r="HT21">
        <v>0</v>
      </c>
      <c r="HU21">
        <v>0</v>
      </c>
      <c r="HV21" t="s">
        <v>412</v>
      </c>
      <c r="HW21" t="s">
        <v>413</v>
      </c>
      <c r="HX21" t="s">
        <v>414</v>
      </c>
      <c r="HY21" t="s">
        <v>414</v>
      </c>
      <c r="HZ21" t="s">
        <v>414</v>
      </c>
      <c r="IA21" t="s">
        <v>414</v>
      </c>
      <c r="IB21">
        <v>0</v>
      </c>
      <c r="IC21">
        <v>100</v>
      </c>
      <c r="ID21">
        <v>100</v>
      </c>
      <c r="IE21">
        <v>-0.41599999999999998</v>
      </c>
      <c r="IF21">
        <v>0.2084</v>
      </c>
      <c r="IG21">
        <v>-0.14693242035018481</v>
      </c>
      <c r="IH21">
        <v>-6.1462078757559423E-4</v>
      </c>
      <c r="II21">
        <v>-1.8861989874597051E-7</v>
      </c>
      <c r="IJ21">
        <v>1.1980462299894961E-10</v>
      </c>
      <c r="IK21">
        <v>2.4063226271505721E-2</v>
      </c>
      <c r="IL21">
        <v>-1.6848085045870601E-2</v>
      </c>
      <c r="IM21">
        <v>1.9789084769509481E-3</v>
      </c>
      <c r="IN21">
        <v>-2.7142391389806329E-5</v>
      </c>
      <c r="IO21">
        <v>3</v>
      </c>
      <c r="IP21">
        <v>2158</v>
      </c>
      <c r="IQ21">
        <v>1</v>
      </c>
      <c r="IR21">
        <v>19</v>
      </c>
      <c r="IS21">
        <v>55.2</v>
      </c>
      <c r="IT21">
        <v>54.9</v>
      </c>
      <c r="IU21">
        <v>1.1096200000000001</v>
      </c>
      <c r="IV21">
        <v>2.5805699999999998</v>
      </c>
      <c r="IW21">
        <v>1.5490699999999999</v>
      </c>
      <c r="IX21">
        <v>2.33521</v>
      </c>
      <c r="IY21">
        <v>1.50146</v>
      </c>
      <c r="IZ21">
        <v>2.3046899999999999</v>
      </c>
      <c r="JA21">
        <v>34.349699999999999</v>
      </c>
      <c r="JB21">
        <v>23.947399999999998</v>
      </c>
      <c r="JC21">
        <v>18</v>
      </c>
      <c r="JD21">
        <v>328.97300000000001</v>
      </c>
      <c r="JE21">
        <v>416.31</v>
      </c>
      <c r="JF21">
        <v>19.611899999999999</v>
      </c>
      <c r="JG21">
        <v>28.3551</v>
      </c>
      <c r="JH21">
        <v>30.000800000000002</v>
      </c>
      <c r="JI21">
        <v>28.427199999999999</v>
      </c>
      <c r="JJ21">
        <v>28.410599999999999</v>
      </c>
      <c r="JK21">
        <v>22.168500000000002</v>
      </c>
      <c r="JL21">
        <v>23.300799999999999</v>
      </c>
      <c r="JM21">
        <v>43.778100000000002</v>
      </c>
      <c r="JN21">
        <v>19.594000000000001</v>
      </c>
      <c r="JO21">
        <v>435.37400000000002</v>
      </c>
      <c r="JP21">
        <v>10.4122</v>
      </c>
      <c r="JQ21">
        <v>99.250600000000006</v>
      </c>
      <c r="JR21">
        <v>98.981399999999994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21</v>
      </c>
    </row>
    <row r="15" spans="1:2" x14ac:dyDescent="0.25">
      <c r="A15" t="s">
        <v>27</v>
      </c>
      <c r="B15" t="s">
        <v>11</v>
      </c>
    </row>
    <row r="16" spans="1:2" x14ac:dyDescent="0.25">
      <c r="A16" t="s">
        <v>28</v>
      </c>
      <c r="B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IGB</cp:lastModifiedBy>
  <dcterms:created xsi:type="dcterms:W3CDTF">2023-03-14T17:34:08Z</dcterms:created>
  <dcterms:modified xsi:type="dcterms:W3CDTF">2023-03-16T23:51:15Z</dcterms:modified>
</cp:coreProperties>
</file>