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CV21" i="1"/>
  <c r="CT21" i="1"/>
  <c r="BI21" i="1"/>
  <c r="BH21" i="1"/>
  <c r="AZ21" i="1"/>
  <c r="AT21" i="1"/>
  <c r="AN21" i="1"/>
  <c r="BA21" i="1" s="1"/>
  <c r="BD21" i="1" s="1"/>
  <c r="AI21" i="1"/>
  <c r="AG21" i="1"/>
  <c r="Y21" i="1"/>
  <c r="X21" i="1"/>
  <c r="W21" i="1" s="1"/>
  <c r="P21" i="1"/>
  <c r="CW20" i="1"/>
  <c r="CV20" i="1"/>
  <c r="CT20" i="1"/>
  <c r="BI20" i="1"/>
  <c r="BH20" i="1"/>
  <c r="AZ20" i="1"/>
  <c r="AT20" i="1"/>
  <c r="AN20" i="1"/>
  <c r="BA20" i="1" s="1"/>
  <c r="BD20" i="1" s="1"/>
  <c r="AI20" i="1"/>
  <c r="AG20" i="1" s="1"/>
  <c r="Y20" i="1"/>
  <c r="X20" i="1"/>
  <c r="W20" i="1"/>
  <c r="P20" i="1"/>
  <c r="CW19" i="1"/>
  <c r="CV19" i="1"/>
  <c r="CT19" i="1"/>
  <c r="BI19" i="1"/>
  <c r="BH19" i="1"/>
  <c r="AZ19" i="1"/>
  <c r="AT19" i="1"/>
  <c r="AN19" i="1"/>
  <c r="BA19" i="1" s="1"/>
  <c r="BD19" i="1" s="1"/>
  <c r="AI19" i="1"/>
  <c r="AG19" i="1" s="1"/>
  <c r="Y19" i="1"/>
  <c r="W19" i="1" s="1"/>
  <c r="X19" i="1"/>
  <c r="P19" i="1"/>
  <c r="CW18" i="1"/>
  <c r="CV18" i="1"/>
  <c r="CT18" i="1"/>
  <c r="CU18" i="1" s="1"/>
  <c r="AV18" i="1" s="1"/>
  <c r="AX18" i="1" s="1"/>
  <c r="BI18" i="1"/>
  <c r="BH18" i="1"/>
  <c r="AZ18" i="1"/>
  <c r="AT18" i="1"/>
  <c r="AN18" i="1"/>
  <c r="BA18" i="1" s="1"/>
  <c r="BD18" i="1" s="1"/>
  <c r="AI18" i="1"/>
  <c r="AG18" i="1" s="1"/>
  <c r="Y18" i="1"/>
  <c r="X18" i="1"/>
  <c r="W18" i="1" s="1"/>
  <c r="P18" i="1"/>
  <c r="CW17" i="1"/>
  <c r="CV17" i="1"/>
  <c r="CT17" i="1"/>
  <c r="BI17" i="1"/>
  <c r="BH17" i="1"/>
  <c r="AZ17" i="1"/>
  <c r="AT17" i="1"/>
  <c r="AN17" i="1"/>
  <c r="BA17" i="1" s="1"/>
  <c r="BD17" i="1" s="1"/>
  <c r="AI17" i="1"/>
  <c r="AG17" i="1" s="1"/>
  <c r="Y17" i="1"/>
  <c r="X17" i="1"/>
  <c r="W17" i="1" s="1"/>
  <c r="P17" i="1"/>
  <c r="S19" i="1" l="1"/>
  <c r="CU21" i="1"/>
  <c r="AV21" i="1" s="1"/>
  <c r="AX21" i="1" s="1"/>
  <c r="I19" i="1"/>
  <c r="H19" i="1" s="1"/>
  <c r="J19" i="1"/>
  <c r="AW19" i="1" s="1"/>
  <c r="AY19" i="1" s="1"/>
  <c r="CU17" i="1"/>
  <c r="AV17" i="1" s="1"/>
  <c r="AX17" i="1" s="1"/>
  <c r="CU19" i="1"/>
  <c r="AV19" i="1" s="1"/>
  <c r="AX19" i="1" s="1"/>
  <c r="CU20" i="1"/>
  <c r="AV20" i="1" s="1"/>
  <c r="AX20" i="1" s="1"/>
  <c r="S21" i="1"/>
  <c r="BG21" i="1"/>
  <c r="BF21" i="1"/>
  <c r="BJ21" i="1" s="1"/>
  <c r="BK21" i="1" s="1"/>
  <c r="BE21" i="1"/>
  <c r="BE20" i="1"/>
  <c r="BG20" i="1"/>
  <c r="BF20" i="1"/>
  <c r="BJ20" i="1" s="1"/>
  <c r="BK20" i="1" s="1"/>
  <c r="BG18" i="1"/>
  <c r="BF18" i="1"/>
  <c r="BJ18" i="1" s="1"/>
  <c r="BK18" i="1" s="1"/>
  <c r="BE18" i="1"/>
  <c r="BE19" i="1"/>
  <c r="BG19" i="1"/>
  <c r="BF19" i="1"/>
  <c r="BJ19" i="1" s="1"/>
  <c r="BK19" i="1" s="1"/>
  <c r="BG17" i="1"/>
  <c r="BF17" i="1"/>
  <c r="BJ17" i="1" s="1"/>
  <c r="BK17" i="1" s="1"/>
  <c r="BE17" i="1"/>
  <c r="AA19" i="1"/>
  <c r="I18" i="1"/>
  <c r="H18" i="1" s="1"/>
  <c r="J18" i="1"/>
  <c r="AW18" i="1" s="1"/>
  <c r="AY18" i="1" s="1"/>
  <c r="AH18" i="1"/>
  <c r="AH17" i="1"/>
  <c r="T19" i="1"/>
  <c r="U19" i="1" s="1"/>
  <c r="AH21" i="1"/>
  <c r="I17" i="1"/>
  <c r="H17" i="1" s="1"/>
  <c r="S18" i="1"/>
  <c r="I21" i="1"/>
  <c r="H21" i="1" s="1"/>
  <c r="J17" i="1"/>
  <c r="AW17" i="1" s="1"/>
  <c r="AY17" i="1" s="1"/>
  <c r="AH20" i="1"/>
  <c r="J21" i="1"/>
  <c r="AW21" i="1" s="1"/>
  <c r="AY21" i="1" s="1"/>
  <c r="S17" i="1"/>
  <c r="I20" i="1"/>
  <c r="H20" i="1" s="1"/>
  <c r="AH19" i="1"/>
  <c r="J20" i="1"/>
  <c r="S20" i="1"/>
  <c r="K19" i="1" l="1"/>
  <c r="N19" i="1"/>
  <c r="N17" i="1"/>
  <c r="K21" i="1"/>
  <c r="K17" i="1"/>
  <c r="N18" i="1"/>
  <c r="AA21" i="1"/>
  <c r="V19" i="1"/>
  <c r="Z19" i="1" s="1"/>
  <c r="AC19" i="1"/>
  <c r="AB19" i="1"/>
  <c r="AA18" i="1"/>
  <c r="Q19" i="1"/>
  <c r="O19" i="1" s="1"/>
  <c r="R19" i="1" s="1"/>
  <c r="AA17" i="1"/>
  <c r="N20" i="1"/>
  <c r="AW20" i="1"/>
  <c r="AY20" i="1" s="1"/>
  <c r="T21" i="1"/>
  <c r="U21" i="1" s="1"/>
  <c r="Q21" i="1" s="1"/>
  <c r="O21" i="1" s="1"/>
  <c r="R21" i="1" s="1"/>
  <c r="L21" i="1" s="1"/>
  <c r="M21" i="1" s="1"/>
  <c r="AA20" i="1"/>
  <c r="T17" i="1"/>
  <c r="U17" i="1" s="1"/>
  <c r="Q17" i="1" s="1"/>
  <c r="O17" i="1" s="1"/>
  <c r="R17" i="1" s="1"/>
  <c r="L17" i="1" s="1"/>
  <c r="M17" i="1" s="1"/>
  <c r="K20" i="1"/>
  <c r="T18" i="1"/>
  <c r="U18" i="1" s="1"/>
  <c r="T20" i="1"/>
  <c r="U20" i="1" s="1"/>
  <c r="N21" i="1"/>
  <c r="K18" i="1"/>
  <c r="AD19" i="1" l="1"/>
  <c r="L19" i="1"/>
  <c r="M19" i="1" s="1"/>
  <c r="V18" i="1"/>
  <c r="Z18" i="1" s="1"/>
  <c r="AC18" i="1"/>
  <c r="AB18" i="1"/>
  <c r="AC20" i="1"/>
  <c r="V20" i="1"/>
  <c r="Z20" i="1" s="1"/>
  <c r="AB20" i="1"/>
  <c r="AC17" i="1"/>
  <c r="AD17" i="1" s="1"/>
  <c r="V17" i="1"/>
  <c r="Z17" i="1" s="1"/>
  <c r="AB17" i="1"/>
  <c r="Q20" i="1"/>
  <c r="O20" i="1" s="1"/>
  <c r="R20" i="1" s="1"/>
  <c r="L20" i="1" s="1"/>
  <c r="M20" i="1" s="1"/>
  <c r="Q18" i="1"/>
  <c r="O18" i="1" s="1"/>
  <c r="R18" i="1" s="1"/>
  <c r="L18" i="1" s="1"/>
  <c r="M18" i="1" s="1"/>
  <c r="AC21" i="1"/>
  <c r="V21" i="1"/>
  <c r="Z21" i="1" s="1"/>
  <c r="AB21" i="1"/>
  <c r="AD21" i="1" l="1"/>
  <c r="AD20" i="1"/>
  <c r="AD18" i="1"/>
</calcChain>
</file>

<file path=xl/sharedStrings.xml><?xml version="1.0" encoding="utf-8"?>
<sst xmlns="http://schemas.openxmlformats.org/spreadsheetml/2006/main" count="915" uniqueCount="425">
  <si>
    <t>File opened</t>
  </si>
  <si>
    <t>2023-03-14 14:42:26</t>
  </si>
  <si>
    <t>Console s/n</t>
  </si>
  <si>
    <t>68C-571076</t>
  </si>
  <si>
    <t>Console ver</t>
  </si>
  <si>
    <t>Bluestem v.2.1.08</t>
  </si>
  <si>
    <t>Scripts ver</t>
  </si>
  <si>
    <t>2022.05  2.1.08, Aug 2022</t>
  </si>
  <si>
    <t>Head s/n</t>
  </si>
  <si>
    <t>68H-581076</t>
  </si>
  <si>
    <t>Head ver</t>
  </si>
  <si>
    <t>1.4.22</t>
  </si>
  <si>
    <t>Head cal</t>
  </si>
  <si>
    <t>{"oxygen": "2", "co2azero": "0.850833", "co2aspan1": "1.00272", "co2aspan2": "-0.03976", "co2aspan2a": "0.284984", "co2aspan2b": "0.282529", "co2aspanconc1": "2473", "co2aspanconc2": "301.4", "co2bzero": "0.868439", "co2bspan1": "1.00227", "co2bspan2": "-0.0386207", "co2bspan2a": "0.284833", "co2bspan2b": "0.282347", "co2bspanconc1": "2473", "co2bspanconc2": "301.4", "h2oazero": "1.04701", "h2oaspan1": "0.996202", "h2oaspan2": "0", "h2oaspan2a": "0.066505", "h2oaspan2b": "0.0662524", "h2oaspanconc1": "11.63", "h2oaspanconc2": "0", "h2obzero": "1.06461", "h2obspan1": "0.99351", "h2obspan2": "0", "h2obspan2a": "0.0653957", "h2obspan2b": "0.0649713", "h2obspanconc1": "11.63", "h2obspanconc2": "0", "tazero": "0.121614", "tbzero": "0.233824", "flowmeterzero": "0.996312", "flowazero": "0.28101", "flowbzero": "0.31827", "chamberpressurezero": "2.60495", "ssa_ref": "37865.9", "ssb_ref": "35475.3"}</t>
  </si>
  <si>
    <t>CO2 rangematch</t>
  </si>
  <si>
    <t>Wed Mar  8 15:59</t>
  </si>
  <si>
    <t>H2O rangematch</t>
  </si>
  <si>
    <t>Wed Mar  8 16:05</t>
  </si>
  <si>
    <t>Chamber type</t>
  </si>
  <si>
    <t>6800-01</t>
  </si>
  <si>
    <t>Chamber s/n</t>
  </si>
  <si>
    <t>MPF-551070</t>
  </si>
  <si>
    <t>Chamber rev</t>
  </si>
  <si>
    <t>None</t>
  </si>
  <si>
    <t>Chamber cal</t>
  </si>
  <si>
    <t>0</t>
  </si>
  <si>
    <t>Fluorometer</t>
  </si>
  <si>
    <t>Flr. Version</t>
  </si>
  <si>
    <t>14:42:26</t>
  </si>
  <si>
    <t>Stability Definition:	ΔCO2 (Meas2): Per=20	ΔH2O (Meas2): Per=20</t>
  </si>
  <si>
    <t>SysConst</t>
  </si>
  <si>
    <t>AvgTime</t>
  </si>
  <si>
    <t>4</t>
  </si>
  <si>
    <t>Oxygen</t>
  </si>
  <si>
    <t>2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</si>
  <si>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</si>
  <si>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</si>
  <si>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</si>
  <si>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</si>
  <si>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</si>
  <si>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</si>
  <si>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</si>
  <si>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</si>
  <si>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</si>
  <si>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</si>
  <si>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</si>
  <si>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</si>
  <si>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</si>
  <si>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</si>
  <si>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</si>
  <si>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</si>
  <si>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</si>
  <si>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</si>
  <si>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</si>
  <si>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</si>
  <si>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</si>
  <si>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</si>
  <si>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</si>
  <si>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</si>
  <si>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</si>
  <si>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</si>
  <si>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</si>
  <si>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</si>
  <si>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</si>
  <si>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</si>
  <si>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</si>
  <si>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</si>
  <si>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</si>
  <si>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</si>
  <si>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</si>
  <si>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</si>
  <si>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</si>
  <si>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</si>
  <si>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</si>
  <si>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</si>
  <si>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</si>
  <si>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</si>
  <si>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</si>
  <si>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</si>
  <si>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</si>
  <si>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</si>
  <si>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</si>
  <si>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3.63566 85.2699 367.845 600.512 834.662 1051.97 1241.26 1420.94</t>
  </si>
  <si>
    <t>Fs_true</t>
  </si>
  <si>
    <t>0.237661 99.0649 401.728 601.666 800.944 1000.84 1200.46 1400.88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</si>
  <si>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</si>
  <si>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</si>
  <si>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</si>
  <si>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</si>
  <si>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</si>
  <si>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</si>
  <si>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</si>
  <si>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</si>
  <si>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</si>
  <si>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</si>
  <si>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</si>
  <si>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</si>
  <si>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</si>
  <si>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</si>
  <si>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</si>
  <si>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</si>
  <si>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</si>
  <si>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</si>
  <si>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</si>
  <si>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</si>
  <si>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</si>
  <si>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</si>
  <si>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</si>
  <si>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</si>
  <si>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</si>
  <si>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</si>
  <si>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</si>
  <si>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</si>
  <si>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</si>
  <si>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</si>
  <si>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</si>
  <si>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</si>
  <si>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</si>
  <si>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</si>
  <si>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</si>
  <si>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</si>
  <si>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</si>
  <si>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</si>
  <si>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</si>
  <si>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</si>
  <si>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</si>
  <si>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</si>
  <si>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</si>
  <si>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</si>
  <si>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</si>
  <si>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</si>
  <si>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</si>
  <si>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</si>
  <si>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</si>
  <si>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</si>
  <si>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</si>
  <si>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</si>
  <si>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</si>
  <si>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</si>
  <si>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</si>
  <si>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</si>
  <si>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</si>
  <si>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</si>
  <si>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</si>
  <si>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</si>
  <si>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</si>
  <si>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</si>
  <si>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</si>
  <si>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</si>
  <si>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</si>
  <si>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</si>
  <si>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</si>
  <si>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</si>
  <si>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</si>
  <si>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</si>
  <si>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</si>
  <si>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</si>
  <si>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</si>
  <si>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</si>
  <si>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</si>
  <si>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</si>
  <si>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</si>
  <si>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</si>
  <si>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</si>
  <si>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</si>
  <si>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</si>
  <si>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</si>
  <si>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</si>
  <si>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</si>
  <si>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</si>
  <si>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</si>
  <si>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</si>
  <si>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</si>
  <si>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</si>
  <si>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</si>
  <si>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</si>
  <si>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</si>
  <si>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</si>
  <si>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</si>
  <si>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</si>
  <si>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</si>
  <si>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</si>
  <si>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</si>
  <si>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</si>
  <si>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</si>
  <si>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</si>
  <si>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</si>
  <si>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</si>
  <si>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</si>
  <si>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</si>
  <si>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</si>
  <si>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</si>
  <si>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</si>
  <si>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</si>
  <si>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</si>
  <si>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</si>
  <si>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</si>
  <si>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</si>
  <si>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</si>
  <si>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</si>
  <si>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</si>
  <si>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</si>
  <si>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</si>
  <si>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</si>
  <si>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</si>
  <si>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</si>
  <si>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</si>
  <si>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</si>
  <si>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</si>
  <si>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</si>
  <si>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</si>
  <si>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</si>
  <si>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</si>
  <si>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</si>
  <si>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</si>
  <si>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</si>
  <si>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</si>
  <si>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</si>
  <si>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</si>
  <si>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</si>
  <si>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</si>
  <si>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</si>
  <si>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</si>
  <si>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</si>
  <si>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</si>
  <si>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</si>
  <si>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</si>
  <si>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</si>
  <si>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</si>
  <si>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</si>
  <si>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</si>
  <si>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</si>
  <si>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</si>
  <si>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</si>
  <si>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</si>
  <si>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</si>
  <si>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</si>
  <si>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</si>
  <si>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</si>
  <si>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</si>
  <si>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</si>
  <si>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</si>
  <si>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</si>
  <si>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</si>
  <si>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</si>
  <si>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</si>
  <si>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</si>
  <si>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</si>
  <si>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</si>
  <si>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</si>
  <si>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</si>
  <si>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</si>
  <si>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</si>
  <si>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</si>
  <si>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</si>
  <si>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</si>
  <si>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</si>
  <si>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</si>
  <si>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</si>
  <si>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</si>
  <si>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</si>
  <si>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</si>
  <si>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</si>
  <si>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</si>
  <si>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</si>
  <si>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</si>
  <si>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</si>
  <si>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</si>
  <si>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</si>
  <si>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</si>
  <si>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</si>
  <si>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</si>
  <si>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</si>
  <si>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</si>
  <si>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</si>
  <si>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</si>
  <si>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</si>
  <si>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</si>
  <si>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</si>
  <si>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</si>
  <si>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</si>
  <si>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</si>
  <si>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</si>
  <si>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</si>
  <si>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</si>
  <si>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</si>
  <si>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</si>
  <si>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</si>
  <si>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</si>
  <si>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</si>
  <si>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</si>
  <si>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</si>
  <si>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</si>
  <si>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</si>
  <si>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</si>
  <si>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</si>
  <si>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</si>
  <si>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</si>
  <si>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</si>
  <si>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</si>
  <si>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</si>
  <si>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</si>
  <si>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</si>
  <si>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</si>
  <si>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</si>
  <si>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</si>
  <si>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</si>
  <si>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</si>
  <si>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</si>
  <si>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</si>
  <si>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</si>
  <si>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</si>
  <si>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</si>
  <si>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</si>
  <si>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</si>
  <si>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</si>
  <si>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</si>
  <si>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</si>
  <si>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</si>
  <si>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</si>
  <si>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</si>
  <si>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</si>
  <si>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</si>
  <si>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</si>
  <si>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</si>
  <si>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</si>
  <si>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</si>
  <si>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</si>
  <si>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</si>
  <si>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</si>
  <si>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</si>
  <si>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</si>
  <si>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</si>
  <si>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</si>
  <si>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</si>
  <si>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</si>
  <si>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</si>
  <si>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</si>
  <si>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</si>
  <si>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</si>
  <si>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</si>
  <si>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</si>
  <si>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</si>
  <si>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</si>
  <si>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</si>
  <si>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</si>
  <si>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</si>
  <si>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</si>
  <si>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</si>
  <si>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</si>
  <si>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</si>
  <si>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</si>
  <si>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</si>
  <si>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</si>
  <si>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</si>
  <si>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</si>
  <si>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</si>
  <si>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</si>
  <si>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</si>
  <si>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</si>
  <si>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</si>
  <si>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</si>
  <si>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</si>
  <si>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</si>
  <si>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</si>
  <si>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</si>
  <si>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</si>
  <si>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</si>
  <si>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</si>
  <si>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</si>
  <si>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</si>
  <si>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</si>
  <si>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</si>
  <si>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</si>
  <si>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</si>
  <si>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</si>
  <si>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</si>
  <si>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</si>
  <si>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</si>
  <si>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</si>
  <si>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</si>
  <si>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</si>
  <si>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</si>
  <si>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</si>
  <si>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</si>
  <si>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</si>
  <si>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</si>
  <si>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</si>
  <si>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</si>
  <si>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</si>
  <si>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</si>
  <si>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</si>
  <si>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</si>
  <si>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</si>
  <si>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</si>
  <si>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</si>
  <si>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</si>
  <si>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</si>
  <si>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</si>
  <si>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</si>
  <si>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</si>
  <si>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</si>
  <si>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</si>
  <si>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</si>
  <si>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</si>
  <si>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</si>
  <si>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</si>
  <si>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</si>
  <si>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</si>
  <si>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</si>
  <si>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14:43:03</t>
  </si>
  <si>
    <t>0/0</t>
  </si>
  <si>
    <t>00000000</t>
  </si>
  <si>
    <t>iiiiiiii</t>
  </si>
  <si>
    <t>off</t>
  </si>
  <si>
    <t>20230314 15:27:37</t>
  </si>
  <si>
    <t>15:27:37</t>
  </si>
  <si>
    <t>20230314 15:30:37</t>
  </si>
  <si>
    <t>15:30:37</t>
  </si>
  <si>
    <t>20230314 15:33:37</t>
  </si>
  <si>
    <t>15:33:37</t>
  </si>
  <si>
    <t>20230314 15:36:37</t>
  </si>
  <si>
    <t>15:36:37</t>
  </si>
  <si>
    <t>20230314 15:39:37</t>
  </si>
  <si>
    <t>15:39:37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</si>
</sst>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30</v>
      </c>
      <c r="B2" t="s">
        <v>31</v>
      </c>
      <c r="C2" t="s">
        <v>33</v>
      </c>
    </row>
    <row r="3" spans="1:278" x14ac:dyDescent="0.25">
      <c r="B3" t="s">
        <v>32</v>
      </c>
      <c r="C3" t="s">
        <v>34</v>
      </c>
    </row>
    <row r="4" spans="1:27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78" x14ac:dyDescent="0.25">
      <c r="B5" t="s">
        <v>19</v>
      </c>
      <c r="D5">
        <v>0.25</v>
      </c>
      <c r="E5">
        <v>0.35860134458027498</v>
      </c>
      <c r="F5">
        <v>-4.0181648938029096E-3</v>
      </c>
      <c r="G5">
        <v>4.5107421038718598E-3</v>
      </c>
      <c r="H5">
        <v>-4.4762007154871301E-3</v>
      </c>
      <c r="I5">
        <v>1</v>
      </c>
      <c r="J5">
        <v>6</v>
      </c>
      <c r="K5">
        <v>96.9</v>
      </c>
    </row>
    <row r="6" spans="1:278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78" x14ac:dyDescent="0.25">
      <c r="B7">
        <v>0</v>
      </c>
      <c r="C7">
        <v>0</v>
      </c>
      <c r="D7">
        <v>0</v>
      </c>
      <c r="E7">
        <v>1</v>
      </c>
    </row>
    <row r="8" spans="1:278" x14ac:dyDescent="0.25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78" x14ac:dyDescent="0.25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G13" t="s">
        <v>84</v>
      </c>
      <c r="H13">
        <v>2</v>
      </c>
    </row>
    <row r="14" spans="1:278" x14ac:dyDescent="0.2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92</v>
      </c>
      <c r="CU14" t="s">
        <v>92</v>
      </c>
      <c r="CV14" t="s">
        <v>92</v>
      </c>
      <c r="CW14" t="s">
        <v>92</v>
      </c>
      <c r="CX14" t="s">
        <v>93</v>
      </c>
      <c r="CY14" t="s">
        <v>93</v>
      </c>
      <c r="CZ14" t="s">
        <v>93</v>
      </c>
      <c r="DA14" t="s">
        <v>93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</row>
    <row r="15" spans="1:278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88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141</v>
      </c>
      <c r="AL15" t="s">
        <v>142</v>
      </c>
      <c r="AM15" t="s">
        <v>143</v>
      </c>
      <c r="AN15" t="s">
        <v>144</v>
      </c>
      <c r="AO15" t="s">
        <v>145</v>
      </c>
      <c r="AP15" t="s">
        <v>146</v>
      </c>
      <c r="AQ15" t="s">
        <v>147</v>
      </c>
      <c r="AR15" t="s">
        <v>148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168</v>
      </c>
      <c r="CH15" t="s">
        <v>189</v>
      </c>
      <c r="CI15" t="s">
        <v>190</v>
      </c>
      <c r="CJ15" t="s">
        <v>191</v>
      </c>
      <c r="CK15" t="s">
        <v>142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207</v>
      </c>
      <c r="DB15" t="s">
        <v>112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107</v>
      </c>
      <c r="FB15" t="s">
        <v>110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</row>
    <row r="16" spans="1:278" x14ac:dyDescent="0.25">
      <c r="B16" t="s">
        <v>378</v>
      </c>
      <c r="C16" t="s">
        <v>378</v>
      </c>
      <c r="F16" t="s">
        <v>378</v>
      </c>
      <c r="G16" t="s">
        <v>378</v>
      </c>
      <c r="H16" t="s">
        <v>379</v>
      </c>
      <c r="I16" t="s">
        <v>380</v>
      </c>
      <c r="J16" t="s">
        <v>381</v>
      </c>
      <c r="K16" t="s">
        <v>382</v>
      </c>
      <c r="L16" t="s">
        <v>382</v>
      </c>
      <c r="M16" t="s">
        <v>215</v>
      </c>
      <c r="N16" t="s">
        <v>215</v>
      </c>
      <c r="O16" t="s">
        <v>379</v>
      </c>
      <c r="P16" t="s">
        <v>379</v>
      </c>
      <c r="Q16" t="s">
        <v>379</v>
      </c>
      <c r="R16" t="s">
        <v>379</v>
      </c>
      <c r="S16" t="s">
        <v>383</v>
      </c>
      <c r="T16" t="s">
        <v>384</v>
      </c>
      <c r="U16" t="s">
        <v>384</v>
      </c>
      <c r="V16" t="s">
        <v>385</v>
      </c>
      <c r="W16" t="s">
        <v>386</v>
      </c>
      <c r="X16" t="s">
        <v>385</v>
      </c>
      <c r="Y16" t="s">
        <v>385</v>
      </c>
      <c r="Z16" t="s">
        <v>385</v>
      </c>
      <c r="AA16" t="s">
        <v>383</v>
      </c>
      <c r="AB16" t="s">
        <v>383</v>
      </c>
      <c r="AC16" t="s">
        <v>383</v>
      </c>
      <c r="AD16" t="s">
        <v>383</v>
      </c>
      <c r="AE16" t="s">
        <v>387</v>
      </c>
      <c r="AF16" t="s">
        <v>386</v>
      </c>
      <c r="AH16" t="s">
        <v>386</v>
      </c>
      <c r="AI16" t="s">
        <v>387</v>
      </c>
      <c r="AO16" t="s">
        <v>381</v>
      </c>
      <c r="AV16" t="s">
        <v>381</v>
      </c>
      <c r="AW16" t="s">
        <v>381</v>
      </c>
      <c r="AX16" t="s">
        <v>381</v>
      </c>
      <c r="AY16" t="s">
        <v>388</v>
      </c>
      <c r="BM16" t="s">
        <v>389</v>
      </c>
      <c r="BO16" t="s">
        <v>389</v>
      </c>
      <c r="BP16" t="s">
        <v>381</v>
      </c>
      <c r="BS16" t="s">
        <v>389</v>
      </c>
      <c r="BT16" t="s">
        <v>386</v>
      </c>
      <c r="BW16" t="s">
        <v>390</v>
      </c>
      <c r="BX16" t="s">
        <v>390</v>
      </c>
      <c r="BZ16" t="s">
        <v>391</v>
      </c>
      <c r="CA16" t="s">
        <v>389</v>
      </c>
      <c r="CC16" t="s">
        <v>389</v>
      </c>
      <c r="CD16" t="s">
        <v>381</v>
      </c>
      <c r="CH16" t="s">
        <v>389</v>
      </c>
      <c r="CJ16" t="s">
        <v>392</v>
      </c>
      <c r="CM16" t="s">
        <v>389</v>
      </c>
      <c r="CN16" t="s">
        <v>389</v>
      </c>
      <c r="CP16" t="s">
        <v>389</v>
      </c>
      <c r="CR16" t="s">
        <v>389</v>
      </c>
      <c r="CT16" t="s">
        <v>381</v>
      </c>
      <c r="CU16" t="s">
        <v>381</v>
      </c>
      <c r="CW16" t="s">
        <v>393</v>
      </c>
      <c r="CX16" t="s">
        <v>394</v>
      </c>
      <c r="DA16" t="s">
        <v>379</v>
      </c>
      <c r="DB16" t="s">
        <v>378</v>
      </c>
      <c r="DC16" t="s">
        <v>382</v>
      </c>
      <c r="DD16" t="s">
        <v>382</v>
      </c>
      <c r="DE16" t="s">
        <v>395</v>
      </c>
      <c r="DF16" t="s">
        <v>395</v>
      </c>
      <c r="DG16" t="s">
        <v>382</v>
      </c>
      <c r="DH16" t="s">
        <v>395</v>
      </c>
      <c r="DI16" t="s">
        <v>387</v>
      </c>
      <c r="DJ16" t="s">
        <v>385</v>
      </c>
      <c r="DK16" t="s">
        <v>385</v>
      </c>
      <c r="DL16" t="s">
        <v>384</v>
      </c>
      <c r="DM16" t="s">
        <v>384</v>
      </c>
      <c r="DN16" t="s">
        <v>384</v>
      </c>
      <c r="DO16" t="s">
        <v>384</v>
      </c>
      <c r="DP16" t="s">
        <v>384</v>
      </c>
      <c r="DQ16" t="s">
        <v>396</v>
      </c>
      <c r="DR16" t="s">
        <v>381</v>
      </c>
      <c r="DS16" t="s">
        <v>381</v>
      </c>
      <c r="DT16" t="s">
        <v>382</v>
      </c>
      <c r="DU16" t="s">
        <v>382</v>
      </c>
      <c r="DV16" t="s">
        <v>382</v>
      </c>
      <c r="DW16" t="s">
        <v>395</v>
      </c>
      <c r="DX16" t="s">
        <v>382</v>
      </c>
      <c r="DY16" t="s">
        <v>395</v>
      </c>
      <c r="DZ16" t="s">
        <v>385</v>
      </c>
      <c r="EA16" t="s">
        <v>385</v>
      </c>
      <c r="EB16" t="s">
        <v>384</v>
      </c>
      <c r="EC16" t="s">
        <v>384</v>
      </c>
      <c r="ED16" t="s">
        <v>381</v>
      </c>
      <c r="EI16" t="s">
        <v>381</v>
      </c>
      <c r="EL16" t="s">
        <v>384</v>
      </c>
      <c r="EM16" t="s">
        <v>384</v>
      </c>
      <c r="EN16" t="s">
        <v>384</v>
      </c>
      <c r="EO16" t="s">
        <v>384</v>
      </c>
      <c r="EP16" t="s">
        <v>384</v>
      </c>
      <c r="EQ16" t="s">
        <v>381</v>
      </c>
      <c r="ER16" t="s">
        <v>381</v>
      </c>
      <c r="ES16" t="s">
        <v>381</v>
      </c>
      <c r="ET16" t="s">
        <v>378</v>
      </c>
      <c r="EW16" t="s">
        <v>397</v>
      </c>
      <c r="EX16" t="s">
        <v>397</v>
      </c>
      <c r="EZ16" t="s">
        <v>378</v>
      </c>
      <c r="FA16" t="s">
        <v>398</v>
      </c>
      <c r="FC16" t="s">
        <v>378</v>
      </c>
      <c r="FD16" t="s">
        <v>378</v>
      </c>
      <c r="FF16" t="s">
        <v>399</v>
      </c>
      <c r="FG16" t="s">
        <v>400</v>
      </c>
      <c r="FH16" t="s">
        <v>399</v>
      </c>
      <c r="FI16" t="s">
        <v>400</v>
      </c>
      <c r="FJ16" t="s">
        <v>399</v>
      </c>
      <c r="FK16" t="s">
        <v>400</v>
      </c>
      <c r="FL16" t="s">
        <v>386</v>
      </c>
      <c r="FM16" t="s">
        <v>386</v>
      </c>
      <c r="FO16" t="s">
        <v>401</v>
      </c>
      <c r="FS16" t="s">
        <v>401</v>
      </c>
      <c r="FY16" t="s">
        <v>402</v>
      </c>
      <c r="FZ16" t="s">
        <v>402</v>
      </c>
      <c r="GM16" t="s">
        <v>402</v>
      </c>
      <c r="GN16" t="s">
        <v>402</v>
      </c>
      <c r="GO16" t="s">
        <v>403</v>
      </c>
      <c r="GP16" t="s">
        <v>403</v>
      </c>
      <c r="GQ16" t="s">
        <v>384</v>
      </c>
      <c r="GR16" t="s">
        <v>384</v>
      </c>
      <c r="GS16" t="s">
        <v>386</v>
      </c>
      <c r="GT16" t="s">
        <v>384</v>
      </c>
      <c r="GU16" t="s">
        <v>395</v>
      </c>
      <c r="GV16" t="s">
        <v>386</v>
      </c>
      <c r="GW16" t="s">
        <v>386</v>
      </c>
      <c r="GY16" t="s">
        <v>402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402</v>
      </c>
      <c r="HF16" t="s">
        <v>404</v>
      </c>
      <c r="HG16" t="s">
        <v>404</v>
      </c>
      <c r="HH16" t="s">
        <v>404</v>
      </c>
      <c r="HI16" t="s">
        <v>405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402</v>
      </c>
      <c r="HT16" t="s">
        <v>402</v>
      </c>
      <c r="HU16" t="s">
        <v>402</v>
      </c>
      <c r="IB16" t="s">
        <v>402</v>
      </c>
      <c r="IC16" t="s">
        <v>386</v>
      </c>
      <c r="ID16" t="s">
        <v>386</v>
      </c>
      <c r="IE16" t="s">
        <v>399</v>
      </c>
      <c r="IF16" t="s">
        <v>400</v>
      </c>
      <c r="IG16" t="s">
        <v>400</v>
      </c>
      <c r="IK16" t="s">
        <v>400</v>
      </c>
      <c r="IO16" t="s">
        <v>382</v>
      </c>
      <c r="IP16" t="s">
        <v>382</v>
      </c>
      <c r="IQ16" t="s">
        <v>395</v>
      </c>
      <c r="IR16" t="s">
        <v>395</v>
      </c>
      <c r="IS16" t="s">
        <v>406</v>
      </c>
      <c r="IT16" t="s">
        <v>406</v>
      </c>
      <c r="IU16" t="s">
        <v>402</v>
      </c>
      <c r="IV16" t="s">
        <v>402</v>
      </c>
      <c r="IW16" t="s">
        <v>402</v>
      </c>
      <c r="IX16" t="s">
        <v>402</v>
      </c>
      <c r="IY16" t="s">
        <v>402</v>
      </c>
      <c r="IZ16" t="s">
        <v>402</v>
      </c>
      <c r="JA16" t="s">
        <v>384</v>
      </c>
      <c r="JB16" t="s">
        <v>402</v>
      </c>
      <c r="JD16" t="s">
        <v>387</v>
      </c>
      <c r="JE16" t="s">
        <v>387</v>
      </c>
      <c r="JF16" t="s">
        <v>384</v>
      </c>
      <c r="JG16" t="s">
        <v>384</v>
      </c>
      <c r="JH16" t="s">
        <v>384</v>
      </c>
      <c r="JI16" t="s">
        <v>384</v>
      </c>
      <c r="JJ16" t="s">
        <v>384</v>
      </c>
      <c r="JK16" t="s">
        <v>386</v>
      </c>
      <c r="JL16" t="s">
        <v>386</v>
      </c>
      <c r="JM16" t="s">
        <v>386</v>
      </c>
      <c r="JN16" t="s">
        <v>384</v>
      </c>
      <c r="JO16" t="s">
        <v>382</v>
      </c>
      <c r="JP16" t="s">
        <v>395</v>
      </c>
      <c r="JQ16" t="s">
        <v>386</v>
      </c>
      <c r="JR16" t="s">
        <v>386</v>
      </c>
    </row>
    <row r="17" spans="1:278" x14ac:dyDescent="0.25">
      <c r="A17">
        <v>11</v>
      </c>
      <c r="B17">
        <v>1678825657.0999999</v>
      </c>
      <c r="C17">
        <v>1800.099999904633</v>
      </c>
      <c r="D17" t="s">
        <v>415</v>
      </c>
      <c r="E17" t="s">
        <v>416</v>
      </c>
      <c r="F17" t="s">
        <v>407</v>
      </c>
      <c r="G17">
        <v>1678825657.0999999</v>
      </c>
      <c r="H17">
        <f t="shared" ref="H17:H21" si="0">(I17)/1000</f>
        <v>6.7039753500189184E-3</v>
      </c>
      <c r="I17">
        <f t="shared" ref="I17:I21" si="1">1000*DI17*AG17*(DE17-DF17)/(100*CX17*(1000-AG17*DE17))</f>
        <v>6.7039753500189185</v>
      </c>
      <c r="J17">
        <f t="shared" ref="J17:J21" si="2">DI17*AG17*(DD17-DC17*(1000-AG17*DF17)/(1000-AG17*DE17))/(100*CX17)</f>
        <v>34.215093558059472</v>
      </c>
      <c r="K17">
        <f t="shared" ref="K17:K21" si="3">DC17 - IF(AG17&gt;1, J17*CX17*100/(AI17*DQ17), 0)</f>
        <v>399.97296153767513</v>
      </c>
      <c r="L17">
        <f t="shared" ref="L17:L21" si="4">((R17-H17/2)*K17-J17)/(R17+H17/2)</f>
        <v>286.23447414847874</v>
      </c>
      <c r="M17">
        <f t="shared" ref="M17:M21" si="5">L17*(DJ17+DK17)/1000</f>
        <v>28.682086468289487</v>
      </c>
      <c r="N17">
        <f t="shared" ref="N17:N21" si="6">(DC17 - IF(AG17&gt;1, J17*CX17*100/(AI17*DQ17), 0))*(DJ17+DK17)/1000</f>
        <v>40.079236094568074</v>
      </c>
      <c r="O17">
        <f t="shared" ref="O17:O21" si="7">2/((1/Q17-1/P17)+SIGN(Q17)*SQRT((1/Q17-1/P17)*(1/Q17-1/P17) + 4*CY17/((CY17+1)*(CY17+1))*(2*1/Q17*1/P17-1/P17*1/P17)))</f>
        <v>0.57524116982248696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2.2628810431685773</v>
      </c>
      <c r="Q17">
        <f t="shared" ref="Q17:Q21" si="9">H17*(1000-(1000*0.61365*EXP(17.502*U17/(240.97+U17))/(DJ17+DK17)+DE17)/2)/(1000*0.61365*EXP(17.502*U17/(240.97+U17))/(DJ17+DK17)-DE17)</f>
        <v>0.50468927780400663</v>
      </c>
      <c r="R17">
        <f t="shared" ref="R17:R21" si="10">1/((CY17+1)/(O17/1.6)+1/(P17/1.37)) + CY17/((CY17+1)/(O17/1.6) + CY17/(P17/1.37))</f>
        <v>0.32104570109174629</v>
      </c>
      <c r="S17">
        <f t="shared" ref="S17:S21" si="11">(CT17*CW17)</f>
        <v>289.57343311061175</v>
      </c>
      <c r="T17">
        <f t="shared" ref="T17:T21" si="12">(DL17+(S17+2*0.95*0.0000000567*(((DL17+$B$7)+273)^4-(DL17+273)^4)-44100*H17)/(1.84*29.3*P17+8*0.95*0.0000000567*(DL17+273)^3))</f>
        <v>24.762976207555692</v>
      </c>
      <c r="U17">
        <f t="shared" ref="U17:U21" si="13">($C$7*DM17+$D$7*DN17+$E$7*T17)</f>
        <v>24.762976207555692</v>
      </c>
      <c r="V17">
        <f t="shared" ref="V17:V21" si="14">0.61365*EXP(17.502*U17/(240.97+U17))</f>
        <v>3.1350215790824101</v>
      </c>
      <c r="W17">
        <f t="shared" ref="W17:W21" si="15">(X17/Y17*100)</f>
        <v>58.436555426603285</v>
      </c>
      <c r="X17">
        <f t="shared" ref="X17:X21" si="16">DE17*(DJ17+DK17)/1000</f>
        <v>1.8369856228075101</v>
      </c>
      <c r="Y17">
        <f t="shared" ref="Y17:Y21" si="17">0.61365*EXP(17.502*DL17/(240.97+DL17))</f>
        <v>3.1435556209584883</v>
      </c>
      <c r="Z17">
        <f t="shared" ref="Z17:Z21" si="18">(V17-DE17*(DJ17+DK17)/1000)</f>
        <v>1.2980359562749</v>
      </c>
      <c r="AA17">
        <f t="shared" ref="AA17:AA21" si="19">(-H17*44100)</f>
        <v>-295.64531293583428</v>
      </c>
      <c r="AB17">
        <f t="shared" ref="AB17:AB21" si="20">2*29.3*P17*0.92*(DL17-U17)</f>
        <v>5.5537407409392801</v>
      </c>
      <c r="AC17">
        <f t="shared" ref="AC17:AC21" si="21">2*0.95*0.0000000567*(((DL17+$B$7)+273)^4-(U17+273)^4)</f>
        <v>0.51802029022995921</v>
      </c>
      <c r="AD17">
        <f t="shared" ref="AD17:AD21" si="22">S17+AC17+AA17+AB17</f>
        <v>-1.1879405328851789E-4</v>
      </c>
      <c r="AE17">
        <v>136</v>
      </c>
      <c r="AF17">
        <v>27</v>
      </c>
      <c r="AG17">
        <f t="shared" ref="AG17:AG21" si="23">IF(AE17*$H$13&gt;=AI17,1,(AI17/(AI17-AE17*$H$13)))</f>
        <v>1.0051247479796879</v>
      </c>
      <c r="AH17">
        <f t="shared" ref="AH17:AH21" si="24">(AG17-1)*100</f>
        <v>0.51247479796878714</v>
      </c>
      <c r="AI17">
        <f t="shared" ref="AI17:AI21" si="25">MAX(0,($B$13+$C$13*DQ17)/(1+$D$13*DQ17)*DJ17/(DL17+273)*$E$13)</f>
        <v>53347.780717039648</v>
      </c>
      <c r="AJ17" t="s">
        <v>408</v>
      </c>
      <c r="AK17" t="s">
        <v>408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408</v>
      </c>
      <c r="AQ17" t="s">
        <v>408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1513.2185995391769</v>
      </c>
      <c r="AW17">
        <f t="shared" ref="AW17:AW21" si="29">J17</f>
        <v>34.215093558059472</v>
      </c>
      <c r="AX17" t="e">
        <f t="shared" ref="AX17:AX21" si="30">AT17*AU17*AV17</f>
        <v>#DIV/0!</v>
      </c>
      <c r="AY17">
        <f t="shared" ref="AY17:AY21" si="31">(AW17-AO17)/AV17</f>
        <v>2.2610806904223259E-2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408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1800.04</v>
      </c>
      <c r="CU17">
        <f t="shared" ref="CU17:CU21" si="43">CT17*CV17</f>
        <v>1513.2185995391769</v>
      </c>
      <c r="CV17">
        <f t="shared" ref="CV17:CV21" si="44">($B$11*$D$9+$C$11*$D$9+$F$11*((EQ17+EI17)/MAX(EQ17+EI17+ER17, 0.1)*$I$9+ER17/MAX(EQ17+EI17+ER17, 0.1)*$J$9))/($B$11+$C$11+$F$11)</f>
        <v>0.84065831844802164</v>
      </c>
      <c r="CW17">
        <f t="shared" ref="CW17:CW21" si="45">($B$11*$K$9+$C$11*$K$9+$F$11*((EQ17+EI17)/MAX(EQ17+EI17+ER17, 0.1)*$P$9+ER17/MAX(EQ17+EI17+ER17, 0.1)*$Q$9))/($B$11+$C$11+$F$11)</f>
        <v>0.16087055460468197</v>
      </c>
      <c r="CX17">
        <v>6</v>
      </c>
      <c r="CY17">
        <v>0.5</v>
      </c>
      <c r="CZ17" t="s">
        <v>409</v>
      </c>
      <c r="DA17">
        <v>2</v>
      </c>
      <c r="DB17">
        <v>1678825657.0999999</v>
      </c>
      <c r="DC17">
        <v>399.97300000000001</v>
      </c>
      <c r="DD17">
        <v>444.03399999999999</v>
      </c>
      <c r="DE17">
        <v>18.3323</v>
      </c>
      <c r="DF17">
        <v>10.477</v>
      </c>
      <c r="DG17">
        <v>399.90199999999999</v>
      </c>
      <c r="DH17">
        <v>18.189800000000002</v>
      </c>
      <c r="DI17">
        <v>500.06200000000001</v>
      </c>
      <c r="DJ17">
        <v>100.105</v>
      </c>
      <c r="DK17">
        <v>9.98637E-2</v>
      </c>
      <c r="DL17">
        <v>24.808499999999999</v>
      </c>
      <c r="DM17">
        <v>25.0091</v>
      </c>
      <c r="DN17">
        <v>999.9</v>
      </c>
      <c r="DO17">
        <v>0</v>
      </c>
      <c r="DP17">
        <v>0</v>
      </c>
      <c r="DQ17">
        <v>10005</v>
      </c>
      <c r="DR17">
        <v>0</v>
      </c>
      <c r="DS17">
        <v>754.18899999999996</v>
      </c>
      <c r="DT17">
        <v>-44.0608</v>
      </c>
      <c r="DU17">
        <v>407.44200000000001</v>
      </c>
      <c r="DV17">
        <v>448.73500000000001</v>
      </c>
      <c r="DW17">
        <v>7.8553100000000002</v>
      </c>
      <c r="DX17">
        <v>444.03399999999999</v>
      </c>
      <c r="DY17">
        <v>10.477</v>
      </c>
      <c r="DZ17">
        <v>1.8351500000000001</v>
      </c>
      <c r="EA17">
        <v>1.0487899999999999</v>
      </c>
      <c r="EB17">
        <v>16.089400000000001</v>
      </c>
      <c r="EC17">
        <v>7.6124400000000003</v>
      </c>
      <c r="ED17">
        <v>1800.04</v>
      </c>
      <c r="EE17">
        <v>0.97799599999999998</v>
      </c>
      <c r="EF17">
        <v>2.2004099999999999E-2</v>
      </c>
      <c r="EG17">
        <v>0</v>
      </c>
      <c r="EH17">
        <v>1114.01</v>
      </c>
      <c r="EI17">
        <v>5.0007000000000001</v>
      </c>
      <c r="EJ17">
        <v>19083.7</v>
      </c>
      <c r="EK17">
        <v>15474.3</v>
      </c>
      <c r="EL17">
        <v>46.311999999999998</v>
      </c>
      <c r="EM17">
        <v>48</v>
      </c>
      <c r="EN17">
        <v>47.311999999999998</v>
      </c>
      <c r="EO17">
        <v>47.061999999999998</v>
      </c>
      <c r="EP17">
        <v>48.436999999999998</v>
      </c>
      <c r="EQ17">
        <v>1755.54</v>
      </c>
      <c r="ER17">
        <v>39.5</v>
      </c>
      <c r="ES17">
        <v>0</v>
      </c>
      <c r="ET17">
        <v>1678825657.5999999</v>
      </c>
      <c r="EU17">
        <v>0</v>
      </c>
      <c r="EV17">
        <v>1113.5808</v>
      </c>
      <c r="EW17">
        <v>-0.42538461729468019</v>
      </c>
      <c r="EX17">
        <v>-9.3769231502068653</v>
      </c>
      <c r="EY17">
        <v>19084.008000000002</v>
      </c>
      <c r="EZ17">
        <v>15</v>
      </c>
      <c r="FA17">
        <v>1678822983</v>
      </c>
      <c r="FB17" t="s">
        <v>410</v>
      </c>
      <c r="FC17">
        <v>1678822967</v>
      </c>
      <c r="FD17">
        <v>1678822983</v>
      </c>
      <c r="FE17">
        <v>8</v>
      </c>
      <c r="FF17">
        <v>2.9000000000000001E-2</v>
      </c>
      <c r="FG17">
        <v>4.0000000000000001E-3</v>
      </c>
      <c r="FH17">
        <v>4.9000000000000002E-2</v>
      </c>
      <c r="FI17">
        <v>1.4999999999999999E-2</v>
      </c>
      <c r="FJ17">
        <v>430</v>
      </c>
      <c r="FK17">
        <v>13</v>
      </c>
      <c r="FL17">
        <v>0.06</v>
      </c>
      <c r="FM17">
        <v>0.01</v>
      </c>
      <c r="FN17">
        <v>-44.086905000000002</v>
      </c>
      <c r="FO17">
        <v>4.805178236401525E-2</v>
      </c>
      <c r="FP17">
        <v>1.6638704126223931E-2</v>
      </c>
      <c r="FQ17">
        <v>-1</v>
      </c>
      <c r="FR17">
        <v>7.8583654999999997</v>
      </c>
      <c r="FS17">
        <v>-2.1151744840548169E-2</v>
      </c>
      <c r="FT17">
        <v>2.1046626214194569E-3</v>
      </c>
      <c r="FU17">
        <v>-1</v>
      </c>
      <c r="FV17">
        <v>0</v>
      </c>
      <c r="FW17">
        <v>0</v>
      </c>
      <c r="FX17" t="s">
        <v>411</v>
      </c>
      <c r="FY17">
        <v>2.93188</v>
      </c>
      <c r="FZ17">
        <v>2.7048100000000002</v>
      </c>
      <c r="GA17">
        <v>9.00001E-2</v>
      </c>
      <c r="GB17">
        <v>9.7109699999999993E-2</v>
      </c>
      <c r="GC17">
        <v>9.6843499999999999E-2</v>
      </c>
      <c r="GD17">
        <v>6.3199699999999998E-2</v>
      </c>
      <c r="GE17">
        <v>33043.5</v>
      </c>
      <c r="GF17">
        <v>28913.599999999999</v>
      </c>
      <c r="GG17">
        <v>31010.5</v>
      </c>
      <c r="GH17">
        <v>27914.3</v>
      </c>
      <c r="GI17">
        <v>38004.400000000001</v>
      </c>
      <c r="GJ17">
        <v>37177.5</v>
      </c>
      <c r="GK17">
        <v>44101.7</v>
      </c>
      <c r="GL17">
        <v>42307</v>
      </c>
      <c r="GM17">
        <v>1.55385</v>
      </c>
      <c r="GN17">
        <v>1.7754000000000001</v>
      </c>
      <c r="GO17">
        <v>6.6697599999999996E-2</v>
      </c>
      <c r="GP17">
        <v>0</v>
      </c>
      <c r="GQ17">
        <v>23.913799999999998</v>
      </c>
      <c r="GR17">
        <v>999.9</v>
      </c>
      <c r="GS17">
        <v>31.6</v>
      </c>
      <c r="GT17">
        <v>30</v>
      </c>
      <c r="GU17">
        <v>13.4497</v>
      </c>
      <c r="GV17">
        <v>60.459800000000001</v>
      </c>
      <c r="GW17">
        <v>43.201099999999997</v>
      </c>
      <c r="GX17">
        <v>1</v>
      </c>
      <c r="GY17">
        <v>0.15326200000000001</v>
      </c>
      <c r="GZ17">
        <v>4.0610600000000003</v>
      </c>
      <c r="HA17">
        <v>20.2409</v>
      </c>
      <c r="HB17">
        <v>5.2404999999999999</v>
      </c>
      <c r="HC17">
        <v>12.039899999999999</v>
      </c>
      <c r="HD17">
        <v>5.0164</v>
      </c>
      <c r="HE17">
        <v>3.2879999999999998</v>
      </c>
      <c r="HF17">
        <v>6004.1</v>
      </c>
      <c r="HG17">
        <v>9999</v>
      </c>
      <c r="HH17">
        <v>9999</v>
      </c>
      <c r="HI17">
        <v>155.30000000000001</v>
      </c>
      <c r="HJ17">
        <v>1.8689100000000001</v>
      </c>
      <c r="HK17">
        <v>1.8646199999999999</v>
      </c>
      <c r="HL17">
        <v>1.86921</v>
      </c>
      <c r="HM17">
        <v>1.8672299999999999</v>
      </c>
      <c r="HN17">
        <v>1.86338</v>
      </c>
      <c r="HO17">
        <v>1.86435</v>
      </c>
      <c r="HP17">
        <v>1.8701700000000001</v>
      </c>
      <c r="HQ17">
        <v>1.86938</v>
      </c>
      <c r="HR17">
        <v>0</v>
      </c>
      <c r="HS17">
        <v>0</v>
      </c>
      <c r="HT17">
        <v>0</v>
      </c>
      <c r="HU17">
        <v>0</v>
      </c>
      <c r="HV17" t="s">
        <v>412</v>
      </c>
      <c r="HW17" t="s">
        <v>413</v>
      </c>
      <c r="HX17" t="s">
        <v>414</v>
      </c>
      <c r="HY17" t="s">
        <v>414</v>
      </c>
      <c r="HZ17" t="s">
        <v>414</v>
      </c>
      <c r="IA17" t="s">
        <v>414</v>
      </c>
      <c r="IB17">
        <v>0</v>
      </c>
      <c r="IC17">
        <v>100</v>
      </c>
      <c r="ID17">
        <v>100</v>
      </c>
      <c r="IE17">
        <v>7.0999999999999994E-2</v>
      </c>
      <c r="IF17">
        <v>0.14249999999999999</v>
      </c>
      <c r="IG17">
        <v>0.33868553160590648</v>
      </c>
      <c r="IH17">
        <v>-6.1462078757559423E-4</v>
      </c>
      <c r="II17">
        <v>-1.8861989874597051E-7</v>
      </c>
      <c r="IJ17">
        <v>1.1980462299894961E-10</v>
      </c>
      <c r="IK17">
        <v>-4.2423968305596853E-2</v>
      </c>
      <c r="IL17">
        <v>-1.6848085045870601E-2</v>
      </c>
      <c r="IM17">
        <v>1.9789084769509481E-3</v>
      </c>
      <c r="IN17">
        <v>-2.7142391389806329E-5</v>
      </c>
      <c r="IO17">
        <v>3</v>
      </c>
      <c r="IP17">
        <v>2158</v>
      </c>
      <c r="IQ17">
        <v>1</v>
      </c>
      <c r="IR17">
        <v>19</v>
      </c>
      <c r="IS17">
        <v>44.8</v>
      </c>
      <c r="IT17">
        <v>44.6</v>
      </c>
      <c r="IU17">
        <v>1.1242700000000001</v>
      </c>
      <c r="IV17">
        <v>2.5939899999999998</v>
      </c>
      <c r="IW17">
        <v>1.5490699999999999</v>
      </c>
      <c r="IX17">
        <v>2.33521</v>
      </c>
      <c r="IY17">
        <v>1.50146</v>
      </c>
      <c r="IZ17">
        <v>2.2875999999999999</v>
      </c>
      <c r="JA17">
        <v>34.372500000000002</v>
      </c>
      <c r="JB17">
        <v>23.947399999999998</v>
      </c>
      <c r="JC17">
        <v>18</v>
      </c>
      <c r="JD17">
        <v>333.06099999999998</v>
      </c>
      <c r="JE17">
        <v>420.15899999999999</v>
      </c>
      <c r="JF17">
        <v>19.0364</v>
      </c>
      <c r="JG17">
        <v>29.287199999999999</v>
      </c>
      <c r="JH17">
        <v>30.0002</v>
      </c>
      <c r="JI17">
        <v>29.401900000000001</v>
      </c>
      <c r="JJ17">
        <v>29.395399999999999</v>
      </c>
      <c r="JK17">
        <v>22.476400000000002</v>
      </c>
      <c r="JL17">
        <v>23.763300000000001</v>
      </c>
      <c r="JM17">
        <v>48.668599999999998</v>
      </c>
      <c r="JN17">
        <v>19.037800000000001</v>
      </c>
      <c r="JO17">
        <v>444.09800000000001</v>
      </c>
      <c r="JP17">
        <v>10.4552</v>
      </c>
      <c r="JQ17">
        <v>99.181899999999999</v>
      </c>
      <c r="JR17">
        <v>98.972099999999998</v>
      </c>
    </row>
    <row r="18" spans="1:278" x14ac:dyDescent="0.25">
      <c r="A18">
        <v>12</v>
      </c>
      <c r="B18">
        <v>1678825837.0999999</v>
      </c>
      <c r="C18">
        <v>1980.099999904633</v>
      </c>
      <c r="D18" t="s">
        <v>417</v>
      </c>
      <c r="E18" t="s">
        <v>418</v>
      </c>
      <c r="F18" t="s">
        <v>407</v>
      </c>
      <c r="G18">
        <v>1678825837.0999999</v>
      </c>
      <c r="H18">
        <f t="shared" si="0"/>
        <v>6.742531133926059E-3</v>
      </c>
      <c r="I18">
        <f t="shared" si="1"/>
        <v>6.7425311339260592</v>
      </c>
      <c r="J18">
        <f t="shared" si="2"/>
        <v>34.557405043005787</v>
      </c>
      <c r="K18">
        <f t="shared" si="3"/>
        <v>399.93696115443333</v>
      </c>
      <c r="L18">
        <f t="shared" si="4"/>
        <v>286.120926914329</v>
      </c>
      <c r="M18">
        <f t="shared" si="5"/>
        <v>28.672176111850515</v>
      </c>
      <c r="N18">
        <f t="shared" si="6"/>
        <v>40.077680117720739</v>
      </c>
      <c r="O18">
        <f t="shared" si="7"/>
        <v>0.58105958556121073</v>
      </c>
      <c r="P18">
        <f t="shared" si="8"/>
        <v>2.2629576956431201</v>
      </c>
      <c r="Q18">
        <f t="shared" si="9"/>
        <v>0.50917041885332148</v>
      </c>
      <c r="R18">
        <f t="shared" si="10"/>
        <v>0.3239463457338046</v>
      </c>
      <c r="S18">
        <f t="shared" si="11"/>
        <v>289.568645110597</v>
      </c>
      <c r="T18">
        <f t="shared" si="12"/>
        <v>24.753094222163977</v>
      </c>
      <c r="U18">
        <f t="shared" si="13"/>
        <v>24.753094222163977</v>
      </c>
      <c r="V18">
        <f t="shared" si="14"/>
        <v>3.1331717462369855</v>
      </c>
      <c r="W18">
        <f t="shared" si="15"/>
        <v>58.493492749618426</v>
      </c>
      <c r="X18">
        <f t="shared" si="16"/>
        <v>1.83909387736844</v>
      </c>
      <c r="Y18">
        <f t="shared" si="17"/>
        <v>3.1440999518368424</v>
      </c>
      <c r="Z18">
        <f t="shared" si="18"/>
        <v>1.2940778688685455</v>
      </c>
      <c r="AA18">
        <f t="shared" si="19"/>
        <v>-297.34562300613919</v>
      </c>
      <c r="AB18">
        <f t="shared" si="20"/>
        <v>7.1133384385805556</v>
      </c>
      <c r="AC18">
        <f t="shared" si="21"/>
        <v>0.66344459052278559</v>
      </c>
      <c r="AD18">
        <f t="shared" si="22"/>
        <v>-1.9486643886068578E-4</v>
      </c>
      <c r="AE18">
        <v>136</v>
      </c>
      <c r="AF18">
        <v>27</v>
      </c>
      <c r="AG18">
        <f t="shared" si="23"/>
        <v>1.0051245408691902</v>
      </c>
      <c r="AH18">
        <f t="shared" si="24"/>
        <v>0.51245408691902306</v>
      </c>
      <c r="AI18">
        <f t="shared" si="25"/>
        <v>53349.925797277654</v>
      </c>
      <c r="AJ18" t="s">
        <v>408</v>
      </c>
      <c r="AK18" t="s">
        <v>408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408</v>
      </c>
      <c r="AQ18" t="s">
        <v>408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1513.1933995391694</v>
      </c>
      <c r="AW18">
        <f t="shared" si="29"/>
        <v>34.557405043005787</v>
      </c>
      <c r="AX18" t="e">
        <f t="shared" si="30"/>
        <v>#DIV/0!</v>
      </c>
      <c r="AY18">
        <f t="shared" si="31"/>
        <v>2.2837401388038012E-2</v>
      </c>
      <c r="AZ18" t="e">
        <f t="shared" si="32"/>
        <v>#DIV/0!</v>
      </c>
      <c r="BA18" t="e">
        <f t="shared" si="33"/>
        <v>#DIV/0!</v>
      </c>
      <c r="BB18" t="s">
        <v>408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1800.01</v>
      </c>
      <c r="CU18">
        <f t="shared" si="43"/>
        <v>1513.1933995391694</v>
      </c>
      <c r="CV18">
        <f t="shared" si="44"/>
        <v>0.84065832941993068</v>
      </c>
      <c r="CW18">
        <f t="shared" si="45"/>
        <v>0.16087057578046621</v>
      </c>
      <c r="CX18">
        <v>6</v>
      </c>
      <c r="CY18">
        <v>0.5</v>
      </c>
      <c r="CZ18" t="s">
        <v>409</v>
      </c>
      <c r="DA18">
        <v>2</v>
      </c>
      <c r="DB18">
        <v>1678825837.0999999</v>
      </c>
      <c r="DC18">
        <v>399.93700000000001</v>
      </c>
      <c r="DD18">
        <v>444.41800000000001</v>
      </c>
      <c r="DE18">
        <v>18.352399999999999</v>
      </c>
      <c r="DF18">
        <v>10.4533</v>
      </c>
      <c r="DG18">
        <v>399.86700000000002</v>
      </c>
      <c r="DH18">
        <v>18.209299999999999</v>
      </c>
      <c r="DI18">
        <v>500.13900000000001</v>
      </c>
      <c r="DJ18">
        <v>100.11</v>
      </c>
      <c r="DK18">
        <v>9.9993100000000001E-2</v>
      </c>
      <c r="DL18">
        <v>24.811399999999999</v>
      </c>
      <c r="DM18">
        <v>24.9907</v>
      </c>
      <c r="DN18">
        <v>999.9</v>
      </c>
      <c r="DO18">
        <v>0</v>
      </c>
      <c r="DP18">
        <v>0</v>
      </c>
      <c r="DQ18">
        <v>10005</v>
      </c>
      <c r="DR18">
        <v>0</v>
      </c>
      <c r="DS18">
        <v>753.90599999999995</v>
      </c>
      <c r="DT18">
        <v>-44.481400000000001</v>
      </c>
      <c r="DU18">
        <v>407.41399999999999</v>
      </c>
      <c r="DV18">
        <v>449.113</v>
      </c>
      <c r="DW18">
        <v>7.8991300000000004</v>
      </c>
      <c r="DX18">
        <v>444.41800000000001</v>
      </c>
      <c r="DY18">
        <v>10.4533</v>
      </c>
      <c r="DZ18">
        <v>1.83727</v>
      </c>
      <c r="EA18">
        <v>1.0464800000000001</v>
      </c>
      <c r="EB18">
        <v>16.107500000000002</v>
      </c>
      <c r="EC18">
        <v>7.58012</v>
      </c>
      <c r="ED18">
        <v>1800.01</v>
      </c>
      <c r="EE18">
        <v>0.97799599999999998</v>
      </c>
      <c r="EF18">
        <v>2.2004099999999999E-2</v>
      </c>
      <c r="EG18">
        <v>0</v>
      </c>
      <c r="EH18">
        <v>1111.26</v>
      </c>
      <c r="EI18">
        <v>5.0007000000000001</v>
      </c>
      <c r="EJ18">
        <v>19050.099999999999</v>
      </c>
      <c r="EK18">
        <v>15474.1</v>
      </c>
      <c r="EL18">
        <v>46.436999999999998</v>
      </c>
      <c r="EM18">
        <v>48</v>
      </c>
      <c r="EN18">
        <v>47.375</v>
      </c>
      <c r="EO18">
        <v>47.061999999999998</v>
      </c>
      <c r="EP18">
        <v>48.436999999999998</v>
      </c>
      <c r="EQ18">
        <v>1755.51</v>
      </c>
      <c r="ER18">
        <v>39.5</v>
      </c>
      <c r="ES18">
        <v>0</v>
      </c>
      <c r="ET18">
        <v>1678825837.5999999</v>
      </c>
      <c r="EU18">
        <v>0</v>
      </c>
      <c r="EV18">
        <v>1111.396</v>
      </c>
      <c r="EW18">
        <v>-0.356923082415874</v>
      </c>
      <c r="EX18">
        <v>-2.5384615254350842</v>
      </c>
      <c r="EY18">
        <v>19050.148000000001</v>
      </c>
      <c r="EZ18">
        <v>15</v>
      </c>
      <c r="FA18">
        <v>1678822983</v>
      </c>
      <c r="FB18" t="s">
        <v>410</v>
      </c>
      <c r="FC18">
        <v>1678822967</v>
      </c>
      <c r="FD18">
        <v>1678822983</v>
      </c>
      <c r="FE18">
        <v>8</v>
      </c>
      <c r="FF18">
        <v>2.9000000000000001E-2</v>
      </c>
      <c r="FG18">
        <v>4.0000000000000001E-3</v>
      </c>
      <c r="FH18">
        <v>4.9000000000000002E-2</v>
      </c>
      <c r="FI18">
        <v>1.4999999999999999E-2</v>
      </c>
      <c r="FJ18">
        <v>430</v>
      </c>
      <c r="FK18">
        <v>13</v>
      </c>
      <c r="FL18">
        <v>0.06</v>
      </c>
      <c r="FM18">
        <v>0.01</v>
      </c>
      <c r="FN18">
        <v>-44.440365</v>
      </c>
      <c r="FO18">
        <v>1.672120075045893E-2</v>
      </c>
      <c r="FP18">
        <v>3.5424402253249401E-2</v>
      </c>
      <c r="FQ18">
        <v>-1</v>
      </c>
      <c r="FR18">
        <v>7.8970137499999993</v>
      </c>
      <c r="FS18">
        <v>2.3836435272024281E-2</v>
      </c>
      <c r="FT18">
        <v>2.5035671425987609E-3</v>
      </c>
      <c r="FU18">
        <v>-1</v>
      </c>
      <c r="FV18">
        <v>0</v>
      </c>
      <c r="FW18">
        <v>0</v>
      </c>
      <c r="FX18" t="s">
        <v>411</v>
      </c>
      <c r="FY18">
        <v>2.93201</v>
      </c>
      <c r="FZ18">
        <v>2.7049400000000001</v>
      </c>
      <c r="GA18">
        <v>8.9984400000000006E-2</v>
      </c>
      <c r="GB18">
        <v>9.7162600000000002E-2</v>
      </c>
      <c r="GC18">
        <v>9.6909200000000001E-2</v>
      </c>
      <c r="GD18">
        <v>6.3083899999999998E-2</v>
      </c>
      <c r="GE18">
        <v>33039.9</v>
      </c>
      <c r="GF18">
        <v>28908.6</v>
      </c>
      <c r="GG18">
        <v>31006.799999999999</v>
      </c>
      <c r="GH18">
        <v>27911.3</v>
      </c>
      <c r="GI18">
        <v>37997</v>
      </c>
      <c r="GJ18">
        <v>37178.5</v>
      </c>
      <c r="GK18">
        <v>44096.1</v>
      </c>
      <c r="GL18">
        <v>42303</v>
      </c>
      <c r="GM18">
        <v>1.55348</v>
      </c>
      <c r="GN18">
        <v>1.7742500000000001</v>
      </c>
      <c r="GO18">
        <v>6.5211199999999997E-2</v>
      </c>
      <c r="GP18">
        <v>0</v>
      </c>
      <c r="GQ18">
        <v>23.919799999999999</v>
      </c>
      <c r="GR18">
        <v>999.9</v>
      </c>
      <c r="GS18">
        <v>31.5</v>
      </c>
      <c r="GT18">
        <v>30</v>
      </c>
      <c r="GU18">
        <v>13.4064</v>
      </c>
      <c r="GV18">
        <v>60.729799999999997</v>
      </c>
      <c r="GW18">
        <v>44.010399999999997</v>
      </c>
      <c r="GX18">
        <v>1</v>
      </c>
      <c r="GY18">
        <v>0.15826699999999999</v>
      </c>
      <c r="GZ18">
        <v>4.0408299999999997</v>
      </c>
      <c r="HA18">
        <v>20.241199999999999</v>
      </c>
      <c r="HB18">
        <v>5.2400500000000001</v>
      </c>
      <c r="HC18">
        <v>12.039899999999999</v>
      </c>
      <c r="HD18">
        <v>5.0171000000000001</v>
      </c>
      <c r="HE18">
        <v>3.2879999999999998</v>
      </c>
      <c r="HF18">
        <v>6007.7</v>
      </c>
      <c r="HG18">
        <v>9999</v>
      </c>
      <c r="HH18">
        <v>9999</v>
      </c>
      <c r="HI18">
        <v>155.30000000000001</v>
      </c>
      <c r="HJ18">
        <v>1.8689100000000001</v>
      </c>
      <c r="HK18">
        <v>1.8646100000000001</v>
      </c>
      <c r="HL18">
        <v>1.8692200000000001</v>
      </c>
      <c r="HM18">
        <v>1.8672299999999999</v>
      </c>
      <c r="HN18">
        <v>1.8633599999999999</v>
      </c>
      <c r="HO18">
        <v>1.8643400000000001</v>
      </c>
      <c r="HP18">
        <v>1.87015</v>
      </c>
      <c r="HQ18">
        <v>1.86937</v>
      </c>
      <c r="HR18">
        <v>0</v>
      </c>
      <c r="HS18">
        <v>0</v>
      </c>
      <c r="HT18">
        <v>0</v>
      </c>
      <c r="HU18">
        <v>0</v>
      </c>
      <c r="HV18" t="s">
        <v>412</v>
      </c>
      <c r="HW18" t="s">
        <v>413</v>
      </c>
      <c r="HX18" t="s">
        <v>414</v>
      </c>
      <c r="HY18" t="s">
        <v>414</v>
      </c>
      <c r="HZ18" t="s">
        <v>414</v>
      </c>
      <c r="IA18" t="s">
        <v>414</v>
      </c>
      <c r="IB18">
        <v>0</v>
      </c>
      <c r="IC18">
        <v>100</v>
      </c>
      <c r="ID18">
        <v>100</v>
      </c>
      <c r="IE18">
        <v>7.0000000000000007E-2</v>
      </c>
      <c r="IF18">
        <v>0.1431</v>
      </c>
      <c r="IG18">
        <v>0.33868553160590648</v>
      </c>
      <c r="IH18">
        <v>-6.1462078757559423E-4</v>
      </c>
      <c r="II18">
        <v>-1.8861989874597051E-7</v>
      </c>
      <c r="IJ18">
        <v>1.1980462299894961E-10</v>
      </c>
      <c r="IK18">
        <v>-4.2423968305596853E-2</v>
      </c>
      <c r="IL18">
        <v>-1.6848085045870601E-2</v>
      </c>
      <c r="IM18">
        <v>1.9789084769509481E-3</v>
      </c>
      <c r="IN18">
        <v>-2.7142391389806329E-5</v>
      </c>
      <c r="IO18">
        <v>3</v>
      </c>
      <c r="IP18">
        <v>2158</v>
      </c>
      <c r="IQ18">
        <v>1</v>
      </c>
      <c r="IR18">
        <v>19</v>
      </c>
      <c r="IS18">
        <v>47.8</v>
      </c>
      <c r="IT18">
        <v>47.6</v>
      </c>
      <c r="IU18">
        <v>1.1254900000000001</v>
      </c>
      <c r="IV18">
        <v>2.5878899999999998</v>
      </c>
      <c r="IW18">
        <v>1.5490699999999999</v>
      </c>
      <c r="IX18">
        <v>2.33521</v>
      </c>
      <c r="IY18">
        <v>1.50146</v>
      </c>
      <c r="IZ18">
        <v>2.36816</v>
      </c>
      <c r="JA18">
        <v>34.417999999999999</v>
      </c>
      <c r="JB18">
        <v>23.956199999999999</v>
      </c>
      <c r="JC18">
        <v>18</v>
      </c>
      <c r="JD18">
        <v>333.20499999999998</v>
      </c>
      <c r="JE18">
        <v>419.90199999999999</v>
      </c>
      <c r="JF18">
        <v>19.034199999999998</v>
      </c>
      <c r="JG18">
        <v>29.3489</v>
      </c>
      <c r="JH18">
        <v>30.000299999999999</v>
      </c>
      <c r="JI18">
        <v>29.466000000000001</v>
      </c>
      <c r="JJ18">
        <v>29.46</v>
      </c>
      <c r="JK18">
        <v>22.491299999999999</v>
      </c>
      <c r="JL18">
        <v>23.763300000000001</v>
      </c>
      <c r="JM18">
        <v>48.668599999999998</v>
      </c>
      <c r="JN18">
        <v>19.0412</v>
      </c>
      <c r="JO18">
        <v>444.49599999999998</v>
      </c>
      <c r="JP18">
        <v>10.4428</v>
      </c>
      <c r="JQ18">
        <v>99.169600000000003</v>
      </c>
      <c r="JR18">
        <v>98.962100000000007</v>
      </c>
    </row>
    <row r="19" spans="1:278" x14ac:dyDescent="0.25">
      <c r="A19">
        <v>13</v>
      </c>
      <c r="B19">
        <v>1678826017.5</v>
      </c>
      <c r="C19">
        <v>2160.5</v>
      </c>
      <c r="D19" t="s">
        <v>419</v>
      </c>
      <c r="E19" t="s">
        <v>420</v>
      </c>
      <c r="F19" t="s">
        <v>407</v>
      </c>
      <c r="G19">
        <v>1678826017.5</v>
      </c>
      <c r="H19">
        <f t="shared" si="0"/>
        <v>6.8070638947650992E-3</v>
      </c>
      <c r="I19">
        <f t="shared" si="1"/>
        <v>6.8070638947650988</v>
      </c>
      <c r="J19">
        <f t="shared" si="2"/>
        <v>34.716841498076988</v>
      </c>
      <c r="K19">
        <f t="shared" si="3"/>
        <v>399.99696069285227</v>
      </c>
      <c r="L19">
        <f t="shared" si="4"/>
        <v>286.42229095055825</v>
      </c>
      <c r="M19">
        <f t="shared" si="5"/>
        <v>28.702383218178969</v>
      </c>
      <c r="N19">
        <f t="shared" si="6"/>
        <v>40.083703030972984</v>
      </c>
      <c r="O19">
        <f t="shared" si="7"/>
        <v>0.58585439652444093</v>
      </c>
      <c r="P19">
        <f t="shared" si="8"/>
        <v>2.2573908668978531</v>
      </c>
      <c r="Q19">
        <f t="shared" si="9"/>
        <v>0.51269725943360633</v>
      </c>
      <c r="R19">
        <f t="shared" si="10"/>
        <v>0.32624432397134762</v>
      </c>
      <c r="S19">
        <f t="shared" si="11"/>
        <v>289.60854511072046</v>
      </c>
      <c r="T19">
        <f t="shared" si="12"/>
        <v>24.760780090370567</v>
      </c>
      <c r="U19">
        <f t="shared" si="13"/>
        <v>24.760780090370567</v>
      </c>
      <c r="V19">
        <f t="shared" si="14"/>
        <v>3.1346104001012134</v>
      </c>
      <c r="W19">
        <f t="shared" si="15"/>
        <v>58.330316703259065</v>
      </c>
      <c r="X19">
        <f t="shared" si="16"/>
        <v>1.8371302363231998</v>
      </c>
      <c r="Y19">
        <f t="shared" si="17"/>
        <v>3.1495289930777188</v>
      </c>
      <c r="Z19">
        <f t="shared" si="18"/>
        <v>1.2974801637780136</v>
      </c>
      <c r="AA19">
        <f t="shared" si="19"/>
        <v>-300.19151775914088</v>
      </c>
      <c r="AB19">
        <f t="shared" si="20"/>
        <v>9.6776092960766871</v>
      </c>
      <c r="AC19">
        <f t="shared" si="21"/>
        <v>0.90500083458628566</v>
      </c>
      <c r="AD19">
        <f t="shared" si="22"/>
        <v>-3.6251775743245673E-4</v>
      </c>
      <c r="AE19">
        <v>135</v>
      </c>
      <c r="AF19">
        <v>27</v>
      </c>
      <c r="AG19">
        <f t="shared" si="23"/>
        <v>1.005105002718705</v>
      </c>
      <c r="AH19">
        <f t="shared" si="24"/>
        <v>0.5105002718704954</v>
      </c>
      <c r="AI19">
        <f t="shared" si="25"/>
        <v>53159.296025388416</v>
      </c>
      <c r="AJ19" t="s">
        <v>408</v>
      </c>
      <c r="AK19" t="s">
        <v>408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408</v>
      </c>
      <c r="AQ19" t="s">
        <v>408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1513.4033995392333</v>
      </c>
      <c r="AW19">
        <f t="shared" si="29"/>
        <v>34.716841498076988</v>
      </c>
      <c r="AX19" t="e">
        <f t="shared" si="30"/>
        <v>#DIV/0!</v>
      </c>
      <c r="AY19">
        <f t="shared" si="31"/>
        <v>2.2939582076164745E-2</v>
      </c>
      <c r="AZ19" t="e">
        <f t="shared" si="32"/>
        <v>#DIV/0!</v>
      </c>
      <c r="BA19" t="e">
        <f t="shared" si="33"/>
        <v>#DIV/0!</v>
      </c>
      <c r="BB19" t="s">
        <v>408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1800.26</v>
      </c>
      <c r="CU19">
        <f t="shared" si="43"/>
        <v>1513.4033995392333</v>
      </c>
      <c r="CV19">
        <f t="shared" si="44"/>
        <v>0.84065823799852979</v>
      </c>
      <c r="CW19">
        <f t="shared" si="45"/>
        <v>0.16087039933716266</v>
      </c>
      <c r="CX19">
        <v>6</v>
      </c>
      <c r="CY19">
        <v>0.5</v>
      </c>
      <c r="CZ19" t="s">
        <v>409</v>
      </c>
      <c r="DA19">
        <v>2</v>
      </c>
      <c r="DB19">
        <v>1678826017.5</v>
      </c>
      <c r="DC19">
        <v>399.99700000000001</v>
      </c>
      <c r="DD19">
        <v>444.70100000000002</v>
      </c>
      <c r="DE19">
        <v>18.332799999999999</v>
      </c>
      <c r="DF19">
        <v>10.357699999999999</v>
      </c>
      <c r="DG19">
        <v>399.92599999999999</v>
      </c>
      <c r="DH19">
        <v>18.190200000000001</v>
      </c>
      <c r="DI19">
        <v>500.13400000000001</v>
      </c>
      <c r="DJ19">
        <v>100.11</v>
      </c>
      <c r="DK19">
        <v>0.100019</v>
      </c>
      <c r="DL19">
        <v>24.840299999999999</v>
      </c>
      <c r="DM19">
        <v>24.987100000000002</v>
      </c>
      <c r="DN19">
        <v>999.9</v>
      </c>
      <c r="DO19">
        <v>0</v>
      </c>
      <c r="DP19">
        <v>0</v>
      </c>
      <c r="DQ19">
        <v>9968.75</v>
      </c>
      <c r="DR19">
        <v>0</v>
      </c>
      <c r="DS19">
        <v>754.13099999999997</v>
      </c>
      <c r="DT19">
        <v>-44.704099999999997</v>
      </c>
      <c r="DU19">
        <v>407.46699999999998</v>
      </c>
      <c r="DV19">
        <v>449.35500000000002</v>
      </c>
      <c r="DW19">
        <v>7.9751000000000003</v>
      </c>
      <c r="DX19">
        <v>444.70100000000002</v>
      </c>
      <c r="DY19">
        <v>10.357699999999999</v>
      </c>
      <c r="DZ19">
        <v>1.8352999999999999</v>
      </c>
      <c r="EA19">
        <v>1.03691</v>
      </c>
      <c r="EB19">
        <v>16.090699999999998</v>
      </c>
      <c r="EC19">
        <v>7.44557</v>
      </c>
      <c r="ED19">
        <v>1800.26</v>
      </c>
      <c r="EE19">
        <v>0.97799899999999995</v>
      </c>
      <c r="EF19">
        <v>2.2000599999999999E-2</v>
      </c>
      <c r="EG19">
        <v>0</v>
      </c>
      <c r="EH19">
        <v>1109.3399999999999</v>
      </c>
      <c r="EI19">
        <v>5.0007000000000001</v>
      </c>
      <c r="EJ19">
        <v>19021.099999999999</v>
      </c>
      <c r="EK19">
        <v>15476.2</v>
      </c>
      <c r="EL19">
        <v>46.5</v>
      </c>
      <c r="EM19">
        <v>48.061999999999998</v>
      </c>
      <c r="EN19">
        <v>47.375</v>
      </c>
      <c r="EO19">
        <v>47.125</v>
      </c>
      <c r="EP19">
        <v>48.686999999999998</v>
      </c>
      <c r="EQ19">
        <v>1755.76</v>
      </c>
      <c r="ER19">
        <v>39.5</v>
      </c>
      <c r="ES19">
        <v>0</v>
      </c>
      <c r="ET19">
        <v>1678826018.2</v>
      </c>
      <c r="EU19">
        <v>0</v>
      </c>
      <c r="EV19">
        <v>1109.498846153846</v>
      </c>
      <c r="EW19">
        <v>-0.80991452714848744</v>
      </c>
      <c r="EX19">
        <v>-7.3196581166444128</v>
      </c>
      <c r="EY19">
        <v>19020.11153846154</v>
      </c>
      <c r="EZ19">
        <v>15</v>
      </c>
      <c r="FA19">
        <v>1678822983</v>
      </c>
      <c r="FB19" t="s">
        <v>410</v>
      </c>
      <c r="FC19">
        <v>1678822967</v>
      </c>
      <c r="FD19">
        <v>1678822983</v>
      </c>
      <c r="FE19">
        <v>8</v>
      </c>
      <c r="FF19">
        <v>2.9000000000000001E-2</v>
      </c>
      <c r="FG19">
        <v>4.0000000000000001E-3</v>
      </c>
      <c r="FH19">
        <v>4.9000000000000002E-2</v>
      </c>
      <c r="FI19">
        <v>1.4999999999999999E-2</v>
      </c>
      <c r="FJ19">
        <v>430</v>
      </c>
      <c r="FK19">
        <v>13</v>
      </c>
      <c r="FL19">
        <v>0.06</v>
      </c>
      <c r="FM19">
        <v>0.01</v>
      </c>
      <c r="FN19">
        <v>-44.701059999999998</v>
      </c>
      <c r="FO19">
        <v>8.0044277673712555E-2</v>
      </c>
      <c r="FP19">
        <v>2.0823433914702882E-2</v>
      </c>
      <c r="FQ19">
        <v>-1</v>
      </c>
      <c r="FR19">
        <v>7.976072499999999</v>
      </c>
      <c r="FS19">
        <v>-6.4849530957228297E-3</v>
      </c>
      <c r="FT19">
        <v>1.2123938097829609E-3</v>
      </c>
      <c r="FU19">
        <v>-1</v>
      </c>
      <c r="FV19">
        <v>0</v>
      </c>
      <c r="FW19">
        <v>0</v>
      </c>
      <c r="FX19" t="s">
        <v>411</v>
      </c>
      <c r="FY19">
        <v>2.9319000000000002</v>
      </c>
      <c r="FZ19">
        <v>2.7049699999999999</v>
      </c>
      <c r="GA19">
        <v>8.99755E-2</v>
      </c>
      <c r="GB19">
        <v>9.7187999999999997E-2</v>
      </c>
      <c r="GC19">
        <v>9.6816700000000006E-2</v>
      </c>
      <c r="GD19">
        <v>6.2629799999999999E-2</v>
      </c>
      <c r="GE19">
        <v>33035</v>
      </c>
      <c r="GF19">
        <v>28901</v>
      </c>
      <c r="GG19">
        <v>31002.3</v>
      </c>
      <c r="GH19">
        <v>27905</v>
      </c>
      <c r="GI19">
        <v>37994.800000000003</v>
      </c>
      <c r="GJ19">
        <v>37188.699999999997</v>
      </c>
      <c r="GK19">
        <v>44089</v>
      </c>
      <c r="GL19">
        <v>42294.1</v>
      </c>
      <c r="GM19">
        <v>1.5528999999999999</v>
      </c>
      <c r="GN19">
        <v>1.77275</v>
      </c>
      <c r="GO19">
        <v>6.5229800000000004E-2</v>
      </c>
      <c r="GP19">
        <v>0</v>
      </c>
      <c r="GQ19">
        <v>23.915800000000001</v>
      </c>
      <c r="GR19">
        <v>999.9</v>
      </c>
      <c r="GS19">
        <v>31.5</v>
      </c>
      <c r="GT19">
        <v>30.1</v>
      </c>
      <c r="GU19">
        <v>13.4823</v>
      </c>
      <c r="GV19">
        <v>60.759799999999998</v>
      </c>
      <c r="GW19">
        <v>44.082500000000003</v>
      </c>
      <c r="GX19">
        <v>1</v>
      </c>
      <c r="GY19">
        <v>0.16609199999999999</v>
      </c>
      <c r="GZ19">
        <v>4.0270799999999998</v>
      </c>
      <c r="HA19">
        <v>20.241499999999998</v>
      </c>
      <c r="HB19">
        <v>5.2393000000000001</v>
      </c>
      <c r="HC19">
        <v>12.039899999999999</v>
      </c>
      <c r="HD19">
        <v>5.0160999999999998</v>
      </c>
      <c r="HE19">
        <v>3.2879999999999998</v>
      </c>
      <c r="HF19">
        <v>6011.5</v>
      </c>
      <c r="HG19">
        <v>9999</v>
      </c>
      <c r="HH19">
        <v>9999</v>
      </c>
      <c r="HI19">
        <v>155.4</v>
      </c>
      <c r="HJ19">
        <v>1.8689</v>
      </c>
      <c r="HK19">
        <v>1.8646199999999999</v>
      </c>
      <c r="HL19">
        <v>1.86921</v>
      </c>
      <c r="HM19">
        <v>1.8672299999999999</v>
      </c>
      <c r="HN19">
        <v>1.8633599999999999</v>
      </c>
      <c r="HO19">
        <v>1.86436</v>
      </c>
      <c r="HP19">
        <v>1.8701399999999999</v>
      </c>
      <c r="HQ19">
        <v>1.8693599999999999</v>
      </c>
      <c r="HR19">
        <v>0</v>
      </c>
      <c r="HS19">
        <v>0</v>
      </c>
      <c r="HT19">
        <v>0</v>
      </c>
      <c r="HU19">
        <v>0</v>
      </c>
      <c r="HV19" t="s">
        <v>412</v>
      </c>
      <c r="HW19" t="s">
        <v>413</v>
      </c>
      <c r="HX19" t="s">
        <v>414</v>
      </c>
      <c r="HY19" t="s">
        <v>414</v>
      </c>
      <c r="HZ19" t="s">
        <v>414</v>
      </c>
      <c r="IA19" t="s">
        <v>414</v>
      </c>
      <c r="IB19">
        <v>0</v>
      </c>
      <c r="IC19">
        <v>100</v>
      </c>
      <c r="ID19">
        <v>100</v>
      </c>
      <c r="IE19">
        <v>7.0999999999999994E-2</v>
      </c>
      <c r="IF19">
        <v>0.1426</v>
      </c>
      <c r="IG19">
        <v>0.33868553160590648</v>
      </c>
      <c r="IH19">
        <v>-6.1462078757559423E-4</v>
      </c>
      <c r="II19">
        <v>-1.8861989874597051E-7</v>
      </c>
      <c r="IJ19">
        <v>1.1980462299894961E-10</v>
      </c>
      <c r="IK19">
        <v>-4.2423968305596853E-2</v>
      </c>
      <c r="IL19">
        <v>-1.6848085045870601E-2</v>
      </c>
      <c r="IM19">
        <v>1.9789084769509481E-3</v>
      </c>
      <c r="IN19">
        <v>-2.7142391389806329E-5</v>
      </c>
      <c r="IO19">
        <v>3</v>
      </c>
      <c r="IP19">
        <v>2158</v>
      </c>
      <c r="IQ19">
        <v>1</v>
      </c>
      <c r="IR19">
        <v>19</v>
      </c>
      <c r="IS19">
        <v>50.8</v>
      </c>
      <c r="IT19">
        <v>50.6</v>
      </c>
      <c r="IU19">
        <v>1.1254900000000001</v>
      </c>
      <c r="IV19">
        <v>2.5866699999999998</v>
      </c>
      <c r="IW19">
        <v>1.5490699999999999</v>
      </c>
      <c r="IX19">
        <v>2.33521</v>
      </c>
      <c r="IY19">
        <v>1.50146</v>
      </c>
      <c r="IZ19">
        <v>2.3950200000000001</v>
      </c>
      <c r="JA19">
        <v>34.4636</v>
      </c>
      <c r="JB19">
        <v>23.956199999999999</v>
      </c>
      <c r="JC19">
        <v>18</v>
      </c>
      <c r="JD19">
        <v>333.34699999999998</v>
      </c>
      <c r="JE19">
        <v>419.56</v>
      </c>
      <c r="JF19">
        <v>19.088100000000001</v>
      </c>
      <c r="JG19">
        <v>29.433800000000002</v>
      </c>
      <c r="JH19">
        <v>30.0002</v>
      </c>
      <c r="JI19">
        <v>29.549399999999999</v>
      </c>
      <c r="JJ19">
        <v>29.543900000000001</v>
      </c>
      <c r="JK19">
        <v>22.4968</v>
      </c>
      <c r="JL19">
        <v>24.309699999999999</v>
      </c>
      <c r="JM19">
        <v>48.668599999999998</v>
      </c>
      <c r="JN19">
        <v>19.093699999999998</v>
      </c>
      <c r="JO19">
        <v>444.59699999999998</v>
      </c>
      <c r="JP19">
        <v>10.355399999999999</v>
      </c>
      <c r="JQ19">
        <v>99.154200000000003</v>
      </c>
      <c r="JR19">
        <v>98.940700000000007</v>
      </c>
    </row>
    <row r="20" spans="1:278" x14ac:dyDescent="0.25">
      <c r="A20">
        <v>14</v>
      </c>
      <c r="B20">
        <v>1678826197.5</v>
      </c>
      <c r="C20">
        <v>2340.5</v>
      </c>
      <c r="D20" t="s">
        <v>421</v>
      </c>
      <c r="E20" t="s">
        <v>422</v>
      </c>
      <c r="F20" t="s">
        <v>407</v>
      </c>
      <c r="G20">
        <v>1678826197.5</v>
      </c>
      <c r="H20">
        <f t="shared" si="0"/>
        <v>6.8341063326662647E-3</v>
      </c>
      <c r="I20">
        <f t="shared" si="1"/>
        <v>6.8341063326662645</v>
      </c>
      <c r="J20">
        <f t="shared" si="2"/>
        <v>34.840617346517547</v>
      </c>
      <c r="K20">
        <f t="shared" si="3"/>
        <v>399.96996075992746</v>
      </c>
      <c r="L20">
        <f t="shared" si="4"/>
        <v>286.36140444504957</v>
      </c>
      <c r="M20">
        <f t="shared" si="5"/>
        <v>28.695412243900503</v>
      </c>
      <c r="N20">
        <f t="shared" si="6"/>
        <v>40.079782858395738</v>
      </c>
      <c r="O20">
        <f t="shared" si="7"/>
        <v>0.58787996623920846</v>
      </c>
      <c r="P20">
        <f t="shared" si="8"/>
        <v>2.2615691519669654</v>
      </c>
      <c r="Q20">
        <f t="shared" si="9"/>
        <v>0.51436786016613856</v>
      </c>
      <c r="R20">
        <f t="shared" si="10"/>
        <v>0.32731555894505443</v>
      </c>
      <c r="S20">
        <f t="shared" si="11"/>
        <v>289.55906911056729</v>
      </c>
      <c r="T20">
        <f t="shared" si="12"/>
        <v>24.78179985100607</v>
      </c>
      <c r="U20">
        <f t="shared" si="13"/>
        <v>24.78179985100607</v>
      </c>
      <c r="V20">
        <f t="shared" si="14"/>
        <v>3.1385478635743698</v>
      </c>
      <c r="W20">
        <f t="shared" si="15"/>
        <v>58.323550755881648</v>
      </c>
      <c r="X20">
        <f t="shared" si="16"/>
        <v>1.8402310887247499</v>
      </c>
      <c r="Y20">
        <f t="shared" si="17"/>
        <v>3.155210999459205</v>
      </c>
      <c r="Z20">
        <f t="shared" si="18"/>
        <v>1.2983167748496198</v>
      </c>
      <c r="AA20">
        <f t="shared" si="19"/>
        <v>-301.38408927058225</v>
      </c>
      <c r="AB20">
        <f t="shared" si="20"/>
        <v>10.81482918611032</v>
      </c>
      <c r="AC20">
        <f t="shared" si="21"/>
        <v>1.0097398400912048</v>
      </c>
      <c r="AD20">
        <f t="shared" si="22"/>
        <v>-4.5113381345274206E-4</v>
      </c>
      <c r="AE20">
        <v>132</v>
      </c>
      <c r="AF20">
        <v>26</v>
      </c>
      <c r="AG20">
        <f t="shared" si="23"/>
        <v>1.004978407890561</v>
      </c>
      <c r="AH20">
        <f t="shared" si="24"/>
        <v>0.49784078905610318</v>
      </c>
      <c r="AI20">
        <f t="shared" si="25"/>
        <v>53293.001601202552</v>
      </c>
      <c r="AJ20" t="s">
        <v>408</v>
      </c>
      <c r="AK20" t="s">
        <v>408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408</v>
      </c>
      <c r="AQ20" t="s">
        <v>408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1513.1429995391541</v>
      </c>
      <c r="AW20">
        <f t="shared" si="29"/>
        <v>34.840617346517547</v>
      </c>
      <c r="AX20" t="e">
        <f t="shared" si="30"/>
        <v>#DIV/0!</v>
      </c>
      <c r="AY20">
        <f t="shared" si="31"/>
        <v>2.3025330294049323E-2</v>
      </c>
      <c r="AZ20" t="e">
        <f t="shared" si="32"/>
        <v>#DIV/0!</v>
      </c>
      <c r="BA20" t="e">
        <f t="shared" si="33"/>
        <v>#DIV/0!</v>
      </c>
      <c r="BB20" t="s">
        <v>408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1799.95</v>
      </c>
      <c r="CU20">
        <f t="shared" si="43"/>
        <v>1513.1429995391541</v>
      </c>
      <c r="CV20">
        <f t="shared" si="44"/>
        <v>0.84065835136484568</v>
      </c>
      <c r="CW20">
        <f t="shared" si="45"/>
        <v>0.16087061813415221</v>
      </c>
      <c r="CX20">
        <v>6</v>
      </c>
      <c r="CY20">
        <v>0.5</v>
      </c>
      <c r="CZ20" t="s">
        <v>409</v>
      </c>
      <c r="DA20">
        <v>2</v>
      </c>
      <c r="DB20">
        <v>1678826197.5</v>
      </c>
      <c r="DC20">
        <v>399.97</v>
      </c>
      <c r="DD20">
        <v>444.84</v>
      </c>
      <c r="DE20">
        <v>18.3643</v>
      </c>
      <c r="DF20">
        <v>10.3567</v>
      </c>
      <c r="DG20">
        <v>399.899</v>
      </c>
      <c r="DH20">
        <v>18.2209</v>
      </c>
      <c r="DI20">
        <v>500.13099999999997</v>
      </c>
      <c r="DJ20">
        <v>100.107</v>
      </c>
      <c r="DK20">
        <v>9.9982500000000002E-2</v>
      </c>
      <c r="DL20">
        <v>24.8705</v>
      </c>
      <c r="DM20">
        <v>25.018999999999998</v>
      </c>
      <c r="DN20">
        <v>999.9</v>
      </c>
      <c r="DO20">
        <v>0</v>
      </c>
      <c r="DP20">
        <v>0</v>
      </c>
      <c r="DQ20">
        <v>9996.25</v>
      </c>
      <c r="DR20">
        <v>0</v>
      </c>
      <c r="DS20">
        <v>753.346</v>
      </c>
      <c r="DT20">
        <v>-44.870399999999997</v>
      </c>
      <c r="DU20">
        <v>407.452</v>
      </c>
      <c r="DV20">
        <v>449.495</v>
      </c>
      <c r="DW20">
        <v>8.0076599999999996</v>
      </c>
      <c r="DX20">
        <v>444.84</v>
      </c>
      <c r="DY20">
        <v>10.3567</v>
      </c>
      <c r="DZ20">
        <v>1.83839</v>
      </c>
      <c r="EA20">
        <v>1.03677</v>
      </c>
      <c r="EB20">
        <v>16.117100000000001</v>
      </c>
      <c r="EC20">
        <v>7.4436600000000004</v>
      </c>
      <c r="ED20">
        <v>1799.95</v>
      </c>
      <c r="EE20">
        <v>0.97799599999999998</v>
      </c>
      <c r="EF20">
        <v>2.2004099999999999E-2</v>
      </c>
      <c r="EG20">
        <v>0</v>
      </c>
      <c r="EH20">
        <v>1107.8</v>
      </c>
      <c r="EI20">
        <v>5.0007000000000001</v>
      </c>
      <c r="EJ20">
        <v>18991</v>
      </c>
      <c r="EK20">
        <v>15473.5</v>
      </c>
      <c r="EL20">
        <v>46.5</v>
      </c>
      <c r="EM20">
        <v>48.061999999999998</v>
      </c>
      <c r="EN20">
        <v>47.436999999999998</v>
      </c>
      <c r="EO20">
        <v>47.125</v>
      </c>
      <c r="EP20">
        <v>48.561999999999998</v>
      </c>
      <c r="EQ20">
        <v>1755.45</v>
      </c>
      <c r="ER20">
        <v>39.5</v>
      </c>
      <c r="ES20">
        <v>0</v>
      </c>
      <c r="ET20">
        <v>1678826198.2</v>
      </c>
      <c r="EU20">
        <v>0</v>
      </c>
      <c r="EV20">
        <v>1107.708461538462</v>
      </c>
      <c r="EW20">
        <v>-0.27282051622597592</v>
      </c>
      <c r="EX20">
        <v>-13.935042723705291</v>
      </c>
      <c r="EY20">
        <v>18992.738461538462</v>
      </c>
      <c r="EZ20">
        <v>15</v>
      </c>
      <c r="FA20">
        <v>1678822983</v>
      </c>
      <c r="FB20" t="s">
        <v>410</v>
      </c>
      <c r="FC20">
        <v>1678822967</v>
      </c>
      <c r="FD20">
        <v>1678822983</v>
      </c>
      <c r="FE20">
        <v>8</v>
      </c>
      <c r="FF20">
        <v>2.9000000000000001E-2</v>
      </c>
      <c r="FG20">
        <v>4.0000000000000001E-3</v>
      </c>
      <c r="FH20">
        <v>4.9000000000000002E-2</v>
      </c>
      <c r="FI20">
        <v>1.4999999999999999E-2</v>
      </c>
      <c r="FJ20">
        <v>430</v>
      </c>
      <c r="FK20">
        <v>13</v>
      </c>
      <c r="FL20">
        <v>0.06</v>
      </c>
      <c r="FM20">
        <v>0.01</v>
      </c>
      <c r="FN20">
        <v>-44.842927500000002</v>
      </c>
      <c r="FO20">
        <v>-0.2075515947467251</v>
      </c>
      <c r="FP20">
        <v>5.7852761332109003E-2</v>
      </c>
      <c r="FQ20">
        <v>-1</v>
      </c>
      <c r="FR20">
        <v>8.008523499999999</v>
      </c>
      <c r="FS20">
        <v>5.6217636018380623E-4</v>
      </c>
      <c r="FT20">
        <v>8.286783151501678E-4</v>
      </c>
      <c r="FU20">
        <v>-1</v>
      </c>
      <c r="FV20">
        <v>0</v>
      </c>
      <c r="FW20">
        <v>0</v>
      </c>
      <c r="FX20" t="s">
        <v>411</v>
      </c>
      <c r="FY20">
        <v>2.9318200000000001</v>
      </c>
      <c r="FZ20">
        <v>2.7049300000000001</v>
      </c>
      <c r="GA20">
        <v>8.9951299999999998E-2</v>
      </c>
      <c r="GB20">
        <v>9.7189800000000007E-2</v>
      </c>
      <c r="GC20">
        <v>9.6914200000000006E-2</v>
      </c>
      <c r="GD20">
        <v>6.26115E-2</v>
      </c>
      <c r="GE20">
        <v>33033.1</v>
      </c>
      <c r="GF20">
        <v>28897.7</v>
      </c>
      <c r="GG20">
        <v>30999.9</v>
      </c>
      <c r="GH20">
        <v>27902.1</v>
      </c>
      <c r="GI20">
        <v>37987.699999999997</v>
      </c>
      <c r="GJ20">
        <v>37185.5</v>
      </c>
      <c r="GK20">
        <v>44085.4</v>
      </c>
      <c r="GL20">
        <v>42289.7</v>
      </c>
      <c r="GM20">
        <v>1.5589500000000001</v>
      </c>
      <c r="GN20">
        <v>1.7718799999999999</v>
      </c>
      <c r="GO20">
        <v>6.5065899999999996E-2</v>
      </c>
      <c r="GP20">
        <v>0</v>
      </c>
      <c r="GQ20">
        <v>23.950600000000001</v>
      </c>
      <c r="GR20">
        <v>999.9</v>
      </c>
      <c r="GS20">
        <v>31.4</v>
      </c>
      <c r="GT20">
        <v>30.1</v>
      </c>
      <c r="GU20">
        <v>13.4399</v>
      </c>
      <c r="GV20">
        <v>60.489800000000002</v>
      </c>
      <c r="GW20">
        <v>43.261200000000002</v>
      </c>
      <c r="GX20">
        <v>1</v>
      </c>
      <c r="GY20">
        <v>0.171621</v>
      </c>
      <c r="GZ20">
        <v>4.2145700000000001</v>
      </c>
      <c r="HA20">
        <v>20.237300000000001</v>
      </c>
      <c r="HB20">
        <v>5.2397499999999999</v>
      </c>
      <c r="HC20">
        <v>12.039899999999999</v>
      </c>
      <c r="HD20">
        <v>5.0166500000000003</v>
      </c>
      <c r="HE20">
        <v>3.2879999999999998</v>
      </c>
      <c r="HF20">
        <v>6015.1</v>
      </c>
      <c r="HG20">
        <v>9999</v>
      </c>
      <c r="HH20">
        <v>9999</v>
      </c>
      <c r="HI20">
        <v>155.4</v>
      </c>
      <c r="HJ20">
        <v>1.8689</v>
      </c>
      <c r="HK20">
        <v>1.8646100000000001</v>
      </c>
      <c r="HL20">
        <v>1.86921</v>
      </c>
      <c r="HM20">
        <v>1.8672299999999999</v>
      </c>
      <c r="HN20">
        <v>1.8633900000000001</v>
      </c>
      <c r="HO20">
        <v>1.86435</v>
      </c>
      <c r="HP20">
        <v>1.8701399999999999</v>
      </c>
      <c r="HQ20">
        <v>1.86938</v>
      </c>
      <c r="HR20">
        <v>0</v>
      </c>
      <c r="HS20">
        <v>0</v>
      </c>
      <c r="HT20">
        <v>0</v>
      </c>
      <c r="HU20">
        <v>0</v>
      </c>
      <c r="HV20" t="s">
        <v>412</v>
      </c>
      <c r="HW20" t="s">
        <v>413</v>
      </c>
      <c r="HX20" t="s">
        <v>414</v>
      </c>
      <c r="HY20" t="s">
        <v>414</v>
      </c>
      <c r="HZ20" t="s">
        <v>414</v>
      </c>
      <c r="IA20" t="s">
        <v>414</v>
      </c>
      <c r="IB20">
        <v>0</v>
      </c>
      <c r="IC20">
        <v>100</v>
      </c>
      <c r="ID20">
        <v>100</v>
      </c>
      <c r="IE20">
        <v>7.0999999999999994E-2</v>
      </c>
      <c r="IF20">
        <v>0.1434</v>
      </c>
      <c r="IG20">
        <v>0.33868553160590648</v>
      </c>
      <c r="IH20">
        <v>-6.1462078757559423E-4</v>
      </c>
      <c r="II20">
        <v>-1.8861989874597051E-7</v>
      </c>
      <c r="IJ20">
        <v>1.1980462299894961E-10</v>
      </c>
      <c r="IK20">
        <v>-4.2423968305596853E-2</v>
      </c>
      <c r="IL20">
        <v>-1.6848085045870601E-2</v>
      </c>
      <c r="IM20">
        <v>1.9789084769509481E-3</v>
      </c>
      <c r="IN20">
        <v>-2.7142391389806329E-5</v>
      </c>
      <c r="IO20">
        <v>3</v>
      </c>
      <c r="IP20">
        <v>2158</v>
      </c>
      <c r="IQ20">
        <v>1</v>
      </c>
      <c r="IR20">
        <v>19</v>
      </c>
      <c r="IS20">
        <v>53.8</v>
      </c>
      <c r="IT20">
        <v>53.6</v>
      </c>
      <c r="IU20">
        <v>1.1267100000000001</v>
      </c>
      <c r="IV20">
        <v>2.6000999999999999</v>
      </c>
      <c r="IW20">
        <v>1.5490699999999999</v>
      </c>
      <c r="IX20">
        <v>2.33521</v>
      </c>
      <c r="IY20">
        <v>1.50146</v>
      </c>
      <c r="IZ20">
        <v>2.2875999999999999</v>
      </c>
      <c r="JA20">
        <v>34.5092</v>
      </c>
      <c r="JB20">
        <v>23.938700000000001</v>
      </c>
      <c r="JC20">
        <v>18</v>
      </c>
      <c r="JD20">
        <v>336.721</v>
      </c>
      <c r="JE20">
        <v>419.54199999999997</v>
      </c>
      <c r="JF20">
        <v>19.062000000000001</v>
      </c>
      <c r="JG20">
        <v>29.503799999999998</v>
      </c>
      <c r="JH20">
        <v>30.0002</v>
      </c>
      <c r="JI20">
        <v>29.622</v>
      </c>
      <c r="JJ20">
        <v>29.617000000000001</v>
      </c>
      <c r="JK20">
        <v>22.505600000000001</v>
      </c>
      <c r="JL20">
        <v>24.309699999999999</v>
      </c>
      <c r="JM20">
        <v>48.668599999999998</v>
      </c>
      <c r="JN20">
        <v>19.046199999999999</v>
      </c>
      <c r="JO20">
        <v>444.86200000000002</v>
      </c>
      <c r="JP20">
        <v>10.308999999999999</v>
      </c>
      <c r="JQ20">
        <v>99.146299999999997</v>
      </c>
      <c r="JR20">
        <v>98.930499999999995</v>
      </c>
    </row>
    <row r="21" spans="1:278" x14ac:dyDescent="0.25">
      <c r="A21">
        <v>15</v>
      </c>
      <c r="B21">
        <v>1678826377.5</v>
      </c>
      <c r="C21">
        <v>2520.5</v>
      </c>
      <c r="D21" t="s">
        <v>423</v>
      </c>
      <c r="E21" t="s">
        <v>424</v>
      </c>
      <c r="F21" t="s">
        <v>407</v>
      </c>
      <c r="G21">
        <v>1678826377.5</v>
      </c>
      <c r="H21">
        <f t="shared" si="0"/>
        <v>6.8714474235558034E-3</v>
      </c>
      <c r="I21">
        <f t="shared" si="1"/>
        <v>6.8714474235558036</v>
      </c>
      <c r="J21">
        <f t="shared" si="2"/>
        <v>34.97451729191522</v>
      </c>
      <c r="K21">
        <f t="shared" si="3"/>
        <v>399.98596039166625</v>
      </c>
      <c r="L21">
        <f t="shared" si="4"/>
        <v>286.92390708786633</v>
      </c>
      <c r="M21">
        <f t="shared" si="5"/>
        <v>28.750343197846771</v>
      </c>
      <c r="N21">
        <f t="shared" si="6"/>
        <v>40.079384643466192</v>
      </c>
      <c r="O21">
        <f t="shared" si="7"/>
        <v>0.59386362946582127</v>
      </c>
      <c r="P21">
        <f t="shared" si="8"/>
        <v>2.2571715345290375</v>
      </c>
      <c r="Q21">
        <f t="shared" si="9"/>
        <v>0.51882273729786499</v>
      </c>
      <c r="R21">
        <f t="shared" si="10"/>
        <v>0.33021291158714616</v>
      </c>
      <c r="S21">
        <f t="shared" si="11"/>
        <v>289.55906911056729</v>
      </c>
      <c r="T21">
        <f t="shared" si="12"/>
        <v>24.749365778330134</v>
      </c>
      <c r="U21">
        <f t="shared" si="13"/>
        <v>24.749365778330134</v>
      </c>
      <c r="V21">
        <f t="shared" si="14"/>
        <v>3.1324740576843144</v>
      </c>
      <c r="W21">
        <f t="shared" si="15"/>
        <v>58.331123452761027</v>
      </c>
      <c r="X21">
        <f t="shared" si="16"/>
        <v>1.8382854589998801</v>
      </c>
      <c r="Y21">
        <f t="shared" si="17"/>
        <v>3.1514658902268535</v>
      </c>
      <c r="Z21">
        <f t="shared" si="18"/>
        <v>1.2941885986844344</v>
      </c>
      <c r="AA21">
        <f t="shared" si="19"/>
        <v>-303.03083137881094</v>
      </c>
      <c r="AB21">
        <f t="shared" si="20"/>
        <v>12.319053923259279</v>
      </c>
      <c r="AC21">
        <f t="shared" si="21"/>
        <v>1.1521207999552443</v>
      </c>
      <c r="AD21">
        <f t="shared" si="22"/>
        <v>-5.8754502913060946E-4</v>
      </c>
      <c r="AE21">
        <v>132</v>
      </c>
      <c r="AF21">
        <v>26</v>
      </c>
      <c r="AG21">
        <f t="shared" si="23"/>
        <v>1.0049918706836816</v>
      </c>
      <c r="AH21">
        <f t="shared" si="24"/>
        <v>0.49918706836815652</v>
      </c>
      <c r="AI21">
        <f t="shared" si="25"/>
        <v>53149.985380795653</v>
      </c>
      <c r="AJ21" t="s">
        <v>408</v>
      </c>
      <c r="AK21" t="s">
        <v>408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408</v>
      </c>
      <c r="AQ21" t="s">
        <v>408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1513.1429995391541</v>
      </c>
      <c r="AW21">
        <f t="shared" si="29"/>
        <v>34.97451729191522</v>
      </c>
      <c r="AX21" t="e">
        <f t="shared" si="30"/>
        <v>#DIV/0!</v>
      </c>
      <c r="AY21">
        <f t="shared" si="31"/>
        <v>2.3113821563835759E-2</v>
      </c>
      <c r="AZ21" t="e">
        <f t="shared" si="32"/>
        <v>#DIV/0!</v>
      </c>
      <c r="BA21" t="e">
        <f t="shared" si="33"/>
        <v>#DIV/0!</v>
      </c>
      <c r="BB21" t="s">
        <v>408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1799.95</v>
      </c>
      <c r="CU21">
        <f t="shared" si="43"/>
        <v>1513.1429995391541</v>
      </c>
      <c r="CV21">
        <f t="shared" si="44"/>
        <v>0.84065835136484568</v>
      </c>
      <c r="CW21">
        <f t="shared" si="45"/>
        <v>0.16087061813415221</v>
      </c>
      <c r="CX21">
        <v>6</v>
      </c>
      <c r="CY21">
        <v>0.5</v>
      </c>
      <c r="CZ21" t="s">
        <v>409</v>
      </c>
      <c r="DA21">
        <v>2</v>
      </c>
      <c r="DB21">
        <v>1678826377.5</v>
      </c>
      <c r="DC21">
        <v>399.98599999999999</v>
      </c>
      <c r="DD21">
        <v>445.03</v>
      </c>
      <c r="DE21">
        <v>18.345800000000001</v>
      </c>
      <c r="DF21">
        <v>10.295</v>
      </c>
      <c r="DG21">
        <v>399.916</v>
      </c>
      <c r="DH21">
        <v>18.202999999999999</v>
      </c>
      <c r="DI21">
        <v>500.16800000000001</v>
      </c>
      <c r="DJ21">
        <v>100.102</v>
      </c>
      <c r="DK21">
        <v>9.9978600000000001E-2</v>
      </c>
      <c r="DL21">
        <v>24.8506</v>
      </c>
      <c r="DM21">
        <v>24.9847</v>
      </c>
      <c r="DN21">
        <v>999.9</v>
      </c>
      <c r="DO21">
        <v>0</v>
      </c>
      <c r="DP21">
        <v>0</v>
      </c>
      <c r="DQ21">
        <v>9968.1200000000008</v>
      </c>
      <c r="DR21">
        <v>0</v>
      </c>
      <c r="DS21">
        <v>753.73299999999995</v>
      </c>
      <c r="DT21">
        <v>-45.043900000000001</v>
      </c>
      <c r="DU21">
        <v>407.46199999999999</v>
      </c>
      <c r="DV21">
        <v>449.66</v>
      </c>
      <c r="DW21">
        <v>8.0508500000000005</v>
      </c>
      <c r="DX21">
        <v>445.03</v>
      </c>
      <c r="DY21">
        <v>10.295</v>
      </c>
      <c r="DZ21">
        <v>1.83646</v>
      </c>
      <c r="EA21">
        <v>1.0305500000000001</v>
      </c>
      <c r="EB21">
        <v>16.1006</v>
      </c>
      <c r="EC21">
        <v>7.3555999999999999</v>
      </c>
      <c r="ED21">
        <v>1799.95</v>
      </c>
      <c r="EE21">
        <v>0.97799599999999998</v>
      </c>
      <c r="EF21">
        <v>2.2004099999999999E-2</v>
      </c>
      <c r="EG21">
        <v>0</v>
      </c>
      <c r="EH21">
        <v>1106.43</v>
      </c>
      <c r="EI21">
        <v>5.0007000000000001</v>
      </c>
      <c r="EJ21">
        <v>18973.400000000001</v>
      </c>
      <c r="EK21">
        <v>15473.5</v>
      </c>
      <c r="EL21">
        <v>46.561999999999998</v>
      </c>
      <c r="EM21">
        <v>48.125</v>
      </c>
      <c r="EN21">
        <v>47.436999999999998</v>
      </c>
      <c r="EO21">
        <v>47.186999999999998</v>
      </c>
      <c r="EP21">
        <v>48.561999999999998</v>
      </c>
      <c r="EQ21">
        <v>1755.45</v>
      </c>
      <c r="ER21">
        <v>39.5</v>
      </c>
      <c r="ES21">
        <v>0</v>
      </c>
      <c r="ET21">
        <v>1678826378.2</v>
      </c>
      <c r="EU21">
        <v>0</v>
      </c>
      <c r="EV21">
        <v>1106.5780769230771</v>
      </c>
      <c r="EW21">
        <v>-0.73333334817441764</v>
      </c>
      <c r="EX21">
        <v>-0.2188033063874841</v>
      </c>
      <c r="EY21">
        <v>18974.45384615385</v>
      </c>
      <c r="EZ21">
        <v>15</v>
      </c>
      <c r="FA21">
        <v>1678822983</v>
      </c>
      <c r="FB21" t="s">
        <v>410</v>
      </c>
      <c r="FC21">
        <v>1678822967</v>
      </c>
      <c r="FD21">
        <v>1678822983</v>
      </c>
      <c r="FE21">
        <v>8</v>
      </c>
      <c r="FF21">
        <v>2.9000000000000001E-2</v>
      </c>
      <c r="FG21">
        <v>4.0000000000000001E-3</v>
      </c>
      <c r="FH21">
        <v>4.9000000000000002E-2</v>
      </c>
      <c r="FI21">
        <v>1.4999999999999999E-2</v>
      </c>
      <c r="FJ21">
        <v>430</v>
      </c>
      <c r="FK21">
        <v>13</v>
      </c>
      <c r="FL21">
        <v>0.06</v>
      </c>
      <c r="FM21">
        <v>0.01</v>
      </c>
      <c r="FN21">
        <v>-44.928847500000003</v>
      </c>
      <c r="FO21">
        <v>0.15435534709194251</v>
      </c>
      <c r="FP21">
        <v>3.6060525422545321E-2</v>
      </c>
      <c r="FQ21">
        <v>-1</v>
      </c>
      <c r="FR21">
        <v>8.0496137500000007</v>
      </c>
      <c r="FS21">
        <v>-3.7406003752491019E-3</v>
      </c>
      <c r="FT21">
        <v>9.027061745107872E-4</v>
      </c>
      <c r="FU21">
        <v>-1</v>
      </c>
      <c r="FV21">
        <v>0</v>
      </c>
      <c r="FW21">
        <v>0</v>
      </c>
      <c r="FX21" t="s">
        <v>411</v>
      </c>
      <c r="FY21">
        <v>2.9318399999999998</v>
      </c>
      <c r="FZ21">
        <v>2.7049300000000001</v>
      </c>
      <c r="GA21">
        <v>8.9932300000000007E-2</v>
      </c>
      <c r="GB21">
        <v>9.7198000000000007E-2</v>
      </c>
      <c r="GC21">
        <v>9.6823099999999995E-2</v>
      </c>
      <c r="GD21">
        <v>6.2311800000000001E-2</v>
      </c>
      <c r="GE21">
        <v>33029.4</v>
      </c>
      <c r="GF21">
        <v>28894</v>
      </c>
      <c r="GG21">
        <v>30996.1</v>
      </c>
      <c r="GH21">
        <v>27899</v>
      </c>
      <c r="GI21">
        <v>37986.5</v>
      </c>
      <c r="GJ21">
        <v>37193.699999999997</v>
      </c>
      <c r="GK21">
        <v>44079.4</v>
      </c>
      <c r="GL21">
        <v>42285.4</v>
      </c>
      <c r="GM21">
        <v>1.5585199999999999</v>
      </c>
      <c r="GN21">
        <v>1.7708999999999999</v>
      </c>
      <c r="GO21">
        <v>6.08116E-2</v>
      </c>
      <c r="GP21">
        <v>0</v>
      </c>
      <c r="GQ21">
        <v>23.9861</v>
      </c>
      <c r="GR21">
        <v>999.9</v>
      </c>
      <c r="GS21">
        <v>31.4</v>
      </c>
      <c r="GT21">
        <v>30.1</v>
      </c>
      <c r="GU21">
        <v>13.4427</v>
      </c>
      <c r="GV21">
        <v>61.059800000000003</v>
      </c>
      <c r="GW21">
        <v>43.882199999999997</v>
      </c>
      <c r="GX21">
        <v>1</v>
      </c>
      <c r="GY21">
        <v>0.17726600000000001</v>
      </c>
      <c r="GZ21">
        <v>4.0618100000000004</v>
      </c>
      <c r="HA21">
        <v>20.241</v>
      </c>
      <c r="HB21">
        <v>5.2394499999999997</v>
      </c>
      <c r="HC21">
        <v>12.039899999999999</v>
      </c>
      <c r="HD21">
        <v>5.0171000000000001</v>
      </c>
      <c r="HE21">
        <v>3.2879999999999998</v>
      </c>
      <c r="HF21">
        <v>6018.7</v>
      </c>
      <c r="HG21">
        <v>9999</v>
      </c>
      <c r="HH21">
        <v>9999</v>
      </c>
      <c r="HI21">
        <v>155.5</v>
      </c>
      <c r="HJ21">
        <v>1.8689199999999999</v>
      </c>
      <c r="HK21">
        <v>1.8646199999999999</v>
      </c>
      <c r="HL21">
        <v>1.8692299999999999</v>
      </c>
      <c r="HM21">
        <v>1.8672299999999999</v>
      </c>
      <c r="HN21">
        <v>1.86337</v>
      </c>
      <c r="HO21">
        <v>1.86436</v>
      </c>
      <c r="HP21">
        <v>1.87015</v>
      </c>
      <c r="HQ21">
        <v>1.8693599999999999</v>
      </c>
      <c r="HR21">
        <v>0</v>
      </c>
      <c r="HS21">
        <v>0</v>
      </c>
      <c r="HT21">
        <v>0</v>
      </c>
      <c r="HU21">
        <v>0</v>
      </c>
      <c r="HV21" t="s">
        <v>412</v>
      </c>
      <c r="HW21" t="s">
        <v>413</v>
      </c>
      <c r="HX21" t="s">
        <v>414</v>
      </c>
      <c r="HY21" t="s">
        <v>414</v>
      </c>
      <c r="HZ21" t="s">
        <v>414</v>
      </c>
      <c r="IA21" t="s">
        <v>414</v>
      </c>
      <c r="IB21">
        <v>0</v>
      </c>
      <c r="IC21">
        <v>100</v>
      </c>
      <c r="ID21">
        <v>100</v>
      </c>
      <c r="IE21">
        <v>7.0000000000000007E-2</v>
      </c>
      <c r="IF21">
        <v>0.14280000000000001</v>
      </c>
      <c r="IG21">
        <v>0.33868553160590648</v>
      </c>
      <c r="IH21">
        <v>-6.1462078757559423E-4</v>
      </c>
      <c r="II21">
        <v>-1.8861989874597051E-7</v>
      </c>
      <c r="IJ21">
        <v>1.1980462299894961E-10</v>
      </c>
      <c r="IK21">
        <v>-4.2423968305596853E-2</v>
      </c>
      <c r="IL21">
        <v>-1.6848085045870601E-2</v>
      </c>
      <c r="IM21">
        <v>1.9789084769509481E-3</v>
      </c>
      <c r="IN21">
        <v>-2.7142391389806329E-5</v>
      </c>
      <c r="IO21">
        <v>3</v>
      </c>
      <c r="IP21">
        <v>2158</v>
      </c>
      <c r="IQ21">
        <v>1</v>
      </c>
      <c r="IR21">
        <v>19</v>
      </c>
      <c r="IS21">
        <v>56.8</v>
      </c>
      <c r="IT21">
        <v>56.6</v>
      </c>
      <c r="IU21">
        <v>1.1267100000000001</v>
      </c>
      <c r="IV21">
        <v>2.5842299999999998</v>
      </c>
      <c r="IW21">
        <v>1.5490699999999999</v>
      </c>
      <c r="IX21">
        <v>2.33521</v>
      </c>
      <c r="IY21">
        <v>1.50146</v>
      </c>
      <c r="IZ21">
        <v>2.3962400000000001</v>
      </c>
      <c r="JA21">
        <v>34.554900000000004</v>
      </c>
      <c r="JB21">
        <v>23.956199999999999</v>
      </c>
      <c r="JC21">
        <v>18</v>
      </c>
      <c r="JD21">
        <v>336.90800000000002</v>
      </c>
      <c r="JE21">
        <v>419.47199999999998</v>
      </c>
      <c r="JF21">
        <v>19.031099999999999</v>
      </c>
      <c r="JG21">
        <v>29.584900000000001</v>
      </c>
      <c r="JH21">
        <v>30</v>
      </c>
      <c r="JI21">
        <v>29.699200000000001</v>
      </c>
      <c r="JJ21">
        <v>29.692</v>
      </c>
      <c r="JK21">
        <v>22.5029</v>
      </c>
      <c r="JL21">
        <v>24.864599999999999</v>
      </c>
      <c r="JM21">
        <v>48.668599999999998</v>
      </c>
      <c r="JN21">
        <v>19.045400000000001</v>
      </c>
      <c r="JO21">
        <v>444.95100000000002</v>
      </c>
      <c r="JP21">
        <v>10.266500000000001</v>
      </c>
      <c r="JQ21">
        <v>99.133300000000006</v>
      </c>
      <c r="JR21">
        <v>98.920199999999994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2023-03-14T20:40:12Z</dcterms:created>
  <dcterms:modified xsi:type="dcterms:W3CDTF">2023-03-16T23:50:38Z</dcterms:modified>
</cp:coreProperties>
</file>