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B\Desktop\Gm calcs\36625 CGR3\2023 March T2\files for gm analysis\last 5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CW21" i="1" l="1"/>
  <c r="CV21" i="1"/>
  <c r="CT21" i="1"/>
  <c r="BI21" i="1"/>
  <c r="BH21" i="1"/>
  <c r="BA21" i="1"/>
  <c r="BD21" i="1" s="1"/>
  <c r="AZ21" i="1"/>
  <c r="AT21" i="1"/>
  <c r="AN21" i="1"/>
  <c r="AI21" i="1"/>
  <c r="AG21" i="1" s="1"/>
  <c r="Y21" i="1"/>
  <c r="X21" i="1"/>
  <c r="W21" i="1"/>
  <c r="S21" i="1"/>
  <c r="P21" i="1"/>
  <c r="CW20" i="1"/>
  <c r="S20" i="1" s="1"/>
  <c r="CV20" i="1"/>
  <c r="CT20" i="1"/>
  <c r="BI20" i="1"/>
  <c r="BH20" i="1"/>
  <c r="AZ20" i="1"/>
  <c r="AT20" i="1"/>
  <c r="AN20" i="1"/>
  <c r="BA20" i="1" s="1"/>
  <c r="BD20" i="1" s="1"/>
  <c r="AI20" i="1"/>
  <c r="AG20" i="1" s="1"/>
  <c r="Y20" i="1"/>
  <c r="X20" i="1"/>
  <c r="W20" i="1"/>
  <c r="P20" i="1"/>
  <c r="CW19" i="1"/>
  <c r="CV19" i="1"/>
  <c r="CT19" i="1"/>
  <c r="BI19" i="1"/>
  <c r="BH19" i="1"/>
  <c r="AZ19" i="1"/>
  <c r="AT19" i="1"/>
  <c r="AN19" i="1"/>
  <c r="BA19" i="1" s="1"/>
  <c r="BD19" i="1" s="1"/>
  <c r="AI19" i="1"/>
  <c r="AG19" i="1" s="1"/>
  <c r="Y19" i="1"/>
  <c r="W19" i="1" s="1"/>
  <c r="X19" i="1"/>
  <c r="P19" i="1"/>
  <c r="CW18" i="1"/>
  <c r="CV18" i="1"/>
  <c r="CT18" i="1"/>
  <c r="BI18" i="1"/>
  <c r="BH18" i="1"/>
  <c r="BA18" i="1"/>
  <c r="BD18" i="1" s="1"/>
  <c r="AZ18" i="1"/>
  <c r="AT18" i="1"/>
  <c r="AN18" i="1"/>
  <c r="AI18" i="1"/>
  <c r="AG18" i="1" s="1"/>
  <c r="Y18" i="1"/>
  <c r="X18" i="1"/>
  <c r="W18" i="1" s="1"/>
  <c r="P18" i="1"/>
  <c r="CW17" i="1"/>
  <c r="CV17" i="1"/>
  <c r="CT17" i="1"/>
  <c r="BI17" i="1"/>
  <c r="BH17" i="1"/>
  <c r="AZ17" i="1"/>
  <c r="AT17" i="1"/>
  <c r="AN17" i="1"/>
  <c r="BA17" i="1" s="1"/>
  <c r="BD17" i="1" s="1"/>
  <c r="AI17" i="1"/>
  <c r="AG17" i="1"/>
  <c r="K17" i="1" s="1"/>
  <c r="Y17" i="1"/>
  <c r="X17" i="1"/>
  <c r="W17" i="1" s="1"/>
  <c r="P17" i="1"/>
  <c r="K20" i="1" l="1"/>
  <c r="N20" i="1"/>
  <c r="I19" i="1"/>
  <c r="H19" i="1" s="1"/>
  <c r="J19" i="1"/>
  <c r="AW19" i="1" s="1"/>
  <c r="AY19" i="1" s="1"/>
  <c r="N19" i="1"/>
  <c r="K19" i="1"/>
  <c r="K21" i="1"/>
  <c r="N21" i="1"/>
  <c r="N17" i="1"/>
  <c r="CU18" i="1"/>
  <c r="AV18" i="1" s="1"/>
  <c r="CU20" i="1"/>
  <c r="AV20" i="1" s="1"/>
  <c r="AX20" i="1" s="1"/>
  <c r="CU19" i="1"/>
  <c r="AV19" i="1" s="1"/>
  <c r="CU21" i="1"/>
  <c r="AV21" i="1" s="1"/>
  <c r="AX21" i="1" s="1"/>
  <c r="AX19" i="1"/>
  <c r="CU17" i="1"/>
  <c r="AV17" i="1" s="1"/>
  <c r="AX17" i="1" s="1"/>
  <c r="BG18" i="1"/>
  <c r="BF18" i="1"/>
  <c r="BJ18" i="1" s="1"/>
  <c r="BK18" i="1" s="1"/>
  <c r="BE18" i="1"/>
  <c r="BG19" i="1"/>
  <c r="BF19" i="1"/>
  <c r="BJ19" i="1" s="1"/>
  <c r="BK19" i="1" s="1"/>
  <c r="BE19" i="1"/>
  <c r="BG17" i="1"/>
  <c r="BF17" i="1"/>
  <c r="BJ17" i="1" s="1"/>
  <c r="BK17" i="1" s="1"/>
  <c r="BE17" i="1"/>
  <c r="BG21" i="1"/>
  <c r="BF21" i="1"/>
  <c r="BJ21" i="1" s="1"/>
  <c r="BK21" i="1" s="1"/>
  <c r="BE21" i="1"/>
  <c r="I18" i="1"/>
  <c r="H18" i="1" s="1"/>
  <c r="N18" i="1"/>
  <c r="K18" i="1"/>
  <c r="AH18" i="1"/>
  <c r="J18" i="1"/>
  <c r="AW18" i="1" s="1"/>
  <c r="AY18" i="1" s="1"/>
  <c r="AA19" i="1"/>
  <c r="AX18" i="1"/>
  <c r="BE20" i="1"/>
  <c r="BG20" i="1"/>
  <c r="BF20" i="1"/>
  <c r="BJ20" i="1" s="1"/>
  <c r="BK20" i="1" s="1"/>
  <c r="AH17" i="1"/>
  <c r="AH21" i="1"/>
  <c r="I17" i="1"/>
  <c r="H17" i="1" s="1"/>
  <c r="S18" i="1"/>
  <c r="I21" i="1"/>
  <c r="H21" i="1" s="1"/>
  <c r="T21" i="1" s="1"/>
  <c r="U21" i="1" s="1"/>
  <c r="J17" i="1"/>
  <c r="AW17" i="1" s="1"/>
  <c r="AH20" i="1"/>
  <c r="J21" i="1"/>
  <c r="AW21" i="1" s="1"/>
  <c r="AY21" i="1" s="1"/>
  <c r="S19" i="1"/>
  <c r="S17" i="1"/>
  <c r="I20" i="1"/>
  <c r="H20" i="1" s="1"/>
  <c r="AH19" i="1"/>
  <c r="J20" i="1"/>
  <c r="AW20" i="1" s="1"/>
  <c r="AY20" i="1" s="1"/>
  <c r="AY17" i="1" l="1"/>
  <c r="AC21" i="1"/>
  <c r="V21" i="1"/>
  <c r="Z21" i="1" s="1"/>
  <c r="AB21" i="1"/>
  <c r="T19" i="1"/>
  <c r="U19" i="1" s="1"/>
  <c r="AA17" i="1"/>
  <c r="T17" i="1"/>
  <c r="U17" i="1" s="1"/>
  <c r="AA18" i="1"/>
  <c r="AA20" i="1"/>
  <c r="AA21" i="1"/>
  <c r="Q21" i="1"/>
  <c r="O21" i="1" s="1"/>
  <c r="R21" i="1" s="1"/>
  <c r="L21" i="1" s="1"/>
  <c r="M21" i="1" s="1"/>
  <c r="T20" i="1"/>
  <c r="U20" i="1" s="1"/>
  <c r="T18" i="1"/>
  <c r="U18" i="1" s="1"/>
  <c r="Q18" i="1" s="1"/>
  <c r="O18" i="1" s="1"/>
  <c r="R18" i="1" s="1"/>
  <c r="L18" i="1" s="1"/>
  <c r="M18" i="1" s="1"/>
  <c r="AC20" i="1" l="1"/>
  <c r="AB20" i="1"/>
  <c r="V20" i="1"/>
  <c r="Z20" i="1" s="1"/>
  <c r="AC17" i="1"/>
  <c r="V17" i="1"/>
  <c r="Z17" i="1" s="1"/>
  <c r="AB17" i="1"/>
  <c r="V18" i="1"/>
  <c r="Z18" i="1" s="1"/>
  <c r="AC18" i="1"/>
  <c r="AB18" i="1"/>
  <c r="V19" i="1"/>
  <c r="Z19" i="1" s="1"/>
  <c r="AC19" i="1"/>
  <c r="AB19" i="1"/>
  <c r="Q19" i="1"/>
  <c r="O19" i="1" s="1"/>
  <c r="R19" i="1" s="1"/>
  <c r="L19" i="1" s="1"/>
  <c r="M19" i="1" s="1"/>
  <c r="Q20" i="1"/>
  <c r="O20" i="1" s="1"/>
  <c r="R20" i="1" s="1"/>
  <c r="L20" i="1" s="1"/>
  <c r="M20" i="1" s="1"/>
  <c r="Q17" i="1"/>
  <c r="O17" i="1" s="1"/>
  <c r="R17" i="1" s="1"/>
  <c r="L17" i="1" s="1"/>
  <c r="M17" i="1" s="1"/>
  <c r="AD21" i="1"/>
  <c r="AD17" i="1" l="1"/>
  <c r="AD20" i="1"/>
  <c r="AD18" i="1"/>
  <c r="AD19" i="1"/>
</calcChain>
</file>

<file path=xl/sharedStrings.xml><?xml version="1.0" encoding="utf-8"?>
<sst xmlns="http://schemas.openxmlformats.org/spreadsheetml/2006/main" count="915" uniqueCount="424">
  <si>
    <t>File opened</t>
  </si>
  <si>
    <t>2023-03-14 10:00:01</t>
  </si>
  <si>
    <t>Console s/n</t>
  </si>
  <si>
    <t>68C-812072</t>
  </si>
  <si>
    <t>Console ver</t>
  </si>
  <si>
    <t>Bluestem v.2.1.08</t>
  </si>
  <si>
    <t>Scripts ver</t>
  </si>
  <si>
    <t>2022.05  2.1.08, Aug 2022</t>
  </si>
  <si>
    <t>Head s/n</t>
  </si>
  <si>
    <t>68H-712062</t>
  </si>
  <si>
    <t>Head ver</t>
  </si>
  <si>
    <t>1.4.22</t>
  </si>
  <si>
    <t>Head cal</t>
  </si>
  <si>
    <t>{"oxygen": "2", "co2azero": "0.915385", "co2aspan1": "1.00562", "co2aspan2": "-0.0163543", "co2aspan2a": "0.323813", "co2aspan2b": "0.323917", "co2aspanconc1": "2473", "co2aspanconc2": "301.4", "co2bzero": "0.971001", "co2bspan1": "1.00543", "co2bspan2": "-0.0165901", "co2bspan2a": "0.319699", "co2bspan2b": "0.31974", "co2bspanconc1": "2473", "co2bspanconc2": "301.4", "h2oazero": "1.02661", "h2oaspan1": "1.03638", "h2oaspan2": "0", "h2oaspan2a": "0.0701735", "h2oaspan2b": "0.0727267", "h2oaspanconc1": "11.69", "h2oaspanconc2": "0", "h2obzero": "1.05467", "h2obspan1": "1.02284", "h2obspan2": "0", "h2obspan2a": "0.0683454", "h2obspan2b": "0.0699065", "h2obspanconc1": "11.69", "h2obspanconc2": "0", "tazero": "0.0587292", "tbzero": "0.199738", "flowmeterzero": "0.994064", "flowazero": "0.32697", "flowbzero": "0.26414", "chamberpressurezero": "2.68058", "ssa_ref": "29145.1", "ssb_ref": "35279.6"}</t>
  </si>
  <si>
    <t>CO2 rangematch</t>
  </si>
  <si>
    <t>Wed Mar  8 15:59</t>
  </si>
  <si>
    <t>H2O rangematch</t>
  </si>
  <si>
    <t>Wed Mar  8 16:06</t>
  </si>
  <si>
    <t>Chamber type</t>
  </si>
  <si>
    <t>6800-01A</t>
  </si>
  <si>
    <t>Chamber s/n</t>
  </si>
  <si>
    <t>MPF-281822</t>
  </si>
  <si>
    <t>Chamber rev</t>
  </si>
  <si>
    <t>0</t>
  </si>
  <si>
    <t>Chamber cal</t>
  </si>
  <si>
    <t>Fluorometer</t>
  </si>
  <si>
    <t>Flr. Version</t>
  </si>
  <si>
    <t>10:00:01</t>
  </si>
  <si>
    <t>Stability Definition:	ΔCO2 (Meas2): Per=20	ΔH2O (Meas2):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</si>
  <si>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</si>
  <si>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</si>
  <si>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</si>
  <si>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</si>
  <si>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</si>
  <si>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</si>
  <si>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</si>
  <si>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</si>
  <si>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</si>
  <si>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</si>
  <si>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</si>
  <si>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</si>
  <si>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</si>
  <si>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</si>
  <si>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</si>
  <si>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</si>
  <si>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</si>
  <si>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</si>
  <si>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</si>
  <si>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</si>
  <si>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</si>
  <si>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</si>
  <si>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</si>
  <si>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</si>
  <si>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</si>
  <si>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</si>
  <si>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</si>
  <si>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</si>
  <si>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</si>
  <si>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</si>
  <si>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</si>
  <si>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</si>
  <si>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</si>
  <si>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</si>
  <si>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</si>
  <si>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</si>
  <si>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</si>
  <si>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</si>
  <si>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</si>
  <si>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</si>
  <si>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</si>
  <si>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</si>
  <si>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</si>
  <si>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</si>
  <si>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</si>
  <si>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</si>
  <si>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</si>
  <si>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</si>
  <si>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</si>
  <si>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</si>
  <si>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</si>
  <si>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</si>
  <si>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2.26794 85.6925 365.414 601.706 844.932 1034.27 1217.44 1352.56</t>
  </si>
  <si>
    <t>Fs_true</t>
  </si>
  <si>
    <t>0.307585 100.16 401.339 601.357 799.99 1001.37 1200.08 1400.64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</si>
  <si>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</si>
  <si>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</si>
  <si>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</si>
  <si>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</si>
  <si>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</si>
  <si>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</si>
  <si>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</si>
  <si>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</si>
  <si>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</si>
  <si>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</si>
  <si>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</si>
  <si>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</si>
  <si>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</si>
  <si>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</si>
  <si>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</si>
  <si>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</si>
  <si>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</si>
  <si>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</si>
  <si>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</si>
  <si>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</si>
  <si>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</si>
  <si>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</si>
  <si>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</si>
  <si>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</si>
  <si>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</si>
  <si>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</si>
  <si>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</si>
  <si>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</si>
  <si>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</si>
  <si>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</si>
  <si>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</si>
  <si>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</si>
  <si>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</si>
  <si>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</si>
  <si>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</si>
  <si>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</si>
  <si>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</si>
  <si>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</si>
  <si>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</si>
  <si>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</si>
  <si>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</si>
  <si>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</si>
  <si>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</si>
  <si>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</si>
  <si>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</si>
  <si>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</si>
  <si>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</si>
  <si>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</si>
  <si>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</si>
  <si>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</si>
  <si>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</si>
  <si>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</si>
  <si>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</si>
  <si>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</si>
  <si>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</si>
  <si>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</si>
  <si>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</si>
  <si>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</si>
  <si>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</si>
  <si>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</si>
  <si>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</si>
  <si>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</si>
  <si>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</si>
  <si>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</si>
  <si>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</si>
  <si>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</si>
  <si>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</si>
  <si>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</si>
  <si>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</si>
  <si>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</si>
  <si>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</si>
  <si>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</si>
  <si>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</si>
  <si>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</si>
  <si>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</si>
  <si>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</si>
  <si>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</si>
  <si>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</si>
  <si>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</si>
  <si>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</si>
  <si>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</si>
  <si>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</si>
  <si>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</si>
  <si>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</si>
  <si>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</si>
  <si>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</si>
  <si>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</si>
  <si>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</si>
  <si>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</si>
  <si>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</si>
  <si>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</si>
  <si>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</si>
  <si>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</si>
  <si>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</si>
  <si>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</si>
  <si>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</si>
  <si>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</si>
  <si>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</si>
  <si>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</si>
  <si>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</si>
  <si>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</si>
  <si>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</si>
  <si>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</si>
  <si>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</si>
  <si>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</si>
  <si>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</si>
  <si>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</si>
  <si>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</si>
  <si>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</si>
  <si>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</si>
  <si>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</si>
  <si>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</si>
  <si>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</si>
  <si>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</si>
  <si>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</si>
  <si>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</si>
  <si>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</si>
  <si>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</si>
  <si>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</si>
  <si>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</si>
  <si>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</si>
  <si>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</si>
  <si>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</si>
  <si>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</si>
  <si>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</si>
  <si>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</si>
  <si>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</si>
  <si>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</si>
  <si>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</si>
  <si>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</si>
  <si>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</si>
  <si>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</si>
  <si>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</si>
  <si>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</si>
  <si>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</si>
  <si>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</si>
  <si>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</si>
  <si>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</si>
  <si>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</si>
  <si>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</si>
  <si>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</si>
  <si>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</si>
  <si>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</si>
  <si>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</si>
  <si>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</si>
  <si>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</si>
  <si>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</si>
  <si>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</si>
  <si>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</si>
  <si>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</si>
  <si>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</si>
  <si>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</si>
  <si>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</si>
  <si>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</si>
  <si>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</si>
  <si>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</si>
  <si>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</si>
  <si>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</si>
  <si>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</si>
  <si>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</si>
  <si>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</si>
  <si>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</si>
  <si>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</si>
  <si>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</si>
  <si>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</si>
  <si>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</si>
  <si>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</si>
  <si>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</si>
  <si>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</si>
  <si>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</si>
  <si>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</si>
  <si>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</si>
  <si>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</si>
  <si>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</si>
  <si>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</si>
  <si>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</si>
  <si>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</si>
  <si>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</si>
  <si>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</si>
  <si>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</si>
  <si>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</si>
  <si>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</si>
  <si>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</si>
  <si>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</si>
  <si>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</si>
  <si>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</si>
  <si>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</si>
  <si>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</si>
  <si>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</si>
  <si>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</si>
  <si>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</si>
  <si>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</si>
  <si>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</si>
  <si>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</si>
  <si>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</si>
  <si>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</si>
  <si>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</si>
  <si>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</si>
  <si>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</si>
  <si>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</si>
  <si>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</si>
  <si>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</si>
  <si>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</si>
  <si>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</si>
  <si>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</si>
  <si>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</si>
  <si>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</si>
  <si>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</si>
  <si>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</si>
  <si>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</si>
  <si>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</si>
  <si>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</si>
  <si>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</si>
  <si>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</si>
  <si>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</si>
  <si>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</si>
  <si>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</si>
  <si>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</si>
  <si>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</si>
  <si>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</si>
  <si>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</si>
  <si>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</si>
  <si>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</si>
  <si>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</si>
  <si>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</si>
  <si>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</si>
  <si>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</si>
  <si>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</si>
  <si>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</si>
  <si>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</si>
  <si>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</si>
  <si>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</si>
  <si>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</si>
  <si>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</si>
  <si>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</si>
  <si>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</si>
  <si>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</si>
  <si>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</si>
  <si>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</si>
  <si>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</si>
  <si>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</si>
  <si>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</si>
  <si>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</si>
  <si>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</si>
  <si>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</si>
  <si>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</si>
  <si>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</si>
  <si>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</si>
  <si>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</si>
  <si>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</si>
  <si>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</si>
  <si>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</si>
  <si>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</si>
  <si>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</si>
  <si>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</si>
  <si>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</si>
  <si>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</si>
  <si>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</si>
  <si>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</si>
  <si>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</si>
  <si>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</si>
  <si>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</si>
  <si>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</si>
  <si>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</si>
  <si>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</si>
  <si>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</si>
  <si>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</si>
  <si>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</si>
  <si>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</si>
  <si>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</si>
  <si>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</si>
  <si>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</si>
  <si>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</si>
  <si>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</si>
  <si>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</si>
  <si>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</si>
  <si>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</si>
  <si>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</si>
  <si>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</si>
  <si>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</si>
  <si>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</si>
  <si>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</si>
  <si>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</si>
  <si>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</si>
  <si>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</si>
  <si>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</si>
  <si>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</si>
  <si>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</si>
  <si>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</si>
  <si>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</si>
  <si>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</si>
  <si>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</si>
  <si>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</si>
  <si>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</si>
  <si>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</si>
  <si>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</si>
  <si>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</si>
  <si>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</si>
  <si>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</si>
  <si>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</si>
  <si>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</si>
  <si>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</si>
  <si>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</si>
  <si>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</si>
  <si>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</si>
  <si>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</si>
  <si>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</si>
  <si>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</si>
  <si>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</si>
  <si>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</si>
  <si>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</si>
  <si>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</si>
  <si>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</si>
  <si>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</si>
  <si>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</si>
  <si>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</si>
  <si>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</si>
  <si>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</si>
  <si>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</si>
  <si>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</si>
  <si>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</si>
  <si>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</si>
  <si>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none</t>
  </si>
  <si>
    <t>-</t>
  </si>
  <si>
    <t>0: Broadleaf</t>
  </si>
  <si>
    <t>08:40:26</t>
  </si>
  <si>
    <t>0/0</t>
  </si>
  <si>
    <t>00000000</t>
  </si>
  <si>
    <t>iiiiiiii</t>
  </si>
  <si>
    <t>off</t>
  </si>
  <si>
    <t>20230314 10:19:17</t>
  </si>
  <si>
    <t>10:19:17</t>
  </si>
  <si>
    <t>20230314 10:22:17</t>
  </si>
  <si>
    <t>10:22:17</t>
  </si>
  <si>
    <t>20230314 10:25:17</t>
  </si>
  <si>
    <t>10:25:17</t>
  </si>
  <si>
    <t>20230314 10:28:17</t>
  </si>
  <si>
    <t>10:28:17</t>
  </si>
  <si>
    <t>20230314 10:31:17</t>
  </si>
  <si>
    <t>10:31:17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</si>
</sst>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R21"/>
  <sheetViews>
    <sheetView tabSelected="1" workbookViewId="0">
      <selection activeCell="A17" sqref="A17:XFD21"/>
    </sheetView>
  </sheetViews>
  <sheetFormatPr defaultRowHeight="15" x14ac:dyDescent="0.25"/>
  <sheetData>
    <row r="2" spans="1:278" x14ac:dyDescent="0.25">
      <c r="A2" t="s">
        <v>29</v>
      </c>
      <c r="B2" t="s">
        <v>30</v>
      </c>
      <c r="C2" t="s">
        <v>32</v>
      </c>
    </row>
    <row r="3" spans="1:278" x14ac:dyDescent="0.25">
      <c r="B3" t="s">
        <v>31</v>
      </c>
      <c r="C3">
        <v>2</v>
      </c>
    </row>
    <row r="4" spans="1:278" x14ac:dyDescent="0.25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78" x14ac:dyDescent="0.25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78" x14ac:dyDescent="0.25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78" x14ac:dyDescent="0.25">
      <c r="B7">
        <v>0</v>
      </c>
      <c r="C7">
        <v>1</v>
      </c>
      <c r="D7">
        <v>0</v>
      </c>
      <c r="E7">
        <v>0</v>
      </c>
    </row>
    <row r="8" spans="1:278" x14ac:dyDescent="0.25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78" x14ac:dyDescent="0.25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78" x14ac:dyDescent="0.25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78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78" x14ac:dyDescent="0.25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78" x14ac:dyDescent="0.25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78" x14ac:dyDescent="0.25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91</v>
      </c>
      <c r="CU14" t="s">
        <v>91</v>
      </c>
      <c r="CV14" t="s">
        <v>91</v>
      </c>
      <c r="CW14" t="s">
        <v>91</v>
      </c>
      <c r="CX14" t="s">
        <v>92</v>
      </c>
      <c r="CY14" t="s">
        <v>92</v>
      </c>
      <c r="CZ14" t="s">
        <v>92</v>
      </c>
      <c r="DA14" t="s">
        <v>92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97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</row>
    <row r="15" spans="1:278" x14ac:dyDescent="0.25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87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179</v>
      </c>
      <c r="BY15" t="s">
        <v>180</v>
      </c>
      <c r="BZ15" t="s">
        <v>181</v>
      </c>
      <c r="CA15" t="s">
        <v>182</v>
      </c>
      <c r="CB15" t="s">
        <v>183</v>
      </c>
      <c r="CC15" t="s">
        <v>184</v>
      </c>
      <c r="CD15" t="s">
        <v>185</v>
      </c>
      <c r="CE15" t="s">
        <v>186</v>
      </c>
      <c r="CF15" t="s">
        <v>187</v>
      </c>
      <c r="CG15" t="s">
        <v>167</v>
      </c>
      <c r="CH15" t="s">
        <v>188</v>
      </c>
      <c r="CI15" t="s">
        <v>189</v>
      </c>
      <c r="CJ15" t="s">
        <v>190</v>
      </c>
      <c r="CK15" t="s">
        <v>141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111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245</v>
      </c>
      <c r="EP15" t="s">
        <v>246</v>
      </c>
      <c r="EQ15" t="s">
        <v>247</v>
      </c>
      <c r="ER15" t="s">
        <v>248</v>
      </c>
      <c r="ES15" t="s">
        <v>249</v>
      </c>
      <c r="ET15" t="s">
        <v>250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106</v>
      </c>
      <c r="FB15" t="s">
        <v>109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  <c r="JG15" t="s">
        <v>365</v>
      </c>
      <c r="JH15" t="s">
        <v>366</v>
      </c>
      <c r="JI15" t="s">
        <v>367</v>
      </c>
      <c r="JJ15" t="s">
        <v>368</v>
      </c>
      <c r="JK15" t="s">
        <v>369</v>
      </c>
      <c r="JL15" t="s">
        <v>370</v>
      </c>
      <c r="JM15" t="s">
        <v>371</v>
      </c>
      <c r="JN15" t="s">
        <v>372</v>
      </c>
      <c r="JO15" t="s">
        <v>373</v>
      </c>
      <c r="JP15" t="s">
        <v>374</v>
      </c>
      <c r="JQ15" t="s">
        <v>375</v>
      </c>
      <c r="JR15" t="s">
        <v>376</v>
      </c>
    </row>
    <row r="16" spans="1:278" x14ac:dyDescent="0.25">
      <c r="B16" t="s">
        <v>377</v>
      </c>
      <c r="C16" t="s">
        <v>377</v>
      </c>
      <c r="F16" t="s">
        <v>377</v>
      </c>
      <c r="G16" t="s">
        <v>377</v>
      </c>
      <c r="H16" t="s">
        <v>378</v>
      </c>
      <c r="I16" t="s">
        <v>379</v>
      </c>
      <c r="J16" t="s">
        <v>380</v>
      </c>
      <c r="K16" t="s">
        <v>381</v>
      </c>
      <c r="L16" t="s">
        <v>381</v>
      </c>
      <c r="M16" t="s">
        <v>214</v>
      </c>
      <c r="N16" t="s">
        <v>214</v>
      </c>
      <c r="O16" t="s">
        <v>378</v>
      </c>
      <c r="P16" t="s">
        <v>378</v>
      </c>
      <c r="Q16" t="s">
        <v>378</v>
      </c>
      <c r="R16" t="s">
        <v>378</v>
      </c>
      <c r="S16" t="s">
        <v>382</v>
      </c>
      <c r="T16" t="s">
        <v>383</v>
      </c>
      <c r="U16" t="s">
        <v>383</v>
      </c>
      <c r="V16" t="s">
        <v>384</v>
      </c>
      <c r="W16" t="s">
        <v>385</v>
      </c>
      <c r="X16" t="s">
        <v>384</v>
      </c>
      <c r="Y16" t="s">
        <v>384</v>
      </c>
      <c r="Z16" t="s">
        <v>384</v>
      </c>
      <c r="AA16" t="s">
        <v>382</v>
      </c>
      <c r="AB16" t="s">
        <v>382</v>
      </c>
      <c r="AC16" t="s">
        <v>382</v>
      </c>
      <c r="AD16" t="s">
        <v>382</v>
      </c>
      <c r="AE16" t="s">
        <v>386</v>
      </c>
      <c r="AF16" t="s">
        <v>385</v>
      </c>
      <c r="AH16" t="s">
        <v>385</v>
      </c>
      <c r="AI16" t="s">
        <v>386</v>
      </c>
      <c r="AO16" t="s">
        <v>380</v>
      </c>
      <c r="AV16" t="s">
        <v>380</v>
      </c>
      <c r="AW16" t="s">
        <v>380</v>
      </c>
      <c r="AX16" t="s">
        <v>380</v>
      </c>
      <c r="AY16" t="s">
        <v>387</v>
      </c>
      <c r="BM16" t="s">
        <v>388</v>
      </c>
      <c r="BO16" t="s">
        <v>388</v>
      </c>
      <c r="BP16" t="s">
        <v>380</v>
      </c>
      <c r="BS16" t="s">
        <v>388</v>
      </c>
      <c r="BT16" t="s">
        <v>385</v>
      </c>
      <c r="BW16" t="s">
        <v>389</v>
      </c>
      <c r="BX16" t="s">
        <v>389</v>
      </c>
      <c r="BZ16" t="s">
        <v>390</v>
      </c>
      <c r="CA16" t="s">
        <v>388</v>
      </c>
      <c r="CC16" t="s">
        <v>388</v>
      </c>
      <c r="CD16" t="s">
        <v>380</v>
      </c>
      <c r="CH16" t="s">
        <v>388</v>
      </c>
      <c r="CJ16" t="s">
        <v>391</v>
      </c>
      <c r="CM16" t="s">
        <v>388</v>
      </c>
      <c r="CN16" t="s">
        <v>388</v>
      </c>
      <c r="CP16" t="s">
        <v>388</v>
      </c>
      <c r="CR16" t="s">
        <v>388</v>
      </c>
      <c r="CT16" t="s">
        <v>380</v>
      </c>
      <c r="CU16" t="s">
        <v>380</v>
      </c>
      <c r="CW16" t="s">
        <v>392</v>
      </c>
      <c r="CX16" t="s">
        <v>393</v>
      </c>
      <c r="DA16" t="s">
        <v>378</v>
      </c>
      <c r="DB16" t="s">
        <v>377</v>
      </c>
      <c r="DC16" t="s">
        <v>381</v>
      </c>
      <c r="DD16" t="s">
        <v>381</v>
      </c>
      <c r="DE16" t="s">
        <v>394</v>
      </c>
      <c r="DF16" t="s">
        <v>394</v>
      </c>
      <c r="DG16" t="s">
        <v>381</v>
      </c>
      <c r="DH16" t="s">
        <v>394</v>
      </c>
      <c r="DI16" t="s">
        <v>386</v>
      </c>
      <c r="DJ16" t="s">
        <v>384</v>
      </c>
      <c r="DK16" t="s">
        <v>384</v>
      </c>
      <c r="DL16" t="s">
        <v>383</v>
      </c>
      <c r="DM16" t="s">
        <v>383</v>
      </c>
      <c r="DN16" t="s">
        <v>383</v>
      </c>
      <c r="DO16" t="s">
        <v>383</v>
      </c>
      <c r="DP16" t="s">
        <v>383</v>
      </c>
      <c r="DQ16" t="s">
        <v>395</v>
      </c>
      <c r="DR16" t="s">
        <v>380</v>
      </c>
      <c r="DS16" t="s">
        <v>380</v>
      </c>
      <c r="DT16" t="s">
        <v>381</v>
      </c>
      <c r="DU16" t="s">
        <v>381</v>
      </c>
      <c r="DV16" t="s">
        <v>381</v>
      </c>
      <c r="DW16" t="s">
        <v>394</v>
      </c>
      <c r="DX16" t="s">
        <v>381</v>
      </c>
      <c r="DY16" t="s">
        <v>394</v>
      </c>
      <c r="DZ16" t="s">
        <v>384</v>
      </c>
      <c r="EA16" t="s">
        <v>384</v>
      </c>
      <c r="EB16" t="s">
        <v>383</v>
      </c>
      <c r="EC16" t="s">
        <v>383</v>
      </c>
      <c r="ED16" t="s">
        <v>380</v>
      </c>
      <c r="EI16" t="s">
        <v>380</v>
      </c>
      <c r="EL16" t="s">
        <v>383</v>
      </c>
      <c r="EM16" t="s">
        <v>383</v>
      </c>
      <c r="EN16" t="s">
        <v>383</v>
      </c>
      <c r="EO16" t="s">
        <v>383</v>
      </c>
      <c r="EP16" t="s">
        <v>383</v>
      </c>
      <c r="EQ16" t="s">
        <v>380</v>
      </c>
      <c r="ER16" t="s">
        <v>380</v>
      </c>
      <c r="ES16" t="s">
        <v>380</v>
      </c>
      <c r="ET16" t="s">
        <v>377</v>
      </c>
      <c r="EW16" t="s">
        <v>396</v>
      </c>
      <c r="EX16" t="s">
        <v>396</v>
      </c>
      <c r="EZ16" t="s">
        <v>377</v>
      </c>
      <c r="FA16" t="s">
        <v>397</v>
      </c>
      <c r="FC16" t="s">
        <v>377</v>
      </c>
      <c r="FD16" t="s">
        <v>377</v>
      </c>
      <c r="FF16" t="s">
        <v>398</v>
      </c>
      <c r="FG16" t="s">
        <v>399</v>
      </c>
      <c r="FH16" t="s">
        <v>398</v>
      </c>
      <c r="FI16" t="s">
        <v>399</v>
      </c>
      <c r="FJ16" t="s">
        <v>398</v>
      </c>
      <c r="FK16" t="s">
        <v>399</v>
      </c>
      <c r="FL16" t="s">
        <v>385</v>
      </c>
      <c r="FM16" t="s">
        <v>385</v>
      </c>
      <c r="FO16" t="s">
        <v>400</v>
      </c>
      <c r="FS16" t="s">
        <v>400</v>
      </c>
      <c r="FY16" t="s">
        <v>401</v>
      </c>
      <c r="FZ16" t="s">
        <v>401</v>
      </c>
      <c r="GM16" t="s">
        <v>401</v>
      </c>
      <c r="GN16" t="s">
        <v>401</v>
      </c>
      <c r="GO16" t="s">
        <v>402</v>
      </c>
      <c r="GP16" t="s">
        <v>402</v>
      </c>
      <c r="GQ16" t="s">
        <v>383</v>
      </c>
      <c r="GR16" t="s">
        <v>383</v>
      </c>
      <c r="GS16" t="s">
        <v>385</v>
      </c>
      <c r="GT16" t="s">
        <v>383</v>
      </c>
      <c r="GU16" t="s">
        <v>394</v>
      </c>
      <c r="GV16" t="s">
        <v>385</v>
      </c>
      <c r="GW16" t="s">
        <v>385</v>
      </c>
      <c r="GY16" t="s">
        <v>401</v>
      </c>
      <c r="GZ16" t="s">
        <v>401</v>
      </c>
      <c r="HA16" t="s">
        <v>401</v>
      </c>
      <c r="HB16" t="s">
        <v>401</v>
      </c>
      <c r="HC16" t="s">
        <v>401</v>
      </c>
      <c r="HD16" t="s">
        <v>401</v>
      </c>
      <c r="HE16" t="s">
        <v>401</v>
      </c>
      <c r="HF16" t="s">
        <v>403</v>
      </c>
      <c r="HG16" t="s">
        <v>403</v>
      </c>
      <c r="HH16" t="s">
        <v>403</v>
      </c>
      <c r="HI16" t="s">
        <v>404</v>
      </c>
      <c r="HJ16" t="s">
        <v>401</v>
      </c>
      <c r="HK16" t="s">
        <v>401</v>
      </c>
      <c r="HL16" t="s">
        <v>401</v>
      </c>
      <c r="HM16" t="s">
        <v>401</v>
      </c>
      <c r="HN16" t="s">
        <v>401</v>
      </c>
      <c r="HO16" t="s">
        <v>401</v>
      </c>
      <c r="HP16" t="s">
        <v>401</v>
      </c>
      <c r="HQ16" t="s">
        <v>401</v>
      </c>
      <c r="HR16" t="s">
        <v>401</v>
      </c>
      <c r="HS16" t="s">
        <v>401</v>
      </c>
      <c r="HT16" t="s">
        <v>401</v>
      </c>
      <c r="HU16" t="s">
        <v>401</v>
      </c>
      <c r="IB16" t="s">
        <v>401</v>
      </c>
      <c r="IC16" t="s">
        <v>385</v>
      </c>
      <c r="ID16" t="s">
        <v>385</v>
      </c>
      <c r="IE16" t="s">
        <v>398</v>
      </c>
      <c r="IF16" t="s">
        <v>399</v>
      </c>
      <c r="IG16" t="s">
        <v>399</v>
      </c>
      <c r="IK16" t="s">
        <v>399</v>
      </c>
      <c r="IO16" t="s">
        <v>381</v>
      </c>
      <c r="IP16" t="s">
        <v>381</v>
      </c>
      <c r="IQ16" t="s">
        <v>394</v>
      </c>
      <c r="IR16" t="s">
        <v>394</v>
      </c>
      <c r="IS16" t="s">
        <v>405</v>
      </c>
      <c r="IT16" t="s">
        <v>405</v>
      </c>
      <c r="IU16" t="s">
        <v>401</v>
      </c>
      <c r="IV16" t="s">
        <v>401</v>
      </c>
      <c r="IW16" t="s">
        <v>401</v>
      </c>
      <c r="IX16" t="s">
        <v>401</v>
      </c>
      <c r="IY16" t="s">
        <v>401</v>
      </c>
      <c r="IZ16" t="s">
        <v>401</v>
      </c>
      <c r="JA16" t="s">
        <v>383</v>
      </c>
      <c r="JB16" t="s">
        <v>401</v>
      </c>
      <c r="JD16" t="s">
        <v>386</v>
      </c>
      <c r="JE16" t="s">
        <v>386</v>
      </c>
      <c r="JF16" t="s">
        <v>383</v>
      </c>
      <c r="JG16" t="s">
        <v>383</v>
      </c>
      <c r="JH16" t="s">
        <v>383</v>
      </c>
      <c r="JI16" t="s">
        <v>383</v>
      </c>
      <c r="JJ16" t="s">
        <v>383</v>
      </c>
      <c r="JK16" t="s">
        <v>385</v>
      </c>
      <c r="JL16" t="s">
        <v>385</v>
      </c>
      <c r="JM16" t="s">
        <v>385</v>
      </c>
      <c r="JN16" t="s">
        <v>383</v>
      </c>
      <c r="JO16" t="s">
        <v>381</v>
      </c>
      <c r="JP16" t="s">
        <v>394</v>
      </c>
      <c r="JQ16" t="s">
        <v>385</v>
      </c>
      <c r="JR16" t="s">
        <v>385</v>
      </c>
    </row>
    <row r="17" spans="1:278" x14ac:dyDescent="0.25">
      <c r="A17">
        <v>6</v>
      </c>
      <c r="B17">
        <v>1678807157</v>
      </c>
      <c r="C17">
        <v>900</v>
      </c>
      <c r="D17" t="s">
        <v>414</v>
      </c>
      <c r="E17" t="s">
        <v>415</v>
      </c>
      <c r="F17" t="s">
        <v>406</v>
      </c>
      <c r="G17">
        <v>1678807157</v>
      </c>
      <c r="H17">
        <f t="shared" ref="H17:H21" si="0">(I17)/1000</f>
        <v>7.2081027668239274E-3</v>
      </c>
      <c r="I17">
        <f t="shared" ref="I17:I21" si="1">1000*DI17*AG17*(DE17-DF17)/(100*CX17*(1000-AG17*DE17))</f>
        <v>7.2081027668239273</v>
      </c>
      <c r="J17">
        <f t="shared" ref="J17:J21" si="2">DI17*AG17*(DD17-DC17*(1000-AG17*DF17)/(1000-AG17*DE17))/(100*CX17)</f>
        <v>34.133725776228246</v>
      </c>
      <c r="K17">
        <f t="shared" ref="K17:K21" si="3">DC17 - IF(AG17&gt;1, J17*CX17*100/(AI17*DQ17), 0)</f>
        <v>399.95499999999998</v>
      </c>
      <c r="L17">
        <f t="shared" ref="L17:L21" si="4">((R17-H17/2)*K17-J17)/(R17+H17/2)</f>
        <v>293.47120626239888</v>
      </c>
      <c r="M17">
        <f t="shared" ref="M17:M21" si="5">L17*(DJ17+DK17)/1000</f>
        <v>29.457772477205094</v>
      </c>
      <c r="N17">
        <f t="shared" ref="N17:N21" si="6">(DC17 - IF(AG17&gt;1, J17*CX17*100/(AI17*DQ17), 0))*(DJ17+DK17)/1000</f>
        <v>40.146301032974996</v>
      </c>
      <c r="O17">
        <f t="shared" ref="O17:O21" si="7">2/((1/Q17-1/P17)+SIGN(Q17)*SQRT((1/Q17-1/P17)*(1/Q17-1/P17) + 4*CY17/((CY17+1)*(CY17+1))*(2*1/Q17*1/P17-1/P17*1/P17)))</f>
        <v>0.60400923653655214</v>
      </c>
      <c r="P17">
        <f t="shared" ref="P17:P21" si="8">IF(LEFT(CZ17,1)&lt;&gt;"0",IF(LEFT(CZ17,1)="1",3,DA17),$D$5+$E$5*(DQ17*DJ17/($K$5*1000))+$F$5*(DQ17*DJ17/($K$5*1000))*MAX(MIN(CX17,$J$5),$I$5)*MAX(MIN(CX17,$J$5),$I$5)+$G$5*MAX(MIN(CX17,$J$5),$I$5)*(DQ17*DJ17/($K$5*1000))+$H$5*(DQ17*DJ17/($K$5*1000))*(DQ17*DJ17/($K$5*1000)))</f>
        <v>2.9306706258470885</v>
      </c>
      <c r="Q17">
        <f t="shared" ref="Q17:Q21" si="9">H17*(1000-(1000*0.61365*EXP(17.502*U17/(240.97+U17))/(DJ17+DK17)+DE17)/2)/(1000*0.61365*EXP(17.502*U17/(240.97+U17))/(DJ17+DK17)-DE17)</f>
        <v>0.54242315145062403</v>
      </c>
      <c r="R17">
        <f t="shared" ref="R17:R21" si="10">1/((CY17+1)/(O17/1.6)+1/(P17/1.37)) + CY17/((CY17+1)/(O17/1.6) + CY17/(P17/1.37))</f>
        <v>0.34402295568538427</v>
      </c>
      <c r="S17">
        <f t="shared" ref="S17:S21" si="11">(CT17*CW17)</f>
        <v>289.57981792376836</v>
      </c>
      <c r="T17">
        <f t="shared" ref="T17:T21" si="12">(DL17+(S17+2*0.95*0.0000000567*(((DL17+$B$7)+273)^4-(DL17+273)^4)-44100*H17)/(1.84*29.3*P17+8*0.95*0.0000000567*(DL17+273)^3))</f>
        <v>25.320311676477722</v>
      </c>
      <c r="U17">
        <f t="shared" ref="U17:U21" si="13">($C$7*DM17+$D$7*DN17+$E$7*T17)</f>
        <v>24.967099999999999</v>
      </c>
      <c r="V17">
        <f t="shared" ref="V17:V21" si="14">0.61365*EXP(17.502*U17/(240.97+U17))</f>
        <v>3.173446096442142</v>
      </c>
      <c r="W17">
        <f t="shared" ref="W17:W21" si="15">(X17/Y17*100)</f>
        <v>57.224592528304555</v>
      </c>
      <c r="X17">
        <f t="shared" ref="X17:X21" si="16">DE17*(DJ17+DK17)/1000</f>
        <v>1.8730958859269997</v>
      </c>
      <c r="Y17">
        <f t="shared" ref="Y17:Y21" si="17">0.61365*EXP(17.502*DL17/(240.97+DL17))</f>
        <v>3.2732358644590174</v>
      </c>
      <c r="Z17">
        <f t="shared" ref="Z17:Z21" si="18">(V17-DE17*(DJ17+DK17)/1000)</f>
        <v>1.3003502105151423</v>
      </c>
      <c r="AA17">
        <f t="shared" ref="AA17:AA21" si="19">(-H17*44100)</f>
        <v>-317.87733201693521</v>
      </c>
      <c r="AB17">
        <f t="shared" ref="AB17:AB21" si="20">2*29.3*P17*0.92*(DL17-U17)</f>
        <v>82.190723348904044</v>
      </c>
      <c r="AC17">
        <f t="shared" ref="AC17:AC21" si="21">2*0.95*0.0000000567*(((DL17+$B$7)+273)^4-(U17+273)^4)</f>
        <v>5.9457833766098194</v>
      </c>
      <c r="AD17">
        <f t="shared" ref="AD17:AD21" si="22">S17+AC17+AA17+AB17</f>
        <v>59.838992632347015</v>
      </c>
      <c r="AE17">
        <v>101</v>
      </c>
      <c r="AF17">
        <v>20</v>
      </c>
      <c r="AG17">
        <f t="shared" ref="AG17:AG21" si="23">IF(AE17*$H$13&gt;=AI17,1,(AI17/(AI17-AE17*$H$13)))</f>
        <v>1</v>
      </c>
      <c r="AH17">
        <f t="shared" ref="AH17:AH21" si="24">(AG17-1)*100</f>
        <v>0</v>
      </c>
      <c r="AI17">
        <f t="shared" ref="AI17:AI21" si="25">MAX(0,($B$13+$C$13*DQ17)/(1+$D$13*DQ17)*DJ17/(DL17+273)*$E$13)</f>
        <v>53183.707730466864</v>
      </c>
      <c r="AJ17" t="s">
        <v>407</v>
      </c>
      <c r="AK17" t="s">
        <v>407</v>
      </c>
      <c r="AL17">
        <v>0</v>
      </c>
      <c r="AM17">
        <v>0</v>
      </c>
      <c r="AN17" t="e">
        <f t="shared" ref="AN17:AN21" si="26">1-AL17/AM17</f>
        <v>#DIV/0!</v>
      </c>
      <c r="AO17">
        <v>0</v>
      </c>
      <c r="AP17" t="s">
        <v>407</v>
      </c>
      <c r="AQ17" t="s">
        <v>407</v>
      </c>
      <c r="AR17">
        <v>0</v>
      </c>
      <c r="AS17">
        <v>0</v>
      </c>
      <c r="AT17" t="e">
        <f t="shared" ref="AT17:AT21" si="27">1-AR17/AS17</f>
        <v>#DIV/0!</v>
      </c>
      <c r="AU17">
        <v>0.5</v>
      </c>
      <c r="AV17">
        <f t="shared" ref="AV17:AV21" si="28">CU17</f>
        <v>1513.2521999605017</v>
      </c>
      <c r="AW17">
        <f t="shared" ref="AW17:AW21" si="29">J17</f>
        <v>34.133725776228246</v>
      </c>
      <c r="AX17" t="e">
        <f t="shared" ref="AX17:AX21" si="30">AT17*AU17*AV17</f>
        <v>#DIV/0!</v>
      </c>
      <c r="AY17">
        <f t="shared" ref="AY17:AY21" si="31">(AW17-AO17)/AV17</f>
        <v>2.2556534711873667E-2</v>
      </c>
      <c r="AZ17" t="e">
        <f t="shared" ref="AZ17:AZ21" si="32">(AM17-AS17)/AS17</f>
        <v>#DIV/0!</v>
      </c>
      <c r="BA17" t="e">
        <f t="shared" ref="BA17:BA21" si="33">AL17/(AN17+AL17/AS17)</f>
        <v>#DIV/0!</v>
      </c>
      <c r="BB17" t="s">
        <v>407</v>
      </c>
      <c r="BC17">
        <v>0</v>
      </c>
      <c r="BD17" t="e">
        <f t="shared" ref="BD17:BD21" si="34">IF(BC17&lt;&gt;0, BC17, BA17)</f>
        <v>#DIV/0!</v>
      </c>
      <c r="BE17" t="e">
        <f t="shared" ref="BE17:BE21" si="35">1-BD17/AS17</f>
        <v>#DIV/0!</v>
      </c>
      <c r="BF17" t="e">
        <f t="shared" ref="BF17:BF21" si="36">(AS17-AR17)/(AS17-BD17)</f>
        <v>#DIV/0!</v>
      </c>
      <c r="BG17" t="e">
        <f t="shared" ref="BG17:BG21" si="37">(AM17-AS17)/(AM17-BD17)</f>
        <v>#DIV/0!</v>
      </c>
      <c r="BH17" t="e">
        <f t="shared" ref="BH17:BH21" si="38">(AS17-AR17)/(AS17-AL17)</f>
        <v>#DIV/0!</v>
      </c>
      <c r="BI17" t="e">
        <f t="shared" ref="BI17:BI21" si="39">(AM17-AS17)/(AM17-AL17)</f>
        <v>#DIV/0!</v>
      </c>
      <c r="BJ17" t="e">
        <f t="shared" ref="BJ17:BJ21" si="40">(BF17*BD17/AR17)</f>
        <v>#DIV/0!</v>
      </c>
      <c r="BK17" t="e">
        <f t="shared" ref="BK17:BK21" si="41">(1-BJ17)</f>
        <v>#DIV/0!</v>
      </c>
      <c r="CT17">
        <f t="shared" ref="CT17:CT21" si="42">$B$11*DR17+$C$11*DS17+$F$11*ED17*(1-EG17)</f>
        <v>1800.08</v>
      </c>
      <c r="CU17">
        <f t="shared" ref="CU17:CU21" si="43">CT17*CV17</f>
        <v>1513.2521999605017</v>
      </c>
      <c r="CV17">
        <f t="shared" ref="CV17:CV21" si="44">($B$11*$D$9+$C$11*$D$9+$F$11*((EQ17+EI17)/MAX(EQ17+EI17+ER17, 0.1)*$I$9+ER17/MAX(EQ17+EI17+ER17, 0.1)*$J$9))/($B$11+$C$11+$F$11)</f>
        <v>0.84065830405343189</v>
      </c>
      <c r="CW17">
        <f t="shared" ref="CW17:CW21" si="45">($B$11*$K$9+$C$11*$K$9+$F$11*((EQ17+EI17)/MAX(EQ17+EI17+ER17, 0.1)*$P$9+ER17/MAX(EQ17+EI17+ER17, 0.1)*$Q$9))/($B$11+$C$11+$F$11)</f>
        <v>0.16087052682312361</v>
      </c>
      <c r="CX17">
        <v>6</v>
      </c>
      <c r="CY17">
        <v>0.5</v>
      </c>
      <c r="CZ17" t="s">
        <v>408</v>
      </c>
      <c r="DA17">
        <v>2</v>
      </c>
      <c r="DB17">
        <v>1678807157</v>
      </c>
      <c r="DC17">
        <v>399.95499999999998</v>
      </c>
      <c r="DD17">
        <v>444.36599999999999</v>
      </c>
      <c r="DE17">
        <v>18.660599999999999</v>
      </c>
      <c r="DF17">
        <v>10.173999999999999</v>
      </c>
      <c r="DG17">
        <v>403.55500000000001</v>
      </c>
      <c r="DH17">
        <v>18.426300000000001</v>
      </c>
      <c r="DI17">
        <v>500.101</v>
      </c>
      <c r="DJ17">
        <v>100.277</v>
      </c>
      <c r="DK17">
        <v>0.100045</v>
      </c>
      <c r="DL17">
        <v>25.487300000000001</v>
      </c>
      <c r="DM17">
        <v>24.967099999999999</v>
      </c>
      <c r="DN17">
        <v>999.9</v>
      </c>
      <c r="DO17">
        <v>0</v>
      </c>
      <c r="DP17">
        <v>0</v>
      </c>
      <c r="DQ17">
        <v>9978.75</v>
      </c>
      <c r="DR17">
        <v>0</v>
      </c>
      <c r="DS17">
        <v>1.91117E-3</v>
      </c>
      <c r="DT17">
        <v>-44.410600000000002</v>
      </c>
      <c r="DU17">
        <v>407.56099999999998</v>
      </c>
      <c r="DV17">
        <v>448.93299999999999</v>
      </c>
      <c r="DW17">
        <v>8.4865200000000005</v>
      </c>
      <c r="DX17">
        <v>444.36599999999999</v>
      </c>
      <c r="DY17">
        <v>10.173999999999999</v>
      </c>
      <c r="DZ17">
        <v>1.8712200000000001</v>
      </c>
      <c r="EA17">
        <v>1.0202199999999999</v>
      </c>
      <c r="EB17">
        <v>16.3948</v>
      </c>
      <c r="EC17">
        <v>7.2084099999999998</v>
      </c>
      <c r="ED17">
        <v>1800.08</v>
      </c>
      <c r="EE17">
        <v>0.977993</v>
      </c>
      <c r="EF17">
        <v>2.2007100000000002E-2</v>
      </c>
      <c r="EG17">
        <v>0</v>
      </c>
      <c r="EH17">
        <v>1228.04</v>
      </c>
      <c r="EI17">
        <v>5.0000600000000004</v>
      </c>
      <c r="EJ17">
        <v>20307</v>
      </c>
      <c r="EK17">
        <v>16014.5</v>
      </c>
      <c r="EL17">
        <v>45.375</v>
      </c>
      <c r="EM17">
        <v>47.125</v>
      </c>
      <c r="EN17">
        <v>46.25</v>
      </c>
      <c r="EO17">
        <v>46.375</v>
      </c>
      <c r="EP17">
        <v>46.936999999999998</v>
      </c>
      <c r="EQ17">
        <v>1755.58</v>
      </c>
      <c r="ER17">
        <v>39.5</v>
      </c>
      <c r="ES17">
        <v>0</v>
      </c>
      <c r="ET17">
        <v>1678807156.5</v>
      </c>
      <c r="EU17">
        <v>0</v>
      </c>
      <c r="EV17">
        <v>1228.0880769230771</v>
      </c>
      <c r="EW17">
        <v>-1.1962393309736521</v>
      </c>
      <c r="EX17">
        <v>-6.3658119581828929</v>
      </c>
      <c r="EY17">
        <v>20307.169230769228</v>
      </c>
      <c r="EZ17">
        <v>15</v>
      </c>
      <c r="FA17">
        <v>1678545626</v>
      </c>
      <c r="FB17" t="s">
        <v>409</v>
      </c>
      <c r="FC17">
        <v>1678545616</v>
      </c>
      <c r="FD17">
        <v>1678545626</v>
      </c>
      <c r="FE17">
        <v>2</v>
      </c>
      <c r="FF17">
        <v>-9.9000000000000005E-2</v>
      </c>
      <c r="FG17">
        <v>-8.5000000000000006E-2</v>
      </c>
      <c r="FH17">
        <v>-3.5990000000000002</v>
      </c>
      <c r="FI17">
        <v>0.214</v>
      </c>
      <c r="FJ17">
        <v>400</v>
      </c>
      <c r="FK17">
        <v>18</v>
      </c>
      <c r="FL17">
        <v>0.04</v>
      </c>
      <c r="FM17">
        <v>0.02</v>
      </c>
      <c r="FN17">
        <v>-44.377056097560967</v>
      </c>
      <c r="FO17">
        <v>0.41166271777013669</v>
      </c>
      <c r="FP17">
        <v>6.7461118155717981E-2</v>
      </c>
      <c r="FQ17">
        <v>-1</v>
      </c>
      <c r="FR17">
        <v>8.4938314634146348</v>
      </c>
      <c r="FS17">
        <v>-2.2629407665507209E-2</v>
      </c>
      <c r="FT17">
        <v>1.5246329836002281E-2</v>
      </c>
      <c r="FU17">
        <v>-1</v>
      </c>
      <c r="FV17">
        <v>0</v>
      </c>
      <c r="FW17">
        <v>0</v>
      </c>
      <c r="FX17" t="s">
        <v>410</v>
      </c>
      <c r="FY17">
        <v>2.9312299999999998</v>
      </c>
      <c r="FZ17">
        <v>2.8288700000000002</v>
      </c>
      <c r="GA17">
        <v>0.101644</v>
      </c>
      <c r="GB17">
        <v>0.10773099999999999</v>
      </c>
      <c r="GC17">
        <v>0.100504</v>
      </c>
      <c r="GD17">
        <v>6.2847700000000006E-2</v>
      </c>
      <c r="GE17">
        <v>23813.9</v>
      </c>
      <c r="GF17">
        <v>25238.2</v>
      </c>
      <c r="GG17">
        <v>24384.2</v>
      </c>
      <c r="GH17">
        <v>27598.1</v>
      </c>
      <c r="GI17">
        <v>29245.4</v>
      </c>
      <c r="GJ17">
        <v>37630.800000000003</v>
      </c>
      <c r="GK17">
        <v>33445.800000000003</v>
      </c>
      <c r="GL17">
        <v>42388</v>
      </c>
      <c r="GM17">
        <v>1.7838000000000001</v>
      </c>
      <c r="GN17">
        <v>1.72218</v>
      </c>
      <c r="GO17">
        <v>3.8787700000000001E-2</v>
      </c>
      <c r="GP17">
        <v>0</v>
      </c>
      <c r="GQ17">
        <v>24.330300000000001</v>
      </c>
      <c r="GR17">
        <v>999.9</v>
      </c>
      <c r="GS17">
        <v>53</v>
      </c>
      <c r="GT17">
        <v>28.5</v>
      </c>
      <c r="GU17">
        <v>20.648800000000001</v>
      </c>
      <c r="GV17">
        <v>62.575200000000002</v>
      </c>
      <c r="GW17">
        <v>28.140999999999998</v>
      </c>
      <c r="GX17">
        <v>1</v>
      </c>
      <c r="GY17">
        <v>0.215805</v>
      </c>
      <c r="GZ17">
        <v>2.7747999999999999</v>
      </c>
      <c r="HA17">
        <v>20.1996</v>
      </c>
      <c r="HB17">
        <v>5.2238800000000003</v>
      </c>
      <c r="HC17">
        <v>11.992000000000001</v>
      </c>
      <c r="HD17">
        <v>4.9951999999999996</v>
      </c>
      <c r="HE17">
        <v>3.2909999999999999</v>
      </c>
      <c r="HF17">
        <v>5547.5</v>
      </c>
      <c r="HG17">
        <v>9999</v>
      </c>
      <c r="HH17">
        <v>9999</v>
      </c>
      <c r="HI17">
        <v>115.7</v>
      </c>
      <c r="HJ17">
        <v>1.87836</v>
      </c>
      <c r="HK17">
        <v>1.87429</v>
      </c>
      <c r="HL17">
        <v>1.87073</v>
      </c>
      <c r="HM17">
        <v>1.87266</v>
      </c>
      <c r="HN17">
        <v>1.8780600000000001</v>
      </c>
      <c r="HO17">
        <v>1.87439</v>
      </c>
      <c r="HP17">
        <v>1.87216</v>
      </c>
      <c r="HQ17">
        <v>1.87103</v>
      </c>
      <c r="HR17">
        <v>0</v>
      </c>
      <c r="HS17">
        <v>0</v>
      </c>
      <c r="HT17">
        <v>0</v>
      </c>
      <c r="HU17">
        <v>0</v>
      </c>
      <c r="HV17" t="s">
        <v>411</v>
      </c>
      <c r="HW17" t="s">
        <v>412</v>
      </c>
      <c r="HX17" t="s">
        <v>413</v>
      </c>
      <c r="HY17" t="s">
        <v>413</v>
      </c>
      <c r="HZ17" t="s">
        <v>413</v>
      </c>
      <c r="IA17" t="s">
        <v>413</v>
      </c>
      <c r="IB17">
        <v>0</v>
      </c>
      <c r="IC17">
        <v>100</v>
      </c>
      <c r="ID17">
        <v>100</v>
      </c>
      <c r="IE17">
        <v>-3.6</v>
      </c>
      <c r="IF17">
        <v>0.23430000000000001</v>
      </c>
      <c r="IG17">
        <v>-2.230696872171734</v>
      </c>
      <c r="IH17">
        <v>-3.8409413047910609E-3</v>
      </c>
      <c r="II17">
        <v>1.222025474305011E-6</v>
      </c>
      <c r="IJ17">
        <v>-2.7416089085140852E-10</v>
      </c>
      <c r="IK17">
        <v>-0.15926383928663351</v>
      </c>
      <c r="IL17">
        <v>-5.0391888290500092E-2</v>
      </c>
      <c r="IM17">
        <v>5.0461131905616963E-3</v>
      </c>
      <c r="IN17">
        <v>-6.2541231099726957E-5</v>
      </c>
      <c r="IO17">
        <v>3</v>
      </c>
      <c r="IP17">
        <v>2222</v>
      </c>
      <c r="IQ17">
        <v>1</v>
      </c>
      <c r="IR17">
        <v>19</v>
      </c>
      <c r="IS17">
        <v>4359</v>
      </c>
      <c r="IT17">
        <v>4358.8999999999996</v>
      </c>
      <c r="IU17">
        <v>1.0607899999999999</v>
      </c>
      <c r="IV17">
        <v>2.47681</v>
      </c>
      <c r="IW17">
        <v>1.4477500000000001</v>
      </c>
      <c r="IX17">
        <v>2.2973599999999998</v>
      </c>
      <c r="IY17">
        <v>1.64673</v>
      </c>
      <c r="IZ17">
        <v>2.4255399999999998</v>
      </c>
      <c r="JA17">
        <v>35.4754</v>
      </c>
      <c r="JB17">
        <v>23.754799999999999</v>
      </c>
      <c r="JC17">
        <v>18</v>
      </c>
      <c r="JD17">
        <v>363.30900000000003</v>
      </c>
      <c r="JE17">
        <v>400.69900000000001</v>
      </c>
      <c r="JF17">
        <v>20.894100000000002</v>
      </c>
      <c r="JG17">
        <v>29.783200000000001</v>
      </c>
      <c r="JH17">
        <v>30.000399999999999</v>
      </c>
      <c r="JI17">
        <v>29.953299999999999</v>
      </c>
      <c r="JJ17">
        <v>29.962</v>
      </c>
      <c r="JK17">
        <v>21.253399999999999</v>
      </c>
      <c r="JL17">
        <v>58.555199999999999</v>
      </c>
      <c r="JM17">
        <v>0</v>
      </c>
      <c r="JN17">
        <v>20.9177</v>
      </c>
      <c r="JO17">
        <v>444.45100000000002</v>
      </c>
      <c r="JP17">
        <v>10.1913</v>
      </c>
      <c r="JQ17">
        <v>99.210499999999996</v>
      </c>
      <c r="JR17">
        <v>99.187700000000007</v>
      </c>
    </row>
    <row r="18" spans="1:278" x14ac:dyDescent="0.25">
      <c r="A18">
        <v>7</v>
      </c>
      <c r="B18">
        <v>1678807337</v>
      </c>
      <c r="C18">
        <v>1080</v>
      </c>
      <c r="D18" t="s">
        <v>416</v>
      </c>
      <c r="E18" t="s">
        <v>417</v>
      </c>
      <c r="F18" t="s">
        <v>406</v>
      </c>
      <c r="G18">
        <v>1678807337</v>
      </c>
      <c r="H18">
        <f t="shared" si="0"/>
        <v>7.307791178377372E-3</v>
      </c>
      <c r="I18">
        <f t="shared" si="1"/>
        <v>7.3077911783773724</v>
      </c>
      <c r="J18">
        <f t="shared" si="2"/>
        <v>34.006396506480442</v>
      </c>
      <c r="K18">
        <f t="shared" si="3"/>
        <v>399.99599999999998</v>
      </c>
      <c r="L18">
        <f t="shared" si="4"/>
        <v>295.29817733493348</v>
      </c>
      <c r="M18">
        <f t="shared" si="5"/>
        <v>29.639056059393059</v>
      </c>
      <c r="N18">
        <f t="shared" si="6"/>
        <v>40.147568720297997</v>
      </c>
      <c r="O18">
        <f t="shared" si="7"/>
        <v>0.61366498706063266</v>
      </c>
      <c r="P18">
        <f t="shared" si="8"/>
        <v>2.9343871286148357</v>
      </c>
      <c r="Q18">
        <f t="shared" si="9"/>
        <v>0.55027612085250754</v>
      </c>
      <c r="R18">
        <f t="shared" si="10"/>
        <v>0.34907057189860141</v>
      </c>
      <c r="S18">
        <f t="shared" si="11"/>
        <v>289.54789792375993</v>
      </c>
      <c r="T18">
        <f t="shared" si="12"/>
        <v>25.361817157385474</v>
      </c>
      <c r="U18">
        <f t="shared" si="13"/>
        <v>24.9955</v>
      </c>
      <c r="V18">
        <f t="shared" si="14"/>
        <v>3.1788246272759131</v>
      </c>
      <c r="W18">
        <f t="shared" si="15"/>
        <v>57.190172093872718</v>
      </c>
      <c r="X18">
        <f t="shared" si="16"/>
        <v>1.8794770399502498</v>
      </c>
      <c r="Y18">
        <f t="shared" si="17"/>
        <v>3.2863636725296979</v>
      </c>
      <c r="Z18">
        <f t="shared" si="18"/>
        <v>1.2993475873256632</v>
      </c>
      <c r="AA18">
        <f t="shared" si="19"/>
        <v>-322.2735909664421</v>
      </c>
      <c r="AB18">
        <f t="shared" si="20"/>
        <v>88.464701228512283</v>
      </c>
      <c r="AC18">
        <f t="shared" si="21"/>
        <v>6.3946266820137039</v>
      </c>
      <c r="AD18">
        <f t="shared" si="22"/>
        <v>62.133634867843838</v>
      </c>
      <c r="AE18">
        <v>101</v>
      </c>
      <c r="AF18">
        <v>20</v>
      </c>
      <c r="AG18">
        <f t="shared" si="23"/>
        <v>1</v>
      </c>
      <c r="AH18">
        <f t="shared" si="24"/>
        <v>0</v>
      </c>
      <c r="AI18">
        <f t="shared" si="25"/>
        <v>53279.674627392887</v>
      </c>
      <c r="AJ18" t="s">
        <v>407</v>
      </c>
      <c r="AK18" t="s">
        <v>407</v>
      </c>
      <c r="AL18">
        <v>0</v>
      </c>
      <c r="AM18">
        <v>0</v>
      </c>
      <c r="AN18" t="e">
        <f t="shared" si="26"/>
        <v>#DIV/0!</v>
      </c>
      <c r="AO18">
        <v>0</v>
      </c>
      <c r="AP18" t="s">
        <v>407</v>
      </c>
      <c r="AQ18" t="s">
        <v>407</v>
      </c>
      <c r="AR18">
        <v>0</v>
      </c>
      <c r="AS18">
        <v>0</v>
      </c>
      <c r="AT18" t="e">
        <f t="shared" si="27"/>
        <v>#DIV/0!</v>
      </c>
      <c r="AU18">
        <v>0.5</v>
      </c>
      <c r="AV18">
        <f t="shared" si="28"/>
        <v>1513.0841999604975</v>
      </c>
      <c r="AW18">
        <f t="shared" si="29"/>
        <v>34.006396506480442</v>
      </c>
      <c r="AX18" t="e">
        <f t="shared" si="30"/>
        <v>#DIV/0!</v>
      </c>
      <c r="AY18">
        <f t="shared" si="31"/>
        <v>2.247488706006464E-2</v>
      </c>
      <c r="AZ18" t="e">
        <f t="shared" si="32"/>
        <v>#DIV/0!</v>
      </c>
      <c r="BA18" t="e">
        <f t="shared" si="33"/>
        <v>#DIV/0!</v>
      </c>
      <c r="BB18" t="s">
        <v>407</v>
      </c>
      <c r="BC18">
        <v>0</v>
      </c>
      <c r="BD18" t="e">
        <f t="shared" si="34"/>
        <v>#DIV/0!</v>
      </c>
      <c r="BE18" t="e">
        <f t="shared" si="35"/>
        <v>#DIV/0!</v>
      </c>
      <c r="BF18" t="e">
        <f t="shared" si="36"/>
        <v>#DIV/0!</v>
      </c>
      <c r="BG18" t="e">
        <f t="shared" si="37"/>
        <v>#DIV/0!</v>
      </c>
      <c r="BH18" t="e">
        <f t="shared" si="38"/>
        <v>#DIV/0!</v>
      </c>
      <c r="BI18" t="e">
        <f t="shared" si="39"/>
        <v>#DIV/0!</v>
      </c>
      <c r="BJ18" t="e">
        <f t="shared" si="40"/>
        <v>#DIV/0!</v>
      </c>
      <c r="BK18" t="e">
        <f t="shared" si="41"/>
        <v>#DIV/0!</v>
      </c>
      <c r="CT18">
        <f t="shared" si="42"/>
        <v>1799.88</v>
      </c>
      <c r="CU18">
        <f t="shared" si="43"/>
        <v>1513.0841999604975</v>
      </c>
      <c r="CV18">
        <f t="shared" si="44"/>
        <v>0.84065837720320102</v>
      </c>
      <c r="CW18">
        <f t="shared" si="45"/>
        <v>0.16087066800217789</v>
      </c>
      <c r="CX18">
        <v>6</v>
      </c>
      <c r="CY18">
        <v>0.5</v>
      </c>
      <c r="CZ18" t="s">
        <v>408</v>
      </c>
      <c r="DA18">
        <v>2</v>
      </c>
      <c r="DB18">
        <v>1678807337</v>
      </c>
      <c r="DC18">
        <v>399.99599999999998</v>
      </c>
      <c r="DD18">
        <v>444.30500000000001</v>
      </c>
      <c r="DE18">
        <v>18.7255</v>
      </c>
      <c r="DF18">
        <v>10.121600000000001</v>
      </c>
      <c r="DG18">
        <v>403.596</v>
      </c>
      <c r="DH18">
        <v>18.486899999999999</v>
      </c>
      <c r="DI18">
        <v>500.072</v>
      </c>
      <c r="DJ18">
        <v>100.27</v>
      </c>
      <c r="DK18">
        <v>9.99255E-2</v>
      </c>
      <c r="DL18">
        <v>25.5547</v>
      </c>
      <c r="DM18">
        <v>24.9955</v>
      </c>
      <c r="DN18">
        <v>999.9</v>
      </c>
      <c r="DO18">
        <v>0</v>
      </c>
      <c r="DP18">
        <v>0</v>
      </c>
      <c r="DQ18">
        <v>10000.6</v>
      </c>
      <c r="DR18">
        <v>0</v>
      </c>
      <c r="DS18">
        <v>1.91117E-3</v>
      </c>
      <c r="DT18">
        <v>-44.308399999999999</v>
      </c>
      <c r="DU18">
        <v>407.62900000000002</v>
      </c>
      <c r="DV18">
        <v>448.84800000000001</v>
      </c>
      <c r="DW18">
        <v>8.6038399999999999</v>
      </c>
      <c r="DX18">
        <v>444.30500000000001</v>
      </c>
      <c r="DY18">
        <v>10.121600000000001</v>
      </c>
      <c r="DZ18">
        <v>1.87761</v>
      </c>
      <c r="EA18">
        <v>1.0148999999999999</v>
      </c>
      <c r="EB18">
        <v>16.4483</v>
      </c>
      <c r="EC18">
        <v>7.1320100000000002</v>
      </c>
      <c r="ED18">
        <v>1799.88</v>
      </c>
      <c r="EE18">
        <v>0.977993</v>
      </c>
      <c r="EF18">
        <v>2.2007100000000002E-2</v>
      </c>
      <c r="EG18">
        <v>0</v>
      </c>
      <c r="EH18">
        <v>1224.4100000000001</v>
      </c>
      <c r="EI18">
        <v>5.0000600000000004</v>
      </c>
      <c r="EJ18">
        <v>20254</v>
      </c>
      <c r="EK18">
        <v>16012.7</v>
      </c>
      <c r="EL18">
        <v>45.561999999999998</v>
      </c>
      <c r="EM18">
        <v>47.311999999999998</v>
      </c>
      <c r="EN18">
        <v>46.436999999999998</v>
      </c>
      <c r="EO18">
        <v>46.5</v>
      </c>
      <c r="EP18">
        <v>47.061999999999998</v>
      </c>
      <c r="EQ18">
        <v>1755.38</v>
      </c>
      <c r="ER18">
        <v>39.5</v>
      </c>
      <c r="ES18">
        <v>0</v>
      </c>
      <c r="ET18">
        <v>1678807336.5</v>
      </c>
      <c r="EU18">
        <v>0</v>
      </c>
      <c r="EV18">
        <v>1224.6092307692311</v>
      </c>
      <c r="EW18">
        <v>-1.9063247827166749</v>
      </c>
      <c r="EX18">
        <v>-17.634187960171712</v>
      </c>
      <c r="EY18">
        <v>20257.653846153851</v>
      </c>
      <c r="EZ18">
        <v>15</v>
      </c>
      <c r="FA18">
        <v>1678545626</v>
      </c>
      <c r="FB18" t="s">
        <v>409</v>
      </c>
      <c r="FC18">
        <v>1678545616</v>
      </c>
      <c r="FD18">
        <v>1678545626</v>
      </c>
      <c r="FE18">
        <v>2</v>
      </c>
      <c r="FF18">
        <v>-9.9000000000000005E-2</v>
      </c>
      <c r="FG18">
        <v>-8.5000000000000006E-2</v>
      </c>
      <c r="FH18">
        <v>-3.5990000000000002</v>
      </c>
      <c r="FI18">
        <v>0.214</v>
      </c>
      <c r="FJ18">
        <v>400</v>
      </c>
      <c r="FK18">
        <v>18</v>
      </c>
      <c r="FL18">
        <v>0.04</v>
      </c>
      <c r="FM18">
        <v>0.02</v>
      </c>
      <c r="FN18">
        <v>-44.321695121951223</v>
      </c>
      <c r="FO18">
        <v>-1.1937282231197349E-3</v>
      </c>
      <c r="FP18">
        <v>8.67814326303461E-2</v>
      </c>
      <c r="FQ18">
        <v>-1</v>
      </c>
      <c r="FR18">
        <v>8.5772080487804878</v>
      </c>
      <c r="FS18">
        <v>3.5542996515704972E-2</v>
      </c>
      <c r="FT18">
        <v>5.5824425196705583E-3</v>
      </c>
      <c r="FU18">
        <v>-1</v>
      </c>
      <c r="FV18">
        <v>0</v>
      </c>
      <c r="FW18">
        <v>0</v>
      </c>
      <c r="FX18" t="s">
        <v>410</v>
      </c>
      <c r="FY18">
        <v>2.9310200000000002</v>
      </c>
      <c r="FZ18">
        <v>2.8289399999999998</v>
      </c>
      <c r="GA18">
        <v>0.1016</v>
      </c>
      <c r="GB18">
        <v>0.107664</v>
      </c>
      <c r="GC18">
        <v>0.10069400000000001</v>
      </c>
      <c r="GD18">
        <v>6.2568600000000002E-2</v>
      </c>
      <c r="GE18">
        <v>23808.6</v>
      </c>
      <c r="GF18">
        <v>25234.5</v>
      </c>
      <c r="GG18">
        <v>24378.2</v>
      </c>
      <c r="GH18">
        <v>27592.7</v>
      </c>
      <c r="GI18">
        <v>29233.4</v>
      </c>
      <c r="GJ18">
        <v>37637</v>
      </c>
      <c r="GK18">
        <v>33438.699999999997</v>
      </c>
      <c r="GL18">
        <v>42382.3</v>
      </c>
      <c r="GM18">
        <v>1.7826500000000001</v>
      </c>
      <c r="GN18">
        <v>1.7159800000000001</v>
      </c>
      <c r="GO18">
        <v>4.3135100000000003E-2</v>
      </c>
      <c r="GP18">
        <v>0</v>
      </c>
      <c r="GQ18">
        <v>24.287400000000002</v>
      </c>
      <c r="GR18">
        <v>999.9</v>
      </c>
      <c r="GS18">
        <v>52.4</v>
      </c>
      <c r="GT18">
        <v>28.9</v>
      </c>
      <c r="GU18">
        <v>20.896599999999999</v>
      </c>
      <c r="GV18">
        <v>62.425199999999997</v>
      </c>
      <c r="GW18">
        <v>28.229199999999999</v>
      </c>
      <c r="GX18">
        <v>1</v>
      </c>
      <c r="GY18">
        <v>0.228079</v>
      </c>
      <c r="GZ18">
        <v>2.7824900000000001</v>
      </c>
      <c r="HA18">
        <v>20.199300000000001</v>
      </c>
      <c r="HB18">
        <v>5.2274700000000003</v>
      </c>
      <c r="HC18">
        <v>11.992000000000001</v>
      </c>
      <c r="HD18">
        <v>4.99465</v>
      </c>
      <c r="HE18">
        <v>3.2909999999999999</v>
      </c>
      <c r="HF18">
        <v>5551.1</v>
      </c>
      <c r="HG18">
        <v>9999</v>
      </c>
      <c r="HH18">
        <v>9999</v>
      </c>
      <c r="HI18">
        <v>115.7</v>
      </c>
      <c r="HJ18">
        <v>1.87832</v>
      </c>
      <c r="HK18">
        <v>1.87426</v>
      </c>
      <c r="HL18">
        <v>1.87073</v>
      </c>
      <c r="HM18">
        <v>1.87263</v>
      </c>
      <c r="HN18">
        <v>1.87805</v>
      </c>
      <c r="HO18">
        <v>1.87439</v>
      </c>
      <c r="HP18">
        <v>1.87218</v>
      </c>
      <c r="HQ18">
        <v>1.87103</v>
      </c>
      <c r="HR18">
        <v>0</v>
      </c>
      <c r="HS18">
        <v>0</v>
      </c>
      <c r="HT18">
        <v>0</v>
      </c>
      <c r="HU18">
        <v>0</v>
      </c>
      <c r="HV18" t="s">
        <v>411</v>
      </c>
      <c r="HW18" t="s">
        <v>412</v>
      </c>
      <c r="HX18" t="s">
        <v>413</v>
      </c>
      <c r="HY18" t="s">
        <v>413</v>
      </c>
      <c r="HZ18" t="s">
        <v>413</v>
      </c>
      <c r="IA18" t="s">
        <v>413</v>
      </c>
      <c r="IB18">
        <v>0</v>
      </c>
      <c r="IC18">
        <v>100</v>
      </c>
      <c r="ID18">
        <v>100</v>
      </c>
      <c r="IE18">
        <v>-3.6</v>
      </c>
      <c r="IF18">
        <v>0.23860000000000001</v>
      </c>
      <c r="IG18">
        <v>-2.230696872171734</v>
      </c>
      <c r="IH18">
        <v>-3.8409413047910609E-3</v>
      </c>
      <c r="II18">
        <v>1.222025474305011E-6</v>
      </c>
      <c r="IJ18">
        <v>-2.7416089085140852E-10</v>
      </c>
      <c r="IK18">
        <v>-0.15926383928663351</v>
      </c>
      <c r="IL18">
        <v>-5.0391888290500092E-2</v>
      </c>
      <c r="IM18">
        <v>5.0461131905616963E-3</v>
      </c>
      <c r="IN18">
        <v>-6.2541231099726957E-5</v>
      </c>
      <c r="IO18">
        <v>3</v>
      </c>
      <c r="IP18">
        <v>2222</v>
      </c>
      <c r="IQ18">
        <v>1</v>
      </c>
      <c r="IR18">
        <v>19</v>
      </c>
      <c r="IS18">
        <v>4362</v>
      </c>
      <c r="IT18">
        <v>4361.8999999999996</v>
      </c>
      <c r="IU18">
        <v>1.0607899999999999</v>
      </c>
      <c r="IV18">
        <v>2.48047</v>
      </c>
      <c r="IW18">
        <v>1.4477500000000001</v>
      </c>
      <c r="IX18">
        <v>2.2973599999999998</v>
      </c>
      <c r="IY18">
        <v>1.64673</v>
      </c>
      <c r="IZ18">
        <v>2.4328599999999998</v>
      </c>
      <c r="JA18">
        <v>35.824399999999997</v>
      </c>
      <c r="JB18">
        <v>23.754799999999999</v>
      </c>
      <c r="JC18">
        <v>18</v>
      </c>
      <c r="JD18">
        <v>363.733</v>
      </c>
      <c r="JE18">
        <v>398.24799999999999</v>
      </c>
      <c r="JF18">
        <v>21.023399999999999</v>
      </c>
      <c r="JG18">
        <v>29.929300000000001</v>
      </c>
      <c r="JH18">
        <v>30.000499999999999</v>
      </c>
      <c r="JI18">
        <v>30.128799999999998</v>
      </c>
      <c r="JJ18">
        <v>30.142299999999999</v>
      </c>
      <c r="JK18">
        <v>21.249099999999999</v>
      </c>
      <c r="JL18">
        <v>59.414400000000001</v>
      </c>
      <c r="JM18">
        <v>0</v>
      </c>
      <c r="JN18">
        <v>21.024899999999999</v>
      </c>
      <c r="JO18">
        <v>444.428</v>
      </c>
      <c r="JP18">
        <v>10.037599999999999</v>
      </c>
      <c r="JQ18">
        <v>99.188000000000002</v>
      </c>
      <c r="JR18">
        <v>99.1721</v>
      </c>
    </row>
    <row r="19" spans="1:278" x14ac:dyDescent="0.25">
      <c r="A19">
        <v>8</v>
      </c>
      <c r="B19">
        <v>1678807517</v>
      </c>
      <c r="C19">
        <v>1260</v>
      </c>
      <c r="D19" t="s">
        <v>418</v>
      </c>
      <c r="E19" t="s">
        <v>419</v>
      </c>
      <c r="F19" t="s">
        <v>406</v>
      </c>
      <c r="G19">
        <v>1678807517</v>
      </c>
      <c r="H19">
        <f t="shared" si="0"/>
        <v>7.392613493913818E-3</v>
      </c>
      <c r="I19">
        <f t="shared" si="1"/>
        <v>7.3926134939138182</v>
      </c>
      <c r="J19">
        <f t="shared" si="2"/>
        <v>33.963526072201162</v>
      </c>
      <c r="K19">
        <f t="shared" si="3"/>
        <v>399.95800000000003</v>
      </c>
      <c r="L19">
        <f t="shared" si="4"/>
        <v>296.59546280865027</v>
      </c>
      <c r="M19">
        <f t="shared" si="5"/>
        <v>29.766653130989948</v>
      </c>
      <c r="N19">
        <f t="shared" si="6"/>
        <v>40.140233232918</v>
      </c>
      <c r="O19">
        <f t="shared" si="7"/>
        <v>0.62225038946895983</v>
      </c>
      <c r="P19">
        <f t="shared" si="8"/>
        <v>2.9328070907888515</v>
      </c>
      <c r="Q19">
        <f t="shared" si="9"/>
        <v>0.55714474891835108</v>
      </c>
      <c r="R19">
        <f t="shared" si="10"/>
        <v>0.35349559259324004</v>
      </c>
      <c r="S19">
        <f t="shared" si="11"/>
        <v>289.55529892378132</v>
      </c>
      <c r="T19">
        <f t="shared" si="12"/>
        <v>25.360808719537104</v>
      </c>
      <c r="U19">
        <f t="shared" si="13"/>
        <v>25.023499999999999</v>
      </c>
      <c r="V19">
        <f t="shared" si="14"/>
        <v>3.1841352010210149</v>
      </c>
      <c r="W19">
        <f t="shared" si="15"/>
        <v>57.320056051083554</v>
      </c>
      <c r="X19">
        <f t="shared" si="16"/>
        <v>1.8861066191771998</v>
      </c>
      <c r="Y19">
        <f t="shared" si="17"/>
        <v>3.2904828590821755</v>
      </c>
      <c r="Z19">
        <f t="shared" si="18"/>
        <v>1.2980285818438151</v>
      </c>
      <c r="AA19">
        <f t="shared" si="19"/>
        <v>-326.01425508159934</v>
      </c>
      <c r="AB19">
        <f t="shared" si="20"/>
        <v>87.326083773755897</v>
      </c>
      <c r="AC19">
        <f t="shared" si="21"/>
        <v>6.3172824943997989</v>
      </c>
      <c r="AD19">
        <f t="shared" si="22"/>
        <v>57.184410110337694</v>
      </c>
      <c r="AE19">
        <v>100</v>
      </c>
      <c r="AF19">
        <v>20</v>
      </c>
      <c r="AG19">
        <f t="shared" si="23"/>
        <v>1</v>
      </c>
      <c r="AH19">
        <f t="shared" si="24"/>
        <v>0</v>
      </c>
      <c r="AI19">
        <f t="shared" si="25"/>
        <v>53229.739736947493</v>
      </c>
      <c r="AJ19" t="s">
        <v>407</v>
      </c>
      <c r="AK19" t="s">
        <v>407</v>
      </c>
      <c r="AL19">
        <v>0</v>
      </c>
      <c r="AM19">
        <v>0</v>
      </c>
      <c r="AN19" t="e">
        <f t="shared" si="26"/>
        <v>#DIV/0!</v>
      </c>
      <c r="AO19">
        <v>0</v>
      </c>
      <c r="AP19" t="s">
        <v>407</v>
      </c>
      <c r="AQ19" t="s">
        <v>407</v>
      </c>
      <c r="AR19">
        <v>0</v>
      </c>
      <c r="AS19">
        <v>0</v>
      </c>
      <c r="AT19" t="e">
        <f t="shared" si="27"/>
        <v>#DIV/0!</v>
      </c>
      <c r="AU19">
        <v>0.5</v>
      </c>
      <c r="AV19">
        <f t="shared" si="28"/>
        <v>1513.1258999605084</v>
      </c>
      <c r="AW19">
        <f t="shared" si="29"/>
        <v>33.963526072201162</v>
      </c>
      <c r="AX19" t="e">
        <f t="shared" si="30"/>
        <v>#DIV/0!</v>
      </c>
      <c r="AY19">
        <f t="shared" si="31"/>
        <v>2.2445935313834486E-2</v>
      </c>
      <c r="AZ19" t="e">
        <f t="shared" si="32"/>
        <v>#DIV/0!</v>
      </c>
      <c r="BA19" t="e">
        <f t="shared" si="33"/>
        <v>#DIV/0!</v>
      </c>
      <c r="BB19" t="s">
        <v>407</v>
      </c>
      <c r="BC19">
        <v>0</v>
      </c>
      <c r="BD19" t="e">
        <f t="shared" si="34"/>
        <v>#DIV/0!</v>
      </c>
      <c r="BE19" t="e">
        <f t="shared" si="35"/>
        <v>#DIV/0!</v>
      </c>
      <c r="BF19" t="e">
        <f t="shared" si="36"/>
        <v>#DIV/0!</v>
      </c>
      <c r="BG19" t="e">
        <f t="shared" si="37"/>
        <v>#DIV/0!</v>
      </c>
      <c r="BH19" t="e">
        <f t="shared" si="38"/>
        <v>#DIV/0!</v>
      </c>
      <c r="BI19" t="e">
        <f t="shared" si="39"/>
        <v>#DIV/0!</v>
      </c>
      <c r="BJ19" t="e">
        <f t="shared" si="40"/>
        <v>#DIV/0!</v>
      </c>
      <c r="BK19" t="e">
        <f t="shared" si="41"/>
        <v>#DIV/0!</v>
      </c>
      <c r="CT19">
        <f t="shared" si="42"/>
        <v>1799.93</v>
      </c>
      <c r="CU19">
        <f t="shared" si="43"/>
        <v>1513.1258999605084</v>
      </c>
      <c r="CV19">
        <f t="shared" si="44"/>
        <v>0.84065819224109184</v>
      </c>
      <c r="CW19">
        <f t="shared" si="45"/>
        <v>0.16087031102530727</v>
      </c>
      <c r="CX19">
        <v>6</v>
      </c>
      <c r="CY19">
        <v>0.5</v>
      </c>
      <c r="CZ19" t="s">
        <v>408</v>
      </c>
      <c r="DA19">
        <v>2</v>
      </c>
      <c r="DB19">
        <v>1678807517</v>
      </c>
      <c r="DC19">
        <v>399.95800000000003</v>
      </c>
      <c r="DD19">
        <v>444.25</v>
      </c>
      <c r="DE19">
        <v>18.793199999999999</v>
      </c>
      <c r="DF19">
        <v>10.091200000000001</v>
      </c>
      <c r="DG19">
        <v>403.55799999999999</v>
      </c>
      <c r="DH19">
        <v>18.5501</v>
      </c>
      <c r="DI19">
        <v>500.13900000000001</v>
      </c>
      <c r="DJ19">
        <v>100.261</v>
      </c>
      <c r="DK19">
        <v>0.100121</v>
      </c>
      <c r="DL19">
        <v>25.575800000000001</v>
      </c>
      <c r="DM19">
        <v>25.023499999999999</v>
      </c>
      <c r="DN19">
        <v>999.9</v>
      </c>
      <c r="DO19">
        <v>0</v>
      </c>
      <c r="DP19">
        <v>0</v>
      </c>
      <c r="DQ19">
        <v>9992.5</v>
      </c>
      <c r="DR19">
        <v>0</v>
      </c>
      <c r="DS19">
        <v>1.91117E-3</v>
      </c>
      <c r="DT19">
        <v>-44.291899999999998</v>
      </c>
      <c r="DU19">
        <v>407.61900000000003</v>
      </c>
      <c r="DV19">
        <v>448.779</v>
      </c>
      <c r="DW19">
        <v>8.7020099999999996</v>
      </c>
      <c r="DX19">
        <v>444.25</v>
      </c>
      <c r="DY19">
        <v>10.091200000000001</v>
      </c>
      <c r="DZ19">
        <v>1.8842300000000001</v>
      </c>
      <c r="EA19">
        <v>1.01176</v>
      </c>
      <c r="EB19">
        <v>16.503599999999999</v>
      </c>
      <c r="EC19">
        <v>7.0867800000000001</v>
      </c>
      <c r="ED19">
        <v>1799.93</v>
      </c>
      <c r="EE19">
        <v>0.97799700000000001</v>
      </c>
      <c r="EF19">
        <v>2.2003399999999999E-2</v>
      </c>
      <c r="EG19">
        <v>0</v>
      </c>
      <c r="EH19">
        <v>1221.02</v>
      </c>
      <c r="EI19">
        <v>5.0000600000000004</v>
      </c>
      <c r="EJ19">
        <v>20209.3</v>
      </c>
      <c r="EK19">
        <v>16013.2</v>
      </c>
      <c r="EL19">
        <v>45.811999999999998</v>
      </c>
      <c r="EM19">
        <v>47.561999999999998</v>
      </c>
      <c r="EN19">
        <v>46.625</v>
      </c>
      <c r="EO19">
        <v>46.75</v>
      </c>
      <c r="EP19">
        <v>47.311999999999998</v>
      </c>
      <c r="EQ19">
        <v>1755.44</v>
      </c>
      <c r="ER19">
        <v>39.49</v>
      </c>
      <c r="ES19">
        <v>0</v>
      </c>
      <c r="ET19">
        <v>1678807516.5</v>
      </c>
      <c r="EU19">
        <v>0</v>
      </c>
      <c r="EV19">
        <v>1220.976538461538</v>
      </c>
      <c r="EW19">
        <v>-0.1890598251179367</v>
      </c>
      <c r="EX19">
        <v>-7.7025641342899149</v>
      </c>
      <c r="EY19">
        <v>20210.20384615385</v>
      </c>
      <c r="EZ19">
        <v>15</v>
      </c>
      <c r="FA19">
        <v>1678545626</v>
      </c>
      <c r="FB19" t="s">
        <v>409</v>
      </c>
      <c r="FC19">
        <v>1678545616</v>
      </c>
      <c r="FD19">
        <v>1678545626</v>
      </c>
      <c r="FE19">
        <v>2</v>
      </c>
      <c r="FF19">
        <v>-9.9000000000000005E-2</v>
      </c>
      <c r="FG19">
        <v>-8.5000000000000006E-2</v>
      </c>
      <c r="FH19">
        <v>-3.5990000000000002</v>
      </c>
      <c r="FI19">
        <v>0.214</v>
      </c>
      <c r="FJ19">
        <v>400</v>
      </c>
      <c r="FK19">
        <v>18</v>
      </c>
      <c r="FL19">
        <v>0.04</v>
      </c>
      <c r="FM19">
        <v>0.02</v>
      </c>
      <c r="FN19">
        <v>-44.357152499999998</v>
      </c>
      <c r="FO19">
        <v>-0.29269080675414599</v>
      </c>
      <c r="FP19">
        <v>7.3639707317112751E-2</v>
      </c>
      <c r="FQ19">
        <v>-1</v>
      </c>
      <c r="FR19">
        <v>8.708575999999999</v>
      </c>
      <c r="FS19">
        <v>-3.7642401500953021E-2</v>
      </c>
      <c r="FT19">
        <v>4.5104771366231569E-3</v>
      </c>
      <c r="FU19">
        <v>-1</v>
      </c>
      <c r="FV19">
        <v>0</v>
      </c>
      <c r="FW19">
        <v>0</v>
      </c>
      <c r="FX19" t="s">
        <v>410</v>
      </c>
      <c r="FY19">
        <v>2.9310299999999998</v>
      </c>
      <c r="FZ19">
        <v>2.8290700000000002</v>
      </c>
      <c r="GA19">
        <v>0.10154000000000001</v>
      </c>
      <c r="GB19">
        <v>0.107598</v>
      </c>
      <c r="GC19">
        <v>0.100892</v>
      </c>
      <c r="GD19">
        <v>6.2392799999999998E-2</v>
      </c>
      <c r="GE19">
        <v>23804.3</v>
      </c>
      <c r="GF19">
        <v>25230.6</v>
      </c>
      <c r="GG19">
        <v>24372.9</v>
      </c>
      <c r="GH19">
        <v>27587.200000000001</v>
      </c>
      <c r="GI19">
        <v>29221.9</v>
      </c>
      <c r="GJ19">
        <v>37638.199999999997</v>
      </c>
      <c r="GK19">
        <v>33432.300000000003</v>
      </c>
      <c r="GL19">
        <v>42375.7</v>
      </c>
      <c r="GM19">
        <v>1.7817700000000001</v>
      </c>
      <c r="GN19">
        <v>1.7096800000000001</v>
      </c>
      <c r="GO19">
        <v>3.4149699999999998E-2</v>
      </c>
      <c r="GP19">
        <v>0</v>
      </c>
      <c r="GQ19">
        <v>24.463000000000001</v>
      </c>
      <c r="GR19">
        <v>999.9</v>
      </c>
      <c r="GS19">
        <v>51.8</v>
      </c>
      <c r="GT19">
        <v>29.3</v>
      </c>
      <c r="GU19">
        <v>21.142199999999999</v>
      </c>
      <c r="GV19">
        <v>62.395299999999999</v>
      </c>
      <c r="GW19">
        <v>28.2212</v>
      </c>
      <c r="GX19">
        <v>1</v>
      </c>
      <c r="GY19">
        <v>0.24476600000000001</v>
      </c>
      <c r="GZ19">
        <v>3.5555099999999999</v>
      </c>
      <c r="HA19">
        <v>20.185199999999998</v>
      </c>
      <c r="HB19">
        <v>5.2253800000000004</v>
      </c>
      <c r="HC19">
        <v>11.992000000000001</v>
      </c>
      <c r="HD19">
        <v>4.9945500000000003</v>
      </c>
      <c r="HE19">
        <v>3.2909999999999999</v>
      </c>
      <c r="HF19">
        <v>5554.6</v>
      </c>
      <c r="HG19">
        <v>9999</v>
      </c>
      <c r="HH19">
        <v>9999</v>
      </c>
      <c r="HI19">
        <v>115.8</v>
      </c>
      <c r="HJ19">
        <v>1.87836</v>
      </c>
      <c r="HK19">
        <v>1.87425</v>
      </c>
      <c r="HL19">
        <v>1.87073</v>
      </c>
      <c r="HM19">
        <v>1.8726700000000001</v>
      </c>
      <c r="HN19">
        <v>1.87805</v>
      </c>
      <c r="HO19">
        <v>1.87439</v>
      </c>
      <c r="HP19">
        <v>1.8721699999999999</v>
      </c>
      <c r="HQ19">
        <v>1.8710100000000001</v>
      </c>
      <c r="HR19">
        <v>0</v>
      </c>
      <c r="HS19">
        <v>0</v>
      </c>
      <c r="HT19">
        <v>0</v>
      </c>
      <c r="HU19">
        <v>0</v>
      </c>
      <c r="HV19" t="s">
        <v>411</v>
      </c>
      <c r="HW19" t="s">
        <v>412</v>
      </c>
      <c r="HX19" t="s">
        <v>413</v>
      </c>
      <c r="HY19" t="s">
        <v>413</v>
      </c>
      <c r="HZ19" t="s">
        <v>413</v>
      </c>
      <c r="IA19" t="s">
        <v>413</v>
      </c>
      <c r="IB19">
        <v>0</v>
      </c>
      <c r="IC19">
        <v>100</v>
      </c>
      <c r="ID19">
        <v>100</v>
      </c>
      <c r="IE19">
        <v>-3.6</v>
      </c>
      <c r="IF19">
        <v>0.24310000000000001</v>
      </c>
      <c r="IG19">
        <v>-2.230696872171734</v>
      </c>
      <c r="IH19">
        <v>-3.8409413047910609E-3</v>
      </c>
      <c r="II19">
        <v>1.222025474305011E-6</v>
      </c>
      <c r="IJ19">
        <v>-2.7416089085140852E-10</v>
      </c>
      <c r="IK19">
        <v>-0.15926383928663351</v>
      </c>
      <c r="IL19">
        <v>-5.0391888290500092E-2</v>
      </c>
      <c r="IM19">
        <v>5.0461131905616963E-3</v>
      </c>
      <c r="IN19">
        <v>-6.2541231099726957E-5</v>
      </c>
      <c r="IO19">
        <v>3</v>
      </c>
      <c r="IP19">
        <v>2222</v>
      </c>
      <c r="IQ19">
        <v>1</v>
      </c>
      <c r="IR19">
        <v>19</v>
      </c>
      <c r="IS19">
        <v>4365</v>
      </c>
      <c r="IT19">
        <v>4364.8999999999996</v>
      </c>
      <c r="IU19">
        <v>1.0607899999999999</v>
      </c>
      <c r="IV19">
        <v>2.4865699999999999</v>
      </c>
      <c r="IW19">
        <v>1.4477500000000001</v>
      </c>
      <c r="IX19">
        <v>2.2961399999999998</v>
      </c>
      <c r="IY19">
        <v>1.64673</v>
      </c>
      <c r="IZ19">
        <v>2.3584000000000001</v>
      </c>
      <c r="JA19">
        <v>36.128500000000003</v>
      </c>
      <c r="JB19">
        <v>23.745999999999999</v>
      </c>
      <c r="JC19">
        <v>18</v>
      </c>
      <c r="JD19">
        <v>364.262</v>
      </c>
      <c r="JE19">
        <v>395.68700000000001</v>
      </c>
      <c r="JF19">
        <v>20.5457</v>
      </c>
      <c r="JG19">
        <v>30.098500000000001</v>
      </c>
      <c r="JH19">
        <v>30.000599999999999</v>
      </c>
      <c r="JI19">
        <v>30.299499999999998</v>
      </c>
      <c r="JJ19">
        <v>30.314499999999999</v>
      </c>
      <c r="JK19">
        <v>21.2531</v>
      </c>
      <c r="JL19">
        <v>59.671999999999997</v>
      </c>
      <c r="JM19">
        <v>0</v>
      </c>
      <c r="JN19">
        <v>20.518599999999999</v>
      </c>
      <c r="JO19">
        <v>444.34899999999999</v>
      </c>
      <c r="JP19">
        <v>10.1045</v>
      </c>
      <c r="JQ19">
        <v>99.167900000000003</v>
      </c>
      <c r="JR19">
        <v>99.155000000000001</v>
      </c>
    </row>
    <row r="20" spans="1:278" x14ac:dyDescent="0.25">
      <c r="A20">
        <v>9</v>
      </c>
      <c r="B20">
        <v>1678807697.0999999</v>
      </c>
      <c r="C20">
        <v>1440.099999904633</v>
      </c>
      <c r="D20" t="s">
        <v>420</v>
      </c>
      <c r="E20" t="s">
        <v>421</v>
      </c>
      <c r="F20" t="s">
        <v>406</v>
      </c>
      <c r="G20">
        <v>1678807697.0999999</v>
      </c>
      <c r="H20">
        <f t="shared" si="0"/>
        <v>7.476072908009012E-3</v>
      </c>
      <c r="I20">
        <f t="shared" si="1"/>
        <v>7.4760729080090123</v>
      </c>
      <c r="J20">
        <f t="shared" si="2"/>
        <v>33.910481351067311</v>
      </c>
      <c r="K20">
        <f t="shared" si="3"/>
        <v>400.01</v>
      </c>
      <c r="L20">
        <f t="shared" si="4"/>
        <v>298.54750311322897</v>
      </c>
      <c r="M20">
        <f t="shared" si="5"/>
        <v>29.96372164269674</v>
      </c>
      <c r="N20">
        <f t="shared" si="6"/>
        <v>40.147005650049998</v>
      </c>
      <c r="O20">
        <f t="shared" si="7"/>
        <v>0.63475344596581451</v>
      </c>
      <c r="P20">
        <f t="shared" si="8"/>
        <v>2.9335357608017465</v>
      </c>
      <c r="Q20">
        <f t="shared" si="9"/>
        <v>0.5671717845287656</v>
      </c>
      <c r="R20">
        <f t="shared" si="10"/>
        <v>0.35995284842713882</v>
      </c>
      <c r="S20">
        <f t="shared" si="11"/>
        <v>289.52018692377203</v>
      </c>
      <c r="T20">
        <f t="shared" si="12"/>
        <v>25.322150295298336</v>
      </c>
      <c r="U20">
        <f t="shared" si="13"/>
        <v>24.988900000000001</v>
      </c>
      <c r="V20">
        <f t="shared" si="14"/>
        <v>3.17757397700449</v>
      </c>
      <c r="W20">
        <f t="shared" si="15"/>
        <v>57.435346350388109</v>
      </c>
      <c r="X20">
        <f t="shared" si="16"/>
        <v>1.8880162915574996</v>
      </c>
      <c r="Y20">
        <f t="shared" si="17"/>
        <v>3.2872027619360593</v>
      </c>
      <c r="Z20">
        <f t="shared" si="18"/>
        <v>1.2895576854469903</v>
      </c>
      <c r="AA20">
        <f t="shared" si="19"/>
        <v>-329.69481524319741</v>
      </c>
      <c r="AB20">
        <f t="shared" si="20"/>
        <v>90.162899841709589</v>
      </c>
      <c r="AC20">
        <f t="shared" si="21"/>
        <v>6.519196407591477</v>
      </c>
      <c r="AD20">
        <f t="shared" si="22"/>
        <v>56.507467929875702</v>
      </c>
      <c r="AE20">
        <v>99</v>
      </c>
      <c r="AF20">
        <v>20</v>
      </c>
      <c r="AG20">
        <f t="shared" si="23"/>
        <v>1</v>
      </c>
      <c r="AH20">
        <f t="shared" si="24"/>
        <v>0</v>
      </c>
      <c r="AI20">
        <f t="shared" si="25"/>
        <v>53254.02281440646</v>
      </c>
      <c r="AJ20" t="s">
        <v>407</v>
      </c>
      <c r="AK20" t="s">
        <v>407</v>
      </c>
      <c r="AL20">
        <v>0</v>
      </c>
      <c r="AM20">
        <v>0</v>
      </c>
      <c r="AN20" t="e">
        <f t="shared" si="26"/>
        <v>#DIV/0!</v>
      </c>
      <c r="AO20">
        <v>0</v>
      </c>
      <c r="AP20" t="s">
        <v>407</v>
      </c>
      <c r="AQ20" t="s">
        <v>407</v>
      </c>
      <c r="AR20">
        <v>0</v>
      </c>
      <c r="AS20">
        <v>0</v>
      </c>
      <c r="AT20" t="e">
        <f t="shared" si="27"/>
        <v>#DIV/0!</v>
      </c>
      <c r="AU20">
        <v>0.5</v>
      </c>
      <c r="AV20">
        <f t="shared" si="28"/>
        <v>1512.9410999605036</v>
      </c>
      <c r="AW20">
        <f t="shared" si="29"/>
        <v>33.910481351067311</v>
      </c>
      <c r="AX20" t="e">
        <f t="shared" si="30"/>
        <v>#DIV/0!</v>
      </c>
      <c r="AY20">
        <f t="shared" si="31"/>
        <v>2.2413616334404935E-2</v>
      </c>
      <c r="AZ20" t="e">
        <f t="shared" si="32"/>
        <v>#DIV/0!</v>
      </c>
      <c r="BA20" t="e">
        <f t="shared" si="33"/>
        <v>#DIV/0!</v>
      </c>
      <c r="BB20" t="s">
        <v>407</v>
      </c>
      <c r="BC20">
        <v>0</v>
      </c>
      <c r="BD20" t="e">
        <f t="shared" si="34"/>
        <v>#DIV/0!</v>
      </c>
      <c r="BE20" t="e">
        <f t="shared" si="35"/>
        <v>#DIV/0!</v>
      </c>
      <c r="BF20" t="e">
        <f t="shared" si="36"/>
        <v>#DIV/0!</v>
      </c>
      <c r="BG20" t="e">
        <f t="shared" si="37"/>
        <v>#DIV/0!</v>
      </c>
      <c r="BH20" t="e">
        <f t="shared" si="38"/>
        <v>#DIV/0!</v>
      </c>
      <c r="BI20" t="e">
        <f t="shared" si="39"/>
        <v>#DIV/0!</v>
      </c>
      <c r="BJ20" t="e">
        <f t="shared" si="40"/>
        <v>#DIV/0!</v>
      </c>
      <c r="BK20" t="e">
        <f t="shared" si="41"/>
        <v>#DIV/0!</v>
      </c>
      <c r="CT20">
        <f t="shared" si="42"/>
        <v>1799.71</v>
      </c>
      <c r="CU20">
        <f t="shared" si="43"/>
        <v>1512.9410999605036</v>
      </c>
      <c r="CV20">
        <f t="shared" si="44"/>
        <v>0.84065827269977023</v>
      </c>
      <c r="CW20">
        <f t="shared" si="45"/>
        <v>0.16087046631055671</v>
      </c>
      <c r="CX20">
        <v>6</v>
      </c>
      <c r="CY20">
        <v>0.5</v>
      </c>
      <c r="CZ20" t="s">
        <v>408</v>
      </c>
      <c r="DA20">
        <v>2</v>
      </c>
      <c r="DB20">
        <v>1678807697.0999999</v>
      </c>
      <c r="DC20">
        <v>400.01</v>
      </c>
      <c r="DD20">
        <v>444.28100000000001</v>
      </c>
      <c r="DE20">
        <v>18.811499999999999</v>
      </c>
      <c r="DF20">
        <v>10.010999999999999</v>
      </c>
      <c r="DG20">
        <v>403.60899999999998</v>
      </c>
      <c r="DH20">
        <v>18.5671</v>
      </c>
      <c r="DI20">
        <v>500.11500000000001</v>
      </c>
      <c r="DJ20">
        <v>100.265</v>
      </c>
      <c r="DK20">
        <v>0.100005</v>
      </c>
      <c r="DL20">
        <v>25.559000000000001</v>
      </c>
      <c r="DM20">
        <v>24.988900000000001</v>
      </c>
      <c r="DN20">
        <v>999.9</v>
      </c>
      <c r="DO20">
        <v>0</v>
      </c>
      <c r="DP20">
        <v>0</v>
      </c>
      <c r="DQ20">
        <v>9996.25</v>
      </c>
      <c r="DR20">
        <v>0</v>
      </c>
      <c r="DS20">
        <v>1.91117E-3</v>
      </c>
      <c r="DT20">
        <v>-44.271700000000003</v>
      </c>
      <c r="DU20">
        <v>407.67899999999997</v>
      </c>
      <c r="DV20">
        <v>448.774</v>
      </c>
      <c r="DW20">
        <v>8.8004200000000008</v>
      </c>
      <c r="DX20">
        <v>444.28100000000001</v>
      </c>
      <c r="DY20">
        <v>10.010999999999999</v>
      </c>
      <c r="DZ20">
        <v>1.8861300000000001</v>
      </c>
      <c r="EA20">
        <v>1.00376</v>
      </c>
      <c r="EB20">
        <v>16.519500000000001</v>
      </c>
      <c r="EC20">
        <v>6.9710599999999996</v>
      </c>
      <c r="ED20">
        <v>1799.71</v>
      </c>
      <c r="EE20">
        <v>0.97799700000000001</v>
      </c>
      <c r="EF20">
        <v>2.2003399999999999E-2</v>
      </c>
      <c r="EG20">
        <v>0</v>
      </c>
      <c r="EH20">
        <v>1219.52</v>
      </c>
      <c r="EI20">
        <v>5.0000600000000004</v>
      </c>
      <c r="EJ20">
        <v>20185.099999999999</v>
      </c>
      <c r="EK20">
        <v>16011.2</v>
      </c>
      <c r="EL20">
        <v>46</v>
      </c>
      <c r="EM20">
        <v>47.75</v>
      </c>
      <c r="EN20">
        <v>46.875</v>
      </c>
      <c r="EO20">
        <v>46.936999999999998</v>
      </c>
      <c r="EP20">
        <v>47.5</v>
      </c>
      <c r="EQ20">
        <v>1755.22</v>
      </c>
      <c r="ER20">
        <v>39.49</v>
      </c>
      <c r="ES20">
        <v>0</v>
      </c>
      <c r="ET20">
        <v>1678807696.5</v>
      </c>
      <c r="EU20">
        <v>0</v>
      </c>
      <c r="EV20">
        <v>1219.3815384615391</v>
      </c>
      <c r="EW20">
        <v>0.15111112444841579</v>
      </c>
      <c r="EX20">
        <v>-14.232478619313669</v>
      </c>
      <c r="EY20">
        <v>20191.403846153851</v>
      </c>
      <c r="EZ20">
        <v>15</v>
      </c>
      <c r="FA20">
        <v>1678545626</v>
      </c>
      <c r="FB20" t="s">
        <v>409</v>
      </c>
      <c r="FC20">
        <v>1678545616</v>
      </c>
      <c r="FD20">
        <v>1678545626</v>
      </c>
      <c r="FE20">
        <v>2</v>
      </c>
      <c r="FF20">
        <v>-9.9000000000000005E-2</v>
      </c>
      <c r="FG20">
        <v>-8.5000000000000006E-2</v>
      </c>
      <c r="FH20">
        <v>-3.5990000000000002</v>
      </c>
      <c r="FI20">
        <v>0.214</v>
      </c>
      <c r="FJ20">
        <v>400</v>
      </c>
      <c r="FK20">
        <v>18</v>
      </c>
      <c r="FL20">
        <v>0.04</v>
      </c>
      <c r="FM20">
        <v>0.02</v>
      </c>
      <c r="FN20">
        <v>-44.309980000000003</v>
      </c>
      <c r="FO20">
        <v>3.9933208255230071E-2</v>
      </c>
      <c r="FP20">
        <v>0.1515466664100526</v>
      </c>
      <c r="FQ20">
        <v>-1</v>
      </c>
      <c r="FR20">
        <v>8.7441672500000003</v>
      </c>
      <c r="FS20">
        <v>0.23273369606001479</v>
      </c>
      <c r="FT20">
        <v>2.8952929729778441E-2</v>
      </c>
      <c r="FU20">
        <v>-1</v>
      </c>
      <c r="FV20">
        <v>0</v>
      </c>
      <c r="FW20">
        <v>0</v>
      </c>
      <c r="FX20" t="s">
        <v>410</v>
      </c>
      <c r="FY20">
        <v>2.9307799999999999</v>
      </c>
      <c r="FZ20">
        <v>2.8289900000000001</v>
      </c>
      <c r="GA20">
        <v>0.101506</v>
      </c>
      <c r="GB20">
        <v>0.107557</v>
      </c>
      <c r="GC20">
        <v>0.10091799999999999</v>
      </c>
      <c r="GD20">
        <v>6.1988000000000001E-2</v>
      </c>
      <c r="GE20">
        <v>23797</v>
      </c>
      <c r="GF20">
        <v>25225.1</v>
      </c>
      <c r="GG20">
        <v>24365.200000000001</v>
      </c>
      <c r="GH20">
        <v>27580.9</v>
      </c>
      <c r="GI20">
        <v>29213.599999999999</v>
      </c>
      <c r="GJ20">
        <v>37648.1</v>
      </c>
      <c r="GK20">
        <v>33422.9</v>
      </c>
      <c r="GL20">
        <v>42368.5</v>
      </c>
      <c r="GM20">
        <v>1.7809699999999999</v>
      </c>
      <c r="GN20">
        <v>1.7034499999999999</v>
      </c>
      <c r="GO20">
        <v>3.5233800000000003E-2</v>
      </c>
      <c r="GP20">
        <v>0</v>
      </c>
      <c r="GQ20">
        <v>24.410499999999999</v>
      </c>
      <c r="GR20">
        <v>999.9</v>
      </c>
      <c r="GS20">
        <v>51.4</v>
      </c>
      <c r="GT20">
        <v>29.7</v>
      </c>
      <c r="GU20">
        <v>21.467300000000002</v>
      </c>
      <c r="GV20">
        <v>62.389899999999997</v>
      </c>
      <c r="GW20">
        <v>28.249199999999998</v>
      </c>
      <c r="GX20">
        <v>1</v>
      </c>
      <c r="GY20">
        <v>0.25845299999999999</v>
      </c>
      <c r="GZ20">
        <v>3.10297</v>
      </c>
      <c r="HA20">
        <v>20.194099999999999</v>
      </c>
      <c r="HB20">
        <v>5.2271700000000001</v>
      </c>
      <c r="HC20">
        <v>11.992000000000001</v>
      </c>
      <c r="HD20">
        <v>4.9943</v>
      </c>
      <c r="HE20">
        <v>3.2909999999999999</v>
      </c>
      <c r="HF20">
        <v>5558.1</v>
      </c>
      <c r="HG20">
        <v>9999</v>
      </c>
      <c r="HH20">
        <v>9999</v>
      </c>
      <c r="HI20">
        <v>115.8</v>
      </c>
      <c r="HJ20">
        <v>1.8783099999999999</v>
      </c>
      <c r="HK20">
        <v>1.8742700000000001</v>
      </c>
      <c r="HL20">
        <v>1.87073</v>
      </c>
      <c r="HM20">
        <v>1.87269</v>
      </c>
      <c r="HN20">
        <v>1.87805</v>
      </c>
      <c r="HO20">
        <v>1.87439</v>
      </c>
      <c r="HP20">
        <v>1.87222</v>
      </c>
      <c r="HQ20">
        <v>1.8710199999999999</v>
      </c>
      <c r="HR20">
        <v>0</v>
      </c>
      <c r="HS20">
        <v>0</v>
      </c>
      <c r="HT20">
        <v>0</v>
      </c>
      <c r="HU20">
        <v>0</v>
      </c>
      <c r="HV20" t="s">
        <v>411</v>
      </c>
      <c r="HW20" t="s">
        <v>412</v>
      </c>
      <c r="HX20" t="s">
        <v>413</v>
      </c>
      <c r="HY20" t="s">
        <v>413</v>
      </c>
      <c r="HZ20" t="s">
        <v>413</v>
      </c>
      <c r="IA20" t="s">
        <v>413</v>
      </c>
      <c r="IB20">
        <v>0</v>
      </c>
      <c r="IC20">
        <v>100</v>
      </c>
      <c r="ID20">
        <v>100</v>
      </c>
      <c r="IE20">
        <v>-3.5990000000000002</v>
      </c>
      <c r="IF20">
        <v>0.24440000000000001</v>
      </c>
      <c r="IG20">
        <v>-2.230696872171734</v>
      </c>
      <c r="IH20">
        <v>-3.8409413047910609E-3</v>
      </c>
      <c r="II20">
        <v>1.222025474305011E-6</v>
      </c>
      <c r="IJ20">
        <v>-2.7416089085140852E-10</v>
      </c>
      <c r="IK20">
        <v>-0.15926383928663351</v>
      </c>
      <c r="IL20">
        <v>-5.0391888290500092E-2</v>
      </c>
      <c r="IM20">
        <v>5.0461131905616963E-3</v>
      </c>
      <c r="IN20">
        <v>-6.2541231099726957E-5</v>
      </c>
      <c r="IO20">
        <v>3</v>
      </c>
      <c r="IP20">
        <v>2222</v>
      </c>
      <c r="IQ20">
        <v>1</v>
      </c>
      <c r="IR20">
        <v>19</v>
      </c>
      <c r="IS20">
        <v>4368</v>
      </c>
      <c r="IT20">
        <v>4367.8999999999996</v>
      </c>
      <c r="IU20">
        <v>1.0607899999999999</v>
      </c>
      <c r="IV20">
        <v>2.4877899999999999</v>
      </c>
      <c r="IW20">
        <v>1.4477500000000001</v>
      </c>
      <c r="IX20">
        <v>2.2949199999999998</v>
      </c>
      <c r="IY20">
        <v>1.64673</v>
      </c>
      <c r="IZ20">
        <v>2.4121100000000002</v>
      </c>
      <c r="JA20">
        <v>36.4343</v>
      </c>
      <c r="JB20">
        <v>23.745999999999999</v>
      </c>
      <c r="JC20">
        <v>18</v>
      </c>
      <c r="JD20">
        <v>364.92399999999998</v>
      </c>
      <c r="JE20">
        <v>393.26499999999999</v>
      </c>
      <c r="JF20">
        <v>20.736000000000001</v>
      </c>
      <c r="JG20">
        <v>30.286899999999999</v>
      </c>
      <c r="JH20">
        <v>30.000399999999999</v>
      </c>
      <c r="JI20">
        <v>30.4877</v>
      </c>
      <c r="JJ20">
        <v>30.501300000000001</v>
      </c>
      <c r="JK20">
        <v>21.2441</v>
      </c>
      <c r="JL20">
        <v>60.526200000000003</v>
      </c>
      <c r="JM20">
        <v>0</v>
      </c>
      <c r="JN20">
        <v>20.748000000000001</v>
      </c>
      <c r="JO20">
        <v>444.10300000000001</v>
      </c>
      <c r="JP20">
        <v>10.033799999999999</v>
      </c>
      <c r="JQ20">
        <v>99.1387</v>
      </c>
      <c r="JR20">
        <v>99.1357</v>
      </c>
    </row>
    <row r="21" spans="1:278" x14ac:dyDescent="0.25">
      <c r="A21">
        <v>10</v>
      </c>
      <c r="B21">
        <v>1678807877.0999999</v>
      </c>
      <c r="C21">
        <v>1620.099999904633</v>
      </c>
      <c r="D21" t="s">
        <v>422</v>
      </c>
      <c r="E21" t="s">
        <v>423</v>
      </c>
      <c r="F21" t="s">
        <v>406</v>
      </c>
      <c r="G21">
        <v>1678807877.0999999</v>
      </c>
      <c r="H21">
        <f t="shared" si="0"/>
        <v>7.5302897090371674E-3</v>
      </c>
      <c r="I21">
        <f t="shared" si="1"/>
        <v>7.5302897090371674</v>
      </c>
      <c r="J21">
        <f t="shared" si="2"/>
        <v>33.915585506964533</v>
      </c>
      <c r="K21">
        <f t="shared" si="3"/>
        <v>399.99799999999999</v>
      </c>
      <c r="L21">
        <f t="shared" si="4"/>
        <v>298.61451390381256</v>
      </c>
      <c r="M21">
        <f t="shared" si="5"/>
        <v>29.971891818324082</v>
      </c>
      <c r="N21">
        <f t="shared" si="6"/>
        <v>40.147736380314399</v>
      </c>
      <c r="O21">
        <f t="shared" si="7"/>
        <v>0.63569331083858738</v>
      </c>
      <c r="P21">
        <f t="shared" si="8"/>
        <v>2.9367035554460936</v>
      </c>
      <c r="Q21">
        <f t="shared" si="9"/>
        <v>0.56798756555718366</v>
      </c>
      <c r="R21">
        <f t="shared" si="10"/>
        <v>0.36047254070864004</v>
      </c>
      <c r="S21">
        <f t="shared" si="11"/>
        <v>289.54412692377838</v>
      </c>
      <c r="T21">
        <f t="shared" si="12"/>
        <v>25.362456964035708</v>
      </c>
      <c r="U21">
        <f t="shared" si="13"/>
        <v>25.033200000000001</v>
      </c>
      <c r="V21">
        <f t="shared" si="14"/>
        <v>3.1859767427435401</v>
      </c>
      <c r="W21">
        <f t="shared" si="15"/>
        <v>57.279261063092733</v>
      </c>
      <c r="X21">
        <f t="shared" si="16"/>
        <v>1.8889303305431602</v>
      </c>
      <c r="Y21">
        <f t="shared" si="17"/>
        <v>3.2977561083801614</v>
      </c>
      <c r="Z21">
        <f t="shared" si="18"/>
        <v>1.29704641220038</v>
      </c>
      <c r="AA21">
        <f t="shared" si="19"/>
        <v>-332.0857761685391</v>
      </c>
      <c r="AB21">
        <f t="shared" si="20"/>
        <v>91.79600129468524</v>
      </c>
      <c r="AC21">
        <f t="shared" si="21"/>
        <v>6.6333959647470486</v>
      </c>
      <c r="AD21">
        <f t="shared" si="22"/>
        <v>55.887748014671544</v>
      </c>
      <c r="AE21">
        <v>103</v>
      </c>
      <c r="AF21">
        <v>21</v>
      </c>
      <c r="AG21">
        <f t="shared" si="23"/>
        <v>1</v>
      </c>
      <c r="AH21">
        <f t="shared" si="24"/>
        <v>0</v>
      </c>
      <c r="AI21">
        <f t="shared" si="25"/>
        <v>53336.69592295726</v>
      </c>
      <c r="AJ21" t="s">
        <v>407</v>
      </c>
      <c r="AK21" t="s">
        <v>407</v>
      </c>
      <c r="AL21">
        <v>0</v>
      </c>
      <c r="AM21">
        <v>0</v>
      </c>
      <c r="AN21" t="e">
        <f t="shared" si="26"/>
        <v>#DIV/0!</v>
      </c>
      <c r="AO21">
        <v>0</v>
      </c>
      <c r="AP21" t="s">
        <v>407</v>
      </c>
      <c r="AQ21" t="s">
        <v>407</v>
      </c>
      <c r="AR21">
        <v>0</v>
      </c>
      <c r="AS21">
        <v>0</v>
      </c>
      <c r="AT21" t="e">
        <f t="shared" si="27"/>
        <v>#DIV/0!</v>
      </c>
      <c r="AU21">
        <v>0.5</v>
      </c>
      <c r="AV21">
        <f t="shared" si="28"/>
        <v>1513.067099960507</v>
      </c>
      <c r="AW21">
        <f t="shared" si="29"/>
        <v>33.915585506964533</v>
      </c>
      <c r="AX21" t="e">
        <f t="shared" si="30"/>
        <v>#DIV/0!</v>
      </c>
      <c r="AY21">
        <f t="shared" si="31"/>
        <v>2.2415123234025624E-2</v>
      </c>
      <c r="AZ21" t="e">
        <f t="shared" si="32"/>
        <v>#DIV/0!</v>
      </c>
      <c r="BA21" t="e">
        <f t="shared" si="33"/>
        <v>#DIV/0!</v>
      </c>
      <c r="BB21" t="s">
        <v>407</v>
      </c>
      <c r="BC21">
        <v>0</v>
      </c>
      <c r="BD21" t="e">
        <f t="shared" si="34"/>
        <v>#DIV/0!</v>
      </c>
      <c r="BE21" t="e">
        <f t="shared" si="35"/>
        <v>#DIV/0!</v>
      </c>
      <c r="BF21" t="e">
        <f t="shared" si="36"/>
        <v>#DIV/0!</v>
      </c>
      <c r="BG21" t="e">
        <f t="shared" si="37"/>
        <v>#DIV/0!</v>
      </c>
      <c r="BH21" t="e">
        <f t="shared" si="38"/>
        <v>#DIV/0!</v>
      </c>
      <c r="BI21" t="e">
        <f t="shared" si="39"/>
        <v>#DIV/0!</v>
      </c>
      <c r="BJ21" t="e">
        <f t="shared" si="40"/>
        <v>#DIV/0!</v>
      </c>
      <c r="BK21" t="e">
        <f t="shared" si="41"/>
        <v>#DIV/0!</v>
      </c>
      <c r="CT21">
        <f t="shared" si="42"/>
        <v>1799.86</v>
      </c>
      <c r="CU21">
        <f t="shared" si="43"/>
        <v>1513.067099960507</v>
      </c>
      <c r="CV21">
        <f t="shared" si="44"/>
        <v>0.84065821783944694</v>
      </c>
      <c r="CW21">
        <f t="shared" si="45"/>
        <v>0.16087036043013256</v>
      </c>
      <c r="CX21">
        <v>6</v>
      </c>
      <c r="CY21">
        <v>0.5</v>
      </c>
      <c r="CZ21" t="s">
        <v>408</v>
      </c>
      <c r="DA21">
        <v>2</v>
      </c>
      <c r="DB21">
        <v>1678807877.0999999</v>
      </c>
      <c r="DC21">
        <v>399.99799999999999</v>
      </c>
      <c r="DD21">
        <v>444.29199999999997</v>
      </c>
      <c r="DE21">
        <v>18.819700000000001</v>
      </c>
      <c r="DF21">
        <v>9.9572599999999998</v>
      </c>
      <c r="DG21">
        <v>403.59800000000001</v>
      </c>
      <c r="DH21">
        <v>18.5748</v>
      </c>
      <c r="DI21">
        <v>500.21699999999998</v>
      </c>
      <c r="DJ21">
        <v>100.27</v>
      </c>
      <c r="DK21">
        <v>9.9842799999999995E-2</v>
      </c>
      <c r="DL21">
        <v>25.613</v>
      </c>
      <c r="DM21">
        <v>25.033200000000001</v>
      </c>
      <c r="DN21">
        <v>999.9</v>
      </c>
      <c r="DO21">
        <v>0</v>
      </c>
      <c r="DP21">
        <v>0</v>
      </c>
      <c r="DQ21">
        <v>10013.799999999999</v>
      </c>
      <c r="DR21">
        <v>0</v>
      </c>
      <c r="DS21">
        <v>1.91117E-3</v>
      </c>
      <c r="DT21">
        <v>-44.294400000000003</v>
      </c>
      <c r="DU21">
        <v>407.67</v>
      </c>
      <c r="DV21">
        <v>448.76100000000002</v>
      </c>
      <c r="DW21">
        <v>8.8624399999999994</v>
      </c>
      <c r="DX21">
        <v>444.29199999999997</v>
      </c>
      <c r="DY21">
        <v>9.9572599999999998</v>
      </c>
      <c r="DZ21">
        <v>1.8870499999999999</v>
      </c>
      <c r="EA21">
        <v>0.99841199999999997</v>
      </c>
      <c r="EB21">
        <v>16.527100000000001</v>
      </c>
      <c r="EC21">
        <v>6.8932200000000003</v>
      </c>
      <c r="ED21">
        <v>1799.86</v>
      </c>
      <c r="EE21">
        <v>0.97799999999999998</v>
      </c>
      <c r="EF21">
        <v>2.19998E-2</v>
      </c>
      <c r="EG21">
        <v>0</v>
      </c>
      <c r="EH21">
        <v>1216.17</v>
      </c>
      <c r="EI21">
        <v>5.0000600000000004</v>
      </c>
      <c r="EJ21">
        <v>20140.900000000001</v>
      </c>
      <c r="EK21">
        <v>16012.6</v>
      </c>
      <c r="EL21">
        <v>46.186999999999998</v>
      </c>
      <c r="EM21">
        <v>47.936999999999998</v>
      </c>
      <c r="EN21">
        <v>47.061999999999998</v>
      </c>
      <c r="EO21">
        <v>47.125</v>
      </c>
      <c r="EP21">
        <v>47.625</v>
      </c>
      <c r="EQ21">
        <v>1755.37</v>
      </c>
      <c r="ER21">
        <v>39.49</v>
      </c>
      <c r="ES21">
        <v>0</v>
      </c>
      <c r="ET21">
        <v>1678807876.5</v>
      </c>
      <c r="EU21">
        <v>0</v>
      </c>
      <c r="EV21">
        <v>1216.135</v>
      </c>
      <c r="EW21">
        <v>-1.681025644226259</v>
      </c>
      <c r="EX21">
        <v>-31.429059771896821</v>
      </c>
      <c r="EY21">
        <v>20146.103846153848</v>
      </c>
      <c r="EZ21">
        <v>15</v>
      </c>
      <c r="FA21">
        <v>1678545626</v>
      </c>
      <c r="FB21" t="s">
        <v>409</v>
      </c>
      <c r="FC21">
        <v>1678545616</v>
      </c>
      <c r="FD21">
        <v>1678545626</v>
      </c>
      <c r="FE21">
        <v>2</v>
      </c>
      <c r="FF21">
        <v>-9.9000000000000005E-2</v>
      </c>
      <c r="FG21">
        <v>-8.5000000000000006E-2</v>
      </c>
      <c r="FH21">
        <v>-3.5990000000000002</v>
      </c>
      <c r="FI21">
        <v>0.214</v>
      </c>
      <c r="FJ21">
        <v>400</v>
      </c>
      <c r="FK21">
        <v>18</v>
      </c>
      <c r="FL21">
        <v>0.04</v>
      </c>
      <c r="FM21">
        <v>0.02</v>
      </c>
      <c r="FN21">
        <v>-44.293064999999999</v>
      </c>
      <c r="FO21">
        <v>-0.33698386491554161</v>
      </c>
      <c r="FP21">
        <v>6.9186590283089183E-2</v>
      </c>
      <c r="FQ21">
        <v>-1</v>
      </c>
      <c r="FR21">
        <v>8.852667499999999</v>
      </c>
      <c r="FS21">
        <v>6.5851181988730398E-2</v>
      </c>
      <c r="FT21">
        <v>6.6881838902648448E-3</v>
      </c>
      <c r="FU21">
        <v>-1</v>
      </c>
      <c r="FV21">
        <v>0</v>
      </c>
      <c r="FW21">
        <v>0</v>
      </c>
      <c r="FX21" t="s">
        <v>410</v>
      </c>
      <c r="FY21">
        <v>2.9308999999999998</v>
      </c>
      <c r="FZ21">
        <v>2.8289800000000001</v>
      </c>
      <c r="GA21">
        <v>0.101467</v>
      </c>
      <c r="GB21">
        <v>0.10752</v>
      </c>
      <c r="GC21">
        <v>0.100913</v>
      </c>
      <c r="GD21">
        <v>6.1711099999999998E-2</v>
      </c>
      <c r="GE21">
        <v>23793.7</v>
      </c>
      <c r="GF21">
        <v>25218.7</v>
      </c>
      <c r="GG21">
        <v>24361.4</v>
      </c>
      <c r="GH21">
        <v>27573.4</v>
      </c>
      <c r="GI21">
        <v>29210.799999999999</v>
      </c>
      <c r="GJ21">
        <v>37650.9</v>
      </c>
      <c r="GK21">
        <v>33418.9</v>
      </c>
      <c r="GL21">
        <v>42359</v>
      </c>
      <c r="GM21">
        <v>1.77197</v>
      </c>
      <c r="GN21">
        <v>1.69753</v>
      </c>
      <c r="GO21">
        <v>3.1448900000000002E-2</v>
      </c>
      <c r="GP21">
        <v>0</v>
      </c>
      <c r="GQ21">
        <v>24.516999999999999</v>
      </c>
      <c r="GR21">
        <v>999.9</v>
      </c>
      <c r="GS21">
        <v>50.9</v>
      </c>
      <c r="GT21">
        <v>30.1</v>
      </c>
      <c r="GU21">
        <v>21.752099999999999</v>
      </c>
      <c r="GV21">
        <v>62.329900000000002</v>
      </c>
      <c r="GW21">
        <v>27.664300000000001</v>
      </c>
      <c r="GX21">
        <v>1</v>
      </c>
      <c r="GY21">
        <v>0.272289</v>
      </c>
      <c r="GZ21">
        <v>3.40523</v>
      </c>
      <c r="HA21">
        <v>20.188199999999998</v>
      </c>
      <c r="HB21">
        <v>5.22912</v>
      </c>
      <c r="HC21">
        <v>11.992000000000001</v>
      </c>
      <c r="HD21">
        <v>4.9947999999999997</v>
      </c>
      <c r="HE21">
        <v>3.2909999999999999</v>
      </c>
      <c r="HF21">
        <v>5561.6</v>
      </c>
      <c r="HG21">
        <v>9999</v>
      </c>
      <c r="HH21">
        <v>9999</v>
      </c>
      <c r="HI21">
        <v>115.9</v>
      </c>
      <c r="HJ21">
        <v>1.8783300000000001</v>
      </c>
      <c r="HK21">
        <v>1.87425</v>
      </c>
      <c r="HL21">
        <v>1.87073</v>
      </c>
      <c r="HM21">
        <v>1.8726799999999999</v>
      </c>
      <c r="HN21">
        <v>1.8780600000000001</v>
      </c>
      <c r="HO21">
        <v>1.87439</v>
      </c>
      <c r="HP21">
        <v>1.8722099999999999</v>
      </c>
      <c r="HQ21">
        <v>1.8710100000000001</v>
      </c>
      <c r="HR21">
        <v>0</v>
      </c>
      <c r="HS21">
        <v>0</v>
      </c>
      <c r="HT21">
        <v>0</v>
      </c>
      <c r="HU21">
        <v>0</v>
      </c>
      <c r="HV21" t="s">
        <v>411</v>
      </c>
      <c r="HW21" t="s">
        <v>412</v>
      </c>
      <c r="HX21" t="s">
        <v>413</v>
      </c>
      <c r="HY21" t="s">
        <v>413</v>
      </c>
      <c r="HZ21" t="s">
        <v>413</v>
      </c>
      <c r="IA21" t="s">
        <v>413</v>
      </c>
      <c r="IB21">
        <v>0</v>
      </c>
      <c r="IC21">
        <v>100</v>
      </c>
      <c r="ID21">
        <v>100</v>
      </c>
      <c r="IE21">
        <v>-3.6</v>
      </c>
      <c r="IF21">
        <v>0.24490000000000001</v>
      </c>
      <c r="IG21">
        <v>-2.230696872171734</v>
      </c>
      <c r="IH21">
        <v>-3.8409413047910609E-3</v>
      </c>
      <c r="II21">
        <v>1.222025474305011E-6</v>
      </c>
      <c r="IJ21">
        <v>-2.7416089085140852E-10</v>
      </c>
      <c r="IK21">
        <v>-0.15926383928663351</v>
      </c>
      <c r="IL21">
        <v>-5.0391888290500092E-2</v>
      </c>
      <c r="IM21">
        <v>5.0461131905616963E-3</v>
      </c>
      <c r="IN21">
        <v>-6.2541231099726957E-5</v>
      </c>
      <c r="IO21">
        <v>3</v>
      </c>
      <c r="IP21">
        <v>2222</v>
      </c>
      <c r="IQ21">
        <v>1</v>
      </c>
      <c r="IR21">
        <v>19</v>
      </c>
      <c r="IS21">
        <v>4371</v>
      </c>
      <c r="IT21">
        <v>4370.8999999999996</v>
      </c>
      <c r="IU21">
        <v>1.0595699999999999</v>
      </c>
      <c r="IV21">
        <v>2.4877899999999999</v>
      </c>
      <c r="IW21">
        <v>1.4465300000000001</v>
      </c>
      <c r="IX21">
        <v>2.2936999999999999</v>
      </c>
      <c r="IY21">
        <v>1.64673</v>
      </c>
      <c r="IZ21">
        <v>2.4182100000000002</v>
      </c>
      <c r="JA21">
        <v>36.718000000000004</v>
      </c>
      <c r="JB21">
        <v>23.745999999999999</v>
      </c>
      <c r="JC21">
        <v>18</v>
      </c>
      <c r="JD21">
        <v>361.44099999999997</v>
      </c>
      <c r="JE21">
        <v>390.87099999999998</v>
      </c>
      <c r="JF21">
        <v>20.640799999999999</v>
      </c>
      <c r="JG21">
        <v>30.439499999999999</v>
      </c>
      <c r="JH21">
        <v>30.000599999999999</v>
      </c>
      <c r="JI21">
        <v>30.649899999999999</v>
      </c>
      <c r="JJ21">
        <v>30.664899999999999</v>
      </c>
      <c r="JK21">
        <v>21.241800000000001</v>
      </c>
      <c r="JL21">
        <v>61.071300000000001</v>
      </c>
      <c r="JM21">
        <v>0</v>
      </c>
      <c r="JN21">
        <v>20.604800000000001</v>
      </c>
      <c r="JO21">
        <v>444.36</v>
      </c>
      <c r="JP21">
        <v>9.9620899999999999</v>
      </c>
      <c r="JQ21">
        <v>99.125299999999996</v>
      </c>
      <c r="JR21">
        <v>99.111699999999999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23</v>
      </c>
    </row>
    <row r="14" spans="1:2" x14ac:dyDescent="0.25">
      <c r="A14" t="s">
        <v>25</v>
      </c>
      <c r="B14" t="s">
        <v>21</v>
      </c>
    </row>
    <row r="15" spans="1:2" x14ac:dyDescent="0.25">
      <c r="A15" t="s">
        <v>26</v>
      </c>
      <c r="B15" t="s">
        <v>11</v>
      </c>
    </row>
    <row r="16" spans="1:2" x14ac:dyDescent="0.25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IGB</cp:lastModifiedBy>
  <dcterms:created xsi:type="dcterms:W3CDTF">2023-03-14T15:32:09Z</dcterms:created>
  <dcterms:modified xsi:type="dcterms:W3CDTF">2023-03-16T23:50:30Z</dcterms:modified>
</cp:coreProperties>
</file>