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CV21" i="1"/>
  <c r="CT21" i="1"/>
  <c r="BI21" i="1"/>
  <c r="BH21" i="1"/>
  <c r="AZ21" i="1"/>
  <c r="AT21" i="1"/>
  <c r="AN21" i="1"/>
  <c r="BA21" i="1" s="1"/>
  <c r="BD21" i="1" s="1"/>
  <c r="AI21" i="1"/>
  <c r="AG21" i="1" s="1"/>
  <c r="Y21" i="1"/>
  <c r="X21" i="1"/>
  <c r="W21" i="1"/>
  <c r="P21" i="1"/>
  <c r="CW20" i="1"/>
  <c r="CV20" i="1"/>
  <c r="CT20" i="1"/>
  <c r="BI20" i="1"/>
  <c r="BH20" i="1"/>
  <c r="AZ20" i="1"/>
  <c r="AT20" i="1"/>
  <c r="AN20" i="1"/>
  <c r="BA20" i="1" s="1"/>
  <c r="BD20" i="1" s="1"/>
  <c r="AI20" i="1"/>
  <c r="AG20" i="1" s="1"/>
  <c r="Y20" i="1"/>
  <c r="W20" i="1" s="1"/>
  <c r="X20" i="1"/>
  <c r="P20" i="1"/>
  <c r="CW19" i="1"/>
  <c r="CV19" i="1"/>
  <c r="CT19" i="1"/>
  <c r="BI19" i="1"/>
  <c r="BH19" i="1"/>
  <c r="AZ19" i="1"/>
  <c r="AT19" i="1"/>
  <c r="AN19" i="1"/>
  <c r="BA19" i="1" s="1"/>
  <c r="BD19" i="1" s="1"/>
  <c r="AI19" i="1"/>
  <c r="AG19" i="1" s="1"/>
  <c r="I19" i="1" s="1"/>
  <c r="H19" i="1" s="1"/>
  <c r="Y19" i="1"/>
  <c r="X19" i="1"/>
  <c r="W19" i="1"/>
  <c r="P19" i="1"/>
  <c r="CW18" i="1"/>
  <c r="CV18" i="1"/>
  <c r="CT18" i="1"/>
  <c r="BI18" i="1"/>
  <c r="BH18" i="1"/>
  <c r="AZ18" i="1"/>
  <c r="AT18" i="1"/>
  <c r="AN18" i="1"/>
  <c r="BA18" i="1" s="1"/>
  <c r="BD18" i="1" s="1"/>
  <c r="AI18" i="1"/>
  <c r="AG18" i="1" s="1"/>
  <c r="AH18" i="1" s="1"/>
  <c r="Y18" i="1"/>
  <c r="X18" i="1"/>
  <c r="W18" i="1" s="1"/>
  <c r="P18" i="1"/>
  <c r="CW17" i="1"/>
  <c r="CV17" i="1"/>
  <c r="CT17" i="1"/>
  <c r="BI17" i="1"/>
  <c r="BH17" i="1"/>
  <c r="AZ17" i="1"/>
  <c r="AT17" i="1"/>
  <c r="AN17" i="1"/>
  <c r="BA17" i="1" s="1"/>
  <c r="BD17" i="1" s="1"/>
  <c r="AI17" i="1"/>
  <c r="AG17" i="1"/>
  <c r="I17" i="1" s="1"/>
  <c r="H17" i="1" s="1"/>
  <c r="Y17" i="1"/>
  <c r="X17" i="1"/>
  <c r="W17" i="1" s="1"/>
  <c r="P17" i="1"/>
  <c r="AX17" i="1" l="1"/>
  <c r="CU18" i="1"/>
  <c r="AV18" i="1" s="1"/>
  <c r="AX18" i="1" s="1"/>
  <c r="CU17" i="1"/>
  <c r="AV17" i="1" s="1"/>
  <c r="J19" i="1"/>
  <c r="N19" i="1" s="1"/>
  <c r="CU21" i="1"/>
  <c r="AV21" i="1" s="1"/>
  <c r="AX21" i="1" s="1"/>
  <c r="CU20" i="1"/>
  <c r="AV20" i="1" s="1"/>
  <c r="AX20" i="1" s="1"/>
  <c r="S20" i="1"/>
  <c r="BG19" i="1"/>
  <c r="BF19" i="1"/>
  <c r="BJ19" i="1" s="1"/>
  <c r="BK19" i="1" s="1"/>
  <c r="BE19" i="1"/>
  <c r="BG18" i="1"/>
  <c r="BF18" i="1"/>
  <c r="BJ18" i="1" s="1"/>
  <c r="BK18" i="1" s="1"/>
  <c r="BE18" i="1"/>
  <c r="BG17" i="1"/>
  <c r="BF17" i="1"/>
  <c r="BJ17" i="1" s="1"/>
  <c r="BK17" i="1" s="1"/>
  <c r="BE17" i="1"/>
  <c r="BG21" i="1"/>
  <c r="BF21" i="1"/>
  <c r="BJ21" i="1" s="1"/>
  <c r="BK21" i="1" s="1"/>
  <c r="BE21" i="1"/>
  <c r="BE20" i="1"/>
  <c r="BG20" i="1"/>
  <c r="AA17" i="1"/>
  <c r="I18" i="1"/>
  <c r="H18" i="1" s="1"/>
  <c r="J18" i="1"/>
  <c r="AW18" i="1" s="1"/>
  <c r="AY18" i="1" s="1"/>
  <c r="AW19" i="1"/>
  <c r="AA19" i="1"/>
  <c r="CU19" i="1"/>
  <c r="AV19" i="1" s="1"/>
  <c r="AX19" i="1" s="1"/>
  <c r="S19" i="1"/>
  <c r="BF20" i="1"/>
  <c r="BJ20" i="1" s="1"/>
  <c r="BK20" i="1" s="1"/>
  <c r="S18" i="1"/>
  <c r="I21" i="1"/>
  <c r="H21" i="1" s="1"/>
  <c r="J17" i="1"/>
  <c r="K17" i="1" s="1"/>
  <c r="AH20" i="1"/>
  <c r="J21" i="1"/>
  <c r="K21" i="1" s="1"/>
  <c r="AH17" i="1"/>
  <c r="AH21" i="1"/>
  <c r="S17" i="1"/>
  <c r="I20" i="1"/>
  <c r="H20" i="1" s="1"/>
  <c r="S21" i="1"/>
  <c r="AH19" i="1"/>
  <c r="J20" i="1"/>
  <c r="K20" i="1" s="1"/>
  <c r="K19" i="1" l="1"/>
  <c r="AY19" i="1"/>
  <c r="K18" i="1"/>
  <c r="AA21" i="1"/>
  <c r="T18" i="1"/>
  <c r="U18" i="1" s="1"/>
  <c r="Q18" i="1" s="1"/>
  <c r="O18" i="1" s="1"/>
  <c r="R18" i="1" s="1"/>
  <c r="L18" i="1" s="1"/>
  <c r="M18" i="1" s="1"/>
  <c r="AA18" i="1"/>
  <c r="AA20" i="1"/>
  <c r="T20" i="1"/>
  <c r="U20" i="1" s="1"/>
  <c r="AW21" i="1"/>
  <c r="AY21" i="1" s="1"/>
  <c r="N21" i="1"/>
  <c r="N18" i="1"/>
  <c r="T17" i="1"/>
  <c r="U17" i="1" s="1"/>
  <c r="AW17" i="1"/>
  <c r="AY17" i="1" s="1"/>
  <c r="N17" i="1"/>
  <c r="T19" i="1"/>
  <c r="U19" i="1" s="1"/>
  <c r="T21" i="1"/>
  <c r="U21" i="1" s="1"/>
  <c r="Q21" i="1" s="1"/>
  <c r="O21" i="1" s="1"/>
  <c r="R21" i="1" s="1"/>
  <c r="L21" i="1" s="1"/>
  <c r="M21" i="1" s="1"/>
  <c r="N20" i="1"/>
  <c r="AW20" i="1"/>
  <c r="AY20" i="1" s="1"/>
  <c r="AC17" i="1" l="1"/>
  <c r="V17" i="1"/>
  <c r="Z17" i="1" s="1"/>
  <c r="Q17" i="1"/>
  <c r="O17" i="1" s="1"/>
  <c r="R17" i="1" s="1"/>
  <c r="L17" i="1" s="1"/>
  <c r="M17" i="1" s="1"/>
  <c r="AB17" i="1"/>
  <c r="AB19" i="1"/>
  <c r="V19" i="1"/>
  <c r="Z19" i="1" s="1"/>
  <c r="AC19" i="1"/>
  <c r="Q19" i="1"/>
  <c r="O19" i="1" s="1"/>
  <c r="R19" i="1" s="1"/>
  <c r="L19" i="1" s="1"/>
  <c r="M19" i="1" s="1"/>
  <c r="V18" i="1"/>
  <c r="Z18" i="1" s="1"/>
  <c r="AC18" i="1"/>
  <c r="AB18" i="1"/>
  <c r="AC20" i="1"/>
  <c r="V20" i="1"/>
  <c r="Z20" i="1" s="1"/>
  <c r="AB20" i="1"/>
  <c r="AC21" i="1"/>
  <c r="V21" i="1"/>
  <c r="Z21" i="1" s="1"/>
  <c r="AB21" i="1"/>
  <c r="Q20" i="1"/>
  <c r="O20" i="1" s="1"/>
  <c r="R20" i="1" s="1"/>
  <c r="L20" i="1" s="1"/>
  <c r="M20" i="1" s="1"/>
  <c r="AD21" i="1" l="1"/>
  <c r="AD20" i="1"/>
  <c r="AD18" i="1"/>
  <c r="AD19" i="1"/>
  <c r="AD17" i="1"/>
</calcChain>
</file>

<file path=xl/sharedStrings.xml><?xml version="1.0" encoding="utf-8"?>
<sst xmlns="http://schemas.openxmlformats.org/spreadsheetml/2006/main" count="914" uniqueCount="424">
  <si>
    <t>File opened</t>
  </si>
  <si>
    <t>2023-03-15 12:21:10</t>
  </si>
  <si>
    <t>Console s/n</t>
  </si>
  <si>
    <t>68C-571076</t>
  </si>
  <si>
    <t>Console ver</t>
  </si>
  <si>
    <t>Bluestem v.2.1.08</t>
  </si>
  <si>
    <t>Scripts ver</t>
  </si>
  <si>
    <t>2022.05  2.1.08, Aug 2022</t>
  </si>
  <si>
    <t>Head s/n</t>
  </si>
  <si>
    <t>68H-581076</t>
  </si>
  <si>
    <t>Head ver</t>
  </si>
  <si>
    <t>1.4.22</t>
  </si>
  <si>
    <t>Head cal</t>
  </si>
  <si>
    <t>{"oxygen": "2", "co2azero": "0.850833", "co2aspan1": "1.00272", "co2aspan2": "-0.03976", "co2aspan2a": "0.284984", "co2aspan2b": "0.282529", "co2aspanconc1": "2473", "co2aspanconc2": "301.4", "co2bzero": "0.868439", "co2bspan1": "1.00227", "co2bspan2": "-0.0386207", "co2bspan2a": "0.284833", "co2bspan2b": "0.282347", "co2bspanconc1": "2473", "co2bspanconc2": "301.4", "h2oazero": "1.04701", "h2oaspan1": "0.996202", "h2oaspan2": "0", "h2oaspan2a": "0.066505", "h2oaspan2b": "0.0662524", "h2oaspanconc1": "11.63", "h2oaspanconc2": "0", "h2obzero": "1.06461", "h2obspan1": "0.99351", "h2obspan2": "0", "h2obspan2a": "0.0653957", "h2obspan2b": "0.0649713", "h2obspanconc1": "11.63", "h2obspanconc2": "0", "tazero": "0.121614", "tbzero": "0.233824", "flowmeterzero": "0.996312", "flowazero": "0.28101", "flowbzero": "0.31827", "chamberpressurezero": "2.60495", "ssa_ref": "37865.9", "ssb_ref": "35475.3"}</t>
  </si>
  <si>
    <t>CO2 rangematch</t>
  </si>
  <si>
    <t>Wed Mar  8 15:59</t>
  </si>
  <si>
    <t>H2O rangematch</t>
  </si>
  <si>
    <t>Wed Mar  8 16:05</t>
  </si>
  <si>
    <t>Chamber type</t>
  </si>
  <si>
    <t>6800-01</t>
  </si>
  <si>
    <t>Chamber s/n</t>
  </si>
  <si>
    <t>MPF-551070</t>
  </si>
  <si>
    <t>Chamber rev</t>
  </si>
  <si>
    <t>None</t>
  </si>
  <si>
    <t>Chamber cal</t>
  </si>
  <si>
    <t>0</t>
  </si>
  <si>
    <t>Fluorometer</t>
  </si>
  <si>
    <t>Flr. Version</t>
  </si>
  <si>
    <t>12:21:10</t>
  </si>
  <si>
    <t>Stability Definition:	ΔCO2 (Meas2): Per=20	ΔH2O (Meas2):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</si>
  <si>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</si>
  <si>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</si>
  <si>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</si>
  <si>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</si>
  <si>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</si>
  <si>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</si>
  <si>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</si>
  <si>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</si>
  <si>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</si>
  <si>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</si>
  <si>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</si>
  <si>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</si>
  <si>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</si>
  <si>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</si>
  <si>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</si>
  <si>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</si>
  <si>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</si>
  <si>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</si>
  <si>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</si>
  <si>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</si>
  <si>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</si>
  <si>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</si>
  <si>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</si>
  <si>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</si>
  <si>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</si>
  <si>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</si>
  <si>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</si>
  <si>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</si>
  <si>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</si>
  <si>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</si>
  <si>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</si>
  <si>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</si>
  <si>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</si>
  <si>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</si>
  <si>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</si>
  <si>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</si>
  <si>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</si>
  <si>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</si>
  <si>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</si>
  <si>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</si>
  <si>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</si>
  <si>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</si>
  <si>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</si>
  <si>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</si>
  <si>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</si>
  <si>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</si>
  <si>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</si>
  <si>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</si>
  <si>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</si>
  <si>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</si>
  <si>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</si>
  <si>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3.46651 85.258 368.91 600.783 834.079 1048.68 1232.27 1422.33</t>
  </si>
  <si>
    <t>Fs_true</t>
  </si>
  <si>
    <t>0.456078 99.0908 402.832 600.945 802.226 1001.35 1202.44 1401.2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</si>
  <si>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</si>
  <si>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</si>
  <si>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</si>
  <si>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</si>
  <si>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</si>
  <si>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</si>
  <si>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</si>
  <si>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</si>
  <si>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</si>
  <si>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</si>
  <si>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</si>
  <si>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</si>
  <si>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</si>
  <si>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</si>
  <si>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</si>
  <si>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</si>
  <si>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</si>
  <si>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</si>
  <si>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</si>
  <si>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</si>
  <si>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</si>
  <si>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</si>
  <si>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</si>
  <si>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</si>
  <si>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</si>
  <si>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</si>
  <si>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</si>
  <si>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</si>
  <si>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</si>
  <si>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</si>
  <si>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</si>
  <si>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</si>
  <si>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</si>
  <si>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</si>
  <si>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</si>
  <si>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</si>
  <si>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</si>
  <si>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</si>
  <si>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</si>
  <si>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</si>
  <si>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</si>
  <si>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</si>
  <si>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</si>
  <si>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</si>
  <si>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</si>
  <si>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</si>
  <si>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</si>
  <si>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</si>
  <si>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</si>
  <si>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</si>
  <si>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</si>
  <si>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</si>
  <si>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</si>
  <si>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</si>
  <si>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</si>
  <si>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</si>
  <si>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</si>
  <si>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</si>
  <si>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</si>
  <si>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</si>
  <si>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</si>
  <si>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</si>
  <si>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</si>
  <si>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</si>
  <si>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</si>
  <si>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</si>
  <si>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</si>
  <si>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</si>
  <si>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</si>
  <si>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</si>
  <si>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</si>
  <si>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</si>
  <si>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</si>
  <si>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</si>
  <si>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</si>
  <si>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</si>
  <si>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</si>
  <si>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</si>
  <si>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</si>
  <si>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</si>
  <si>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</si>
  <si>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</si>
  <si>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</si>
  <si>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</si>
  <si>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</si>
  <si>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</si>
  <si>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</si>
  <si>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</si>
  <si>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</si>
  <si>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</si>
  <si>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</si>
  <si>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</si>
  <si>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</si>
  <si>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</si>
  <si>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</si>
  <si>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</si>
  <si>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</si>
  <si>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</si>
  <si>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</si>
  <si>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</si>
  <si>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</si>
  <si>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</si>
  <si>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</si>
  <si>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</si>
  <si>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</si>
  <si>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</si>
  <si>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</si>
  <si>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</si>
  <si>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</si>
  <si>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</si>
  <si>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</si>
  <si>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</si>
  <si>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</si>
  <si>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</si>
  <si>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</si>
  <si>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</si>
  <si>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</si>
  <si>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</si>
  <si>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</si>
  <si>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</si>
  <si>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</si>
  <si>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</si>
  <si>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</si>
  <si>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</si>
  <si>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</si>
  <si>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</si>
  <si>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</si>
  <si>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</si>
  <si>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</si>
  <si>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</si>
  <si>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</si>
  <si>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</si>
  <si>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</si>
  <si>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</si>
  <si>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</si>
  <si>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</si>
  <si>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</si>
  <si>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</si>
  <si>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</si>
  <si>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</si>
  <si>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</si>
  <si>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</si>
  <si>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</si>
  <si>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</si>
  <si>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</si>
  <si>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</si>
  <si>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</si>
  <si>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</si>
  <si>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</si>
  <si>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</si>
  <si>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</si>
  <si>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</si>
  <si>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</si>
  <si>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</si>
  <si>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</si>
  <si>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</si>
  <si>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</si>
  <si>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</si>
  <si>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</si>
  <si>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</si>
  <si>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</si>
  <si>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</si>
  <si>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</si>
  <si>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</si>
  <si>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</si>
  <si>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</si>
  <si>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</si>
  <si>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</si>
  <si>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</si>
  <si>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</si>
  <si>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</si>
  <si>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</si>
  <si>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</si>
  <si>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</si>
  <si>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</si>
  <si>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</si>
  <si>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</si>
  <si>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</si>
  <si>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</si>
  <si>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</si>
  <si>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</si>
  <si>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</si>
  <si>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</si>
  <si>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</si>
  <si>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</si>
  <si>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</si>
  <si>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</si>
  <si>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</si>
  <si>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</si>
  <si>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</si>
  <si>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</si>
  <si>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</si>
  <si>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</si>
  <si>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</si>
  <si>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</si>
  <si>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</si>
  <si>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</si>
  <si>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</si>
  <si>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</si>
  <si>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</si>
  <si>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</si>
  <si>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</si>
  <si>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</si>
  <si>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</si>
  <si>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</si>
  <si>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</si>
  <si>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</si>
  <si>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</si>
  <si>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</si>
  <si>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</si>
  <si>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</si>
  <si>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</si>
  <si>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</si>
  <si>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</si>
  <si>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</si>
  <si>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</si>
  <si>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</si>
  <si>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</si>
  <si>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</si>
  <si>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</si>
  <si>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</si>
  <si>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</si>
  <si>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</si>
  <si>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</si>
  <si>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</si>
  <si>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</si>
  <si>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</si>
  <si>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</si>
  <si>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</si>
  <si>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</si>
  <si>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</si>
  <si>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</si>
  <si>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</si>
  <si>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</si>
  <si>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</si>
  <si>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</si>
  <si>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</si>
  <si>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</si>
  <si>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</si>
  <si>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</si>
  <si>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</si>
  <si>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</si>
  <si>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</si>
  <si>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</si>
  <si>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</si>
  <si>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</si>
  <si>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</si>
  <si>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</si>
  <si>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</si>
  <si>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</si>
  <si>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</si>
  <si>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</si>
  <si>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</si>
  <si>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</si>
  <si>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</si>
  <si>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</si>
  <si>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</si>
  <si>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</si>
  <si>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</si>
  <si>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</si>
  <si>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</si>
  <si>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</si>
  <si>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</si>
  <si>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</si>
  <si>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</si>
  <si>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</si>
  <si>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</si>
  <si>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</si>
  <si>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</si>
  <si>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</si>
  <si>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</si>
  <si>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</si>
  <si>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</si>
  <si>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</si>
  <si>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</si>
  <si>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</si>
  <si>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</si>
  <si>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</si>
  <si>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</si>
  <si>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</si>
  <si>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</si>
  <si>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</si>
  <si>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</si>
  <si>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</si>
  <si>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</si>
  <si>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</si>
  <si>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</si>
  <si>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</si>
  <si>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</si>
  <si>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</si>
  <si>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</si>
  <si>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</si>
  <si>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</si>
  <si>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</si>
  <si>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</si>
  <si>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</si>
  <si>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</si>
  <si>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</si>
  <si>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</si>
  <si>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</si>
  <si>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</si>
  <si>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</si>
  <si>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</si>
  <si>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</si>
  <si>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</si>
  <si>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</si>
  <si>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</si>
  <si>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</si>
  <si>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</si>
  <si>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</si>
  <si>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</si>
  <si>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</si>
  <si>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</si>
  <si>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</si>
  <si>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</si>
  <si>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</si>
  <si>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</si>
  <si>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</si>
  <si>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</si>
  <si>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</si>
  <si>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</si>
  <si>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</si>
  <si>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</si>
  <si>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</si>
  <si>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</si>
  <si>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12:22:15</t>
  </si>
  <si>
    <t>0/0</t>
  </si>
  <si>
    <t>00000000</t>
  </si>
  <si>
    <t>iiiiiiii</t>
  </si>
  <si>
    <t>off</t>
  </si>
  <si>
    <t>20230315 13:11:23</t>
  </si>
  <si>
    <t>13:11:23</t>
  </si>
  <si>
    <t>20230315 13:14:23</t>
  </si>
  <si>
    <t>13:14:23</t>
  </si>
  <si>
    <t>20230315 13:17:23</t>
  </si>
  <si>
    <t>13:17:23</t>
  </si>
  <si>
    <t>20230315 13:20:23</t>
  </si>
  <si>
    <t>13:20:23</t>
  </si>
  <si>
    <t>20230315 13:23:23</t>
  </si>
  <si>
    <t>13:23:23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</si>
</sst>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30</v>
      </c>
      <c r="B2" t="s">
        <v>31</v>
      </c>
      <c r="C2" t="s">
        <v>33</v>
      </c>
    </row>
    <row r="3" spans="1:278" x14ac:dyDescent="0.25">
      <c r="B3" t="s">
        <v>32</v>
      </c>
      <c r="C3">
        <v>2</v>
      </c>
    </row>
    <row r="4" spans="1:278" x14ac:dyDescent="0.25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8" x14ac:dyDescent="0.25">
      <c r="B5" t="s">
        <v>19</v>
      </c>
      <c r="D5">
        <v>0.25</v>
      </c>
      <c r="E5">
        <v>0.35860134458027498</v>
      </c>
      <c r="F5">
        <v>-4.0181648938029096E-3</v>
      </c>
      <c r="G5">
        <v>4.5107421038718598E-3</v>
      </c>
      <c r="H5">
        <v>-4.4762007154871301E-3</v>
      </c>
      <c r="I5">
        <v>1</v>
      </c>
      <c r="J5">
        <v>6</v>
      </c>
      <c r="K5">
        <v>96.9</v>
      </c>
    </row>
    <row r="6" spans="1:278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8" x14ac:dyDescent="0.25">
      <c r="B7">
        <v>0</v>
      </c>
      <c r="C7">
        <v>0</v>
      </c>
      <c r="D7">
        <v>0</v>
      </c>
      <c r="E7">
        <v>1</v>
      </c>
    </row>
    <row r="8" spans="1:278" x14ac:dyDescent="0.2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8" x14ac:dyDescent="0.2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2</v>
      </c>
    </row>
    <row r="14" spans="1:278" x14ac:dyDescent="0.2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</row>
    <row r="15" spans="1:278" x14ac:dyDescent="0.2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</row>
    <row r="16" spans="1:278" x14ac:dyDescent="0.25">
      <c r="B16" t="s">
        <v>377</v>
      </c>
      <c r="C16" t="s">
        <v>377</v>
      </c>
      <c r="F16" t="s">
        <v>377</v>
      </c>
      <c r="G16" t="s">
        <v>377</v>
      </c>
      <c r="H16" t="s">
        <v>378</v>
      </c>
      <c r="I16" t="s">
        <v>379</v>
      </c>
      <c r="J16" t="s">
        <v>380</v>
      </c>
      <c r="K16" t="s">
        <v>381</v>
      </c>
      <c r="L16" t="s">
        <v>381</v>
      </c>
      <c r="M16" t="s">
        <v>214</v>
      </c>
      <c r="N16" t="s">
        <v>214</v>
      </c>
      <c r="O16" t="s">
        <v>378</v>
      </c>
      <c r="P16" t="s">
        <v>378</v>
      </c>
      <c r="Q16" t="s">
        <v>378</v>
      </c>
      <c r="R16" t="s">
        <v>378</v>
      </c>
      <c r="S16" t="s">
        <v>382</v>
      </c>
      <c r="T16" t="s">
        <v>383</v>
      </c>
      <c r="U16" t="s">
        <v>383</v>
      </c>
      <c r="V16" t="s">
        <v>384</v>
      </c>
      <c r="W16" t="s">
        <v>385</v>
      </c>
      <c r="X16" t="s">
        <v>384</v>
      </c>
      <c r="Y16" t="s">
        <v>384</v>
      </c>
      <c r="Z16" t="s">
        <v>384</v>
      </c>
      <c r="AA16" t="s">
        <v>382</v>
      </c>
      <c r="AB16" t="s">
        <v>382</v>
      </c>
      <c r="AC16" t="s">
        <v>382</v>
      </c>
      <c r="AD16" t="s">
        <v>382</v>
      </c>
      <c r="AE16" t="s">
        <v>386</v>
      </c>
      <c r="AF16" t="s">
        <v>385</v>
      </c>
      <c r="AH16" t="s">
        <v>385</v>
      </c>
      <c r="AI16" t="s">
        <v>386</v>
      </c>
      <c r="AO16" t="s">
        <v>380</v>
      </c>
      <c r="AV16" t="s">
        <v>380</v>
      </c>
      <c r="AW16" t="s">
        <v>380</v>
      </c>
      <c r="AX16" t="s">
        <v>380</v>
      </c>
      <c r="AY16" t="s">
        <v>387</v>
      </c>
      <c r="BM16" t="s">
        <v>388</v>
      </c>
      <c r="BO16" t="s">
        <v>388</v>
      </c>
      <c r="BP16" t="s">
        <v>380</v>
      </c>
      <c r="BS16" t="s">
        <v>388</v>
      </c>
      <c r="BT16" t="s">
        <v>385</v>
      </c>
      <c r="BW16" t="s">
        <v>389</v>
      </c>
      <c r="BX16" t="s">
        <v>389</v>
      </c>
      <c r="BZ16" t="s">
        <v>390</v>
      </c>
      <c r="CA16" t="s">
        <v>388</v>
      </c>
      <c r="CC16" t="s">
        <v>388</v>
      </c>
      <c r="CD16" t="s">
        <v>380</v>
      </c>
      <c r="CH16" t="s">
        <v>388</v>
      </c>
      <c r="CJ16" t="s">
        <v>391</v>
      </c>
      <c r="CM16" t="s">
        <v>388</v>
      </c>
      <c r="CN16" t="s">
        <v>388</v>
      </c>
      <c r="CP16" t="s">
        <v>388</v>
      </c>
      <c r="CR16" t="s">
        <v>388</v>
      </c>
      <c r="CT16" t="s">
        <v>380</v>
      </c>
      <c r="CU16" t="s">
        <v>380</v>
      </c>
      <c r="CW16" t="s">
        <v>392</v>
      </c>
      <c r="CX16" t="s">
        <v>393</v>
      </c>
      <c r="DA16" t="s">
        <v>378</v>
      </c>
      <c r="DB16" t="s">
        <v>377</v>
      </c>
      <c r="DC16" t="s">
        <v>381</v>
      </c>
      <c r="DD16" t="s">
        <v>381</v>
      </c>
      <c r="DE16" t="s">
        <v>394</v>
      </c>
      <c r="DF16" t="s">
        <v>394</v>
      </c>
      <c r="DG16" t="s">
        <v>381</v>
      </c>
      <c r="DH16" t="s">
        <v>394</v>
      </c>
      <c r="DI16" t="s">
        <v>386</v>
      </c>
      <c r="DJ16" t="s">
        <v>384</v>
      </c>
      <c r="DK16" t="s">
        <v>384</v>
      </c>
      <c r="DL16" t="s">
        <v>383</v>
      </c>
      <c r="DM16" t="s">
        <v>383</v>
      </c>
      <c r="DN16" t="s">
        <v>383</v>
      </c>
      <c r="DO16" t="s">
        <v>383</v>
      </c>
      <c r="DP16" t="s">
        <v>383</v>
      </c>
      <c r="DQ16" t="s">
        <v>395</v>
      </c>
      <c r="DR16" t="s">
        <v>380</v>
      </c>
      <c r="DS16" t="s">
        <v>380</v>
      </c>
      <c r="DT16" t="s">
        <v>381</v>
      </c>
      <c r="DU16" t="s">
        <v>381</v>
      </c>
      <c r="DV16" t="s">
        <v>381</v>
      </c>
      <c r="DW16" t="s">
        <v>394</v>
      </c>
      <c r="DX16" t="s">
        <v>381</v>
      </c>
      <c r="DY16" t="s">
        <v>394</v>
      </c>
      <c r="DZ16" t="s">
        <v>384</v>
      </c>
      <c r="EA16" t="s">
        <v>384</v>
      </c>
      <c r="EB16" t="s">
        <v>383</v>
      </c>
      <c r="EC16" t="s">
        <v>383</v>
      </c>
      <c r="ED16" t="s">
        <v>380</v>
      </c>
      <c r="EI16" t="s">
        <v>380</v>
      </c>
      <c r="EL16" t="s">
        <v>383</v>
      </c>
      <c r="EM16" t="s">
        <v>383</v>
      </c>
      <c r="EN16" t="s">
        <v>383</v>
      </c>
      <c r="EO16" t="s">
        <v>383</v>
      </c>
      <c r="EP16" t="s">
        <v>383</v>
      </c>
      <c r="EQ16" t="s">
        <v>380</v>
      </c>
      <c r="ER16" t="s">
        <v>380</v>
      </c>
      <c r="ES16" t="s">
        <v>380</v>
      </c>
      <c r="ET16" t="s">
        <v>377</v>
      </c>
      <c r="EW16" t="s">
        <v>396</v>
      </c>
      <c r="EX16" t="s">
        <v>396</v>
      </c>
      <c r="EZ16" t="s">
        <v>377</v>
      </c>
      <c r="FA16" t="s">
        <v>397</v>
      </c>
      <c r="FC16" t="s">
        <v>377</v>
      </c>
      <c r="FD16" t="s">
        <v>377</v>
      </c>
      <c r="FF16" t="s">
        <v>398</v>
      </c>
      <c r="FG16" t="s">
        <v>399</v>
      </c>
      <c r="FH16" t="s">
        <v>398</v>
      </c>
      <c r="FI16" t="s">
        <v>399</v>
      </c>
      <c r="FJ16" t="s">
        <v>398</v>
      </c>
      <c r="FK16" t="s">
        <v>399</v>
      </c>
      <c r="FL16" t="s">
        <v>385</v>
      </c>
      <c r="FM16" t="s">
        <v>385</v>
      </c>
      <c r="FO16" t="s">
        <v>400</v>
      </c>
      <c r="FS16" t="s">
        <v>400</v>
      </c>
      <c r="FY16" t="s">
        <v>401</v>
      </c>
      <c r="FZ16" t="s">
        <v>401</v>
      </c>
      <c r="GM16" t="s">
        <v>401</v>
      </c>
      <c r="GN16" t="s">
        <v>401</v>
      </c>
      <c r="GO16" t="s">
        <v>402</v>
      </c>
      <c r="GP16" t="s">
        <v>402</v>
      </c>
      <c r="GQ16" t="s">
        <v>383</v>
      </c>
      <c r="GR16" t="s">
        <v>383</v>
      </c>
      <c r="GS16" t="s">
        <v>385</v>
      </c>
      <c r="GT16" t="s">
        <v>383</v>
      </c>
      <c r="GU16" t="s">
        <v>394</v>
      </c>
      <c r="GV16" t="s">
        <v>385</v>
      </c>
      <c r="GW16" t="s">
        <v>385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401</v>
      </c>
      <c r="HE16" t="s">
        <v>401</v>
      </c>
      <c r="HF16" t="s">
        <v>403</v>
      </c>
      <c r="HG16" t="s">
        <v>403</v>
      </c>
      <c r="HH16" t="s">
        <v>403</v>
      </c>
      <c r="HI16" t="s">
        <v>404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T16" t="s">
        <v>401</v>
      </c>
      <c r="HU16" t="s">
        <v>401</v>
      </c>
      <c r="IB16" t="s">
        <v>401</v>
      </c>
      <c r="IC16" t="s">
        <v>385</v>
      </c>
      <c r="ID16" t="s">
        <v>385</v>
      </c>
      <c r="IE16" t="s">
        <v>398</v>
      </c>
      <c r="IF16" t="s">
        <v>399</v>
      </c>
      <c r="IG16" t="s">
        <v>399</v>
      </c>
      <c r="IK16" t="s">
        <v>399</v>
      </c>
      <c r="IO16" t="s">
        <v>381</v>
      </c>
      <c r="IP16" t="s">
        <v>381</v>
      </c>
      <c r="IQ16" t="s">
        <v>394</v>
      </c>
      <c r="IR16" t="s">
        <v>394</v>
      </c>
      <c r="IS16" t="s">
        <v>405</v>
      </c>
      <c r="IT16" t="s">
        <v>405</v>
      </c>
      <c r="IU16" t="s">
        <v>401</v>
      </c>
      <c r="IV16" t="s">
        <v>401</v>
      </c>
      <c r="IW16" t="s">
        <v>401</v>
      </c>
      <c r="IX16" t="s">
        <v>401</v>
      </c>
      <c r="IY16" t="s">
        <v>401</v>
      </c>
      <c r="IZ16" t="s">
        <v>401</v>
      </c>
      <c r="JA16" t="s">
        <v>383</v>
      </c>
      <c r="JB16" t="s">
        <v>401</v>
      </c>
      <c r="JD16" t="s">
        <v>386</v>
      </c>
      <c r="JE16" t="s">
        <v>386</v>
      </c>
      <c r="JF16" t="s">
        <v>383</v>
      </c>
      <c r="JG16" t="s">
        <v>383</v>
      </c>
      <c r="JH16" t="s">
        <v>383</v>
      </c>
      <c r="JI16" t="s">
        <v>383</v>
      </c>
      <c r="JJ16" t="s">
        <v>383</v>
      </c>
      <c r="JK16" t="s">
        <v>385</v>
      </c>
      <c r="JL16" t="s">
        <v>385</v>
      </c>
      <c r="JM16" t="s">
        <v>385</v>
      </c>
      <c r="JN16" t="s">
        <v>383</v>
      </c>
      <c r="JO16" t="s">
        <v>381</v>
      </c>
      <c r="JP16" t="s">
        <v>394</v>
      </c>
      <c r="JQ16" t="s">
        <v>385</v>
      </c>
      <c r="JR16" t="s">
        <v>385</v>
      </c>
    </row>
    <row r="17" spans="1:278" x14ac:dyDescent="0.25">
      <c r="A17">
        <v>8</v>
      </c>
      <c r="B17">
        <v>1678903883</v>
      </c>
      <c r="C17">
        <v>1260.400000095367</v>
      </c>
      <c r="D17" t="s">
        <v>414</v>
      </c>
      <c r="E17" t="s">
        <v>415</v>
      </c>
      <c r="F17" t="s">
        <v>406</v>
      </c>
      <c r="G17">
        <v>1678903883</v>
      </c>
      <c r="H17">
        <f t="shared" ref="H17:H21" si="0">(I17)/1000</f>
        <v>4.6186637089689394E-3</v>
      </c>
      <c r="I17">
        <f t="shared" ref="I17:I21" si="1">1000*DI17*AG17*(DE17-DF17)/(100*CX17*(1000-AG17*DE17))</f>
        <v>4.6186637089689393</v>
      </c>
      <c r="J17">
        <f t="shared" ref="J17:J21" si="2">DI17*AG17*(DD17-DC17*(1000-AG17*DF17)/(1000-AG17*DE17))/(100*CX17)</f>
        <v>35.913652804263393</v>
      </c>
      <c r="K17">
        <f t="shared" ref="K17:K21" si="3">DC17 - IF(AG17&gt;1, J17*CX17*100/(AI17*DQ17), 0)</f>
        <v>399.97695964023598</v>
      </c>
      <c r="L17">
        <f t="shared" ref="L17:L21" si="4">((R17-H17/2)*K17-J17)/(R17+H17/2)</f>
        <v>228.88630146532589</v>
      </c>
      <c r="M17">
        <f t="shared" ref="M17:M21" si="5">L17*(DJ17+DK17)/1000</f>
        <v>22.853371676664182</v>
      </c>
      <c r="N17">
        <f t="shared" ref="N17:N21" si="6">(DC17 - IF(AG17&gt;1, J17*CX17*100/(AI17*DQ17), 0))*(DJ17+DK17)/1000</f>
        <v>39.936082073243561</v>
      </c>
      <c r="O17">
        <f t="shared" ref="O17:O21" si="7">2/((1/Q17-1/P17)+SIGN(Q17)*SQRT((1/Q17-1/P17)*(1/Q17-1/P17) + 4*CY17/((CY17+1)*(CY17+1))*(2*1/Q17*1/P17-1/P17*1/P17)))</f>
        <v>0.37701989424935894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2.2585197661464842</v>
      </c>
      <c r="Q17">
        <f t="shared" ref="Q17:Q21" si="9">H17*(1000-(1000*0.61365*EXP(17.502*U17/(240.97+U17))/(DJ17+DK17)+DE17)/2)/(1000*0.61365*EXP(17.502*U17/(240.97+U17))/(DJ17+DK17)-DE17)</f>
        <v>0.3452248166612733</v>
      </c>
      <c r="R17">
        <f t="shared" ref="R17:R21" si="10">1/((CY17+1)/(O17/1.6)+1/(P17/1.37)) + CY17/((CY17+1)/(O17/1.6) + CY17/(P17/1.37))</f>
        <v>0.21839828757365226</v>
      </c>
      <c r="S17">
        <f t="shared" ref="S17:S21" si="11">(CT17*CW17)</f>
        <v>289.56212011125763</v>
      </c>
      <c r="T17">
        <f t="shared" ref="T17:T21" si="12">(DL17+(S17+2*0.95*0.0000000567*(((DL17+$B$7)+273)^4-(DL17+273)^4)-44100*H17)/(1.84*29.3*P17+8*0.95*0.0000000567*(DL17+273)^3))</f>
        <v>24.733712764185679</v>
      </c>
      <c r="U17">
        <f t="shared" ref="U17:U21" si="13">($C$7*DM17+$D$7*DN17+$E$7*T17)</f>
        <v>24.733712764185679</v>
      </c>
      <c r="V17">
        <f t="shared" ref="V17:V21" si="14">0.61365*EXP(17.502*U17/(240.97+U17))</f>
        <v>3.1295464541471212</v>
      </c>
      <c r="W17">
        <f t="shared" ref="W17:W21" si="15">(X17/Y17*100)</f>
        <v>60.675981434315382</v>
      </c>
      <c r="X17">
        <f t="shared" ref="X17:X21" si="16">DE17*(DJ17+DK17)/1000</f>
        <v>1.8268914488464401</v>
      </c>
      <c r="Y17">
        <f t="shared" ref="Y17:Y21" si="17">0.61365*EXP(17.502*DL17/(240.97+DL17))</f>
        <v>3.0108972375241039</v>
      </c>
      <c r="Z17">
        <f t="shared" ref="Z17:Z21" si="18">(V17-DE17*(DJ17+DK17)/1000)</f>
        <v>1.3026550053006811</v>
      </c>
      <c r="AA17">
        <f t="shared" ref="AA17:AA21" si="19">(-H17*44100)</f>
        <v>-203.68306956553022</v>
      </c>
      <c r="AB17">
        <f t="shared" ref="AB17:AB21" si="20">2*29.3*P17*0.92*(DL17-U17)</f>
        <v>-78.586308584075312</v>
      </c>
      <c r="AC17">
        <f t="shared" ref="AC17:AC21" si="21">2*0.95*0.0000000567*(((DL17+$B$7)+273)^4-(U17+273)^4)</f>
        <v>-7.3165411960130466</v>
      </c>
      <c r="AD17">
        <f t="shared" ref="AD17:AD21" si="22">S17+AC17+AA17+AB17</f>
        <v>-2.3799234360922128E-2</v>
      </c>
      <c r="AE17">
        <v>128</v>
      </c>
      <c r="AF17">
        <v>26</v>
      </c>
      <c r="AG17">
        <f t="shared" ref="AG17:AG21" si="23">IF(AE17*$H$13&gt;=AI17,1,(AI17/(AI17-AE17*$H$13)))</f>
        <v>1.0048240332941567</v>
      </c>
      <c r="AH17">
        <f t="shared" ref="AH17:AH21" si="24">(AG17-1)*100</f>
        <v>0.48240332941567043</v>
      </c>
      <c r="AI17">
        <f t="shared" ref="AI17:AI21" si="25">MAX(0,($B$13+$C$13*DQ17)/(1+$D$13*DQ17)*DJ17/(DL17+273)*$E$13)</f>
        <v>53323.627105744628</v>
      </c>
      <c r="AJ17" t="s">
        <v>407</v>
      </c>
      <c r="AK17" t="s">
        <v>407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407</v>
      </c>
      <c r="AQ17" t="s">
        <v>407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1513.1672995395118</v>
      </c>
      <c r="AW17">
        <f t="shared" ref="AW17:AW21" si="29">J17</f>
        <v>35.913652804263393</v>
      </c>
      <c r="AX17" t="e">
        <f t="shared" ref="AX17:AX21" si="30">AT17*AU17*AV17</f>
        <v>#DIV/0!</v>
      </c>
      <c r="AY17">
        <f t="shared" ref="AY17:AY21" si="31">(AW17-AO17)/AV17</f>
        <v>2.3734092598480461E-2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407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1799.98</v>
      </c>
      <c r="CU17">
        <f t="shared" ref="CU17:CU21" si="43">CT17*CV17</f>
        <v>1513.1672995395118</v>
      </c>
      <c r="CV17">
        <f t="shared" ref="CV17:CV21" si="44">($B$11*$D$9+$C$11*$D$9+$F$11*((EQ17+EI17)/MAX(EQ17+EI17+ER17, 0.1)*$I$9+ER17/MAX(EQ17+EI17+ER17, 0.1)*$J$9))/($B$11+$C$11+$F$11)</f>
        <v>0.8406578403868441</v>
      </c>
      <c r="CW17">
        <f t="shared" ref="CW17:CW21" si="45">($B$11*$K$9+$C$11*$K$9+$F$11*((EQ17+EI17)/MAX(EQ17+EI17+ER17, 0.1)*$P$9+ER17/MAX(EQ17+EI17+ER17, 0.1)*$Q$9))/($B$11+$C$11+$F$11)</f>
        <v>0.16086963194660919</v>
      </c>
      <c r="CX17">
        <v>6</v>
      </c>
      <c r="CY17">
        <v>0.5</v>
      </c>
      <c r="CZ17" t="s">
        <v>408</v>
      </c>
      <c r="DA17">
        <v>2</v>
      </c>
      <c r="DB17">
        <v>1678903883</v>
      </c>
      <c r="DC17">
        <v>399.97699999999998</v>
      </c>
      <c r="DD17">
        <v>445.06599999999997</v>
      </c>
      <c r="DE17">
        <v>18.2971</v>
      </c>
      <c r="DF17">
        <v>12.8848</v>
      </c>
      <c r="DG17">
        <v>399.87099999999998</v>
      </c>
      <c r="DH17">
        <v>18.153400000000001</v>
      </c>
      <c r="DI17">
        <v>500.19200000000001</v>
      </c>
      <c r="DJ17">
        <v>99.745999999999995</v>
      </c>
      <c r="DK17">
        <v>9.9956400000000001E-2</v>
      </c>
      <c r="DL17">
        <v>24.0883</v>
      </c>
      <c r="DM17">
        <v>25.017800000000001</v>
      </c>
      <c r="DN17">
        <v>999.9</v>
      </c>
      <c r="DO17">
        <v>0</v>
      </c>
      <c r="DP17">
        <v>0</v>
      </c>
      <c r="DQ17">
        <v>10012.5</v>
      </c>
      <c r="DR17">
        <v>0</v>
      </c>
      <c r="DS17">
        <v>789.36900000000003</v>
      </c>
      <c r="DT17">
        <v>-45.089199999999998</v>
      </c>
      <c r="DU17">
        <v>407.43200000000002</v>
      </c>
      <c r="DV17">
        <v>450.875</v>
      </c>
      <c r="DW17">
        <v>5.41228</v>
      </c>
      <c r="DX17">
        <v>445.06599999999997</v>
      </c>
      <c r="DY17">
        <v>12.8848</v>
      </c>
      <c r="DZ17">
        <v>1.8250599999999999</v>
      </c>
      <c r="EA17">
        <v>1.28521</v>
      </c>
      <c r="EB17">
        <v>16.0031</v>
      </c>
      <c r="EC17">
        <v>10.627000000000001</v>
      </c>
      <c r="ED17">
        <v>1799.98</v>
      </c>
      <c r="EE17">
        <v>0.97800900000000002</v>
      </c>
      <c r="EF17">
        <v>2.19905E-2</v>
      </c>
      <c r="EG17">
        <v>0</v>
      </c>
      <c r="EH17">
        <v>1126.1500000000001</v>
      </c>
      <c r="EI17">
        <v>5.0007000000000001</v>
      </c>
      <c r="EJ17">
        <v>19313</v>
      </c>
      <c r="EK17">
        <v>15473.9</v>
      </c>
      <c r="EL17">
        <v>47.061999999999998</v>
      </c>
      <c r="EM17">
        <v>48.311999999999998</v>
      </c>
      <c r="EN17">
        <v>47.875</v>
      </c>
      <c r="EO17">
        <v>47.375</v>
      </c>
      <c r="EP17">
        <v>48.811999999999998</v>
      </c>
      <c r="EQ17">
        <v>1755.51</v>
      </c>
      <c r="ER17">
        <v>39.47</v>
      </c>
      <c r="ES17">
        <v>0</v>
      </c>
      <c r="ET17">
        <v>1678903882.4000001</v>
      </c>
      <c r="EU17">
        <v>0</v>
      </c>
      <c r="EV17">
        <v>1126.1451999999999</v>
      </c>
      <c r="EW17">
        <v>-1.6699999823605951</v>
      </c>
      <c r="EX17">
        <v>-16.153846100100012</v>
      </c>
      <c r="EY17">
        <v>19315.027999999998</v>
      </c>
      <c r="EZ17">
        <v>15</v>
      </c>
      <c r="FA17">
        <v>1678900935</v>
      </c>
      <c r="FB17" t="s">
        <v>409</v>
      </c>
      <c r="FC17">
        <v>1678900935</v>
      </c>
      <c r="FD17">
        <v>1678900935</v>
      </c>
      <c r="FE17">
        <v>6</v>
      </c>
      <c r="FF17">
        <v>8.2000000000000003E-2</v>
      </c>
      <c r="FG17">
        <v>-2E-3</v>
      </c>
      <c r="FH17">
        <v>8.1000000000000003E-2</v>
      </c>
      <c r="FI17">
        <v>0.14000000000000001</v>
      </c>
      <c r="FJ17">
        <v>436</v>
      </c>
      <c r="FK17">
        <v>18</v>
      </c>
      <c r="FL17">
        <v>0.02</v>
      </c>
      <c r="FM17">
        <v>0.1</v>
      </c>
      <c r="FN17">
        <v>-45.075175609756101</v>
      </c>
      <c r="FO17">
        <v>-0.26599860627176519</v>
      </c>
      <c r="FP17">
        <v>3.3532341727076101E-2</v>
      </c>
      <c r="FQ17">
        <v>-1</v>
      </c>
      <c r="FR17">
        <v>5.352508292682927</v>
      </c>
      <c r="FS17">
        <v>0.28610571428571457</v>
      </c>
      <c r="FT17">
        <v>3.336702607054428E-2</v>
      </c>
      <c r="FU17">
        <v>-1</v>
      </c>
      <c r="FV17">
        <v>0</v>
      </c>
      <c r="FW17">
        <v>0</v>
      </c>
      <c r="FX17" t="s">
        <v>410</v>
      </c>
      <c r="FY17">
        <v>2.93316</v>
      </c>
      <c r="FZ17">
        <v>2.7049099999999999</v>
      </c>
      <c r="GA17">
        <v>8.9895900000000001E-2</v>
      </c>
      <c r="GB17">
        <v>9.7194600000000006E-2</v>
      </c>
      <c r="GC17">
        <v>9.6581299999999995E-2</v>
      </c>
      <c r="GD17">
        <v>7.3769699999999994E-2</v>
      </c>
      <c r="GE17">
        <v>33101.5</v>
      </c>
      <c r="GF17">
        <v>28970.9</v>
      </c>
      <c r="GG17">
        <v>31058.2</v>
      </c>
      <c r="GH17">
        <v>27969.200000000001</v>
      </c>
      <c r="GI17">
        <v>38078</v>
      </c>
      <c r="GJ17">
        <v>36830.400000000001</v>
      </c>
      <c r="GK17">
        <v>44175.7</v>
      </c>
      <c r="GL17">
        <v>42390.5</v>
      </c>
      <c r="GM17">
        <v>1.57752</v>
      </c>
      <c r="GN17">
        <v>1.7884800000000001</v>
      </c>
      <c r="GO17">
        <v>0.104919</v>
      </c>
      <c r="GP17">
        <v>0</v>
      </c>
      <c r="GQ17">
        <v>23.294</v>
      </c>
      <c r="GR17">
        <v>999.9</v>
      </c>
      <c r="GS17">
        <v>39.799999999999997</v>
      </c>
      <c r="GT17">
        <v>29.4</v>
      </c>
      <c r="GU17">
        <v>16.4236</v>
      </c>
      <c r="GV17">
        <v>60.439500000000002</v>
      </c>
      <c r="GW17">
        <v>43.613799999999998</v>
      </c>
      <c r="GX17">
        <v>1</v>
      </c>
      <c r="GY17">
        <v>9.1974100000000003E-2</v>
      </c>
      <c r="GZ17">
        <v>4.3680899999999996</v>
      </c>
      <c r="HA17">
        <v>20.234000000000002</v>
      </c>
      <c r="HB17">
        <v>5.2406499999999996</v>
      </c>
      <c r="HC17">
        <v>12.039899999999999</v>
      </c>
      <c r="HD17">
        <v>5.0168499999999998</v>
      </c>
      <c r="HE17">
        <v>3.28803</v>
      </c>
      <c r="HF17">
        <v>6351.1</v>
      </c>
      <c r="HG17">
        <v>9999</v>
      </c>
      <c r="HH17">
        <v>9999</v>
      </c>
      <c r="HI17">
        <v>160.1</v>
      </c>
      <c r="HJ17">
        <v>1.8689</v>
      </c>
      <c r="HK17">
        <v>1.86456</v>
      </c>
      <c r="HL17">
        <v>1.8692200000000001</v>
      </c>
      <c r="HM17">
        <v>1.8672200000000001</v>
      </c>
      <c r="HN17">
        <v>1.8633500000000001</v>
      </c>
      <c r="HO17">
        <v>1.86432</v>
      </c>
      <c r="HP17">
        <v>1.87018</v>
      </c>
      <c r="HQ17">
        <v>1.8693500000000001</v>
      </c>
      <c r="HR17">
        <v>0</v>
      </c>
      <c r="HS17">
        <v>0</v>
      </c>
      <c r="HT17">
        <v>0</v>
      </c>
      <c r="HU17">
        <v>0</v>
      </c>
      <c r="HV17" t="s">
        <v>411</v>
      </c>
      <c r="HW17" t="s">
        <v>412</v>
      </c>
      <c r="HX17" t="s">
        <v>413</v>
      </c>
      <c r="HY17" t="s">
        <v>413</v>
      </c>
      <c r="HZ17" t="s">
        <v>413</v>
      </c>
      <c r="IA17" t="s">
        <v>413</v>
      </c>
      <c r="IB17">
        <v>0</v>
      </c>
      <c r="IC17">
        <v>100</v>
      </c>
      <c r="ID17">
        <v>100</v>
      </c>
      <c r="IE17">
        <v>0.106</v>
      </c>
      <c r="IF17">
        <v>0.14369999999999999</v>
      </c>
      <c r="IG17">
        <v>0.37453058192803312</v>
      </c>
      <c r="IH17">
        <v>-6.1462078757559423E-4</v>
      </c>
      <c r="II17">
        <v>-1.8861989874597051E-7</v>
      </c>
      <c r="IJ17">
        <v>1.1980462299894961E-10</v>
      </c>
      <c r="IK17">
        <v>-4.0283276578176389E-2</v>
      </c>
      <c r="IL17">
        <v>-1.6848085045870601E-2</v>
      </c>
      <c r="IM17">
        <v>1.9789084769509481E-3</v>
      </c>
      <c r="IN17">
        <v>-2.7142391389806329E-5</v>
      </c>
      <c r="IO17">
        <v>3</v>
      </c>
      <c r="IP17">
        <v>2158</v>
      </c>
      <c r="IQ17">
        <v>1</v>
      </c>
      <c r="IR17">
        <v>19</v>
      </c>
      <c r="IS17">
        <v>49.1</v>
      </c>
      <c r="IT17">
        <v>49.1</v>
      </c>
      <c r="IU17">
        <v>1.1303700000000001</v>
      </c>
      <c r="IV17">
        <v>2.5842299999999998</v>
      </c>
      <c r="IW17">
        <v>1.5490699999999999</v>
      </c>
      <c r="IX17">
        <v>2.33765</v>
      </c>
      <c r="IY17">
        <v>1.50146</v>
      </c>
      <c r="IZ17">
        <v>2.4084500000000002</v>
      </c>
      <c r="JA17">
        <v>33.850900000000003</v>
      </c>
      <c r="JB17">
        <v>23.947399999999998</v>
      </c>
      <c r="JC17">
        <v>18</v>
      </c>
      <c r="JD17">
        <v>339.87200000000001</v>
      </c>
      <c r="JE17">
        <v>421.358</v>
      </c>
      <c r="JF17">
        <v>17.995799999999999</v>
      </c>
      <c r="JG17">
        <v>28.402699999999999</v>
      </c>
      <c r="JH17">
        <v>30.000599999999999</v>
      </c>
      <c r="JI17">
        <v>28.461400000000001</v>
      </c>
      <c r="JJ17">
        <v>28.443200000000001</v>
      </c>
      <c r="JK17">
        <v>22.5763</v>
      </c>
      <c r="JL17">
        <v>26.877099999999999</v>
      </c>
      <c r="JM17">
        <v>59.710299999999997</v>
      </c>
      <c r="JN17">
        <v>17.9785</v>
      </c>
      <c r="JO17">
        <v>445.03500000000003</v>
      </c>
      <c r="JP17">
        <v>13.0009</v>
      </c>
      <c r="JQ17">
        <v>99.342600000000004</v>
      </c>
      <c r="JR17">
        <v>99.167100000000005</v>
      </c>
    </row>
    <row r="18" spans="1:278" x14ac:dyDescent="0.25">
      <c r="A18">
        <v>9</v>
      </c>
      <c r="B18">
        <v>1678904063</v>
      </c>
      <c r="C18">
        <v>1440.400000095367</v>
      </c>
      <c r="D18" t="s">
        <v>416</v>
      </c>
      <c r="E18" t="s">
        <v>417</v>
      </c>
      <c r="F18" t="s">
        <v>406</v>
      </c>
      <c r="G18">
        <v>1678904063</v>
      </c>
      <c r="H18">
        <f t="shared" si="0"/>
        <v>4.6793514673170765E-3</v>
      </c>
      <c r="I18">
        <f t="shared" si="1"/>
        <v>4.6793514673170762</v>
      </c>
      <c r="J18">
        <f t="shared" si="2"/>
        <v>36.111336414874096</v>
      </c>
      <c r="K18">
        <f t="shared" si="3"/>
        <v>399.97695952736052</v>
      </c>
      <c r="L18">
        <f t="shared" si="4"/>
        <v>230.65117680088341</v>
      </c>
      <c r="M18">
        <f t="shared" si="5"/>
        <v>23.029165919704564</v>
      </c>
      <c r="N18">
        <f t="shared" si="6"/>
        <v>39.935351264070654</v>
      </c>
      <c r="O18">
        <f t="shared" si="7"/>
        <v>0.38366708643507463</v>
      </c>
      <c r="P18">
        <f t="shared" si="8"/>
        <v>2.2605888303353034</v>
      </c>
      <c r="Q18">
        <f t="shared" si="9"/>
        <v>0.35082061804950015</v>
      </c>
      <c r="R18">
        <f t="shared" si="10"/>
        <v>0.22197919984294412</v>
      </c>
      <c r="S18">
        <f t="shared" si="11"/>
        <v>289.5862011106513</v>
      </c>
      <c r="T18">
        <f t="shared" si="12"/>
        <v>24.70246200249429</v>
      </c>
      <c r="U18">
        <f t="shared" si="13"/>
        <v>24.70246200249429</v>
      </c>
      <c r="V18">
        <f t="shared" si="14"/>
        <v>3.1237087358867259</v>
      </c>
      <c r="W18">
        <f t="shared" si="15"/>
        <v>60.65117578554586</v>
      </c>
      <c r="X18">
        <f t="shared" si="16"/>
        <v>1.8249609797583299</v>
      </c>
      <c r="Y18">
        <f t="shared" si="17"/>
        <v>3.0089457559918356</v>
      </c>
      <c r="Z18">
        <f t="shared" si="18"/>
        <v>1.298747756128396</v>
      </c>
      <c r="AA18">
        <f t="shared" si="19"/>
        <v>-206.35939970868307</v>
      </c>
      <c r="AB18">
        <f t="shared" si="20"/>
        <v>-76.165909773263436</v>
      </c>
      <c r="AC18">
        <f t="shared" si="21"/>
        <v>-7.0832038924241232</v>
      </c>
      <c r="AD18">
        <f t="shared" si="22"/>
        <v>-2.2312263719342695E-2</v>
      </c>
      <c r="AE18">
        <v>128</v>
      </c>
      <c r="AF18">
        <v>26</v>
      </c>
      <c r="AG18">
        <f t="shared" si="23"/>
        <v>1.0048175948776874</v>
      </c>
      <c r="AH18">
        <f t="shared" si="24"/>
        <v>0.48175948776874034</v>
      </c>
      <c r="AI18">
        <f t="shared" si="25"/>
        <v>53394.548694838901</v>
      </c>
      <c r="AJ18" t="s">
        <v>407</v>
      </c>
      <c r="AK18" t="s">
        <v>407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407</v>
      </c>
      <c r="AQ18" t="s">
        <v>407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1513.2857995391973</v>
      </c>
      <c r="AW18">
        <f t="shared" si="29"/>
        <v>36.111336414874096</v>
      </c>
      <c r="AX18" t="e">
        <f t="shared" si="30"/>
        <v>#DIV/0!</v>
      </c>
      <c r="AY18">
        <f t="shared" si="31"/>
        <v>2.3862866106237279E-2</v>
      </c>
      <c r="AZ18" t="e">
        <f t="shared" si="32"/>
        <v>#DIV/0!</v>
      </c>
      <c r="BA18" t="e">
        <f t="shared" si="33"/>
        <v>#DIV/0!</v>
      </c>
      <c r="BB18" t="s">
        <v>407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1800.12</v>
      </c>
      <c r="CU18">
        <f t="shared" si="43"/>
        <v>1513.2857995391973</v>
      </c>
      <c r="CV18">
        <f t="shared" si="44"/>
        <v>0.84065828919138585</v>
      </c>
      <c r="CW18">
        <f t="shared" si="45"/>
        <v>0.16087049813937476</v>
      </c>
      <c r="CX18">
        <v>6</v>
      </c>
      <c r="CY18">
        <v>0.5</v>
      </c>
      <c r="CZ18" t="s">
        <v>408</v>
      </c>
      <c r="DA18">
        <v>2</v>
      </c>
      <c r="DB18">
        <v>1678904063</v>
      </c>
      <c r="DC18">
        <v>399.97699999999998</v>
      </c>
      <c r="DD18">
        <v>445.34</v>
      </c>
      <c r="DE18">
        <v>18.278099999999998</v>
      </c>
      <c r="DF18">
        <v>12.7935</v>
      </c>
      <c r="DG18">
        <v>399.87</v>
      </c>
      <c r="DH18">
        <v>18.135000000000002</v>
      </c>
      <c r="DI18">
        <v>500.09699999999998</v>
      </c>
      <c r="DJ18">
        <v>99.744200000000006</v>
      </c>
      <c r="DK18">
        <v>9.9929299999999999E-2</v>
      </c>
      <c r="DL18">
        <v>24.077500000000001</v>
      </c>
      <c r="DM18">
        <v>24.9862</v>
      </c>
      <c r="DN18">
        <v>999.9</v>
      </c>
      <c r="DO18">
        <v>0</v>
      </c>
      <c r="DP18">
        <v>0</v>
      </c>
      <c r="DQ18">
        <v>10026.200000000001</v>
      </c>
      <c r="DR18">
        <v>0</v>
      </c>
      <c r="DS18">
        <v>771.68299999999999</v>
      </c>
      <c r="DT18">
        <v>-45.363100000000003</v>
      </c>
      <c r="DU18">
        <v>407.42399999999998</v>
      </c>
      <c r="DV18">
        <v>451.11099999999999</v>
      </c>
      <c r="DW18">
        <v>5.4846199999999996</v>
      </c>
      <c r="DX18">
        <v>445.34</v>
      </c>
      <c r="DY18">
        <v>12.7935</v>
      </c>
      <c r="DZ18">
        <v>1.82314</v>
      </c>
      <c r="EA18">
        <v>1.2760800000000001</v>
      </c>
      <c r="EB18">
        <v>15.986599999999999</v>
      </c>
      <c r="EC18">
        <v>10.52</v>
      </c>
      <c r="ED18">
        <v>1800.12</v>
      </c>
      <c r="EE18">
        <v>0.97799599999999998</v>
      </c>
      <c r="EF18">
        <v>2.2004099999999999E-2</v>
      </c>
      <c r="EG18">
        <v>0</v>
      </c>
      <c r="EH18">
        <v>1123.57</v>
      </c>
      <c r="EI18">
        <v>5.0007000000000001</v>
      </c>
      <c r="EJ18">
        <v>19275.400000000001</v>
      </c>
      <c r="EK18">
        <v>15475</v>
      </c>
      <c r="EL18">
        <v>47.25</v>
      </c>
      <c r="EM18">
        <v>48.625</v>
      </c>
      <c r="EN18">
        <v>48</v>
      </c>
      <c r="EO18">
        <v>47.5</v>
      </c>
      <c r="EP18">
        <v>49.125</v>
      </c>
      <c r="EQ18">
        <v>1755.62</v>
      </c>
      <c r="ER18">
        <v>39.5</v>
      </c>
      <c r="ES18">
        <v>0</v>
      </c>
      <c r="ET18">
        <v>1678904062.4000001</v>
      </c>
      <c r="EU18">
        <v>0</v>
      </c>
      <c r="EV18">
        <v>1123.3208</v>
      </c>
      <c r="EW18">
        <v>-0.4938461614449447</v>
      </c>
      <c r="EX18">
        <v>-17.56153859484904</v>
      </c>
      <c r="EY18">
        <v>19275.272000000001</v>
      </c>
      <c r="EZ18">
        <v>15</v>
      </c>
      <c r="FA18">
        <v>1678900935</v>
      </c>
      <c r="FB18" t="s">
        <v>409</v>
      </c>
      <c r="FC18">
        <v>1678900935</v>
      </c>
      <c r="FD18">
        <v>1678900935</v>
      </c>
      <c r="FE18">
        <v>6</v>
      </c>
      <c r="FF18">
        <v>8.2000000000000003E-2</v>
      </c>
      <c r="FG18">
        <v>-2E-3</v>
      </c>
      <c r="FH18">
        <v>8.1000000000000003E-2</v>
      </c>
      <c r="FI18">
        <v>0.14000000000000001</v>
      </c>
      <c r="FJ18">
        <v>436</v>
      </c>
      <c r="FK18">
        <v>18</v>
      </c>
      <c r="FL18">
        <v>0.02</v>
      </c>
      <c r="FM18">
        <v>0.1</v>
      </c>
      <c r="FN18">
        <v>-45.344387500000003</v>
      </c>
      <c r="FO18">
        <v>-0.3194352720451622</v>
      </c>
      <c r="FP18">
        <v>3.8550623778999718E-2</v>
      </c>
      <c r="FQ18">
        <v>-1</v>
      </c>
      <c r="FR18">
        <v>5.4452240000000014</v>
      </c>
      <c r="FS18">
        <v>0.34035647279549269</v>
      </c>
      <c r="FT18">
        <v>3.6200171947105481E-2</v>
      </c>
      <c r="FU18">
        <v>-1</v>
      </c>
      <c r="FV18">
        <v>0</v>
      </c>
      <c r="FW18">
        <v>0</v>
      </c>
      <c r="FX18" t="s">
        <v>410</v>
      </c>
      <c r="FY18">
        <v>2.93282</v>
      </c>
      <c r="FZ18">
        <v>2.7048800000000002</v>
      </c>
      <c r="GA18">
        <v>8.9865799999999996E-2</v>
      </c>
      <c r="GB18">
        <v>9.7207199999999994E-2</v>
      </c>
      <c r="GC18">
        <v>9.6480499999999997E-2</v>
      </c>
      <c r="GD18">
        <v>7.3356900000000003E-2</v>
      </c>
      <c r="GE18">
        <v>33103</v>
      </c>
      <c r="GF18">
        <v>28970.2</v>
      </c>
      <c r="GG18">
        <v>31059</v>
      </c>
      <c r="GH18">
        <v>27969.200000000001</v>
      </c>
      <c r="GI18">
        <v>38082.9</v>
      </c>
      <c r="GJ18">
        <v>36846.9</v>
      </c>
      <c r="GK18">
        <v>44176.2</v>
      </c>
      <c r="GL18">
        <v>42390.6</v>
      </c>
      <c r="GM18">
        <v>1.57603</v>
      </c>
      <c r="GN18">
        <v>1.78708</v>
      </c>
      <c r="GO18">
        <v>0.101704</v>
      </c>
      <c r="GP18">
        <v>0</v>
      </c>
      <c r="GQ18">
        <v>23.315200000000001</v>
      </c>
      <c r="GR18">
        <v>999.9</v>
      </c>
      <c r="GS18">
        <v>39.6</v>
      </c>
      <c r="GT18">
        <v>29.4</v>
      </c>
      <c r="GU18">
        <v>16.342300000000002</v>
      </c>
      <c r="GV18">
        <v>60.469499999999996</v>
      </c>
      <c r="GW18">
        <v>44.138599999999997</v>
      </c>
      <c r="GX18">
        <v>1</v>
      </c>
      <c r="GY18">
        <v>9.4468999999999997E-2</v>
      </c>
      <c r="GZ18">
        <v>4.2693599999999998</v>
      </c>
      <c r="HA18">
        <v>20.236499999999999</v>
      </c>
      <c r="HB18">
        <v>5.2409499999999998</v>
      </c>
      <c r="HC18">
        <v>12.039899999999999</v>
      </c>
      <c r="HD18">
        <v>5.0173500000000004</v>
      </c>
      <c r="HE18">
        <v>3.28803</v>
      </c>
      <c r="HF18">
        <v>6354.8</v>
      </c>
      <c r="HG18">
        <v>9999</v>
      </c>
      <c r="HH18">
        <v>9999</v>
      </c>
      <c r="HI18">
        <v>160.19999999999999</v>
      </c>
      <c r="HJ18">
        <v>1.8689</v>
      </c>
      <c r="HK18">
        <v>1.8645400000000001</v>
      </c>
      <c r="HL18">
        <v>1.8692299999999999</v>
      </c>
      <c r="HM18">
        <v>1.8672200000000001</v>
      </c>
      <c r="HN18">
        <v>1.86334</v>
      </c>
      <c r="HO18">
        <v>1.86432</v>
      </c>
      <c r="HP18">
        <v>1.87016</v>
      </c>
      <c r="HQ18">
        <v>1.8693500000000001</v>
      </c>
      <c r="HR18">
        <v>0</v>
      </c>
      <c r="HS18">
        <v>0</v>
      </c>
      <c r="HT18">
        <v>0</v>
      </c>
      <c r="HU18">
        <v>0</v>
      </c>
      <c r="HV18" t="s">
        <v>411</v>
      </c>
      <c r="HW18" t="s">
        <v>412</v>
      </c>
      <c r="HX18" t="s">
        <v>413</v>
      </c>
      <c r="HY18" t="s">
        <v>413</v>
      </c>
      <c r="HZ18" t="s">
        <v>413</v>
      </c>
      <c r="IA18" t="s">
        <v>413</v>
      </c>
      <c r="IB18">
        <v>0</v>
      </c>
      <c r="IC18">
        <v>100</v>
      </c>
      <c r="ID18">
        <v>100</v>
      </c>
      <c r="IE18">
        <v>0.107</v>
      </c>
      <c r="IF18">
        <v>0.1431</v>
      </c>
      <c r="IG18">
        <v>0.37453058192803312</v>
      </c>
      <c r="IH18">
        <v>-6.1462078757559423E-4</v>
      </c>
      <c r="II18">
        <v>-1.8861989874597051E-7</v>
      </c>
      <c r="IJ18">
        <v>1.1980462299894961E-10</v>
      </c>
      <c r="IK18">
        <v>-4.0283276578176389E-2</v>
      </c>
      <c r="IL18">
        <v>-1.6848085045870601E-2</v>
      </c>
      <c r="IM18">
        <v>1.9789084769509481E-3</v>
      </c>
      <c r="IN18">
        <v>-2.7142391389806329E-5</v>
      </c>
      <c r="IO18">
        <v>3</v>
      </c>
      <c r="IP18">
        <v>2158</v>
      </c>
      <c r="IQ18">
        <v>1</v>
      </c>
      <c r="IR18">
        <v>19</v>
      </c>
      <c r="IS18">
        <v>52.1</v>
      </c>
      <c r="IT18">
        <v>52.1</v>
      </c>
      <c r="IU18">
        <v>1.1303700000000001</v>
      </c>
      <c r="IV18">
        <v>2.5830099999999998</v>
      </c>
      <c r="IW18">
        <v>1.5490699999999999</v>
      </c>
      <c r="IX18">
        <v>2.33765</v>
      </c>
      <c r="IY18">
        <v>1.50146</v>
      </c>
      <c r="IZ18">
        <v>2.4060100000000002</v>
      </c>
      <c r="JA18">
        <v>33.986499999999999</v>
      </c>
      <c r="JB18">
        <v>23.947399999999998</v>
      </c>
      <c r="JC18">
        <v>18</v>
      </c>
      <c r="JD18">
        <v>339.78500000000003</v>
      </c>
      <c r="JE18">
        <v>421.40100000000001</v>
      </c>
      <c r="JF18">
        <v>17.880299999999998</v>
      </c>
      <c r="JG18">
        <v>28.507000000000001</v>
      </c>
      <c r="JH18">
        <v>29.9999</v>
      </c>
      <c r="JI18">
        <v>28.584900000000001</v>
      </c>
      <c r="JJ18">
        <v>28.566199999999998</v>
      </c>
      <c r="JK18">
        <v>22.582100000000001</v>
      </c>
      <c r="JL18">
        <v>27.468900000000001</v>
      </c>
      <c r="JM18">
        <v>59.339500000000001</v>
      </c>
      <c r="JN18">
        <v>17.8841</v>
      </c>
      <c r="JO18">
        <v>445.38499999999999</v>
      </c>
      <c r="JP18">
        <v>12.8438</v>
      </c>
      <c r="JQ18">
        <v>99.344300000000004</v>
      </c>
      <c r="JR18">
        <v>99.167299999999997</v>
      </c>
    </row>
    <row r="19" spans="1:278" x14ac:dyDescent="0.25">
      <c r="A19">
        <v>10</v>
      </c>
      <c r="B19">
        <v>1678904243</v>
      </c>
      <c r="C19">
        <v>1620.400000095367</v>
      </c>
      <c r="D19" t="s">
        <v>418</v>
      </c>
      <c r="E19" t="s">
        <v>419</v>
      </c>
      <c r="F19" t="s">
        <v>406</v>
      </c>
      <c r="G19">
        <v>1678904243</v>
      </c>
      <c r="H19">
        <f t="shared" si="0"/>
        <v>4.6673000263581623E-3</v>
      </c>
      <c r="I19">
        <f t="shared" si="1"/>
        <v>4.6673000263581619</v>
      </c>
      <c r="J19">
        <f t="shared" si="2"/>
        <v>36.286122727007715</v>
      </c>
      <c r="K19">
        <f t="shared" si="3"/>
        <v>399.95995920331887</v>
      </c>
      <c r="L19">
        <f t="shared" si="4"/>
        <v>227.74902214648804</v>
      </c>
      <c r="M19">
        <f t="shared" si="5"/>
        <v>22.738655821124777</v>
      </c>
      <c r="N19">
        <f t="shared" si="6"/>
        <v>39.932342052848703</v>
      </c>
      <c r="O19">
        <f t="shared" si="7"/>
        <v>0.37854185040014721</v>
      </c>
      <c r="P19">
        <f t="shared" si="8"/>
        <v>2.2582423314127231</v>
      </c>
      <c r="Q19">
        <f t="shared" si="9"/>
        <v>0.34649764820594187</v>
      </c>
      <c r="R19">
        <f t="shared" si="10"/>
        <v>0.21921357867734753</v>
      </c>
      <c r="S19">
        <f t="shared" si="11"/>
        <v>289.567049110592</v>
      </c>
      <c r="T19">
        <f t="shared" si="12"/>
        <v>24.760478025447448</v>
      </c>
      <c r="U19">
        <f t="shared" si="13"/>
        <v>24.760478025447448</v>
      </c>
      <c r="V19">
        <f t="shared" si="14"/>
        <v>3.1345538481785398</v>
      </c>
      <c r="W19">
        <f t="shared" si="15"/>
        <v>60.394510089387445</v>
      </c>
      <c r="X19">
        <f t="shared" si="16"/>
        <v>1.823093910044</v>
      </c>
      <c r="Y19">
        <f t="shared" si="17"/>
        <v>3.0186417728129813</v>
      </c>
      <c r="Z19">
        <f t="shared" si="18"/>
        <v>1.3114599381345398</v>
      </c>
      <c r="AA19">
        <f t="shared" si="19"/>
        <v>-205.82793116239495</v>
      </c>
      <c r="AB19">
        <f t="shared" si="20"/>
        <v>-76.624484021666234</v>
      </c>
      <c r="AC19">
        <f t="shared" si="21"/>
        <v>-7.1372710089122853</v>
      </c>
      <c r="AD19">
        <f t="shared" si="22"/>
        <v>-2.2637082381493201E-2</v>
      </c>
      <c r="AE19">
        <v>129</v>
      </c>
      <c r="AF19">
        <v>26</v>
      </c>
      <c r="AG19">
        <f t="shared" si="23"/>
        <v>1.0048634663882754</v>
      </c>
      <c r="AH19">
        <f t="shared" si="24"/>
        <v>0.48634663882753948</v>
      </c>
      <c r="AI19">
        <f t="shared" si="25"/>
        <v>53306.582924717164</v>
      </c>
      <c r="AJ19" t="s">
        <v>407</v>
      </c>
      <c r="AK19" t="s">
        <v>407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407</v>
      </c>
      <c r="AQ19" t="s">
        <v>407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1513.1849995391669</v>
      </c>
      <c r="AW19">
        <f t="shared" si="29"/>
        <v>36.286122727007715</v>
      </c>
      <c r="AX19" t="e">
        <f t="shared" si="30"/>
        <v>#DIV/0!</v>
      </c>
      <c r="AY19">
        <f t="shared" si="31"/>
        <v>2.3979964603177056E-2</v>
      </c>
      <c r="AZ19" t="e">
        <f t="shared" si="32"/>
        <v>#DIV/0!</v>
      </c>
      <c r="BA19" t="e">
        <f t="shared" si="33"/>
        <v>#DIV/0!</v>
      </c>
      <c r="BB19" t="s">
        <v>407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1800</v>
      </c>
      <c r="CU19">
        <f t="shared" si="43"/>
        <v>1513.1849995391669</v>
      </c>
      <c r="CV19">
        <f t="shared" si="44"/>
        <v>0.84065833307731497</v>
      </c>
      <c r="CW19">
        <f t="shared" si="45"/>
        <v>0.16087058283921779</v>
      </c>
      <c r="CX19">
        <v>6</v>
      </c>
      <c r="CY19">
        <v>0.5</v>
      </c>
      <c r="CZ19" t="s">
        <v>408</v>
      </c>
      <c r="DA19">
        <v>2</v>
      </c>
      <c r="DB19">
        <v>1678904243</v>
      </c>
      <c r="DC19">
        <v>399.96</v>
      </c>
      <c r="DD19">
        <v>445.512</v>
      </c>
      <c r="DE19">
        <v>18.260000000000002</v>
      </c>
      <c r="DF19">
        <v>12.7911</v>
      </c>
      <c r="DG19">
        <v>399.85300000000001</v>
      </c>
      <c r="DH19">
        <v>18.1174</v>
      </c>
      <c r="DI19">
        <v>500.22699999999998</v>
      </c>
      <c r="DJ19">
        <v>99.740899999999996</v>
      </c>
      <c r="DK19">
        <v>9.9949399999999994E-2</v>
      </c>
      <c r="DL19">
        <v>24.1311</v>
      </c>
      <c r="DM19">
        <v>24.9998</v>
      </c>
      <c r="DN19">
        <v>999.9</v>
      </c>
      <c r="DO19">
        <v>0</v>
      </c>
      <c r="DP19">
        <v>0</v>
      </c>
      <c r="DQ19">
        <v>10011.200000000001</v>
      </c>
      <c r="DR19">
        <v>0</v>
      </c>
      <c r="DS19">
        <v>774.42</v>
      </c>
      <c r="DT19">
        <v>-45.552199999999999</v>
      </c>
      <c r="DU19">
        <v>407.399</v>
      </c>
      <c r="DV19">
        <v>451.28399999999999</v>
      </c>
      <c r="DW19">
        <v>5.46889</v>
      </c>
      <c r="DX19">
        <v>445.512</v>
      </c>
      <c r="DY19">
        <v>12.7911</v>
      </c>
      <c r="DZ19">
        <v>1.8212699999999999</v>
      </c>
      <c r="EA19">
        <v>1.2758</v>
      </c>
      <c r="EB19">
        <v>15.970599999999999</v>
      </c>
      <c r="EC19">
        <v>10.5167</v>
      </c>
      <c r="ED19">
        <v>1800</v>
      </c>
      <c r="EE19">
        <v>0.97799599999999998</v>
      </c>
      <c r="EF19">
        <v>2.2004099999999999E-2</v>
      </c>
      <c r="EG19">
        <v>0</v>
      </c>
      <c r="EH19">
        <v>1121.3699999999999</v>
      </c>
      <c r="EI19">
        <v>5.0007000000000001</v>
      </c>
      <c r="EJ19">
        <v>19246.3</v>
      </c>
      <c r="EK19">
        <v>15474</v>
      </c>
      <c r="EL19">
        <v>47.625</v>
      </c>
      <c r="EM19">
        <v>48.811999999999998</v>
      </c>
      <c r="EN19">
        <v>48.375</v>
      </c>
      <c r="EO19">
        <v>47.811999999999998</v>
      </c>
      <c r="EP19">
        <v>49.375</v>
      </c>
      <c r="EQ19">
        <v>1755.5</v>
      </c>
      <c r="ER19">
        <v>39.5</v>
      </c>
      <c r="ES19">
        <v>0</v>
      </c>
      <c r="ET19">
        <v>1678904242.4000001</v>
      </c>
      <c r="EU19">
        <v>0</v>
      </c>
      <c r="EV19">
        <v>1121.0416</v>
      </c>
      <c r="EW19">
        <v>-0.8853845942695735</v>
      </c>
      <c r="EX19">
        <v>-38.323076892099863</v>
      </c>
      <c r="EY19">
        <v>19251</v>
      </c>
      <c r="EZ19">
        <v>15</v>
      </c>
      <c r="FA19">
        <v>1678900935</v>
      </c>
      <c r="FB19" t="s">
        <v>409</v>
      </c>
      <c r="FC19">
        <v>1678900935</v>
      </c>
      <c r="FD19">
        <v>1678900935</v>
      </c>
      <c r="FE19">
        <v>6</v>
      </c>
      <c r="FF19">
        <v>8.2000000000000003E-2</v>
      </c>
      <c r="FG19">
        <v>-2E-3</v>
      </c>
      <c r="FH19">
        <v>8.1000000000000003E-2</v>
      </c>
      <c r="FI19">
        <v>0.14000000000000001</v>
      </c>
      <c r="FJ19">
        <v>436</v>
      </c>
      <c r="FK19">
        <v>18</v>
      </c>
      <c r="FL19">
        <v>0.02</v>
      </c>
      <c r="FM19">
        <v>0.1</v>
      </c>
      <c r="FN19">
        <v>-45.524721951219519</v>
      </c>
      <c r="FO19">
        <v>3.8331010452906288E-2</v>
      </c>
      <c r="FP19">
        <v>2.2219926370266371E-2</v>
      </c>
      <c r="FQ19">
        <v>-1</v>
      </c>
      <c r="FR19">
        <v>5.4969885365853663</v>
      </c>
      <c r="FS19">
        <v>2.012675958188918E-2</v>
      </c>
      <c r="FT19">
        <v>2.5436935940744469E-2</v>
      </c>
      <c r="FU19">
        <v>-1</v>
      </c>
      <c r="FV19">
        <v>0</v>
      </c>
      <c r="FW19">
        <v>0</v>
      </c>
      <c r="FX19" t="s">
        <v>410</v>
      </c>
      <c r="FY19">
        <v>2.9332199999999999</v>
      </c>
      <c r="FZ19">
        <v>2.7048999999999999</v>
      </c>
      <c r="GA19">
        <v>8.9865399999999998E-2</v>
      </c>
      <c r="GB19">
        <v>9.72354E-2</v>
      </c>
      <c r="GC19">
        <v>9.6415500000000001E-2</v>
      </c>
      <c r="GD19">
        <v>7.3346599999999998E-2</v>
      </c>
      <c r="GE19">
        <v>33108.6</v>
      </c>
      <c r="GF19">
        <v>28975.3</v>
      </c>
      <c r="GG19">
        <v>31063.9</v>
      </c>
      <c r="GH19">
        <v>27974.799999999999</v>
      </c>
      <c r="GI19">
        <v>38092.400000000001</v>
      </c>
      <c r="GJ19">
        <v>36854.6</v>
      </c>
      <c r="GK19">
        <v>44184.1</v>
      </c>
      <c r="GL19">
        <v>42398.9</v>
      </c>
      <c r="GM19">
        <v>1.5762499999999999</v>
      </c>
      <c r="GN19">
        <v>1.7878499999999999</v>
      </c>
      <c r="GO19">
        <v>0.10693800000000001</v>
      </c>
      <c r="GP19">
        <v>0</v>
      </c>
      <c r="GQ19">
        <v>23.242699999999999</v>
      </c>
      <c r="GR19">
        <v>999.9</v>
      </c>
      <c r="GS19">
        <v>39.299999999999997</v>
      </c>
      <c r="GT19">
        <v>29.5</v>
      </c>
      <c r="GU19">
        <v>16.311199999999999</v>
      </c>
      <c r="GV19">
        <v>60.799500000000002</v>
      </c>
      <c r="GW19">
        <v>43.886200000000002</v>
      </c>
      <c r="GX19">
        <v>1</v>
      </c>
      <c r="GY19">
        <v>8.6831800000000001E-2</v>
      </c>
      <c r="GZ19">
        <v>4.1535299999999999</v>
      </c>
      <c r="HA19">
        <v>20.238900000000001</v>
      </c>
      <c r="HB19">
        <v>5.2404999999999999</v>
      </c>
      <c r="HC19">
        <v>12.039899999999999</v>
      </c>
      <c r="HD19">
        <v>5.0172499999999998</v>
      </c>
      <c r="HE19">
        <v>3.2879999999999998</v>
      </c>
      <c r="HF19">
        <v>6358.4</v>
      </c>
      <c r="HG19">
        <v>9999</v>
      </c>
      <c r="HH19">
        <v>9999</v>
      </c>
      <c r="HI19">
        <v>160.19999999999999</v>
      </c>
      <c r="HJ19">
        <v>1.8689</v>
      </c>
      <c r="HK19">
        <v>1.86459</v>
      </c>
      <c r="HL19">
        <v>1.8692299999999999</v>
      </c>
      <c r="HM19">
        <v>1.8672200000000001</v>
      </c>
      <c r="HN19">
        <v>1.8633599999999999</v>
      </c>
      <c r="HO19">
        <v>1.86432</v>
      </c>
      <c r="HP19">
        <v>1.8701300000000001</v>
      </c>
      <c r="HQ19">
        <v>1.8693500000000001</v>
      </c>
      <c r="HR19">
        <v>0</v>
      </c>
      <c r="HS19">
        <v>0</v>
      </c>
      <c r="HT19">
        <v>0</v>
      </c>
      <c r="HU19">
        <v>0</v>
      </c>
      <c r="HV19" t="s">
        <v>411</v>
      </c>
      <c r="HW19" t="s">
        <v>412</v>
      </c>
      <c r="HX19" t="s">
        <v>413</v>
      </c>
      <c r="HY19" t="s">
        <v>413</v>
      </c>
      <c r="HZ19" t="s">
        <v>413</v>
      </c>
      <c r="IA19" t="s">
        <v>413</v>
      </c>
      <c r="IB19">
        <v>0</v>
      </c>
      <c r="IC19">
        <v>100</v>
      </c>
      <c r="ID19">
        <v>100</v>
      </c>
      <c r="IE19">
        <v>0.107</v>
      </c>
      <c r="IF19">
        <v>0.1426</v>
      </c>
      <c r="IG19">
        <v>0.37453058192803312</v>
      </c>
      <c r="IH19">
        <v>-6.1462078757559423E-4</v>
      </c>
      <c r="II19">
        <v>-1.8861989874597051E-7</v>
      </c>
      <c r="IJ19">
        <v>1.1980462299894961E-10</v>
      </c>
      <c r="IK19">
        <v>-4.0283276578176389E-2</v>
      </c>
      <c r="IL19">
        <v>-1.6848085045870601E-2</v>
      </c>
      <c r="IM19">
        <v>1.9789084769509481E-3</v>
      </c>
      <c r="IN19">
        <v>-2.7142391389806329E-5</v>
      </c>
      <c r="IO19">
        <v>3</v>
      </c>
      <c r="IP19">
        <v>2158</v>
      </c>
      <c r="IQ19">
        <v>1</v>
      </c>
      <c r="IR19">
        <v>19</v>
      </c>
      <c r="IS19">
        <v>55.1</v>
      </c>
      <c r="IT19">
        <v>55.1</v>
      </c>
      <c r="IU19">
        <v>1.1303700000000001</v>
      </c>
      <c r="IV19">
        <v>2.5903299999999998</v>
      </c>
      <c r="IW19">
        <v>1.5490699999999999</v>
      </c>
      <c r="IX19">
        <v>2.33765</v>
      </c>
      <c r="IY19">
        <v>1.50146</v>
      </c>
      <c r="IZ19">
        <v>2.31812</v>
      </c>
      <c r="JA19">
        <v>33.986499999999999</v>
      </c>
      <c r="JB19">
        <v>23.938700000000001</v>
      </c>
      <c r="JC19">
        <v>18</v>
      </c>
      <c r="JD19">
        <v>339.76799999999997</v>
      </c>
      <c r="JE19">
        <v>421.80500000000001</v>
      </c>
      <c r="JF19">
        <v>18.0107</v>
      </c>
      <c r="JG19">
        <v>28.432200000000002</v>
      </c>
      <c r="JH19">
        <v>29.9999</v>
      </c>
      <c r="JI19">
        <v>28.560500000000001</v>
      </c>
      <c r="JJ19">
        <v>28.553599999999999</v>
      </c>
      <c r="JK19">
        <v>22.587499999999999</v>
      </c>
      <c r="JL19">
        <v>26.621600000000001</v>
      </c>
      <c r="JM19">
        <v>58.968400000000003</v>
      </c>
      <c r="JN19">
        <v>18.011299999999999</v>
      </c>
      <c r="JO19">
        <v>445.52300000000002</v>
      </c>
      <c r="JP19">
        <v>12.848699999999999</v>
      </c>
      <c r="JQ19">
        <v>99.3613</v>
      </c>
      <c r="JR19">
        <v>99.186899999999994</v>
      </c>
    </row>
    <row r="20" spans="1:278" x14ac:dyDescent="0.25">
      <c r="A20">
        <v>11</v>
      </c>
      <c r="B20">
        <v>1678904423</v>
      </c>
      <c r="C20">
        <v>1800.400000095367</v>
      </c>
      <c r="D20" t="s">
        <v>420</v>
      </c>
      <c r="E20" t="s">
        <v>421</v>
      </c>
      <c r="F20" t="s">
        <v>406</v>
      </c>
      <c r="G20">
        <v>1678904423</v>
      </c>
      <c r="H20">
        <f t="shared" si="0"/>
        <v>4.6320851721373384E-3</v>
      </c>
      <c r="I20">
        <f t="shared" si="1"/>
        <v>4.6320851721373382</v>
      </c>
      <c r="J20">
        <f t="shared" si="2"/>
        <v>36.359155118294858</v>
      </c>
      <c r="K20">
        <f t="shared" si="3"/>
        <v>399.98595925230035</v>
      </c>
      <c r="L20">
        <f t="shared" si="4"/>
        <v>226.76228542447683</v>
      </c>
      <c r="M20">
        <f t="shared" si="5"/>
        <v>22.636278923575311</v>
      </c>
      <c r="N20">
        <f t="shared" si="6"/>
        <v>39.928128798844725</v>
      </c>
      <c r="O20">
        <f t="shared" si="7"/>
        <v>0.37676582393995001</v>
      </c>
      <c r="P20">
        <f t="shared" si="8"/>
        <v>2.2606727967896343</v>
      </c>
      <c r="Q20">
        <f t="shared" si="9"/>
        <v>0.3450391697681931</v>
      </c>
      <c r="R20">
        <f t="shared" si="10"/>
        <v>0.21827692432670728</v>
      </c>
      <c r="S20">
        <f t="shared" si="11"/>
        <v>289.5489268142166</v>
      </c>
      <c r="T20">
        <f t="shared" si="12"/>
        <v>24.788274044709215</v>
      </c>
      <c r="U20">
        <f t="shared" si="13"/>
        <v>24.788274044709215</v>
      </c>
      <c r="V20">
        <f t="shared" si="14"/>
        <v>3.1397614928586561</v>
      </c>
      <c r="W20">
        <f t="shared" si="15"/>
        <v>60.661952353358615</v>
      </c>
      <c r="X20">
        <f t="shared" si="16"/>
        <v>1.8330249873075999</v>
      </c>
      <c r="Y20">
        <f t="shared" si="17"/>
        <v>3.0217045713104422</v>
      </c>
      <c r="Z20">
        <f t="shared" si="18"/>
        <v>1.3067365055510562</v>
      </c>
      <c r="AA20">
        <f t="shared" si="19"/>
        <v>-204.27495609125663</v>
      </c>
      <c r="AB20">
        <f t="shared" si="20"/>
        <v>-78.034930619535984</v>
      </c>
      <c r="AC20">
        <f t="shared" si="21"/>
        <v>-7.2624710089763926</v>
      </c>
      <c r="AD20">
        <f t="shared" si="22"/>
        <v>-2.3430905552388026E-2</v>
      </c>
      <c r="AE20">
        <v>129</v>
      </c>
      <c r="AF20">
        <v>26</v>
      </c>
      <c r="AG20">
        <f t="shared" si="23"/>
        <v>1.0048563583325274</v>
      </c>
      <c r="AH20">
        <f t="shared" si="24"/>
        <v>0.48563583325273996</v>
      </c>
      <c r="AI20">
        <f t="shared" si="25"/>
        <v>53384.227995150439</v>
      </c>
      <c r="AJ20" t="s">
        <v>407</v>
      </c>
      <c r="AK20" t="s">
        <v>407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407</v>
      </c>
      <c r="AQ20" t="s">
        <v>407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1513.0923061213557</v>
      </c>
      <c r="AW20">
        <f t="shared" si="29"/>
        <v>36.359155118294858</v>
      </c>
      <c r="AX20" t="e">
        <f t="shared" si="30"/>
        <v>#DIV/0!</v>
      </c>
      <c r="AY20">
        <f t="shared" si="31"/>
        <v>2.4029700614562981E-2</v>
      </c>
      <c r="AZ20" t="e">
        <f t="shared" si="32"/>
        <v>#DIV/0!</v>
      </c>
      <c r="BA20" t="e">
        <f t="shared" si="33"/>
        <v>#DIV/0!</v>
      </c>
      <c r="BB20" t="s">
        <v>407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1799.89</v>
      </c>
      <c r="CU20">
        <f t="shared" si="43"/>
        <v>1513.0923061213557</v>
      </c>
      <c r="CV20">
        <f t="shared" si="44"/>
        <v>0.8406582102913821</v>
      </c>
      <c r="CW20">
        <f t="shared" si="45"/>
        <v>0.16087034586236745</v>
      </c>
      <c r="CX20">
        <v>6</v>
      </c>
      <c r="CY20">
        <v>0.5</v>
      </c>
      <c r="CZ20" t="s">
        <v>408</v>
      </c>
      <c r="DA20">
        <v>2</v>
      </c>
      <c r="DB20">
        <v>1678904423</v>
      </c>
      <c r="DC20">
        <v>399.98599999999999</v>
      </c>
      <c r="DD20">
        <v>445.60700000000003</v>
      </c>
      <c r="DE20">
        <v>18.3626</v>
      </c>
      <c r="DF20">
        <v>12.935700000000001</v>
      </c>
      <c r="DG20">
        <v>399.88</v>
      </c>
      <c r="DH20">
        <v>18.217199999999998</v>
      </c>
      <c r="DI20">
        <v>500.24599999999998</v>
      </c>
      <c r="DJ20">
        <v>99.723799999999997</v>
      </c>
      <c r="DK20">
        <v>0.100026</v>
      </c>
      <c r="DL20">
        <v>24.148</v>
      </c>
      <c r="DM20">
        <v>25.0015</v>
      </c>
      <c r="DN20">
        <v>999.9</v>
      </c>
      <c r="DO20">
        <v>0</v>
      </c>
      <c r="DP20">
        <v>0</v>
      </c>
      <c r="DQ20">
        <v>10028.799999999999</v>
      </c>
      <c r="DR20">
        <v>0</v>
      </c>
      <c r="DS20">
        <v>782.15700000000004</v>
      </c>
      <c r="DT20">
        <v>-45.620899999999999</v>
      </c>
      <c r="DU20">
        <v>407.46800000000002</v>
      </c>
      <c r="DV20">
        <v>451.447</v>
      </c>
      <c r="DW20">
        <v>5.4268999999999998</v>
      </c>
      <c r="DX20">
        <v>445.60700000000003</v>
      </c>
      <c r="DY20">
        <v>12.935700000000001</v>
      </c>
      <c r="DZ20">
        <v>1.8311900000000001</v>
      </c>
      <c r="EA20">
        <v>1.29</v>
      </c>
      <c r="EB20">
        <v>16.055599999999998</v>
      </c>
      <c r="EC20">
        <v>10.6828</v>
      </c>
      <c r="ED20">
        <v>1799.89</v>
      </c>
      <c r="EE20">
        <v>0.97799599999999998</v>
      </c>
      <c r="EF20">
        <v>2.2003999999999999E-2</v>
      </c>
      <c r="EG20">
        <v>0</v>
      </c>
      <c r="EH20">
        <v>1118.6400000000001</v>
      </c>
      <c r="EI20">
        <v>5.0007000000000001</v>
      </c>
      <c r="EJ20">
        <v>19215.400000000001</v>
      </c>
      <c r="EK20">
        <v>15473.1</v>
      </c>
      <c r="EL20">
        <v>47.625</v>
      </c>
      <c r="EM20">
        <v>48.936999999999998</v>
      </c>
      <c r="EN20">
        <v>48.436999999999998</v>
      </c>
      <c r="EO20">
        <v>47.936999999999998</v>
      </c>
      <c r="EP20">
        <v>49.311999999999998</v>
      </c>
      <c r="EQ20">
        <v>1755.39</v>
      </c>
      <c r="ER20">
        <v>39.49</v>
      </c>
      <c r="ES20">
        <v>0</v>
      </c>
      <c r="ET20">
        <v>1678904422.4000001</v>
      </c>
      <c r="EU20">
        <v>0</v>
      </c>
      <c r="EV20">
        <v>1118.8208</v>
      </c>
      <c r="EW20">
        <v>-0.22923077445539419</v>
      </c>
      <c r="EX20">
        <v>-6.7615385062135616</v>
      </c>
      <c r="EY20">
        <v>19217.14</v>
      </c>
      <c r="EZ20">
        <v>15</v>
      </c>
      <c r="FA20">
        <v>1678900935</v>
      </c>
      <c r="FB20" t="s">
        <v>409</v>
      </c>
      <c r="FC20">
        <v>1678900935</v>
      </c>
      <c r="FD20">
        <v>1678900935</v>
      </c>
      <c r="FE20">
        <v>6</v>
      </c>
      <c r="FF20">
        <v>8.2000000000000003E-2</v>
      </c>
      <c r="FG20">
        <v>-2E-3</v>
      </c>
      <c r="FH20">
        <v>8.1000000000000003E-2</v>
      </c>
      <c r="FI20">
        <v>0.14000000000000001</v>
      </c>
      <c r="FJ20">
        <v>436</v>
      </c>
      <c r="FK20">
        <v>18</v>
      </c>
      <c r="FL20">
        <v>0.02</v>
      </c>
      <c r="FM20">
        <v>0.1</v>
      </c>
      <c r="FN20">
        <v>-45.659937499999998</v>
      </c>
      <c r="FO20">
        <v>-0.19866979362075929</v>
      </c>
      <c r="FP20">
        <v>3.2467951024817941E-2</v>
      </c>
      <c r="FQ20">
        <v>-1</v>
      </c>
      <c r="FR20">
        <v>5.4286382500000014</v>
      </c>
      <c r="FS20">
        <v>-3.3476735459673411E-2</v>
      </c>
      <c r="FT20">
        <v>5.3059122153970503E-3</v>
      </c>
      <c r="FU20">
        <v>-1</v>
      </c>
      <c r="FV20">
        <v>0</v>
      </c>
      <c r="FW20">
        <v>0</v>
      </c>
      <c r="FX20" t="s">
        <v>410</v>
      </c>
      <c r="FY20">
        <v>2.9334099999999999</v>
      </c>
      <c r="FZ20">
        <v>2.7049799999999999</v>
      </c>
      <c r="GA20">
        <v>8.9879000000000001E-2</v>
      </c>
      <c r="GB20">
        <v>9.7258600000000001E-2</v>
      </c>
      <c r="GC20">
        <v>9.6804600000000005E-2</v>
      </c>
      <c r="GD20">
        <v>7.3966799999999999E-2</v>
      </c>
      <c r="GE20">
        <v>33117.9</v>
      </c>
      <c r="GF20">
        <v>28985.1</v>
      </c>
      <c r="GG20">
        <v>31072.7</v>
      </c>
      <c r="GH20">
        <v>27984.5</v>
      </c>
      <c r="GI20">
        <v>38086.9</v>
      </c>
      <c r="GJ20">
        <v>36842.5</v>
      </c>
      <c r="GK20">
        <v>44197.2</v>
      </c>
      <c r="GL20">
        <v>42413.4</v>
      </c>
      <c r="GM20">
        <v>1.5769500000000001</v>
      </c>
      <c r="GN20">
        <v>1.78962</v>
      </c>
      <c r="GO20">
        <v>0.10986600000000001</v>
      </c>
      <c r="GP20">
        <v>0</v>
      </c>
      <c r="GQ20">
        <v>23.196200000000001</v>
      </c>
      <c r="GR20">
        <v>999.9</v>
      </c>
      <c r="GS20">
        <v>39.200000000000003</v>
      </c>
      <c r="GT20">
        <v>29.5</v>
      </c>
      <c r="GU20">
        <v>16.272099999999998</v>
      </c>
      <c r="GV20">
        <v>60.469499999999996</v>
      </c>
      <c r="GW20">
        <v>43.758000000000003</v>
      </c>
      <c r="GX20">
        <v>1</v>
      </c>
      <c r="GY20">
        <v>7.5525900000000007E-2</v>
      </c>
      <c r="GZ20">
        <v>4.1210000000000004</v>
      </c>
      <c r="HA20">
        <v>20.239599999999999</v>
      </c>
      <c r="HB20">
        <v>5.2411000000000003</v>
      </c>
      <c r="HC20">
        <v>12.039899999999999</v>
      </c>
      <c r="HD20">
        <v>5.0173500000000004</v>
      </c>
      <c r="HE20">
        <v>3.2879999999999998</v>
      </c>
      <c r="HF20">
        <v>6362</v>
      </c>
      <c r="HG20">
        <v>9999</v>
      </c>
      <c r="HH20">
        <v>9999</v>
      </c>
      <c r="HI20">
        <v>160.30000000000001</v>
      </c>
      <c r="HJ20">
        <v>1.8689</v>
      </c>
      <c r="HK20">
        <v>1.8646100000000001</v>
      </c>
      <c r="HL20">
        <v>1.86924</v>
      </c>
      <c r="HM20">
        <v>1.8672200000000001</v>
      </c>
      <c r="HN20">
        <v>1.86334</v>
      </c>
      <c r="HO20">
        <v>1.8643400000000001</v>
      </c>
      <c r="HP20">
        <v>1.87015</v>
      </c>
      <c r="HQ20">
        <v>1.8693500000000001</v>
      </c>
      <c r="HR20">
        <v>0</v>
      </c>
      <c r="HS20">
        <v>0</v>
      </c>
      <c r="HT20">
        <v>0</v>
      </c>
      <c r="HU20">
        <v>0</v>
      </c>
      <c r="HV20" t="s">
        <v>411</v>
      </c>
      <c r="HW20" t="s">
        <v>412</v>
      </c>
      <c r="HX20" t="s">
        <v>413</v>
      </c>
      <c r="HY20" t="s">
        <v>413</v>
      </c>
      <c r="HZ20" t="s">
        <v>413</v>
      </c>
      <c r="IA20" t="s">
        <v>413</v>
      </c>
      <c r="IB20">
        <v>0</v>
      </c>
      <c r="IC20">
        <v>100</v>
      </c>
      <c r="ID20">
        <v>100</v>
      </c>
      <c r="IE20">
        <v>0.106</v>
      </c>
      <c r="IF20">
        <v>0.1454</v>
      </c>
      <c r="IG20">
        <v>0.37453058192803312</v>
      </c>
      <c r="IH20">
        <v>-6.1462078757559423E-4</v>
      </c>
      <c r="II20">
        <v>-1.8861989874597051E-7</v>
      </c>
      <c r="IJ20">
        <v>1.1980462299894961E-10</v>
      </c>
      <c r="IK20">
        <v>-4.0283276578176389E-2</v>
      </c>
      <c r="IL20">
        <v>-1.6848085045870601E-2</v>
      </c>
      <c r="IM20">
        <v>1.9789084769509481E-3</v>
      </c>
      <c r="IN20">
        <v>-2.7142391389806329E-5</v>
      </c>
      <c r="IO20">
        <v>3</v>
      </c>
      <c r="IP20">
        <v>2158</v>
      </c>
      <c r="IQ20">
        <v>1</v>
      </c>
      <c r="IR20">
        <v>19</v>
      </c>
      <c r="IS20">
        <v>58.1</v>
      </c>
      <c r="IT20">
        <v>58.1</v>
      </c>
      <c r="IU20">
        <v>1.1315900000000001</v>
      </c>
      <c r="IV20">
        <v>2.5927699999999998</v>
      </c>
      <c r="IW20">
        <v>1.5490699999999999</v>
      </c>
      <c r="IX20">
        <v>2.33765</v>
      </c>
      <c r="IY20">
        <v>1.50146</v>
      </c>
      <c r="IZ20">
        <v>2.33521</v>
      </c>
      <c r="JA20">
        <v>33.918700000000001</v>
      </c>
      <c r="JB20">
        <v>23.947399999999998</v>
      </c>
      <c r="JC20">
        <v>18</v>
      </c>
      <c r="JD20">
        <v>339.57600000000002</v>
      </c>
      <c r="JE20">
        <v>422.24200000000002</v>
      </c>
      <c r="JF20">
        <v>18.017499999999998</v>
      </c>
      <c r="JG20">
        <v>28.301500000000001</v>
      </c>
      <c r="JH20">
        <v>29.9998</v>
      </c>
      <c r="JI20">
        <v>28.459399999999999</v>
      </c>
      <c r="JJ20">
        <v>28.461400000000001</v>
      </c>
      <c r="JK20">
        <v>22.594899999999999</v>
      </c>
      <c r="JL20">
        <v>25.790600000000001</v>
      </c>
      <c r="JM20">
        <v>58.968400000000003</v>
      </c>
      <c r="JN20">
        <v>18.011299999999999</v>
      </c>
      <c r="JO20">
        <v>445.72399999999999</v>
      </c>
      <c r="JP20">
        <v>12.985300000000001</v>
      </c>
      <c r="JQ20">
        <v>99.39</v>
      </c>
      <c r="JR20">
        <v>99.221100000000007</v>
      </c>
    </row>
    <row r="21" spans="1:278" x14ac:dyDescent="0.25">
      <c r="A21">
        <v>12</v>
      </c>
      <c r="B21">
        <v>1678904603.0999999</v>
      </c>
      <c r="C21">
        <v>1980.5</v>
      </c>
      <c r="D21" t="s">
        <v>422</v>
      </c>
      <c r="E21" t="s">
        <v>423</v>
      </c>
      <c r="F21" t="s">
        <v>406</v>
      </c>
      <c r="G21">
        <v>1678904603.0999999</v>
      </c>
      <c r="H21">
        <f t="shared" si="0"/>
        <v>4.6301725433954269E-3</v>
      </c>
      <c r="I21">
        <f t="shared" si="1"/>
        <v>4.6301725433954273</v>
      </c>
      <c r="J21">
        <f t="shared" si="2"/>
        <v>36.441977276495173</v>
      </c>
      <c r="K21">
        <f t="shared" si="3"/>
        <v>399.99895911063123</v>
      </c>
      <c r="L21">
        <f t="shared" si="4"/>
        <v>227.62019196083187</v>
      </c>
      <c r="M21">
        <f t="shared" si="5"/>
        <v>22.720939214318864</v>
      </c>
      <c r="N21">
        <f t="shared" si="6"/>
        <v>39.927705698918672</v>
      </c>
      <c r="O21">
        <f t="shared" si="7"/>
        <v>0.37968202904963577</v>
      </c>
      <c r="P21">
        <f t="shared" si="8"/>
        <v>2.2596429351896772</v>
      </c>
      <c r="Q21">
        <f t="shared" si="9"/>
        <v>0.34747145752052916</v>
      </c>
      <c r="R21">
        <f t="shared" si="10"/>
        <v>0.21983548428597399</v>
      </c>
      <c r="S21">
        <f t="shared" si="11"/>
        <v>289.53933811073324</v>
      </c>
      <c r="T21">
        <f t="shared" si="12"/>
        <v>24.765815433594483</v>
      </c>
      <c r="U21">
        <f t="shared" si="13"/>
        <v>24.765815433594483</v>
      </c>
      <c r="V21">
        <f t="shared" si="14"/>
        <v>3.1355532371888981</v>
      </c>
      <c r="W21">
        <f t="shared" si="15"/>
        <v>60.930453333193448</v>
      </c>
      <c r="X21">
        <f t="shared" si="16"/>
        <v>1.8385658306036001</v>
      </c>
      <c r="Y21">
        <f t="shared" si="17"/>
        <v>3.0174826052081802</v>
      </c>
      <c r="Z21">
        <f t="shared" si="18"/>
        <v>1.296987406585298</v>
      </c>
      <c r="AA21">
        <f t="shared" si="19"/>
        <v>-204.19060916373832</v>
      </c>
      <c r="AB21">
        <f t="shared" si="20"/>
        <v>-78.101880956298942</v>
      </c>
      <c r="AC21">
        <f t="shared" si="21"/>
        <v>-7.2703368810852895</v>
      </c>
      <c r="AD21">
        <f t="shared" si="22"/>
        <v>-2.3488890389330663E-2</v>
      </c>
      <c r="AE21">
        <v>129</v>
      </c>
      <c r="AF21">
        <v>26</v>
      </c>
      <c r="AG21">
        <f t="shared" si="23"/>
        <v>1.004859126157799</v>
      </c>
      <c r="AH21">
        <f t="shared" si="24"/>
        <v>0.4859126157799043</v>
      </c>
      <c r="AI21">
        <f t="shared" si="25"/>
        <v>53353.966563021015</v>
      </c>
      <c r="AJ21" t="s">
        <v>407</v>
      </c>
      <c r="AK21" t="s">
        <v>407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407</v>
      </c>
      <c r="AQ21" t="s">
        <v>407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1513.0418995392401</v>
      </c>
      <c r="AW21">
        <f t="shared" si="29"/>
        <v>36.441977276495173</v>
      </c>
      <c r="AX21" t="e">
        <f t="shared" si="30"/>
        <v>#DIV/0!</v>
      </c>
      <c r="AY21">
        <f t="shared" si="31"/>
        <v>2.4085239997380565E-2</v>
      </c>
      <c r="AZ21" t="e">
        <f t="shared" si="32"/>
        <v>#DIV/0!</v>
      </c>
      <c r="BA21" t="e">
        <f t="shared" si="33"/>
        <v>#DIV/0!</v>
      </c>
      <c r="BB21" t="s">
        <v>407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1799.83</v>
      </c>
      <c r="CU21">
        <f t="shared" si="43"/>
        <v>1513.0418995392401</v>
      </c>
      <c r="CV21">
        <f t="shared" si="44"/>
        <v>0.84065822857672123</v>
      </c>
      <c r="CW21">
        <f t="shared" si="45"/>
        <v>0.16087038115307181</v>
      </c>
      <c r="CX21">
        <v>6</v>
      </c>
      <c r="CY21">
        <v>0.5</v>
      </c>
      <c r="CZ21" t="s">
        <v>408</v>
      </c>
      <c r="DA21">
        <v>2</v>
      </c>
      <c r="DB21">
        <v>1678904603.0999999</v>
      </c>
      <c r="DC21">
        <v>399.99900000000002</v>
      </c>
      <c r="DD21">
        <v>445.721</v>
      </c>
      <c r="DE21">
        <v>18.418900000000001</v>
      </c>
      <c r="DF21">
        <v>12.994199999999999</v>
      </c>
      <c r="DG21">
        <v>399.89299999999997</v>
      </c>
      <c r="DH21">
        <v>18.271899999999999</v>
      </c>
      <c r="DI21">
        <v>500.21199999999999</v>
      </c>
      <c r="DJ21">
        <v>99.719499999999996</v>
      </c>
      <c r="DK21">
        <v>0.100024</v>
      </c>
      <c r="DL21">
        <v>24.124700000000001</v>
      </c>
      <c r="DM21">
        <v>25.004899999999999</v>
      </c>
      <c r="DN21">
        <v>999.9</v>
      </c>
      <c r="DO21">
        <v>0</v>
      </c>
      <c r="DP21">
        <v>0</v>
      </c>
      <c r="DQ21">
        <v>10022.5</v>
      </c>
      <c r="DR21">
        <v>0</v>
      </c>
      <c r="DS21">
        <v>770.50300000000004</v>
      </c>
      <c r="DT21">
        <v>-45.722000000000001</v>
      </c>
      <c r="DU21">
        <v>407.505</v>
      </c>
      <c r="DV21">
        <v>451.589</v>
      </c>
      <c r="DW21">
        <v>5.4246999999999996</v>
      </c>
      <c r="DX21">
        <v>445.721</v>
      </c>
      <c r="DY21">
        <v>12.994199999999999</v>
      </c>
      <c r="DZ21">
        <v>1.8367199999999999</v>
      </c>
      <c r="EA21">
        <v>1.2957700000000001</v>
      </c>
      <c r="EB21">
        <v>16.102799999999998</v>
      </c>
      <c r="EC21">
        <v>10.7499</v>
      </c>
      <c r="ED21">
        <v>1799.83</v>
      </c>
      <c r="EE21">
        <v>0.97799599999999998</v>
      </c>
      <c r="EF21">
        <v>2.2003999999999999E-2</v>
      </c>
      <c r="EG21">
        <v>0</v>
      </c>
      <c r="EH21">
        <v>1116.74</v>
      </c>
      <c r="EI21">
        <v>5.0007000000000001</v>
      </c>
      <c r="EJ21">
        <v>19179.3</v>
      </c>
      <c r="EK21">
        <v>15472.6</v>
      </c>
      <c r="EL21">
        <v>47.5</v>
      </c>
      <c r="EM21">
        <v>49</v>
      </c>
      <c r="EN21">
        <v>48.436999999999998</v>
      </c>
      <c r="EO21">
        <v>47.811999999999998</v>
      </c>
      <c r="EP21">
        <v>49.311999999999998</v>
      </c>
      <c r="EQ21">
        <v>1755.34</v>
      </c>
      <c r="ER21">
        <v>39.49</v>
      </c>
      <c r="ES21">
        <v>0</v>
      </c>
      <c r="ET21">
        <v>1678904602.4000001</v>
      </c>
      <c r="EU21">
        <v>0</v>
      </c>
      <c r="EV21">
        <v>1116.7719999999999</v>
      </c>
      <c r="EW21">
        <v>-1.3369230614635961</v>
      </c>
      <c r="EX21">
        <v>-9.0230769700742197</v>
      </c>
      <c r="EY21">
        <v>19182.488000000001</v>
      </c>
      <c r="EZ21">
        <v>15</v>
      </c>
      <c r="FA21">
        <v>1678900935</v>
      </c>
      <c r="FB21" t="s">
        <v>409</v>
      </c>
      <c r="FC21">
        <v>1678900935</v>
      </c>
      <c r="FD21">
        <v>1678900935</v>
      </c>
      <c r="FE21">
        <v>6</v>
      </c>
      <c r="FF21">
        <v>8.2000000000000003E-2</v>
      </c>
      <c r="FG21">
        <v>-2E-3</v>
      </c>
      <c r="FH21">
        <v>8.1000000000000003E-2</v>
      </c>
      <c r="FI21">
        <v>0.14000000000000001</v>
      </c>
      <c r="FJ21">
        <v>436</v>
      </c>
      <c r="FK21">
        <v>18</v>
      </c>
      <c r="FL21">
        <v>0.02</v>
      </c>
      <c r="FM21">
        <v>0.1</v>
      </c>
      <c r="FN21">
        <v>-45.730602500000003</v>
      </c>
      <c r="FO21">
        <v>0.21588630393997621</v>
      </c>
      <c r="FP21">
        <v>3.0237695741408079E-2</v>
      </c>
      <c r="FQ21">
        <v>-1</v>
      </c>
      <c r="FR21">
        <v>5.4234344999999999</v>
      </c>
      <c r="FS21">
        <v>2.243144465288156E-2</v>
      </c>
      <c r="FT21">
        <v>2.5055058870415798E-3</v>
      </c>
      <c r="FU21">
        <v>-1</v>
      </c>
      <c r="FV21">
        <v>0</v>
      </c>
      <c r="FW21">
        <v>0</v>
      </c>
      <c r="FX21" t="s">
        <v>410</v>
      </c>
      <c r="FY21">
        <v>2.9334699999999998</v>
      </c>
      <c r="FZ21">
        <v>2.7049699999999999</v>
      </c>
      <c r="GA21">
        <v>8.9908500000000002E-2</v>
      </c>
      <c r="GB21">
        <v>9.7304399999999999E-2</v>
      </c>
      <c r="GC21">
        <v>9.7040500000000002E-2</v>
      </c>
      <c r="GD21">
        <v>7.4234999999999995E-2</v>
      </c>
      <c r="GE21">
        <v>33128.400000000001</v>
      </c>
      <c r="GF21">
        <v>28994.6</v>
      </c>
      <c r="GG21">
        <v>31083</v>
      </c>
      <c r="GH21">
        <v>27994.6</v>
      </c>
      <c r="GI21">
        <v>38090.400000000001</v>
      </c>
      <c r="GJ21">
        <v>36844.699999999997</v>
      </c>
      <c r="GK21">
        <v>44213.1</v>
      </c>
      <c r="GL21">
        <v>42428.2</v>
      </c>
      <c r="GM21">
        <v>1.57843</v>
      </c>
      <c r="GN21">
        <v>1.79155</v>
      </c>
      <c r="GO21">
        <v>0.110902</v>
      </c>
      <c r="GP21">
        <v>0</v>
      </c>
      <c r="GQ21">
        <v>23.182600000000001</v>
      </c>
      <c r="GR21">
        <v>999.9</v>
      </c>
      <c r="GS21">
        <v>39.1</v>
      </c>
      <c r="GT21">
        <v>29.5</v>
      </c>
      <c r="GU21">
        <v>16.232800000000001</v>
      </c>
      <c r="GV21">
        <v>60.5595</v>
      </c>
      <c r="GW21">
        <v>44.0946</v>
      </c>
      <c r="GX21">
        <v>1</v>
      </c>
      <c r="GY21">
        <v>6.4738299999999999E-2</v>
      </c>
      <c r="GZ21">
        <v>4.0796000000000001</v>
      </c>
      <c r="HA21">
        <v>20.2408</v>
      </c>
      <c r="HB21">
        <v>5.2413999999999996</v>
      </c>
      <c r="HC21">
        <v>12.039899999999999</v>
      </c>
      <c r="HD21">
        <v>5.0172999999999996</v>
      </c>
      <c r="HE21">
        <v>3.2879999999999998</v>
      </c>
      <c r="HF21">
        <v>6365.6</v>
      </c>
      <c r="HG21">
        <v>9999</v>
      </c>
      <c r="HH21">
        <v>9999</v>
      </c>
      <c r="HI21">
        <v>160.30000000000001</v>
      </c>
      <c r="HJ21">
        <v>1.8689</v>
      </c>
      <c r="HK21">
        <v>1.86459</v>
      </c>
      <c r="HL21">
        <v>1.8692299999999999</v>
      </c>
      <c r="HM21">
        <v>1.8672200000000001</v>
      </c>
      <c r="HN21">
        <v>1.86331</v>
      </c>
      <c r="HO21">
        <v>1.86432</v>
      </c>
      <c r="HP21">
        <v>1.8701399999999999</v>
      </c>
      <c r="HQ21">
        <v>1.8693500000000001</v>
      </c>
      <c r="HR21">
        <v>0</v>
      </c>
      <c r="HS21">
        <v>0</v>
      </c>
      <c r="HT21">
        <v>0</v>
      </c>
      <c r="HU21">
        <v>0</v>
      </c>
      <c r="HV21" t="s">
        <v>411</v>
      </c>
      <c r="HW21" t="s">
        <v>412</v>
      </c>
      <c r="HX21" t="s">
        <v>413</v>
      </c>
      <c r="HY21" t="s">
        <v>413</v>
      </c>
      <c r="HZ21" t="s">
        <v>413</v>
      </c>
      <c r="IA21" t="s">
        <v>413</v>
      </c>
      <c r="IB21">
        <v>0</v>
      </c>
      <c r="IC21">
        <v>100</v>
      </c>
      <c r="ID21">
        <v>100</v>
      </c>
      <c r="IE21">
        <v>0.106</v>
      </c>
      <c r="IF21">
        <v>0.14699999999999999</v>
      </c>
      <c r="IG21">
        <v>0.37453058192803312</v>
      </c>
      <c r="IH21">
        <v>-6.1462078757559423E-4</v>
      </c>
      <c r="II21">
        <v>-1.8861989874597051E-7</v>
      </c>
      <c r="IJ21">
        <v>1.1980462299894961E-10</v>
      </c>
      <c r="IK21">
        <v>-4.0283276578176389E-2</v>
      </c>
      <c r="IL21">
        <v>-1.6848085045870601E-2</v>
      </c>
      <c r="IM21">
        <v>1.9789084769509481E-3</v>
      </c>
      <c r="IN21">
        <v>-2.7142391389806329E-5</v>
      </c>
      <c r="IO21">
        <v>3</v>
      </c>
      <c r="IP21">
        <v>2158</v>
      </c>
      <c r="IQ21">
        <v>1</v>
      </c>
      <c r="IR21">
        <v>19</v>
      </c>
      <c r="IS21">
        <v>61.1</v>
      </c>
      <c r="IT21">
        <v>61.1</v>
      </c>
      <c r="IU21">
        <v>1.1315900000000001</v>
      </c>
      <c r="IV21">
        <v>2.5854499999999998</v>
      </c>
      <c r="IW21">
        <v>1.5490699999999999</v>
      </c>
      <c r="IX21">
        <v>2.33765</v>
      </c>
      <c r="IY21">
        <v>1.50146</v>
      </c>
      <c r="IZ21">
        <v>2.4194300000000002</v>
      </c>
      <c r="JA21">
        <v>33.850900000000003</v>
      </c>
      <c r="JB21">
        <v>23.947399999999998</v>
      </c>
      <c r="JC21">
        <v>18</v>
      </c>
      <c r="JD21">
        <v>339.59699999999998</v>
      </c>
      <c r="JE21">
        <v>422.512</v>
      </c>
      <c r="JF21">
        <v>17.976800000000001</v>
      </c>
      <c r="JG21">
        <v>28.154199999999999</v>
      </c>
      <c r="JH21">
        <v>30</v>
      </c>
      <c r="JI21">
        <v>28.3261</v>
      </c>
      <c r="JJ21">
        <v>28.3353</v>
      </c>
      <c r="JK21">
        <v>22.598099999999999</v>
      </c>
      <c r="JL21">
        <v>25.506599999999999</v>
      </c>
      <c r="JM21">
        <v>58.968400000000003</v>
      </c>
      <c r="JN21">
        <v>17.976700000000001</v>
      </c>
      <c r="JO21">
        <v>445.74900000000002</v>
      </c>
      <c r="JP21">
        <v>12.9976</v>
      </c>
      <c r="JQ21">
        <v>99.424700000000001</v>
      </c>
      <c r="JR21">
        <v>99.256100000000004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21</v>
      </c>
    </row>
    <row r="15" spans="1:2" x14ac:dyDescent="0.25">
      <c r="A15" t="s">
        <v>27</v>
      </c>
      <c r="B15" t="s">
        <v>11</v>
      </c>
    </row>
    <row r="16" spans="1:2" x14ac:dyDescent="0.25">
      <c r="A16" t="s">
        <v>28</v>
      </c>
      <c r="B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2023-03-15T18:24:22Z</dcterms:created>
  <dcterms:modified xsi:type="dcterms:W3CDTF">2023-03-16T23:52:59Z</dcterms:modified>
</cp:coreProperties>
</file>