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CV21" i="1"/>
  <c r="CT21" i="1"/>
  <c r="BI21" i="1"/>
  <c r="BH21" i="1"/>
  <c r="AZ21" i="1"/>
  <c r="AT21" i="1"/>
  <c r="AN21" i="1"/>
  <c r="BA21" i="1" s="1"/>
  <c r="BD21" i="1" s="1"/>
  <c r="AI21" i="1"/>
  <c r="AG21" i="1" s="1"/>
  <c r="Y21" i="1"/>
  <c r="X21" i="1"/>
  <c r="P21" i="1"/>
  <c r="CW20" i="1"/>
  <c r="CV20" i="1"/>
  <c r="CT20" i="1"/>
  <c r="BI20" i="1"/>
  <c r="BH20" i="1"/>
  <c r="AZ20" i="1"/>
  <c r="AT20" i="1"/>
  <c r="AN20" i="1"/>
  <c r="BA20" i="1" s="1"/>
  <c r="BD20" i="1" s="1"/>
  <c r="AI20" i="1"/>
  <c r="AG20" i="1"/>
  <c r="Y20" i="1"/>
  <c r="X20" i="1"/>
  <c r="P20" i="1"/>
  <c r="CW19" i="1"/>
  <c r="CV19" i="1"/>
  <c r="CT19" i="1"/>
  <c r="BI19" i="1"/>
  <c r="BH19" i="1"/>
  <c r="AZ19" i="1"/>
  <c r="AT19" i="1"/>
  <c r="AN19" i="1"/>
  <c r="BA19" i="1" s="1"/>
  <c r="BD19" i="1" s="1"/>
  <c r="AI19" i="1"/>
  <c r="AG19" i="1" s="1"/>
  <c r="AH19" i="1" s="1"/>
  <c r="Y19" i="1"/>
  <c r="X19" i="1"/>
  <c r="P19" i="1"/>
  <c r="CW18" i="1"/>
  <c r="CV18" i="1"/>
  <c r="CT18" i="1"/>
  <c r="CU18" i="1" s="1"/>
  <c r="AV18" i="1" s="1"/>
  <c r="BI18" i="1"/>
  <c r="BH18" i="1"/>
  <c r="AZ18" i="1"/>
  <c r="AT18" i="1"/>
  <c r="AN18" i="1"/>
  <c r="BA18" i="1" s="1"/>
  <c r="BD18" i="1" s="1"/>
  <c r="AI18" i="1"/>
  <c r="AG18" i="1" s="1"/>
  <c r="Y18" i="1"/>
  <c r="X18" i="1"/>
  <c r="W18" i="1" s="1"/>
  <c r="P18" i="1"/>
  <c r="CW17" i="1"/>
  <c r="CV17" i="1"/>
  <c r="CT17" i="1"/>
  <c r="BI17" i="1"/>
  <c r="BH17" i="1"/>
  <c r="AZ17" i="1"/>
  <c r="AT17" i="1"/>
  <c r="AN17" i="1"/>
  <c r="BA17" i="1" s="1"/>
  <c r="BD17" i="1" s="1"/>
  <c r="AI17" i="1"/>
  <c r="AG17" i="1" s="1"/>
  <c r="Y17" i="1"/>
  <c r="X17" i="1"/>
  <c r="P17" i="1"/>
  <c r="W20" i="1" l="1"/>
  <c r="W17" i="1"/>
  <c r="CU17" i="1"/>
  <c r="AV17" i="1" s="1"/>
  <c r="W19" i="1"/>
  <c r="S21" i="1"/>
  <c r="CU19" i="1"/>
  <c r="AV19" i="1" s="1"/>
  <c r="AX19" i="1" s="1"/>
  <c r="S20" i="1"/>
  <c r="AX17" i="1"/>
  <c r="I19" i="1"/>
  <c r="H19" i="1" s="1"/>
  <c r="W21" i="1"/>
  <c r="J19" i="1"/>
  <c r="N19" i="1" s="1"/>
  <c r="CU21" i="1"/>
  <c r="AV21" i="1" s="1"/>
  <c r="AX21" i="1" s="1"/>
  <c r="CU20" i="1"/>
  <c r="AV20" i="1" s="1"/>
  <c r="AX20" i="1" s="1"/>
  <c r="J18" i="1"/>
  <c r="AW18" i="1" s="1"/>
  <c r="AY18" i="1" s="1"/>
  <c r="I18" i="1"/>
  <c r="H18" i="1" s="1"/>
  <c r="AH18" i="1"/>
  <c r="BE20" i="1"/>
  <c r="BF20" i="1"/>
  <c r="BJ20" i="1" s="1"/>
  <c r="BK20" i="1" s="1"/>
  <c r="BG20" i="1"/>
  <c r="BG21" i="1"/>
  <c r="BF21" i="1"/>
  <c r="BJ21" i="1" s="1"/>
  <c r="BK21" i="1" s="1"/>
  <c r="BE21" i="1"/>
  <c r="AX18" i="1"/>
  <c r="BG19" i="1"/>
  <c r="BF19" i="1"/>
  <c r="BJ19" i="1" s="1"/>
  <c r="BK19" i="1" s="1"/>
  <c r="BE19" i="1"/>
  <c r="BG18" i="1"/>
  <c r="BF18" i="1"/>
  <c r="BJ18" i="1" s="1"/>
  <c r="BK18" i="1" s="1"/>
  <c r="BE18" i="1"/>
  <c r="J17" i="1"/>
  <c r="AW17" i="1" s="1"/>
  <c r="AY17" i="1" s="1"/>
  <c r="I17" i="1"/>
  <c r="H17" i="1" s="1"/>
  <c r="AH17" i="1"/>
  <c r="J21" i="1"/>
  <c r="AW21" i="1" s="1"/>
  <c r="I21" i="1"/>
  <c r="H21" i="1" s="1"/>
  <c r="AH21" i="1"/>
  <c r="BG17" i="1"/>
  <c r="BF17" i="1"/>
  <c r="BJ17" i="1" s="1"/>
  <c r="BK17" i="1" s="1"/>
  <c r="BE17" i="1"/>
  <c r="K19" i="1"/>
  <c r="S19" i="1"/>
  <c r="AA19" i="1"/>
  <c r="S18" i="1"/>
  <c r="AW19" i="1"/>
  <c r="AH20" i="1"/>
  <c r="S17" i="1"/>
  <c r="I20" i="1"/>
  <c r="H20" i="1" s="1"/>
  <c r="J20" i="1"/>
  <c r="AY19" i="1" l="1"/>
  <c r="K18" i="1"/>
  <c r="K17" i="1"/>
  <c r="AY21" i="1"/>
  <c r="N21" i="1"/>
  <c r="K21" i="1"/>
  <c r="N17" i="1"/>
  <c r="T19" i="1"/>
  <c r="U19" i="1" s="1"/>
  <c r="AA18" i="1"/>
  <c r="N20" i="1"/>
  <c r="AW20" i="1"/>
  <c r="AY20" i="1" s="1"/>
  <c r="T21" i="1"/>
  <c r="U21" i="1" s="1"/>
  <c r="Q21" i="1" s="1"/>
  <c r="O21" i="1" s="1"/>
  <c r="R21" i="1" s="1"/>
  <c r="L21" i="1" s="1"/>
  <c r="M21" i="1" s="1"/>
  <c r="AA21" i="1"/>
  <c r="AA20" i="1"/>
  <c r="T20" i="1"/>
  <c r="U20" i="1" s="1"/>
  <c r="Q20" i="1" s="1"/>
  <c r="O20" i="1" s="1"/>
  <c r="R20" i="1" s="1"/>
  <c r="L20" i="1" s="1"/>
  <c r="M20" i="1" s="1"/>
  <c r="T17" i="1"/>
  <c r="U17" i="1" s="1"/>
  <c r="Q17" i="1" s="1"/>
  <c r="O17" i="1" s="1"/>
  <c r="R17" i="1" s="1"/>
  <c r="L17" i="1" s="1"/>
  <c r="M17" i="1" s="1"/>
  <c r="T18" i="1"/>
  <c r="U18" i="1" s="1"/>
  <c r="N18" i="1"/>
  <c r="AA17" i="1"/>
  <c r="K20" i="1"/>
  <c r="V18" i="1" l="1"/>
  <c r="Z18" i="1" s="1"/>
  <c r="AC18" i="1"/>
  <c r="AB18" i="1"/>
  <c r="V19" i="1"/>
  <c r="Z19" i="1" s="1"/>
  <c r="AC19" i="1"/>
  <c r="AB19" i="1"/>
  <c r="Q19" i="1"/>
  <c r="O19" i="1" s="1"/>
  <c r="R19" i="1" s="1"/>
  <c r="L19" i="1" s="1"/>
  <c r="M19" i="1" s="1"/>
  <c r="AC17" i="1"/>
  <c r="V17" i="1"/>
  <c r="Z17" i="1" s="1"/>
  <c r="AB17" i="1"/>
  <c r="AC21" i="1"/>
  <c r="V21" i="1"/>
  <c r="Z21" i="1" s="1"/>
  <c r="AB21" i="1"/>
  <c r="V20" i="1"/>
  <c r="Z20" i="1" s="1"/>
  <c r="AB20" i="1"/>
  <c r="AC20" i="1"/>
  <c r="Q18" i="1"/>
  <c r="O18" i="1" s="1"/>
  <c r="R18" i="1" s="1"/>
  <c r="L18" i="1" s="1"/>
  <c r="M18" i="1" s="1"/>
  <c r="AD17" i="1" l="1"/>
  <c r="AD19" i="1"/>
  <c r="AD20" i="1"/>
  <c r="AD21" i="1"/>
  <c r="AD18" i="1"/>
</calcChain>
</file>

<file path=xl/sharedStrings.xml><?xml version="1.0" encoding="utf-8"?>
<sst xmlns="http://schemas.openxmlformats.org/spreadsheetml/2006/main" count="915" uniqueCount="425">
  <si>
    <t>File opened</t>
  </si>
  <si>
    <t>2023-03-16 11:39:53</t>
  </si>
  <si>
    <t>Console s/n</t>
  </si>
  <si>
    <t>68C-571076</t>
  </si>
  <si>
    <t>Console ver</t>
  </si>
  <si>
    <t>Bluestem v.2.1.08</t>
  </si>
  <si>
    <t>Scripts ver</t>
  </si>
  <si>
    <t>2022.05  2.1.08, Aug 2022</t>
  </si>
  <si>
    <t>Head s/n</t>
  </si>
  <si>
    <t>68H-581076</t>
  </si>
  <si>
    <t>Head ver</t>
  </si>
  <si>
    <t>1.4.22</t>
  </si>
  <si>
    <t>Head cal</t>
  </si>
  <si>
    <t>{"oxygen": "2", "co2azero": "0.850833", "co2aspan1": "1.00272", "co2aspan2": "-0.03976", "co2aspan2a": "0.284984", "co2aspan2b": "0.282529", "co2aspanconc1": "2473", "co2aspanconc2": "301.4", "co2bzero": "0.868439", "co2bspan1": "1.00227", "co2bspan2": "-0.0386207", "co2bspan2a": "0.284833", "co2bspan2b": "0.282347", "co2bspanconc1": "2473", "co2bspanconc2": "301.4", "h2oazero": "1.04701", "h2oaspan1": "0.996202", "h2oaspan2": "0", "h2oaspan2a": "0.066505", "h2oaspan2b": "0.0662524", "h2oaspanconc1": "11.63", "h2oaspanconc2": "0", "h2obzero": "1.06461", "h2obspan1": "0.99351", "h2obspan2": "0", "h2obspan2a": "0.0653957", "h2obspan2b": "0.0649713", "h2obspanconc1": "11.63", "h2obspanconc2": "0", "tazero": "0.121614", "tbzero": "0.233824", "flowmeterzero": "0.996312", "flowazero": "0.28101", "flowbzero": "0.31827", "chamberpressurezero": "2.60495", "ssa_ref": "37865.9", "ssb_ref": "35475.3"}</t>
  </si>
  <si>
    <t>CO2 rangematch</t>
  </si>
  <si>
    <t>Wed Mar  8 15:59</t>
  </si>
  <si>
    <t>H2O rangematch</t>
  </si>
  <si>
    <t>Wed Mar  8 16:05</t>
  </si>
  <si>
    <t>Chamber type</t>
  </si>
  <si>
    <t>6800-01</t>
  </si>
  <si>
    <t>Chamber s/n</t>
  </si>
  <si>
    <t>MPF-551070</t>
  </si>
  <si>
    <t>Chamber rev</t>
  </si>
  <si>
    <t>None</t>
  </si>
  <si>
    <t>Chamber cal</t>
  </si>
  <si>
    <t>0</t>
  </si>
  <si>
    <t>Fluorometer</t>
  </si>
  <si>
    <t>Flr. Version</t>
  </si>
  <si>
    <t>11:39:53</t>
  </si>
  <si>
    <t>Stability Definition:	ΔCO2 (Meas2): Per=20	ΔH2O (Meas2): Per=20</t>
  </si>
  <si>
    <t>SysConst</t>
  </si>
  <si>
    <t>AvgTime</t>
  </si>
  <si>
    <t>4</t>
  </si>
  <si>
    <t>Oxygen</t>
  </si>
  <si>
    <t>2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</si>
  <si>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</si>
  <si>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</si>
  <si>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</si>
  <si>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</si>
  <si>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</si>
  <si>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</si>
  <si>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</si>
  <si>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</si>
  <si>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</si>
  <si>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</si>
  <si>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</si>
  <si>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</si>
  <si>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</si>
  <si>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</si>
  <si>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</si>
  <si>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</si>
  <si>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</si>
  <si>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</si>
  <si>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</si>
  <si>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</si>
  <si>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</si>
  <si>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</si>
  <si>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</si>
  <si>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</si>
  <si>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</si>
  <si>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</si>
  <si>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</si>
  <si>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</si>
  <si>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</si>
  <si>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</si>
  <si>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</si>
  <si>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</si>
  <si>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</si>
  <si>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</si>
  <si>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</si>
  <si>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</si>
  <si>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</si>
  <si>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</si>
  <si>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</si>
  <si>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</si>
  <si>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</si>
  <si>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</si>
  <si>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</si>
  <si>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</si>
  <si>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</si>
  <si>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</si>
  <si>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</si>
  <si>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2.83513 84.5074 368.802 600.92 835.526 1050.02 1240.69 1427.8</t>
  </si>
  <si>
    <t>Fs_true</t>
  </si>
  <si>
    <t>0.460148 99.3439 402.844 600.815 801.366 1001.41 1201.64 1401.03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</si>
  <si>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</si>
  <si>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</si>
  <si>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</si>
  <si>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</si>
  <si>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</si>
  <si>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</si>
  <si>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</si>
  <si>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</si>
  <si>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</si>
  <si>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</si>
  <si>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</si>
  <si>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</si>
  <si>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</si>
  <si>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</si>
  <si>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</si>
  <si>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</si>
  <si>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</si>
  <si>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</si>
  <si>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</si>
  <si>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</si>
  <si>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</si>
  <si>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</si>
  <si>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</si>
  <si>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</si>
  <si>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</si>
  <si>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</si>
  <si>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</si>
  <si>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</si>
  <si>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</si>
  <si>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</si>
  <si>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</si>
  <si>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</si>
  <si>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</si>
  <si>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</si>
  <si>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</si>
  <si>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</si>
  <si>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</si>
  <si>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</si>
  <si>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</si>
  <si>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</si>
  <si>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</si>
  <si>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</si>
  <si>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</si>
  <si>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</si>
  <si>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</si>
  <si>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</si>
  <si>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</si>
  <si>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</si>
  <si>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</si>
  <si>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</si>
  <si>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</si>
  <si>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</si>
  <si>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</si>
  <si>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</si>
  <si>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</si>
  <si>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</si>
  <si>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</si>
  <si>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</si>
  <si>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</si>
  <si>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</si>
  <si>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</si>
  <si>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</si>
  <si>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</si>
  <si>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</si>
  <si>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</si>
  <si>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</si>
  <si>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</si>
  <si>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</si>
  <si>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</si>
  <si>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</si>
  <si>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</si>
  <si>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</si>
  <si>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</si>
  <si>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</si>
  <si>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</si>
  <si>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</si>
  <si>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</si>
  <si>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</si>
  <si>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</si>
  <si>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</si>
  <si>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</si>
  <si>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</si>
  <si>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</si>
  <si>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</si>
  <si>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</si>
  <si>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</si>
  <si>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</si>
  <si>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</si>
  <si>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</si>
  <si>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</si>
  <si>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</si>
  <si>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</si>
  <si>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</si>
  <si>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</si>
  <si>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</si>
  <si>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</si>
  <si>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</si>
  <si>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</si>
  <si>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</si>
  <si>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</si>
  <si>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</si>
  <si>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</si>
  <si>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</si>
  <si>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</si>
  <si>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</si>
  <si>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</si>
  <si>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</si>
  <si>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</si>
  <si>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</si>
  <si>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</si>
  <si>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</si>
  <si>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</si>
  <si>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</si>
  <si>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</si>
  <si>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</si>
  <si>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</si>
  <si>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</si>
  <si>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</si>
  <si>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</si>
  <si>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</si>
  <si>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</si>
  <si>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</si>
  <si>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</si>
  <si>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</si>
  <si>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</si>
  <si>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</si>
  <si>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</si>
  <si>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</si>
  <si>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</si>
  <si>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</si>
  <si>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</si>
  <si>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</si>
  <si>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</si>
  <si>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</si>
  <si>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</si>
  <si>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</si>
  <si>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</si>
  <si>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</si>
  <si>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</si>
  <si>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</si>
  <si>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</si>
  <si>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</si>
  <si>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</si>
  <si>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</si>
  <si>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</si>
  <si>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</si>
  <si>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</si>
  <si>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</si>
  <si>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</si>
  <si>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</si>
  <si>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</si>
  <si>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</si>
  <si>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</si>
  <si>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</si>
  <si>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</si>
  <si>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</si>
  <si>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</si>
  <si>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</si>
  <si>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</si>
  <si>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</si>
  <si>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</si>
  <si>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</si>
  <si>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</si>
  <si>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</si>
  <si>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</si>
  <si>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</si>
  <si>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</si>
  <si>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</si>
  <si>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</si>
  <si>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</si>
  <si>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</si>
  <si>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</si>
  <si>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</si>
  <si>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</si>
  <si>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</si>
  <si>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</si>
  <si>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</si>
  <si>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</si>
  <si>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</si>
  <si>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</si>
  <si>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</si>
  <si>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</si>
  <si>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</si>
  <si>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</si>
  <si>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</si>
  <si>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</si>
  <si>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</si>
  <si>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</si>
  <si>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</si>
  <si>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</si>
  <si>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</si>
  <si>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</si>
  <si>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</si>
  <si>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</si>
  <si>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</si>
  <si>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</si>
  <si>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</si>
  <si>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</si>
  <si>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</si>
  <si>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</si>
  <si>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</si>
  <si>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</si>
  <si>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</si>
  <si>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</si>
  <si>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</si>
  <si>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</si>
  <si>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</si>
  <si>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</si>
  <si>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</si>
  <si>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</si>
  <si>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</si>
  <si>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</si>
  <si>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</si>
  <si>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</si>
  <si>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</si>
  <si>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</si>
  <si>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</si>
  <si>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</si>
  <si>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</si>
  <si>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</si>
  <si>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</si>
  <si>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</si>
  <si>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</si>
  <si>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</si>
  <si>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</si>
  <si>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</si>
  <si>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</si>
  <si>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</si>
  <si>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</si>
  <si>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</si>
  <si>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</si>
  <si>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</si>
  <si>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</si>
  <si>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</si>
  <si>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</si>
  <si>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</si>
  <si>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</si>
  <si>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</si>
  <si>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</si>
  <si>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</si>
  <si>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</si>
  <si>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</si>
  <si>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</si>
  <si>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</si>
  <si>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</si>
  <si>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</si>
  <si>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</si>
  <si>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</si>
  <si>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</si>
  <si>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</si>
  <si>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</si>
  <si>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</si>
  <si>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</si>
  <si>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</si>
  <si>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</si>
  <si>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</si>
  <si>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</si>
  <si>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</si>
  <si>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</si>
  <si>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</si>
  <si>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</si>
  <si>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</si>
  <si>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</si>
  <si>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</si>
  <si>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</si>
  <si>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</si>
  <si>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</si>
  <si>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</si>
  <si>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</si>
  <si>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</si>
  <si>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</si>
  <si>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</si>
  <si>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</si>
  <si>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</si>
  <si>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</si>
  <si>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</si>
  <si>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</si>
  <si>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</si>
  <si>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</si>
  <si>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</si>
  <si>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</si>
  <si>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</si>
  <si>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</si>
  <si>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</si>
  <si>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</si>
  <si>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</si>
  <si>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</si>
  <si>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</si>
  <si>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</si>
  <si>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</si>
  <si>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</si>
  <si>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</si>
  <si>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</si>
  <si>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</si>
  <si>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</si>
  <si>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</si>
  <si>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</si>
  <si>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</si>
  <si>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</si>
  <si>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</si>
  <si>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</si>
  <si>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</si>
  <si>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</si>
  <si>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</si>
  <si>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</si>
  <si>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</si>
  <si>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</si>
  <si>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</si>
  <si>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</si>
  <si>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</si>
  <si>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</si>
  <si>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</si>
  <si>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</si>
  <si>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</si>
  <si>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</si>
  <si>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</si>
  <si>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</si>
  <si>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</si>
  <si>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</si>
  <si>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</si>
  <si>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</si>
  <si>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</si>
  <si>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</si>
  <si>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</si>
  <si>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</si>
  <si>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11:41:15</t>
  </si>
  <si>
    <t>0/0</t>
  </si>
  <si>
    <t>00000000</t>
  </si>
  <si>
    <t>iiiiiiii</t>
  </si>
  <si>
    <t>off</t>
  </si>
  <si>
    <t>20230316 12:24:14</t>
  </si>
  <si>
    <t>12:24:14</t>
  </si>
  <si>
    <t>20230316 12:27:14</t>
  </si>
  <si>
    <t>12:27:14</t>
  </si>
  <si>
    <t>20230316 12:30:14</t>
  </si>
  <si>
    <t>12:30:14</t>
  </si>
  <si>
    <t>20230316 12:33:14</t>
  </si>
  <si>
    <t>12:33:14</t>
  </si>
  <si>
    <t>20230316 12:36:14</t>
  </si>
  <si>
    <t>12:36:14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</si>
</sst>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30</v>
      </c>
      <c r="B2" t="s">
        <v>31</v>
      </c>
      <c r="C2" t="s">
        <v>33</v>
      </c>
    </row>
    <row r="3" spans="1:278" x14ac:dyDescent="0.25">
      <c r="B3" t="s">
        <v>32</v>
      </c>
      <c r="C3" t="s">
        <v>34</v>
      </c>
    </row>
    <row r="4" spans="1:278" x14ac:dyDescent="0.25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78" x14ac:dyDescent="0.25">
      <c r="B5" t="s">
        <v>19</v>
      </c>
      <c r="D5">
        <v>0.25</v>
      </c>
      <c r="E5">
        <v>0.35860134458027498</v>
      </c>
      <c r="F5">
        <v>-4.0181648938029096E-3</v>
      </c>
      <c r="G5">
        <v>4.5107421038718598E-3</v>
      </c>
      <c r="H5">
        <v>-4.4762007154871301E-3</v>
      </c>
      <c r="I5">
        <v>1</v>
      </c>
      <c r="J5">
        <v>6</v>
      </c>
      <c r="K5">
        <v>96.9</v>
      </c>
    </row>
    <row r="6" spans="1:278" x14ac:dyDescent="0.2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78" x14ac:dyDescent="0.25">
      <c r="B7">
        <v>0</v>
      </c>
      <c r="C7">
        <v>0</v>
      </c>
      <c r="D7">
        <v>0</v>
      </c>
      <c r="E7">
        <v>1</v>
      </c>
    </row>
    <row r="8" spans="1:278" x14ac:dyDescent="0.2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78" x14ac:dyDescent="0.25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82</v>
      </c>
      <c r="G13" t="s">
        <v>84</v>
      </c>
      <c r="H13">
        <v>2</v>
      </c>
    </row>
    <row r="14" spans="1:278" x14ac:dyDescent="0.2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92</v>
      </c>
      <c r="CU14" t="s">
        <v>92</v>
      </c>
      <c r="CV14" t="s">
        <v>92</v>
      </c>
      <c r="CW14" t="s">
        <v>92</v>
      </c>
      <c r="CX14" t="s">
        <v>93</v>
      </c>
      <c r="CY14" t="s">
        <v>93</v>
      </c>
      <c r="CZ14" t="s">
        <v>93</v>
      </c>
      <c r="DA14" t="s">
        <v>93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</row>
    <row r="15" spans="1:278" x14ac:dyDescent="0.25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88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168</v>
      </c>
      <c r="CH15" t="s">
        <v>189</v>
      </c>
      <c r="CI15" t="s">
        <v>190</v>
      </c>
      <c r="CJ15" t="s">
        <v>191</v>
      </c>
      <c r="CK15" t="s">
        <v>142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112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107</v>
      </c>
      <c r="FB15" t="s">
        <v>110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</row>
    <row r="16" spans="1:278" x14ac:dyDescent="0.25">
      <c r="B16" t="s">
        <v>378</v>
      </c>
      <c r="C16" t="s">
        <v>378</v>
      </c>
      <c r="F16" t="s">
        <v>378</v>
      </c>
      <c r="G16" t="s">
        <v>378</v>
      </c>
      <c r="H16" t="s">
        <v>379</v>
      </c>
      <c r="I16" t="s">
        <v>380</v>
      </c>
      <c r="J16" t="s">
        <v>381</v>
      </c>
      <c r="K16" t="s">
        <v>382</v>
      </c>
      <c r="L16" t="s">
        <v>382</v>
      </c>
      <c r="M16" t="s">
        <v>215</v>
      </c>
      <c r="N16" t="s">
        <v>215</v>
      </c>
      <c r="O16" t="s">
        <v>379</v>
      </c>
      <c r="P16" t="s">
        <v>379</v>
      </c>
      <c r="Q16" t="s">
        <v>379</v>
      </c>
      <c r="R16" t="s">
        <v>379</v>
      </c>
      <c r="S16" t="s">
        <v>383</v>
      </c>
      <c r="T16" t="s">
        <v>384</v>
      </c>
      <c r="U16" t="s">
        <v>384</v>
      </c>
      <c r="V16" t="s">
        <v>385</v>
      </c>
      <c r="W16" t="s">
        <v>386</v>
      </c>
      <c r="X16" t="s">
        <v>385</v>
      </c>
      <c r="Y16" t="s">
        <v>385</v>
      </c>
      <c r="Z16" t="s">
        <v>385</v>
      </c>
      <c r="AA16" t="s">
        <v>383</v>
      </c>
      <c r="AB16" t="s">
        <v>383</v>
      </c>
      <c r="AC16" t="s">
        <v>383</v>
      </c>
      <c r="AD16" t="s">
        <v>383</v>
      </c>
      <c r="AE16" t="s">
        <v>387</v>
      </c>
      <c r="AF16" t="s">
        <v>386</v>
      </c>
      <c r="AH16" t="s">
        <v>386</v>
      </c>
      <c r="AI16" t="s">
        <v>387</v>
      </c>
      <c r="AO16" t="s">
        <v>381</v>
      </c>
      <c r="AV16" t="s">
        <v>381</v>
      </c>
      <c r="AW16" t="s">
        <v>381</v>
      </c>
      <c r="AX16" t="s">
        <v>381</v>
      </c>
      <c r="AY16" t="s">
        <v>388</v>
      </c>
      <c r="BM16" t="s">
        <v>389</v>
      </c>
      <c r="BO16" t="s">
        <v>389</v>
      </c>
      <c r="BP16" t="s">
        <v>381</v>
      </c>
      <c r="BS16" t="s">
        <v>389</v>
      </c>
      <c r="BT16" t="s">
        <v>386</v>
      </c>
      <c r="BW16" t="s">
        <v>390</v>
      </c>
      <c r="BX16" t="s">
        <v>390</v>
      </c>
      <c r="BZ16" t="s">
        <v>391</v>
      </c>
      <c r="CA16" t="s">
        <v>389</v>
      </c>
      <c r="CC16" t="s">
        <v>389</v>
      </c>
      <c r="CD16" t="s">
        <v>381</v>
      </c>
      <c r="CH16" t="s">
        <v>389</v>
      </c>
      <c r="CJ16" t="s">
        <v>392</v>
      </c>
      <c r="CM16" t="s">
        <v>389</v>
      </c>
      <c r="CN16" t="s">
        <v>389</v>
      </c>
      <c r="CP16" t="s">
        <v>389</v>
      </c>
      <c r="CR16" t="s">
        <v>389</v>
      </c>
      <c r="CT16" t="s">
        <v>381</v>
      </c>
      <c r="CU16" t="s">
        <v>381</v>
      </c>
      <c r="CW16" t="s">
        <v>393</v>
      </c>
      <c r="CX16" t="s">
        <v>394</v>
      </c>
      <c r="DA16" t="s">
        <v>379</v>
      </c>
      <c r="DB16" t="s">
        <v>378</v>
      </c>
      <c r="DC16" t="s">
        <v>382</v>
      </c>
      <c r="DD16" t="s">
        <v>382</v>
      </c>
      <c r="DE16" t="s">
        <v>395</v>
      </c>
      <c r="DF16" t="s">
        <v>395</v>
      </c>
      <c r="DG16" t="s">
        <v>382</v>
      </c>
      <c r="DH16" t="s">
        <v>395</v>
      </c>
      <c r="DI16" t="s">
        <v>387</v>
      </c>
      <c r="DJ16" t="s">
        <v>385</v>
      </c>
      <c r="DK16" t="s">
        <v>385</v>
      </c>
      <c r="DL16" t="s">
        <v>384</v>
      </c>
      <c r="DM16" t="s">
        <v>384</v>
      </c>
      <c r="DN16" t="s">
        <v>384</v>
      </c>
      <c r="DO16" t="s">
        <v>384</v>
      </c>
      <c r="DP16" t="s">
        <v>384</v>
      </c>
      <c r="DQ16" t="s">
        <v>396</v>
      </c>
      <c r="DR16" t="s">
        <v>381</v>
      </c>
      <c r="DS16" t="s">
        <v>381</v>
      </c>
      <c r="DT16" t="s">
        <v>382</v>
      </c>
      <c r="DU16" t="s">
        <v>382</v>
      </c>
      <c r="DV16" t="s">
        <v>382</v>
      </c>
      <c r="DW16" t="s">
        <v>395</v>
      </c>
      <c r="DX16" t="s">
        <v>382</v>
      </c>
      <c r="DY16" t="s">
        <v>395</v>
      </c>
      <c r="DZ16" t="s">
        <v>385</v>
      </c>
      <c r="EA16" t="s">
        <v>385</v>
      </c>
      <c r="EB16" t="s">
        <v>384</v>
      </c>
      <c r="EC16" t="s">
        <v>384</v>
      </c>
      <c r="ED16" t="s">
        <v>381</v>
      </c>
      <c r="EI16" t="s">
        <v>381</v>
      </c>
      <c r="EL16" t="s">
        <v>384</v>
      </c>
      <c r="EM16" t="s">
        <v>384</v>
      </c>
      <c r="EN16" t="s">
        <v>384</v>
      </c>
      <c r="EO16" t="s">
        <v>384</v>
      </c>
      <c r="EP16" t="s">
        <v>384</v>
      </c>
      <c r="EQ16" t="s">
        <v>381</v>
      </c>
      <c r="ER16" t="s">
        <v>381</v>
      </c>
      <c r="ES16" t="s">
        <v>381</v>
      </c>
      <c r="ET16" t="s">
        <v>378</v>
      </c>
      <c r="EW16" t="s">
        <v>397</v>
      </c>
      <c r="EX16" t="s">
        <v>397</v>
      </c>
      <c r="EZ16" t="s">
        <v>378</v>
      </c>
      <c r="FA16" t="s">
        <v>398</v>
      </c>
      <c r="FC16" t="s">
        <v>378</v>
      </c>
      <c r="FD16" t="s">
        <v>378</v>
      </c>
      <c r="FF16" t="s">
        <v>399</v>
      </c>
      <c r="FG16" t="s">
        <v>400</v>
      </c>
      <c r="FH16" t="s">
        <v>399</v>
      </c>
      <c r="FI16" t="s">
        <v>400</v>
      </c>
      <c r="FJ16" t="s">
        <v>399</v>
      </c>
      <c r="FK16" t="s">
        <v>400</v>
      </c>
      <c r="FL16" t="s">
        <v>386</v>
      </c>
      <c r="FM16" t="s">
        <v>386</v>
      </c>
      <c r="FO16" t="s">
        <v>401</v>
      </c>
      <c r="FS16" t="s">
        <v>401</v>
      </c>
      <c r="FY16" t="s">
        <v>402</v>
      </c>
      <c r="FZ16" t="s">
        <v>402</v>
      </c>
      <c r="GM16" t="s">
        <v>402</v>
      </c>
      <c r="GN16" t="s">
        <v>402</v>
      </c>
      <c r="GO16" t="s">
        <v>403</v>
      </c>
      <c r="GP16" t="s">
        <v>403</v>
      </c>
      <c r="GQ16" t="s">
        <v>384</v>
      </c>
      <c r="GR16" t="s">
        <v>384</v>
      </c>
      <c r="GS16" t="s">
        <v>386</v>
      </c>
      <c r="GT16" t="s">
        <v>384</v>
      </c>
      <c r="GU16" t="s">
        <v>395</v>
      </c>
      <c r="GV16" t="s">
        <v>386</v>
      </c>
      <c r="GW16" t="s">
        <v>386</v>
      </c>
      <c r="GY16" t="s">
        <v>402</v>
      </c>
      <c r="GZ16" t="s">
        <v>402</v>
      </c>
      <c r="HA16" t="s">
        <v>402</v>
      </c>
      <c r="HB16" t="s">
        <v>402</v>
      </c>
      <c r="HC16" t="s">
        <v>402</v>
      </c>
      <c r="HD16" t="s">
        <v>402</v>
      </c>
      <c r="HE16" t="s">
        <v>402</v>
      </c>
      <c r="HF16" t="s">
        <v>404</v>
      </c>
      <c r="HG16" t="s">
        <v>404</v>
      </c>
      <c r="HH16" t="s">
        <v>404</v>
      </c>
      <c r="HI16" t="s">
        <v>405</v>
      </c>
      <c r="HJ16" t="s">
        <v>402</v>
      </c>
      <c r="HK16" t="s">
        <v>402</v>
      </c>
      <c r="HL16" t="s">
        <v>402</v>
      </c>
      <c r="HM16" t="s">
        <v>402</v>
      </c>
      <c r="HN16" t="s">
        <v>402</v>
      </c>
      <c r="HO16" t="s">
        <v>402</v>
      </c>
      <c r="HP16" t="s">
        <v>402</v>
      </c>
      <c r="HQ16" t="s">
        <v>402</v>
      </c>
      <c r="HR16" t="s">
        <v>402</v>
      </c>
      <c r="HS16" t="s">
        <v>402</v>
      </c>
      <c r="HT16" t="s">
        <v>402</v>
      </c>
      <c r="HU16" t="s">
        <v>402</v>
      </c>
      <c r="IB16" t="s">
        <v>402</v>
      </c>
      <c r="IC16" t="s">
        <v>386</v>
      </c>
      <c r="ID16" t="s">
        <v>386</v>
      </c>
      <c r="IE16" t="s">
        <v>399</v>
      </c>
      <c r="IF16" t="s">
        <v>400</v>
      </c>
      <c r="IG16" t="s">
        <v>400</v>
      </c>
      <c r="IK16" t="s">
        <v>400</v>
      </c>
      <c r="IO16" t="s">
        <v>382</v>
      </c>
      <c r="IP16" t="s">
        <v>382</v>
      </c>
      <c r="IQ16" t="s">
        <v>395</v>
      </c>
      <c r="IR16" t="s">
        <v>395</v>
      </c>
      <c r="IS16" t="s">
        <v>406</v>
      </c>
      <c r="IT16" t="s">
        <v>406</v>
      </c>
      <c r="IU16" t="s">
        <v>402</v>
      </c>
      <c r="IV16" t="s">
        <v>402</v>
      </c>
      <c r="IW16" t="s">
        <v>402</v>
      </c>
      <c r="IX16" t="s">
        <v>402</v>
      </c>
      <c r="IY16" t="s">
        <v>402</v>
      </c>
      <c r="IZ16" t="s">
        <v>402</v>
      </c>
      <c r="JA16" t="s">
        <v>384</v>
      </c>
      <c r="JB16" t="s">
        <v>402</v>
      </c>
      <c r="JD16" t="s">
        <v>387</v>
      </c>
      <c r="JE16" t="s">
        <v>387</v>
      </c>
      <c r="JF16" t="s">
        <v>384</v>
      </c>
      <c r="JG16" t="s">
        <v>384</v>
      </c>
      <c r="JH16" t="s">
        <v>384</v>
      </c>
      <c r="JI16" t="s">
        <v>384</v>
      </c>
      <c r="JJ16" t="s">
        <v>384</v>
      </c>
      <c r="JK16" t="s">
        <v>386</v>
      </c>
      <c r="JL16" t="s">
        <v>386</v>
      </c>
      <c r="JM16" t="s">
        <v>386</v>
      </c>
      <c r="JN16" t="s">
        <v>384</v>
      </c>
      <c r="JO16" t="s">
        <v>382</v>
      </c>
      <c r="JP16" t="s">
        <v>395</v>
      </c>
      <c r="JQ16" t="s">
        <v>386</v>
      </c>
      <c r="JR16" t="s">
        <v>386</v>
      </c>
    </row>
    <row r="17" spans="1:278" x14ac:dyDescent="0.25">
      <c r="A17">
        <v>10</v>
      </c>
      <c r="B17">
        <v>1678987454.5</v>
      </c>
      <c r="C17">
        <v>1620.400000095367</v>
      </c>
      <c r="D17" t="s">
        <v>415</v>
      </c>
      <c r="E17" t="s">
        <v>416</v>
      </c>
      <c r="F17" t="s">
        <v>407</v>
      </c>
      <c r="G17">
        <v>1678987454.5</v>
      </c>
      <c r="H17">
        <f t="shared" ref="H17:H21" si="0">(I17)/1000</f>
        <v>6.693298064422184E-3</v>
      </c>
      <c r="I17">
        <f t="shared" ref="I17:I21" si="1">1000*DI17*AG17*(DE17-DF17)/(100*CX17*(1000-AG17*DE17))</f>
        <v>6.6932980644221844</v>
      </c>
      <c r="J17">
        <f t="shared" ref="J17:J21" si="2">DI17*AG17*(DD17-DC17*(1000-AG17*DF17)/(1000-AG17*DE17))/(100*CX17)</f>
        <v>39.35884857287369</v>
      </c>
      <c r="K17">
        <f t="shared" ref="K17:K21" si="3">DC17 - IF(AG17&gt;1, J17*CX17*100/(AI17*DQ17), 0)</f>
        <v>400.01295469554054</v>
      </c>
      <c r="L17">
        <f t="shared" ref="L17:L21" si="4">((R17-H17/2)*K17-J17)/(R17+H17/2)</f>
        <v>268.30940127802978</v>
      </c>
      <c r="M17">
        <f t="shared" ref="M17:M21" si="5">L17*(DJ17+DK17)/1000</f>
        <v>26.41749817356358</v>
      </c>
      <c r="N17">
        <f t="shared" ref="N17:N21" si="6">(DC17 - IF(AG17&gt;1, J17*CX17*100/(AI17*DQ17), 0))*(DJ17+DK17)/1000</f>
        <v>39.38490954747067</v>
      </c>
      <c r="O17">
        <f t="shared" ref="O17:O21" si="7">2/((1/Q17-1/P17)+SIGN(Q17)*SQRT((1/Q17-1/P17)*(1/Q17-1/P17) + 4*CY17/((CY17+1)*(CY17+1))*(2*1/Q17*1/P17-1/P17*1/P17)))</f>
        <v>0.56571297926534669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2.2319671757263819</v>
      </c>
      <c r="Q17">
        <f t="shared" ref="Q17:Q21" si="9">H17*(1000-(1000*0.61365*EXP(17.502*U17/(240.97+U17))/(DJ17+DK17)+DE17)/2)/(1000*0.61365*EXP(17.502*U17/(240.97+U17))/(DJ17+DK17)-DE17)</f>
        <v>0.49650724803618862</v>
      </c>
      <c r="R17">
        <f t="shared" ref="R17:R21" si="10">1/((CY17+1)/(O17/1.6)+1/(P17/1.37)) + CY17/((CY17+1)/(O17/1.6) + CY17/(P17/1.37))</f>
        <v>0.31582662623260188</v>
      </c>
      <c r="S17">
        <f t="shared" ref="S17:S21" si="11">(CT17*CW17)</f>
        <v>289.56429511103738</v>
      </c>
      <c r="T17">
        <f t="shared" ref="T17:T21" si="12">(DL17+(S17+2*0.95*0.0000000567*(((DL17+$B$7)+273)^4-(DL17+273)^4)-44100*H17)/(1.84*29.3*P17+8*0.95*0.0000000567*(DL17+273)^3))</f>
        <v>25.043116069462663</v>
      </c>
      <c r="U17">
        <f t="shared" ref="U17:U21" si="13">($C$7*DM17+$D$7*DN17+$E$7*T17)</f>
        <v>25.043116069462663</v>
      </c>
      <c r="V17">
        <f t="shared" ref="V17:V21" si="14">0.61365*EXP(17.502*U17/(240.97+U17))</f>
        <v>3.1878602671456933</v>
      </c>
      <c r="W17">
        <f t="shared" ref="W17:W21" si="15">(X17/Y17*100)</f>
        <v>59.287836811694703</v>
      </c>
      <c r="X17">
        <f t="shared" ref="X17:X21" si="16">DE17*(DJ17+DK17)/1000</f>
        <v>1.89481555502397</v>
      </c>
      <c r="Y17">
        <f t="shared" ref="Y17:Y21" si="17">0.61365*EXP(17.502*DL17/(240.97+DL17))</f>
        <v>3.1959600095414711</v>
      </c>
      <c r="Z17">
        <f t="shared" ref="Z17:Z21" si="18">(V17-DE17*(DJ17+DK17)/1000)</f>
        <v>1.2930447121217232</v>
      </c>
      <c r="AA17">
        <f t="shared" ref="AA17:AA21" si="19">(-H17*44100)</f>
        <v>-295.17444464101834</v>
      </c>
      <c r="AB17">
        <f t="shared" ref="AB17:AB21" si="20">2*29.3*P17*0.92*(DL17-U17)</f>
        <v>5.1241164570331641</v>
      </c>
      <c r="AC17">
        <f t="shared" ref="AC17:AC21" si="21">2*0.95*0.0000000567*(((DL17+$B$7)+273)^4-(U17+273)^4)</f>
        <v>0.48592893228852246</v>
      </c>
      <c r="AD17">
        <f t="shared" ref="AD17:AD21" si="22">S17+AC17+AA17+AB17</f>
        <v>-1.0414065927832894E-4</v>
      </c>
      <c r="AE17">
        <v>124</v>
      </c>
      <c r="AF17">
        <v>25</v>
      </c>
      <c r="AG17">
        <f t="shared" ref="AG17:AG21" si="23">IF(AE17*$H$13&gt;=AI17,1,(AI17/(AI17-AE17*$H$13)))</f>
        <v>1.0047702584784688</v>
      </c>
      <c r="AH17">
        <f t="shared" ref="AH17:AH21" si="24">(AG17-1)*100</f>
        <v>0.47702584784687918</v>
      </c>
      <c r="AI17">
        <f t="shared" ref="AI17:AI21" si="25">MAX(0,($B$13+$C$13*DQ17)/(1+$D$13*DQ17)*DJ17/(DL17+273)*$E$13)</f>
        <v>52236.797068206353</v>
      </c>
      <c r="AJ17" t="s">
        <v>408</v>
      </c>
      <c r="AK17" t="s">
        <v>408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408</v>
      </c>
      <c r="AQ17" t="s">
        <v>408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1513.1759995393977</v>
      </c>
      <c r="AW17">
        <f t="shared" ref="AW17:AW21" si="29">J17</f>
        <v>39.35884857287369</v>
      </c>
      <c r="AX17" t="e">
        <f t="shared" ref="AX17:AX21" si="30">AT17*AU17*AV17</f>
        <v>#DIV/0!</v>
      </c>
      <c r="AY17">
        <f t="shared" ref="AY17:AY21" si="31">(AW17-AO17)/AV17</f>
        <v>2.6010753927404547E-2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408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1799.99</v>
      </c>
      <c r="CU17">
        <f t="shared" ref="CU17:CU21" si="43">CT17*CV17</f>
        <v>1513.1759995393977</v>
      </c>
      <c r="CV17">
        <f t="shared" ref="CV17:CV21" si="44">($B$11*$D$9+$C$11*$D$9+$F$11*((EQ17+EI17)/MAX(EQ17+EI17+ER17, 0.1)*$I$9+ER17/MAX(EQ17+EI17+ER17, 0.1)*$J$9))/($B$11+$C$11+$F$11)</f>
        <v>0.84065800339968422</v>
      </c>
      <c r="CW17">
        <f t="shared" ref="CW17:CW21" si="45">($B$11*$K$9+$C$11*$K$9+$F$11*((EQ17+EI17)/MAX(EQ17+EI17+ER17, 0.1)*$P$9+ER17/MAX(EQ17+EI17+ER17, 0.1)*$Q$9))/($B$11+$C$11+$F$11)</f>
        <v>0.16086994656139056</v>
      </c>
      <c r="CX17">
        <v>6</v>
      </c>
      <c r="CY17">
        <v>0.5</v>
      </c>
      <c r="CZ17" t="s">
        <v>409</v>
      </c>
      <c r="DA17">
        <v>2</v>
      </c>
      <c r="DB17">
        <v>1678987454.5</v>
      </c>
      <c r="DC17">
        <v>400.01299999999998</v>
      </c>
      <c r="DD17">
        <v>450.214</v>
      </c>
      <c r="DE17">
        <v>19.244700000000002</v>
      </c>
      <c r="DF17">
        <v>11.408300000000001</v>
      </c>
      <c r="DG17">
        <v>399.98</v>
      </c>
      <c r="DH17">
        <v>19.0716</v>
      </c>
      <c r="DI17">
        <v>500.18200000000002</v>
      </c>
      <c r="DJ17">
        <v>98.359099999999998</v>
      </c>
      <c r="DK17">
        <v>9.9985099999999993E-2</v>
      </c>
      <c r="DL17">
        <v>25.085699999999999</v>
      </c>
      <c r="DM17">
        <v>24.995799999999999</v>
      </c>
      <c r="DN17">
        <v>999.9</v>
      </c>
      <c r="DO17">
        <v>0</v>
      </c>
      <c r="DP17">
        <v>0</v>
      </c>
      <c r="DQ17">
        <v>9978.75</v>
      </c>
      <c r="DR17">
        <v>0</v>
      </c>
      <c r="DS17">
        <v>738.30799999999999</v>
      </c>
      <c r="DT17">
        <v>-50.200400000000002</v>
      </c>
      <c r="DU17">
        <v>407.86200000000002</v>
      </c>
      <c r="DV17">
        <v>455.40899999999999</v>
      </c>
      <c r="DW17">
        <v>7.8363800000000001</v>
      </c>
      <c r="DX17">
        <v>450.214</v>
      </c>
      <c r="DY17">
        <v>11.408300000000001</v>
      </c>
      <c r="DZ17">
        <v>1.89289</v>
      </c>
      <c r="EA17">
        <v>1.1221099999999999</v>
      </c>
      <c r="EB17">
        <v>16.575700000000001</v>
      </c>
      <c r="EC17">
        <v>8.60642</v>
      </c>
      <c r="ED17">
        <v>1799.99</v>
      </c>
      <c r="EE17">
        <v>0.97800600000000004</v>
      </c>
      <c r="EF17">
        <v>2.1993700000000001E-2</v>
      </c>
      <c r="EG17">
        <v>0</v>
      </c>
      <c r="EH17">
        <v>1058.72</v>
      </c>
      <c r="EI17">
        <v>5.0007000000000001</v>
      </c>
      <c r="EJ17">
        <v>18223.7</v>
      </c>
      <c r="EK17">
        <v>15474</v>
      </c>
      <c r="EL17">
        <v>46.561999999999998</v>
      </c>
      <c r="EM17">
        <v>48.125</v>
      </c>
      <c r="EN17">
        <v>47.5</v>
      </c>
      <c r="EO17">
        <v>47.25</v>
      </c>
      <c r="EP17">
        <v>48.625</v>
      </c>
      <c r="EQ17">
        <v>1755.51</v>
      </c>
      <c r="ER17">
        <v>39.479999999999997</v>
      </c>
      <c r="ES17">
        <v>0</v>
      </c>
      <c r="ET17">
        <v>1678987453.8</v>
      </c>
      <c r="EU17">
        <v>0</v>
      </c>
      <c r="EV17">
        <v>1058.690384615385</v>
      </c>
      <c r="EW17">
        <v>-0.1623931678294393</v>
      </c>
      <c r="EX17">
        <v>-11.29572649616388</v>
      </c>
      <c r="EY17">
        <v>18225.54615384615</v>
      </c>
      <c r="EZ17">
        <v>15</v>
      </c>
      <c r="FA17">
        <v>1678984875.5999999</v>
      </c>
      <c r="FB17" t="s">
        <v>410</v>
      </c>
      <c r="FC17">
        <v>1678984861.5999999</v>
      </c>
      <c r="FD17">
        <v>1678984875.5999999</v>
      </c>
      <c r="FE17">
        <v>4</v>
      </c>
      <c r="FF17">
        <v>-5.8000000000000003E-2</v>
      </c>
      <c r="FG17">
        <v>1.7000000000000001E-2</v>
      </c>
      <c r="FH17">
        <v>4.7E-2</v>
      </c>
      <c r="FI17">
        <v>0.14099999999999999</v>
      </c>
      <c r="FJ17">
        <v>379</v>
      </c>
      <c r="FK17">
        <v>18</v>
      </c>
      <c r="FL17">
        <v>0.03</v>
      </c>
      <c r="FM17">
        <v>0.04</v>
      </c>
      <c r="FN17">
        <v>-50.190359999999998</v>
      </c>
      <c r="FO17">
        <v>-0.28249756097551398</v>
      </c>
      <c r="FP17">
        <v>4.7690700351326658E-2</v>
      </c>
      <c r="FQ17">
        <v>-1</v>
      </c>
      <c r="FR17">
        <v>7.8104182500000006</v>
      </c>
      <c r="FS17">
        <v>7.6667504690428712E-2</v>
      </c>
      <c r="FT17">
        <v>8.9590674424016078E-3</v>
      </c>
      <c r="FU17">
        <v>-1</v>
      </c>
      <c r="FV17">
        <v>0</v>
      </c>
      <c r="FW17">
        <v>0</v>
      </c>
      <c r="FX17" t="s">
        <v>411</v>
      </c>
      <c r="FY17">
        <v>2.9338099999999998</v>
      </c>
      <c r="FZ17">
        <v>2.7049300000000001</v>
      </c>
      <c r="GA17">
        <v>8.8834499999999997E-2</v>
      </c>
      <c r="GB17">
        <v>9.6833100000000005E-2</v>
      </c>
      <c r="GC17">
        <v>9.8836599999999997E-2</v>
      </c>
      <c r="GD17">
        <v>6.6519999999999996E-2</v>
      </c>
      <c r="GE17">
        <v>33186.199999999997</v>
      </c>
      <c r="GF17">
        <v>29035.3</v>
      </c>
      <c r="GG17">
        <v>31099.200000000001</v>
      </c>
      <c r="GH17">
        <v>28018.3</v>
      </c>
      <c r="GI17">
        <v>38035.599999999999</v>
      </c>
      <c r="GJ17">
        <v>37185.1</v>
      </c>
      <c r="GK17">
        <v>44238.8</v>
      </c>
      <c r="GL17">
        <v>42465.4</v>
      </c>
      <c r="GM17">
        <v>1.59135</v>
      </c>
      <c r="GN17">
        <v>1.7901</v>
      </c>
      <c r="GO17">
        <v>8.2075599999999999E-2</v>
      </c>
      <c r="GP17">
        <v>0</v>
      </c>
      <c r="GQ17">
        <v>23.647600000000001</v>
      </c>
      <c r="GR17">
        <v>999.9</v>
      </c>
      <c r="GS17">
        <v>35.1</v>
      </c>
      <c r="GT17">
        <v>29.2</v>
      </c>
      <c r="GU17">
        <v>14.5184</v>
      </c>
      <c r="GV17">
        <v>60.609400000000001</v>
      </c>
      <c r="GW17">
        <v>42.632199999999997</v>
      </c>
      <c r="GX17">
        <v>1</v>
      </c>
      <c r="GY17">
        <v>3.7553400000000001E-2</v>
      </c>
      <c r="GZ17">
        <v>3.03653</v>
      </c>
      <c r="HA17">
        <v>20.2608</v>
      </c>
      <c r="HB17">
        <v>5.2411000000000003</v>
      </c>
      <c r="HC17">
        <v>12.039899999999999</v>
      </c>
      <c r="HD17">
        <v>5.0169499999999996</v>
      </c>
      <c r="HE17">
        <v>3.2879999999999998</v>
      </c>
      <c r="HF17">
        <v>7007.7</v>
      </c>
      <c r="HG17">
        <v>9999</v>
      </c>
      <c r="HH17">
        <v>9999</v>
      </c>
      <c r="HI17">
        <v>169</v>
      </c>
      <c r="HJ17">
        <v>1.8689</v>
      </c>
      <c r="HK17">
        <v>1.86449</v>
      </c>
      <c r="HL17">
        <v>1.8692599999999999</v>
      </c>
      <c r="HM17">
        <v>1.8672200000000001</v>
      </c>
      <c r="HN17">
        <v>1.86331</v>
      </c>
      <c r="HO17">
        <v>1.8643000000000001</v>
      </c>
      <c r="HP17">
        <v>1.87015</v>
      </c>
      <c r="HQ17">
        <v>1.8693500000000001</v>
      </c>
      <c r="HR17">
        <v>0</v>
      </c>
      <c r="HS17">
        <v>0</v>
      </c>
      <c r="HT17">
        <v>0</v>
      </c>
      <c r="HU17">
        <v>0</v>
      </c>
      <c r="HV17" t="s">
        <v>412</v>
      </c>
      <c r="HW17" t="s">
        <v>413</v>
      </c>
      <c r="HX17" t="s">
        <v>414</v>
      </c>
      <c r="HY17" t="s">
        <v>414</v>
      </c>
      <c r="HZ17" t="s">
        <v>414</v>
      </c>
      <c r="IA17" t="s">
        <v>414</v>
      </c>
      <c r="IB17">
        <v>0</v>
      </c>
      <c r="IC17">
        <v>100</v>
      </c>
      <c r="ID17">
        <v>100</v>
      </c>
      <c r="IE17">
        <v>3.3000000000000002E-2</v>
      </c>
      <c r="IF17">
        <v>0.1731</v>
      </c>
      <c r="IG17">
        <v>0.30114589800104002</v>
      </c>
      <c r="IH17">
        <v>-6.1462078757559423E-4</v>
      </c>
      <c r="II17">
        <v>-1.8861989874597051E-7</v>
      </c>
      <c r="IJ17">
        <v>1.1980462299894961E-10</v>
      </c>
      <c r="IK17">
        <v>-3.7114883047623462E-2</v>
      </c>
      <c r="IL17">
        <v>-1.6848085045870601E-2</v>
      </c>
      <c r="IM17">
        <v>1.9789084769509481E-3</v>
      </c>
      <c r="IN17">
        <v>-2.7142391389806329E-5</v>
      </c>
      <c r="IO17">
        <v>3</v>
      </c>
      <c r="IP17">
        <v>2158</v>
      </c>
      <c r="IQ17">
        <v>1</v>
      </c>
      <c r="IR17">
        <v>19</v>
      </c>
      <c r="IS17">
        <v>43.2</v>
      </c>
      <c r="IT17">
        <v>43</v>
      </c>
      <c r="IU17">
        <v>1.1413599999999999</v>
      </c>
      <c r="IV17">
        <v>2.6037599999999999</v>
      </c>
      <c r="IW17">
        <v>1.5490699999999999</v>
      </c>
      <c r="IX17">
        <v>2.34497</v>
      </c>
      <c r="IY17">
        <v>1.50146</v>
      </c>
      <c r="IZ17">
        <v>2.34131</v>
      </c>
      <c r="JA17">
        <v>33.580399999999997</v>
      </c>
      <c r="JB17">
        <v>23.947399999999998</v>
      </c>
      <c r="JC17">
        <v>18</v>
      </c>
      <c r="JD17">
        <v>343.71899999999999</v>
      </c>
      <c r="JE17">
        <v>418.11799999999999</v>
      </c>
      <c r="JF17">
        <v>19.8536</v>
      </c>
      <c r="JG17">
        <v>27.8065</v>
      </c>
      <c r="JH17">
        <v>30.0002</v>
      </c>
      <c r="JI17">
        <v>27.898700000000002</v>
      </c>
      <c r="JJ17">
        <v>27.8872</v>
      </c>
      <c r="JK17">
        <v>22.792300000000001</v>
      </c>
      <c r="JL17">
        <v>24.625599999999999</v>
      </c>
      <c r="JM17">
        <v>52.936799999999998</v>
      </c>
      <c r="JN17">
        <v>19.8567</v>
      </c>
      <c r="JO17">
        <v>450.11</v>
      </c>
      <c r="JP17">
        <v>11.3482</v>
      </c>
      <c r="JQ17">
        <v>99.480099999999993</v>
      </c>
      <c r="JR17">
        <v>99.341899999999995</v>
      </c>
    </row>
    <row r="18" spans="1:278" x14ac:dyDescent="0.25">
      <c r="A18">
        <v>11</v>
      </c>
      <c r="B18">
        <v>1678987634.5</v>
      </c>
      <c r="C18">
        <v>1800.400000095367</v>
      </c>
      <c r="D18" t="s">
        <v>417</v>
      </c>
      <c r="E18" t="s">
        <v>418</v>
      </c>
      <c r="F18" t="s">
        <v>407</v>
      </c>
      <c r="G18">
        <v>1678987634.5</v>
      </c>
      <c r="H18">
        <f t="shared" si="0"/>
        <v>6.7744360950329451E-3</v>
      </c>
      <c r="I18">
        <f t="shared" si="1"/>
        <v>6.7744360950329447</v>
      </c>
      <c r="J18">
        <f t="shared" si="2"/>
        <v>39.423206736205287</v>
      </c>
      <c r="K18">
        <f t="shared" si="3"/>
        <v>400.01295481253192</v>
      </c>
      <c r="L18">
        <f t="shared" si="4"/>
        <v>268.63514018989491</v>
      </c>
      <c r="M18">
        <f t="shared" si="5"/>
        <v>26.446648157523938</v>
      </c>
      <c r="N18">
        <f t="shared" si="6"/>
        <v>39.380558578078741</v>
      </c>
      <c r="O18">
        <f t="shared" si="7"/>
        <v>0.56859323389592409</v>
      </c>
      <c r="P18">
        <f t="shared" si="8"/>
        <v>2.2353284090247807</v>
      </c>
      <c r="Q18">
        <f t="shared" si="9"/>
        <v>0.49881870364879738</v>
      </c>
      <c r="R18">
        <f t="shared" si="10"/>
        <v>0.31731433309937224</v>
      </c>
      <c r="S18">
        <f t="shared" si="11"/>
        <v>289.55471911100778</v>
      </c>
      <c r="T18">
        <f t="shared" si="12"/>
        <v>25.078582796318194</v>
      </c>
      <c r="U18">
        <f t="shared" si="13"/>
        <v>25.078582796318194</v>
      </c>
      <c r="V18">
        <f t="shared" si="14"/>
        <v>3.194605020475406</v>
      </c>
      <c r="W18">
        <f t="shared" si="15"/>
        <v>58.983309230684789</v>
      </c>
      <c r="X18">
        <f t="shared" si="16"/>
        <v>1.892125333656</v>
      </c>
      <c r="Y18">
        <f t="shared" si="17"/>
        <v>3.2078995877560272</v>
      </c>
      <c r="Z18">
        <f t="shared" si="18"/>
        <v>1.302479686819406</v>
      </c>
      <c r="AA18">
        <f t="shared" si="19"/>
        <v>-298.75263179095288</v>
      </c>
      <c r="AB18">
        <f t="shared" si="20"/>
        <v>8.4016916888891409</v>
      </c>
      <c r="AC18">
        <f t="shared" si="21"/>
        <v>0.79594175930420152</v>
      </c>
      <c r="AD18">
        <f t="shared" si="22"/>
        <v>-2.7923175176525206E-4</v>
      </c>
      <c r="AE18">
        <v>124</v>
      </c>
      <c r="AF18">
        <v>25</v>
      </c>
      <c r="AG18">
        <f t="shared" si="23"/>
        <v>1.004761149658268</v>
      </c>
      <c r="AH18">
        <f t="shared" si="24"/>
        <v>0.47611496582680157</v>
      </c>
      <c r="AI18">
        <f t="shared" si="25"/>
        <v>52336.259727212811</v>
      </c>
      <c r="AJ18" t="s">
        <v>408</v>
      </c>
      <c r="AK18" t="s">
        <v>408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408</v>
      </c>
      <c r="AQ18" t="s">
        <v>408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1513.1255995393824</v>
      </c>
      <c r="AW18">
        <f t="shared" si="29"/>
        <v>39.423206736205287</v>
      </c>
      <c r="AX18" t="e">
        <f t="shared" si="30"/>
        <v>#DIV/0!</v>
      </c>
      <c r="AY18">
        <f t="shared" si="31"/>
        <v>2.605415356676689E-2</v>
      </c>
      <c r="AZ18" t="e">
        <f t="shared" si="32"/>
        <v>#DIV/0!</v>
      </c>
      <c r="BA18" t="e">
        <f t="shared" si="33"/>
        <v>#DIV/0!</v>
      </c>
      <c r="BB18" t="s">
        <v>408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1799.93</v>
      </c>
      <c r="CU18">
        <f t="shared" si="43"/>
        <v>1513.1255995393824</v>
      </c>
      <c r="CV18">
        <f t="shared" si="44"/>
        <v>0.84065802533397538</v>
      </c>
      <c r="CW18">
        <f t="shared" si="45"/>
        <v>0.16086998889457244</v>
      </c>
      <c r="CX18">
        <v>6</v>
      </c>
      <c r="CY18">
        <v>0.5</v>
      </c>
      <c r="CZ18" t="s">
        <v>409</v>
      </c>
      <c r="DA18">
        <v>2</v>
      </c>
      <c r="DB18">
        <v>1678987634.5</v>
      </c>
      <c r="DC18">
        <v>400.01299999999998</v>
      </c>
      <c r="DD18">
        <v>450.33100000000002</v>
      </c>
      <c r="DE18">
        <v>19.2195</v>
      </c>
      <c r="DF18">
        <v>11.287699999999999</v>
      </c>
      <c r="DG18">
        <v>399.98</v>
      </c>
      <c r="DH18">
        <v>19.0471</v>
      </c>
      <c r="DI18">
        <v>500.17399999999998</v>
      </c>
      <c r="DJ18">
        <v>98.348200000000006</v>
      </c>
      <c r="DK18">
        <v>0.100008</v>
      </c>
      <c r="DL18">
        <v>25.148299999999999</v>
      </c>
      <c r="DM18">
        <v>24.9818</v>
      </c>
      <c r="DN18">
        <v>999.9</v>
      </c>
      <c r="DO18">
        <v>0</v>
      </c>
      <c r="DP18">
        <v>0</v>
      </c>
      <c r="DQ18">
        <v>10001.9</v>
      </c>
      <c r="DR18">
        <v>0</v>
      </c>
      <c r="DS18">
        <v>719.84299999999996</v>
      </c>
      <c r="DT18">
        <v>-50.317900000000002</v>
      </c>
      <c r="DU18">
        <v>407.85199999999998</v>
      </c>
      <c r="DV18">
        <v>455.47199999999998</v>
      </c>
      <c r="DW18">
        <v>7.9318</v>
      </c>
      <c r="DX18">
        <v>450.33100000000002</v>
      </c>
      <c r="DY18">
        <v>11.287699999999999</v>
      </c>
      <c r="DZ18">
        <v>1.8902000000000001</v>
      </c>
      <c r="EA18">
        <v>1.11012</v>
      </c>
      <c r="EB18">
        <v>16.5534</v>
      </c>
      <c r="EC18">
        <v>8.4479299999999995</v>
      </c>
      <c r="ED18">
        <v>1799.93</v>
      </c>
      <c r="EE18">
        <v>0.97800600000000004</v>
      </c>
      <c r="EF18">
        <v>2.1993700000000001E-2</v>
      </c>
      <c r="EG18">
        <v>0</v>
      </c>
      <c r="EH18">
        <v>1057.28</v>
      </c>
      <c r="EI18">
        <v>5.0007000000000001</v>
      </c>
      <c r="EJ18">
        <v>18194.8</v>
      </c>
      <c r="EK18">
        <v>15473.5</v>
      </c>
      <c r="EL18">
        <v>46.625</v>
      </c>
      <c r="EM18">
        <v>48.125</v>
      </c>
      <c r="EN18">
        <v>47.436999999999998</v>
      </c>
      <c r="EO18">
        <v>47.186999999999998</v>
      </c>
      <c r="EP18">
        <v>48.686999999999998</v>
      </c>
      <c r="EQ18">
        <v>1755.45</v>
      </c>
      <c r="ER18">
        <v>39.479999999999997</v>
      </c>
      <c r="ES18">
        <v>0</v>
      </c>
      <c r="ET18">
        <v>1678987633.8</v>
      </c>
      <c r="EU18">
        <v>0</v>
      </c>
      <c r="EV18">
        <v>1057.280384615384</v>
      </c>
      <c r="EW18">
        <v>-1.242735055347854</v>
      </c>
      <c r="EX18">
        <v>-3.8461538103635839</v>
      </c>
      <c r="EY18">
        <v>18196.457692307689</v>
      </c>
      <c r="EZ18">
        <v>15</v>
      </c>
      <c r="FA18">
        <v>1678984875.5999999</v>
      </c>
      <c r="FB18" t="s">
        <v>410</v>
      </c>
      <c r="FC18">
        <v>1678984861.5999999</v>
      </c>
      <c r="FD18">
        <v>1678984875.5999999</v>
      </c>
      <c r="FE18">
        <v>4</v>
      </c>
      <c r="FF18">
        <v>-5.8000000000000003E-2</v>
      </c>
      <c r="FG18">
        <v>1.7000000000000001E-2</v>
      </c>
      <c r="FH18">
        <v>4.7E-2</v>
      </c>
      <c r="FI18">
        <v>0.14099999999999999</v>
      </c>
      <c r="FJ18">
        <v>379</v>
      </c>
      <c r="FK18">
        <v>18</v>
      </c>
      <c r="FL18">
        <v>0.03</v>
      </c>
      <c r="FM18">
        <v>0.04</v>
      </c>
      <c r="FN18">
        <v>-50.300385365853657</v>
      </c>
      <c r="FO18">
        <v>-0.1767052264809712</v>
      </c>
      <c r="FP18">
        <v>3.2285514088954442E-2</v>
      </c>
      <c r="FQ18">
        <v>-1</v>
      </c>
      <c r="FR18">
        <v>7.9317560975609753</v>
      </c>
      <c r="FS18">
        <v>-2.021874564458196E-2</v>
      </c>
      <c r="FT18">
        <v>2.548748021732767E-3</v>
      </c>
      <c r="FU18">
        <v>-1</v>
      </c>
      <c r="FV18">
        <v>0</v>
      </c>
      <c r="FW18">
        <v>0</v>
      </c>
      <c r="FX18" t="s">
        <v>411</v>
      </c>
      <c r="FY18">
        <v>2.9337599999999999</v>
      </c>
      <c r="FZ18">
        <v>2.7049599999999998</v>
      </c>
      <c r="GA18">
        <v>8.8813799999999998E-2</v>
      </c>
      <c r="GB18">
        <v>9.6827999999999997E-2</v>
      </c>
      <c r="GC18">
        <v>9.87238E-2</v>
      </c>
      <c r="GD18">
        <v>6.5972799999999998E-2</v>
      </c>
      <c r="GE18">
        <v>33186</v>
      </c>
      <c r="GF18">
        <v>29035.200000000001</v>
      </c>
      <c r="GG18">
        <v>31098.5</v>
      </c>
      <c r="GH18">
        <v>28018.1</v>
      </c>
      <c r="GI18">
        <v>38039.699999999997</v>
      </c>
      <c r="GJ18">
        <v>37207.1</v>
      </c>
      <c r="GK18">
        <v>44238</v>
      </c>
      <c r="GL18">
        <v>42465.599999999999</v>
      </c>
      <c r="GM18">
        <v>1.591</v>
      </c>
      <c r="GN18">
        <v>1.7895000000000001</v>
      </c>
      <c r="GO18">
        <v>8.6292599999999997E-2</v>
      </c>
      <c r="GP18">
        <v>0</v>
      </c>
      <c r="GQ18">
        <v>23.5642</v>
      </c>
      <c r="GR18">
        <v>999.9</v>
      </c>
      <c r="GS18">
        <v>35.1</v>
      </c>
      <c r="GT18">
        <v>29.2</v>
      </c>
      <c r="GU18">
        <v>14.519500000000001</v>
      </c>
      <c r="GV18">
        <v>60.399299999999997</v>
      </c>
      <c r="GW18">
        <v>42.259599999999999</v>
      </c>
      <c r="GX18">
        <v>1</v>
      </c>
      <c r="GY18">
        <v>3.9578299999999997E-2</v>
      </c>
      <c r="GZ18">
        <v>2.8041399999999999</v>
      </c>
      <c r="HA18">
        <v>20.264500000000002</v>
      </c>
      <c r="HB18">
        <v>5.2408000000000001</v>
      </c>
      <c r="HC18">
        <v>12.039899999999999</v>
      </c>
      <c r="HD18">
        <v>5.0172499999999998</v>
      </c>
      <c r="HE18">
        <v>3.2879999999999998</v>
      </c>
      <c r="HF18">
        <v>7011.3</v>
      </c>
      <c r="HG18">
        <v>9999</v>
      </c>
      <c r="HH18">
        <v>9999</v>
      </c>
      <c r="HI18">
        <v>169.1</v>
      </c>
      <c r="HJ18">
        <v>1.8689</v>
      </c>
      <c r="HK18">
        <v>1.86453</v>
      </c>
      <c r="HL18">
        <v>1.8693299999999999</v>
      </c>
      <c r="HM18">
        <v>1.8672200000000001</v>
      </c>
      <c r="HN18">
        <v>1.86334</v>
      </c>
      <c r="HO18">
        <v>1.8643099999999999</v>
      </c>
      <c r="HP18">
        <v>1.87018</v>
      </c>
      <c r="HQ18">
        <v>1.8693500000000001</v>
      </c>
      <c r="HR18">
        <v>0</v>
      </c>
      <c r="HS18">
        <v>0</v>
      </c>
      <c r="HT18">
        <v>0</v>
      </c>
      <c r="HU18">
        <v>0</v>
      </c>
      <c r="HV18" t="s">
        <v>412</v>
      </c>
      <c r="HW18" t="s">
        <v>413</v>
      </c>
      <c r="HX18" t="s">
        <v>414</v>
      </c>
      <c r="HY18" t="s">
        <v>414</v>
      </c>
      <c r="HZ18" t="s">
        <v>414</v>
      </c>
      <c r="IA18" t="s">
        <v>414</v>
      </c>
      <c r="IB18">
        <v>0</v>
      </c>
      <c r="IC18">
        <v>100</v>
      </c>
      <c r="ID18">
        <v>100</v>
      </c>
      <c r="IE18">
        <v>3.3000000000000002E-2</v>
      </c>
      <c r="IF18">
        <v>0.1724</v>
      </c>
      <c r="IG18">
        <v>0.30114589800104002</v>
      </c>
      <c r="IH18">
        <v>-6.1462078757559423E-4</v>
      </c>
      <c r="II18">
        <v>-1.8861989874597051E-7</v>
      </c>
      <c r="IJ18">
        <v>1.1980462299894961E-10</v>
      </c>
      <c r="IK18">
        <v>-3.7114883047623462E-2</v>
      </c>
      <c r="IL18">
        <v>-1.6848085045870601E-2</v>
      </c>
      <c r="IM18">
        <v>1.9789084769509481E-3</v>
      </c>
      <c r="IN18">
        <v>-2.7142391389806329E-5</v>
      </c>
      <c r="IO18">
        <v>3</v>
      </c>
      <c r="IP18">
        <v>2158</v>
      </c>
      <c r="IQ18">
        <v>1</v>
      </c>
      <c r="IR18">
        <v>19</v>
      </c>
      <c r="IS18">
        <v>46.2</v>
      </c>
      <c r="IT18">
        <v>46</v>
      </c>
      <c r="IU18">
        <v>1.1413599999999999</v>
      </c>
      <c r="IV18">
        <v>2.5976599999999999</v>
      </c>
      <c r="IW18">
        <v>1.5490699999999999</v>
      </c>
      <c r="IX18">
        <v>2.34497</v>
      </c>
      <c r="IY18">
        <v>1.50146</v>
      </c>
      <c r="IZ18">
        <v>2.34009</v>
      </c>
      <c r="JA18">
        <v>33.558</v>
      </c>
      <c r="JB18">
        <v>23.956199999999999</v>
      </c>
      <c r="JC18">
        <v>18</v>
      </c>
      <c r="JD18">
        <v>343.79599999999999</v>
      </c>
      <c r="JE18">
        <v>418.11500000000001</v>
      </c>
      <c r="JF18">
        <v>20.107500000000002</v>
      </c>
      <c r="JG18">
        <v>27.837299999999999</v>
      </c>
      <c r="JH18">
        <v>29.999500000000001</v>
      </c>
      <c r="JI18">
        <v>27.944700000000001</v>
      </c>
      <c r="JJ18">
        <v>27.936599999999999</v>
      </c>
      <c r="JK18">
        <v>22.796900000000001</v>
      </c>
      <c r="JL18">
        <v>25.4617</v>
      </c>
      <c r="JM18">
        <v>52.936799999999998</v>
      </c>
      <c r="JN18">
        <v>20.120699999999999</v>
      </c>
      <c r="JO18">
        <v>450.24700000000001</v>
      </c>
      <c r="JP18">
        <v>11.2662</v>
      </c>
      <c r="JQ18">
        <v>99.477999999999994</v>
      </c>
      <c r="JR18">
        <v>99.341899999999995</v>
      </c>
    </row>
    <row r="19" spans="1:278" x14ac:dyDescent="0.25">
      <c r="A19">
        <v>12</v>
      </c>
      <c r="B19">
        <v>1678987814.5999999</v>
      </c>
      <c r="C19">
        <v>1980.5</v>
      </c>
      <c r="D19" t="s">
        <v>419</v>
      </c>
      <c r="E19" t="s">
        <v>420</v>
      </c>
      <c r="F19" t="s">
        <v>407</v>
      </c>
      <c r="G19">
        <v>1678987814.5999999</v>
      </c>
      <c r="H19">
        <f t="shared" si="0"/>
        <v>6.8428373166450019E-3</v>
      </c>
      <c r="I19">
        <f t="shared" si="1"/>
        <v>6.8428373166450021</v>
      </c>
      <c r="J19">
        <f t="shared" si="2"/>
        <v>39.555041521907604</v>
      </c>
      <c r="K19">
        <f t="shared" si="3"/>
        <v>399.96995475266885</v>
      </c>
      <c r="L19">
        <f t="shared" si="4"/>
        <v>269.10100052302698</v>
      </c>
      <c r="M19">
        <f t="shared" si="5"/>
        <v>26.494195306560343</v>
      </c>
      <c r="N19">
        <f t="shared" si="6"/>
        <v>39.378828311218172</v>
      </c>
      <c r="O19">
        <f t="shared" si="7"/>
        <v>0.57341082627860074</v>
      </c>
      <c r="P19">
        <f t="shared" si="8"/>
        <v>2.2370391973640786</v>
      </c>
      <c r="Q19">
        <f t="shared" si="9"/>
        <v>0.50257453656995632</v>
      </c>
      <c r="R19">
        <f t="shared" si="10"/>
        <v>0.31974132916660691</v>
      </c>
      <c r="S19">
        <f t="shared" si="11"/>
        <v>289.54673911098308</v>
      </c>
      <c r="T19">
        <f t="shared" si="12"/>
        <v>25.092525947636812</v>
      </c>
      <c r="U19">
        <f t="shared" si="13"/>
        <v>25.092525947636812</v>
      </c>
      <c r="V19">
        <f t="shared" si="14"/>
        <v>3.1972600204057207</v>
      </c>
      <c r="W19">
        <f t="shared" si="15"/>
        <v>58.831302647775686</v>
      </c>
      <c r="X19">
        <f t="shared" si="16"/>
        <v>1.8913890554327997</v>
      </c>
      <c r="Y19">
        <f t="shared" si="17"/>
        <v>3.214936556405334</v>
      </c>
      <c r="Z19">
        <f t="shared" si="18"/>
        <v>1.305870964972921</v>
      </c>
      <c r="AA19">
        <f t="shared" si="19"/>
        <v>-301.76912566404457</v>
      </c>
      <c r="AB19">
        <f t="shared" si="20"/>
        <v>11.164732247971306</v>
      </c>
      <c r="AC19">
        <f t="shared" si="21"/>
        <v>1.0571618706170505</v>
      </c>
      <c r="AD19">
        <f t="shared" si="22"/>
        <v>-4.9243447312541377E-4</v>
      </c>
      <c r="AE19">
        <v>124</v>
      </c>
      <c r="AF19">
        <v>25</v>
      </c>
      <c r="AG19">
        <f t="shared" si="23"/>
        <v>1.0047565815046831</v>
      </c>
      <c r="AH19">
        <f t="shared" si="24"/>
        <v>0.47565815046830551</v>
      </c>
      <c r="AI19">
        <f t="shared" si="25"/>
        <v>52386.284554955702</v>
      </c>
      <c r="AJ19" t="s">
        <v>408</v>
      </c>
      <c r="AK19" t="s">
        <v>408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408</v>
      </c>
      <c r="AQ19" t="s">
        <v>408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1513.0835995393695</v>
      </c>
      <c r="AW19">
        <f t="shared" si="29"/>
        <v>39.555041521907604</v>
      </c>
      <c r="AX19" t="e">
        <f t="shared" si="30"/>
        <v>#DIV/0!</v>
      </c>
      <c r="AY19">
        <f t="shared" si="31"/>
        <v>2.6142006650491361E-2</v>
      </c>
      <c r="AZ19" t="e">
        <f t="shared" si="32"/>
        <v>#DIV/0!</v>
      </c>
      <c r="BA19" t="e">
        <f t="shared" si="33"/>
        <v>#DIV/0!</v>
      </c>
      <c r="BB19" t="s">
        <v>408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1799.88</v>
      </c>
      <c r="CU19">
        <f t="shared" si="43"/>
        <v>1513.0835995393695</v>
      </c>
      <c r="CV19">
        <f t="shared" si="44"/>
        <v>0.84065804361366836</v>
      </c>
      <c r="CW19">
        <f t="shared" si="45"/>
        <v>0.16087002417437998</v>
      </c>
      <c r="CX19">
        <v>6</v>
      </c>
      <c r="CY19">
        <v>0.5</v>
      </c>
      <c r="CZ19" t="s">
        <v>409</v>
      </c>
      <c r="DA19">
        <v>2</v>
      </c>
      <c r="DB19">
        <v>1678987814.5999999</v>
      </c>
      <c r="DC19">
        <v>399.97</v>
      </c>
      <c r="DD19">
        <v>450.48</v>
      </c>
      <c r="DE19">
        <v>19.210799999999999</v>
      </c>
      <c r="DF19">
        <v>11.198499999999999</v>
      </c>
      <c r="DG19">
        <v>399.93700000000001</v>
      </c>
      <c r="DH19">
        <v>19.038699999999999</v>
      </c>
      <c r="DI19">
        <v>500.15499999999997</v>
      </c>
      <c r="DJ19">
        <v>98.354399999999998</v>
      </c>
      <c r="DK19">
        <v>0.100066</v>
      </c>
      <c r="DL19">
        <v>25.185099999999998</v>
      </c>
      <c r="DM19">
        <v>24.991099999999999</v>
      </c>
      <c r="DN19">
        <v>999.9</v>
      </c>
      <c r="DO19">
        <v>0</v>
      </c>
      <c r="DP19">
        <v>0</v>
      </c>
      <c r="DQ19">
        <v>10012.5</v>
      </c>
      <c r="DR19">
        <v>0</v>
      </c>
      <c r="DS19">
        <v>720.00099999999998</v>
      </c>
      <c r="DT19">
        <v>-50.509599999999999</v>
      </c>
      <c r="DU19">
        <v>407.80399999999997</v>
      </c>
      <c r="DV19">
        <v>455.58100000000002</v>
      </c>
      <c r="DW19">
        <v>8.0123300000000004</v>
      </c>
      <c r="DX19">
        <v>450.48</v>
      </c>
      <c r="DY19">
        <v>11.198499999999999</v>
      </c>
      <c r="DZ19">
        <v>1.88947</v>
      </c>
      <c r="EA19">
        <v>1.1014200000000001</v>
      </c>
      <c r="EB19">
        <v>16.5473</v>
      </c>
      <c r="EC19">
        <v>8.3318499999999993</v>
      </c>
      <c r="ED19">
        <v>1799.88</v>
      </c>
      <c r="EE19">
        <v>0.97800600000000004</v>
      </c>
      <c r="EF19">
        <v>2.1993700000000001E-2</v>
      </c>
      <c r="EG19">
        <v>0</v>
      </c>
      <c r="EH19">
        <v>1055.9100000000001</v>
      </c>
      <c r="EI19">
        <v>5.0007000000000001</v>
      </c>
      <c r="EJ19">
        <v>18172.400000000001</v>
      </c>
      <c r="EK19">
        <v>15473</v>
      </c>
      <c r="EL19">
        <v>46.75</v>
      </c>
      <c r="EM19">
        <v>48.186999999999998</v>
      </c>
      <c r="EN19">
        <v>47.625</v>
      </c>
      <c r="EO19">
        <v>47.311999999999998</v>
      </c>
      <c r="EP19">
        <v>48.75</v>
      </c>
      <c r="EQ19">
        <v>1755.4</v>
      </c>
      <c r="ER19">
        <v>39.479999999999997</v>
      </c>
      <c r="ES19">
        <v>0</v>
      </c>
      <c r="ET19">
        <v>1678987814.4000001</v>
      </c>
      <c r="EU19">
        <v>0</v>
      </c>
      <c r="EV19">
        <v>1055.8191999999999</v>
      </c>
      <c r="EW19">
        <v>1.230768408167811E-2</v>
      </c>
      <c r="EX19">
        <v>-1.35384617590781</v>
      </c>
      <c r="EY19">
        <v>18173.759999999998</v>
      </c>
      <c r="EZ19">
        <v>15</v>
      </c>
      <c r="FA19">
        <v>1678984875.5999999</v>
      </c>
      <c r="FB19" t="s">
        <v>410</v>
      </c>
      <c r="FC19">
        <v>1678984861.5999999</v>
      </c>
      <c r="FD19">
        <v>1678984875.5999999</v>
      </c>
      <c r="FE19">
        <v>4</v>
      </c>
      <c r="FF19">
        <v>-5.8000000000000003E-2</v>
      </c>
      <c r="FG19">
        <v>1.7000000000000001E-2</v>
      </c>
      <c r="FH19">
        <v>4.7E-2</v>
      </c>
      <c r="FI19">
        <v>0.14099999999999999</v>
      </c>
      <c r="FJ19">
        <v>379</v>
      </c>
      <c r="FK19">
        <v>18</v>
      </c>
      <c r="FL19">
        <v>0.03</v>
      </c>
      <c r="FM19">
        <v>0.04</v>
      </c>
      <c r="FN19">
        <v>-50.463968292682928</v>
      </c>
      <c r="FO19">
        <v>-0.18695540069691699</v>
      </c>
      <c r="FP19">
        <v>3.1429878894595371E-2</v>
      </c>
      <c r="FQ19">
        <v>-1</v>
      </c>
      <c r="FR19">
        <v>8.0071719512195134</v>
      </c>
      <c r="FS19">
        <v>4.4176306620214149E-2</v>
      </c>
      <c r="FT19">
        <v>4.5073902565064012E-3</v>
      </c>
      <c r="FU19">
        <v>-1</v>
      </c>
      <c r="FV19">
        <v>0</v>
      </c>
      <c r="FW19">
        <v>0</v>
      </c>
      <c r="FX19" t="s">
        <v>411</v>
      </c>
      <c r="FY19">
        <v>2.9337</v>
      </c>
      <c r="FZ19">
        <v>2.7050200000000002</v>
      </c>
      <c r="GA19">
        <v>8.8807499999999998E-2</v>
      </c>
      <c r="GB19">
        <v>9.6851499999999993E-2</v>
      </c>
      <c r="GC19">
        <v>9.8694100000000007E-2</v>
      </c>
      <c r="GD19">
        <v>6.5578600000000001E-2</v>
      </c>
      <c r="GE19">
        <v>33185.599999999999</v>
      </c>
      <c r="GF19">
        <v>29033.4</v>
      </c>
      <c r="GG19">
        <v>31097.9</v>
      </c>
      <c r="GH19">
        <v>28017.1</v>
      </c>
      <c r="GI19">
        <v>38040.300000000003</v>
      </c>
      <c r="GJ19">
        <v>37221.699999999997</v>
      </c>
      <c r="GK19">
        <v>44237.2</v>
      </c>
      <c r="GL19">
        <v>42464.4</v>
      </c>
      <c r="GM19">
        <v>1.5908500000000001</v>
      </c>
      <c r="GN19">
        <v>1.7892699999999999</v>
      </c>
      <c r="GO19">
        <v>8.9272900000000002E-2</v>
      </c>
      <c r="GP19">
        <v>0</v>
      </c>
      <c r="GQ19">
        <v>23.5246</v>
      </c>
      <c r="GR19">
        <v>999.9</v>
      </c>
      <c r="GS19">
        <v>35</v>
      </c>
      <c r="GT19">
        <v>29.2</v>
      </c>
      <c r="GU19">
        <v>14.478400000000001</v>
      </c>
      <c r="GV19">
        <v>60.134799999999998</v>
      </c>
      <c r="GW19">
        <v>42.3157</v>
      </c>
      <c r="GX19">
        <v>1</v>
      </c>
      <c r="GY19">
        <v>4.1130600000000003E-2</v>
      </c>
      <c r="GZ19">
        <v>2.8465699999999998</v>
      </c>
      <c r="HA19">
        <v>20.2636</v>
      </c>
      <c r="HB19">
        <v>5.2406499999999996</v>
      </c>
      <c r="HC19">
        <v>12.039899999999999</v>
      </c>
      <c r="HD19">
        <v>5.0162000000000004</v>
      </c>
      <c r="HE19">
        <v>3.2879999999999998</v>
      </c>
      <c r="HF19">
        <v>7015.2</v>
      </c>
      <c r="HG19">
        <v>9999</v>
      </c>
      <c r="HH19">
        <v>9999</v>
      </c>
      <c r="HI19">
        <v>169.1</v>
      </c>
      <c r="HJ19">
        <v>1.8689</v>
      </c>
      <c r="HK19">
        <v>1.86449</v>
      </c>
      <c r="HL19">
        <v>1.86931</v>
      </c>
      <c r="HM19">
        <v>1.8672200000000001</v>
      </c>
      <c r="HN19">
        <v>1.8633200000000001</v>
      </c>
      <c r="HO19">
        <v>1.86426</v>
      </c>
      <c r="HP19">
        <v>1.87016</v>
      </c>
      <c r="HQ19">
        <v>1.8693500000000001</v>
      </c>
      <c r="HR19">
        <v>0</v>
      </c>
      <c r="HS19">
        <v>0</v>
      </c>
      <c r="HT19">
        <v>0</v>
      </c>
      <c r="HU19">
        <v>0</v>
      </c>
      <c r="HV19" t="s">
        <v>412</v>
      </c>
      <c r="HW19" t="s">
        <v>413</v>
      </c>
      <c r="HX19" t="s">
        <v>414</v>
      </c>
      <c r="HY19" t="s">
        <v>414</v>
      </c>
      <c r="HZ19" t="s">
        <v>414</v>
      </c>
      <c r="IA19" t="s">
        <v>414</v>
      </c>
      <c r="IB19">
        <v>0</v>
      </c>
      <c r="IC19">
        <v>100</v>
      </c>
      <c r="ID19">
        <v>100</v>
      </c>
      <c r="IE19">
        <v>3.3000000000000002E-2</v>
      </c>
      <c r="IF19">
        <v>0.1721</v>
      </c>
      <c r="IG19">
        <v>0.30114589800104002</v>
      </c>
      <c r="IH19">
        <v>-6.1462078757559423E-4</v>
      </c>
      <c r="II19">
        <v>-1.8861989874597051E-7</v>
      </c>
      <c r="IJ19">
        <v>1.1980462299894961E-10</v>
      </c>
      <c r="IK19">
        <v>-3.7114883047623462E-2</v>
      </c>
      <c r="IL19">
        <v>-1.6848085045870601E-2</v>
      </c>
      <c r="IM19">
        <v>1.9789084769509481E-3</v>
      </c>
      <c r="IN19">
        <v>-2.7142391389806329E-5</v>
      </c>
      <c r="IO19">
        <v>3</v>
      </c>
      <c r="IP19">
        <v>2158</v>
      </c>
      <c r="IQ19">
        <v>1</v>
      </c>
      <c r="IR19">
        <v>19</v>
      </c>
      <c r="IS19">
        <v>49.2</v>
      </c>
      <c r="IT19">
        <v>49</v>
      </c>
      <c r="IU19">
        <v>1.1413599999999999</v>
      </c>
      <c r="IV19">
        <v>2.6000999999999999</v>
      </c>
      <c r="IW19">
        <v>1.5490699999999999</v>
      </c>
      <c r="IX19">
        <v>2.34497</v>
      </c>
      <c r="IY19">
        <v>1.50146</v>
      </c>
      <c r="IZ19">
        <v>2.3645</v>
      </c>
      <c r="JA19">
        <v>33.512999999999998</v>
      </c>
      <c r="JB19">
        <v>23.956199999999999</v>
      </c>
      <c r="JC19">
        <v>18</v>
      </c>
      <c r="JD19">
        <v>343.83800000000002</v>
      </c>
      <c r="JE19">
        <v>418.17099999999999</v>
      </c>
      <c r="JF19">
        <v>20.120699999999999</v>
      </c>
      <c r="JG19">
        <v>27.8491</v>
      </c>
      <c r="JH19">
        <v>30.000399999999999</v>
      </c>
      <c r="JI19">
        <v>27.966100000000001</v>
      </c>
      <c r="JJ19">
        <v>27.962499999999999</v>
      </c>
      <c r="JK19">
        <v>22.8018</v>
      </c>
      <c r="JL19">
        <v>26.015699999999999</v>
      </c>
      <c r="JM19">
        <v>52.936799999999998</v>
      </c>
      <c r="JN19">
        <v>20.128799999999998</v>
      </c>
      <c r="JO19">
        <v>450.46800000000002</v>
      </c>
      <c r="JP19">
        <v>11.189500000000001</v>
      </c>
      <c r="JQ19">
        <v>99.476200000000006</v>
      </c>
      <c r="JR19">
        <v>99.338800000000006</v>
      </c>
    </row>
    <row r="20" spans="1:278" x14ac:dyDescent="0.25">
      <c r="A20">
        <v>13</v>
      </c>
      <c r="B20">
        <v>1678987994.5999999</v>
      </c>
      <c r="C20">
        <v>2160.5</v>
      </c>
      <c r="D20" t="s">
        <v>421</v>
      </c>
      <c r="E20" t="s">
        <v>422</v>
      </c>
      <c r="F20" t="s">
        <v>407</v>
      </c>
      <c r="G20">
        <v>1678987994.5999999</v>
      </c>
      <c r="H20">
        <f t="shared" si="0"/>
        <v>6.859165341790166E-3</v>
      </c>
      <c r="I20">
        <f t="shared" si="1"/>
        <v>6.8591653417901659</v>
      </c>
      <c r="J20">
        <f t="shared" si="2"/>
        <v>39.66071229964539</v>
      </c>
      <c r="K20">
        <f t="shared" si="3"/>
        <v>399.96895462810625</v>
      </c>
      <c r="L20">
        <f t="shared" si="4"/>
        <v>269.54255202791575</v>
      </c>
      <c r="M20">
        <f t="shared" si="5"/>
        <v>26.537503872771481</v>
      </c>
      <c r="N20">
        <f t="shared" si="6"/>
        <v>39.378486263395068</v>
      </c>
      <c r="O20">
        <f t="shared" si="7"/>
        <v>0.57732689146621152</v>
      </c>
      <c r="P20">
        <f t="shared" si="8"/>
        <v>2.2370298959160015</v>
      </c>
      <c r="Q20">
        <f t="shared" si="9"/>
        <v>0.50558400530400949</v>
      </c>
      <c r="R20">
        <f t="shared" si="10"/>
        <v>0.32168990729164282</v>
      </c>
      <c r="S20">
        <f t="shared" si="11"/>
        <v>289.54195111096823</v>
      </c>
      <c r="T20">
        <f t="shared" si="12"/>
        <v>25.109437343584194</v>
      </c>
      <c r="U20">
        <f t="shared" si="13"/>
        <v>25.109437343584194</v>
      </c>
      <c r="V20">
        <f t="shared" si="14"/>
        <v>3.2004828091481476</v>
      </c>
      <c r="W20">
        <f t="shared" si="15"/>
        <v>59.000874650155644</v>
      </c>
      <c r="X20">
        <f t="shared" si="16"/>
        <v>1.8993718092440004</v>
      </c>
      <c r="Y20">
        <f t="shared" si="17"/>
        <v>3.2192265292782229</v>
      </c>
      <c r="Z20">
        <f t="shared" si="18"/>
        <v>1.3011109999041472</v>
      </c>
      <c r="AA20">
        <f t="shared" si="19"/>
        <v>-302.48919157294631</v>
      </c>
      <c r="AB20">
        <f t="shared" si="20"/>
        <v>11.826626599776613</v>
      </c>
      <c r="AC20">
        <f t="shared" si="21"/>
        <v>1.1200612288006322</v>
      </c>
      <c r="AD20">
        <f t="shared" si="22"/>
        <v>-5.526334008330025E-4</v>
      </c>
      <c r="AE20">
        <v>124</v>
      </c>
      <c r="AF20">
        <v>25</v>
      </c>
      <c r="AG20">
        <f t="shared" si="23"/>
        <v>1.004756969681587</v>
      </c>
      <c r="AH20">
        <f t="shared" si="24"/>
        <v>0.47569696815870088</v>
      </c>
      <c r="AI20">
        <f t="shared" si="25"/>
        <v>52382.029981302774</v>
      </c>
      <c r="AJ20" t="s">
        <v>408</v>
      </c>
      <c r="AK20" t="s">
        <v>408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408</v>
      </c>
      <c r="AQ20" t="s">
        <v>408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1513.0583995393615</v>
      </c>
      <c r="AW20">
        <f t="shared" si="29"/>
        <v>39.66071229964539</v>
      </c>
      <c r="AX20" t="e">
        <f t="shared" si="30"/>
        <v>#DIV/0!</v>
      </c>
      <c r="AY20">
        <f t="shared" si="31"/>
        <v>2.6212281238926254E-2</v>
      </c>
      <c r="AZ20" t="e">
        <f t="shared" si="32"/>
        <v>#DIV/0!</v>
      </c>
      <c r="BA20" t="e">
        <f t="shared" si="33"/>
        <v>#DIV/0!</v>
      </c>
      <c r="BB20" t="s">
        <v>408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1799.85</v>
      </c>
      <c r="CU20">
        <f t="shared" si="43"/>
        <v>1513.0583995393615</v>
      </c>
      <c r="CV20">
        <f t="shared" si="44"/>
        <v>0.84065805458197163</v>
      </c>
      <c r="CW20">
        <f t="shared" si="45"/>
        <v>0.1608700453432054</v>
      </c>
      <c r="CX20">
        <v>6</v>
      </c>
      <c r="CY20">
        <v>0.5</v>
      </c>
      <c r="CZ20" t="s">
        <v>409</v>
      </c>
      <c r="DA20">
        <v>2</v>
      </c>
      <c r="DB20">
        <v>1678987994.5999999</v>
      </c>
      <c r="DC20">
        <v>399.96899999999999</v>
      </c>
      <c r="DD20">
        <v>450.60700000000003</v>
      </c>
      <c r="DE20">
        <v>19.292000000000002</v>
      </c>
      <c r="DF20">
        <v>11.2622</v>
      </c>
      <c r="DG20">
        <v>399.93599999999998</v>
      </c>
      <c r="DH20">
        <v>19.117599999999999</v>
      </c>
      <c r="DI20">
        <v>500.214</v>
      </c>
      <c r="DJ20">
        <v>98.353800000000007</v>
      </c>
      <c r="DK20">
        <v>0.10005699999999999</v>
      </c>
      <c r="DL20">
        <v>25.2075</v>
      </c>
      <c r="DM20">
        <v>25.002600000000001</v>
      </c>
      <c r="DN20">
        <v>999.9</v>
      </c>
      <c r="DO20">
        <v>0</v>
      </c>
      <c r="DP20">
        <v>0</v>
      </c>
      <c r="DQ20">
        <v>10012.5</v>
      </c>
      <c r="DR20">
        <v>0</v>
      </c>
      <c r="DS20">
        <v>719.67899999999997</v>
      </c>
      <c r="DT20">
        <v>-50.638300000000001</v>
      </c>
      <c r="DU20">
        <v>407.83699999999999</v>
      </c>
      <c r="DV20">
        <v>455.74</v>
      </c>
      <c r="DW20">
        <v>8.0298200000000008</v>
      </c>
      <c r="DX20">
        <v>450.60700000000003</v>
      </c>
      <c r="DY20">
        <v>11.2622</v>
      </c>
      <c r="DZ20">
        <v>1.89744</v>
      </c>
      <c r="EA20">
        <v>1.10768</v>
      </c>
      <c r="EB20">
        <v>16.613499999999998</v>
      </c>
      <c r="EC20">
        <v>8.4154099999999996</v>
      </c>
      <c r="ED20">
        <v>1799.85</v>
      </c>
      <c r="EE20">
        <v>0.97800600000000004</v>
      </c>
      <c r="EF20">
        <v>2.1993700000000001E-2</v>
      </c>
      <c r="EG20">
        <v>0</v>
      </c>
      <c r="EH20">
        <v>1053.93</v>
      </c>
      <c r="EI20">
        <v>5.0007000000000001</v>
      </c>
      <c r="EJ20">
        <v>18146.400000000001</v>
      </c>
      <c r="EK20">
        <v>15472.7</v>
      </c>
      <c r="EL20">
        <v>46.686999999999998</v>
      </c>
      <c r="EM20">
        <v>48.186999999999998</v>
      </c>
      <c r="EN20">
        <v>47.625</v>
      </c>
      <c r="EO20">
        <v>47.311999999999998</v>
      </c>
      <c r="EP20">
        <v>48.686999999999998</v>
      </c>
      <c r="EQ20">
        <v>1755.37</v>
      </c>
      <c r="ER20">
        <v>39.479999999999997</v>
      </c>
      <c r="ES20">
        <v>0</v>
      </c>
      <c r="ET20">
        <v>1678987994.4000001</v>
      </c>
      <c r="EU20">
        <v>0</v>
      </c>
      <c r="EV20">
        <v>1054.1248000000001</v>
      </c>
      <c r="EW20">
        <v>-1.1507692227235069</v>
      </c>
      <c r="EX20">
        <v>-7.3384614414445037</v>
      </c>
      <c r="EY20">
        <v>18149.056</v>
      </c>
      <c r="EZ20">
        <v>15</v>
      </c>
      <c r="FA20">
        <v>1678984875.5999999</v>
      </c>
      <c r="FB20" t="s">
        <v>410</v>
      </c>
      <c r="FC20">
        <v>1678984861.5999999</v>
      </c>
      <c r="FD20">
        <v>1678984875.5999999</v>
      </c>
      <c r="FE20">
        <v>4</v>
      </c>
      <c r="FF20">
        <v>-5.8000000000000003E-2</v>
      </c>
      <c r="FG20">
        <v>1.7000000000000001E-2</v>
      </c>
      <c r="FH20">
        <v>4.7E-2</v>
      </c>
      <c r="FI20">
        <v>0.14099999999999999</v>
      </c>
      <c r="FJ20">
        <v>379</v>
      </c>
      <c r="FK20">
        <v>18</v>
      </c>
      <c r="FL20">
        <v>0.03</v>
      </c>
      <c r="FM20">
        <v>0.04</v>
      </c>
      <c r="FN20">
        <v>-50.617856097560967</v>
      </c>
      <c r="FO20">
        <v>2.5039024390146821E-2</v>
      </c>
      <c r="FP20">
        <v>1.981526941134356E-2</v>
      </c>
      <c r="FQ20">
        <v>-1</v>
      </c>
      <c r="FR20">
        <v>8.0262558536585367</v>
      </c>
      <c r="FS20">
        <v>2.6201811846732329E-2</v>
      </c>
      <c r="FT20">
        <v>2.666442752844023E-3</v>
      </c>
      <c r="FU20">
        <v>-1</v>
      </c>
      <c r="FV20">
        <v>0</v>
      </c>
      <c r="FW20">
        <v>0</v>
      </c>
      <c r="FX20" t="s">
        <v>411</v>
      </c>
      <c r="FY20">
        <v>2.9338199999999999</v>
      </c>
      <c r="FZ20">
        <v>2.7050100000000001</v>
      </c>
      <c r="GA20">
        <v>8.8801699999999997E-2</v>
      </c>
      <c r="GB20">
        <v>9.6865599999999996E-2</v>
      </c>
      <c r="GC20">
        <v>9.8980299999999993E-2</v>
      </c>
      <c r="GD20">
        <v>6.58556E-2</v>
      </c>
      <c r="GE20">
        <v>33183.1</v>
      </c>
      <c r="GF20">
        <v>29030.7</v>
      </c>
      <c r="GG20">
        <v>31095.4</v>
      </c>
      <c r="GH20">
        <v>28015</v>
      </c>
      <c r="GI20">
        <v>38025</v>
      </c>
      <c r="GJ20">
        <v>37208.300000000003</v>
      </c>
      <c r="GK20">
        <v>44233.4</v>
      </c>
      <c r="GL20">
        <v>42461.599999999999</v>
      </c>
      <c r="GM20">
        <v>1.5908500000000001</v>
      </c>
      <c r="GN20">
        <v>1.7889999999999999</v>
      </c>
      <c r="GO20">
        <v>8.7924299999999997E-2</v>
      </c>
      <c r="GP20">
        <v>0</v>
      </c>
      <c r="GQ20">
        <v>23.558299999999999</v>
      </c>
      <c r="GR20">
        <v>999.9</v>
      </c>
      <c r="GS20">
        <v>34.799999999999997</v>
      </c>
      <c r="GT20">
        <v>29.3</v>
      </c>
      <c r="GU20">
        <v>14.476900000000001</v>
      </c>
      <c r="GV20">
        <v>60.824800000000003</v>
      </c>
      <c r="GW20">
        <v>42.1875</v>
      </c>
      <c r="GX20">
        <v>1</v>
      </c>
      <c r="GY20">
        <v>4.4418199999999998E-2</v>
      </c>
      <c r="GZ20">
        <v>3.0533700000000001</v>
      </c>
      <c r="HA20">
        <v>20.2606</v>
      </c>
      <c r="HB20">
        <v>5.2411000000000003</v>
      </c>
      <c r="HC20">
        <v>12.039899999999999</v>
      </c>
      <c r="HD20">
        <v>5.0174500000000002</v>
      </c>
      <c r="HE20">
        <v>3.2879999999999998</v>
      </c>
      <c r="HF20">
        <v>7018.8</v>
      </c>
      <c r="HG20">
        <v>9999</v>
      </c>
      <c r="HH20">
        <v>9999</v>
      </c>
      <c r="HI20">
        <v>169.2</v>
      </c>
      <c r="HJ20">
        <v>1.8688899999999999</v>
      </c>
      <c r="HK20">
        <v>1.8644700000000001</v>
      </c>
      <c r="HL20">
        <v>1.86924</v>
      </c>
      <c r="HM20">
        <v>1.8672200000000001</v>
      </c>
      <c r="HN20">
        <v>1.86331</v>
      </c>
      <c r="HO20">
        <v>1.86425</v>
      </c>
      <c r="HP20">
        <v>1.8701399999999999</v>
      </c>
      <c r="HQ20">
        <v>1.8693500000000001</v>
      </c>
      <c r="HR20">
        <v>0</v>
      </c>
      <c r="HS20">
        <v>0</v>
      </c>
      <c r="HT20">
        <v>0</v>
      </c>
      <c r="HU20">
        <v>0</v>
      </c>
      <c r="HV20" t="s">
        <v>412</v>
      </c>
      <c r="HW20" t="s">
        <v>413</v>
      </c>
      <c r="HX20" t="s">
        <v>414</v>
      </c>
      <c r="HY20" t="s">
        <v>414</v>
      </c>
      <c r="HZ20" t="s">
        <v>414</v>
      </c>
      <c r="IA20" t="s">
        <v>414</v>
      </c>
      <c r="IB20">
        <v>0</v>
      </c>
      <c r="IC20">
        <v>100</v>
      </c>
      <c r="ID20">
        <v>100</v>
      </c>
      <c r="IE20">
        <v>3.3000000000000002E-2</v>
      </c>
      <c r="IF20">
        <v>0.1744</v>
      </c>
      <c r="IG20">
        <v>0.30114589800104002</v>
      </c>
      <c r="IH20">
        <v>-6.1462078757559423E-4</v>
      </c>
      <c r="II20">
        <v>-1.8861989874597051E-7</v>
      </c>
      <c r="IJ20">
        <v>1.1980462299894961E-10</v>
      </c>
      <c r="IK20">
        <v>-3.7114883047623462E-2</v>
      </c>
      <c r="IL20">
        <v>-1.6848085045870601E-2</v>
      </c>
      <c r="IM20">
        <v>1.9789084769509481E-3</v>
      </c>
      <c r="IN20">
        <v>-2.7142391389806329E-5</v>
      </c>
      <c r="IO20">
        <v>3</v>
      </c>
      <c r="IP20">
        <v>2158</v>
      </c>
      <c r="IQ20">
        <v>1</v>
      </c>
      <c r="IR20">
        <v>19</v>
      </c>
      <c r="IS20">
        <v>52.2</v>
      </c>
      <c r="IT20">
        <v>52</v>
      </c>
      <c r="IU20">
        <v>1.1413599999999999</v>
      </c>
      <c r="IV20">
        <v>2.6000999999999999</v>
      </c>
      <c r="IW20">
        <v>1.5490699999999999</v>
      </c>
      <c r="IX20">
        <v>2.34497</v>
      </c>
      <c r="IY20">
        <v>1.50146</v>
      </c>
      <c r="IZ20">
        <v>2.36084</v>
      </c>
      <c r="JA20">
        <v>33.490600000000001</v>
      </c>
      <c r="JB20">
        <v>23.956199999999999</v>
      </c>
      <c r="JC20">
        <v>18</v>
      </c>
      <c r="JD20">
        <v>343.98700000000002</v>
      </c>
      <c r="JE20">
        <v>418.21699999999998</v>
      </c>
      <c r="JF20">
        <v>20.007100000000001</v>
      </c>
      <c r="JG20">
        <v>27.872399999999999</v>
      </c>
      <c r="JH20">
        <v>30.000399999999999</v>
      </c>
      <c r="JI20">
        <v>27.993400000000001</v>
      </c>
      <c r="JJ20">
        <v>27.991399999999999</v>
      </c>
      <c r="JK20">
        <v>22.8096</v>
      </c>
      <c r="JL20">
        <v>24.5701</v>
      </c>
      <c r="JM20">
        <v>52.565100000000001</v>
      </c>
      <c r="JN20">
        <v>20.0075</v>
      </c>
      <c r="JO20">
        <v>450.66300000000001</v>
      </c>
      <c r="JP20">
        <v>11.2995</v>
      </c>
      <c r="JQ20">
        <v>99.4679</v>
      </c>
      <c r="JR20">
        <v>99.331999999999994</v>
      </c>
    </row>
    <row r="21" spans="1:278" x14ac:dyDescent="0.25">
      <c r="A21">
        <v>14</v>
      </c>
      <c r="B21">
        <v>1678988174.5999999</v>
      </c>
      <c r="C21">
        <v>2340.5</v>
      </c>
      <c r="D21" t="s">
        <v>423</v>
      </c>
      <c r="E21" t="s">
        <v>424</v>
      </c>
      <c r="F21" t="s">
        <v>407</v>
      </c>
      <c r="G21">
        <v>1678988174.5999999</v>
      </c>
      <c r="H21">
        <f t="shared" si="0"/>
        <v>6.8950611082123263E-3</v>
      </c>
      <c r="I21">
        <f t="shared" si="1"/>
        <v>6.8950611082123263</v>
      </c>
      <c r="J21">
        <f t="shared" si="2"/>
        <v>39.750767479854673</v>
      </c>
      <c r="K21">
        <f t="shared" si="3"/>
        <v>399.92995452182464</v>
      </c>
      <c r="L21">
        <f t="shared" si="4"/>
        <v>270.29971318906905</v>
      </c>
      <c r="M21">
        <f t="shared" si="5"/>
        <v>26.611472760169384</v>
      </c>
      <c r="N21">
        <f t="shared" si="6"/>
        <v>39.37379350191523</v>
      </c>
      <c r="O21">
        <f t="shared" si="7"/>
        <v>0.58292886374389541</v>
      </c>
      <c r="P21">
        <f t="shared" si="8"/>
        <v>2.2369973405767554</v>
      </c>
      <c r="Q21">
        <f t="shared" si="9"/>
        <v>0.50987988282895946</v>
      </c>
      <c r="R21">
        <f t="shared" si="10"/>
        <v>0.32447216255338501</v>
      </c>
      <c r="S21">
        <f t="shared" si="11"/>
        <v>289.5835881104162</v>
      </c>
      <c r="T21">
        <f t="shared" si="12"/>
        <v>25.112762979178875</v>
      </c>
      <c r="U21">
        <f t="shared" si="13"/>
        <v>25.112762979178875</v>
      </c>
      <c r="V21">
        <f t="shared" si="14"/>
        <v>3.2011169062665101</v>
      </c>
      <c r="W21">
        <f t="shared" si="15"/>
        <v>59.10063483840807</v>
      </c>
      <c r="X21">
        <f t="shared" si="16"/>
        <v>1.9042827811252003</v>
      </c>
      <c r="Y21">
        <f t="shared" si="17"/>
        <v>3.2221020744224784</v>
      </c>
      <c r="Z21">
        <f t="shared" si="18"/>
        <v>1.2968341251413098</v>
      </c>
      <c r="AA21">
        <f t="shared" si="19"/>
        <v>-304.07219487216361</v>
      </c>
      <c r="AB21">
        <f t="shared" si="20"/>
        <v>13.234394516653262</v>
      </c>
      <c r="AC21">
        <f t="shared" si="21"/>
        <v>1.2535201456303113</v>
      </c>
      <c r="AD21">
        <f t="shared" si="22"/>
        <v>-6.9209946382464693E-4</v>
      </c>
      <c r="AE21">
        <v>124</v>
      </c>
      <c r="AF21">
        <v>25</v>
      </c>
      <c r="AG21">
        <f t="shared" si="23"/>
        <v>1.004757312156966</v>
      </c>
      <c r="AH21">
        <f t="shared" si="24"/>
        <v>0.47573121569659538</v>
      </c>
      <c r="AI21">
        <f t="shared" si="25"/>
        <v>52378.276891094152</v>
      </c>
      <c r="AJ21" t="s">
        <v>408</v>
      </c>
      <c r="AK21" t="s">
        <v>408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408</v>
      </c>
      <c r="AQ21" t="s">
        <v>408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1513.2692995390757</v>
      </c>
      <c r="AW21">
        <f t="shared" si="29"/>
        <v>39.750767479854673</v>
      </c>
      <c r="AX21" t="e">
        <f t="shared" si="30"/>
        <v>#DIV/0!</v>
      </c>
      <c r="AY21">
        <f t="shared" si="31"/>
        <v>2.6268138454908385E-2</v>
      </c>
      <c r="AZ21" t="e">
        <f t="shared" si="32"/>
        <v>#DIV/0!</v>
      </c>
      <c r="BA21" t="e">
        <f t="shared" si="33"/>
        <v>#DIV/0!</v>
      </c>
      <c r="BB21" t="s">
        <v>408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1800.1</v>
      </c>
      <c r="CU21">
        <f t="shared" si="43"/>
        <v>1513.2692995390757</v>
      </c>
      <c r="CV21">
        <f t="shared" si="44"/>
        <v>0.84065846316264414</v>
      </c>
      <c r="CW21">
        <f t="shared" si="45"/>
        <v>0.16087083390390325</v>
      </c>
      <c r="CX21">
        <v>6</v>
      </c>
      <c r="CY21">
        <v>0.5</v>
      </c>
      <c r="CZ21" t="s">
        <v>409</v>
      </c>
      <c r="DA21">
        <v>2</v>
      </c>
      <c r="DB21">
        <v>1678988174.5999999</v>
      </c>
      <c r="DC21">
        <v>399.93</v>
      </c>
      <c r="DD21">
        <v>450.69299999999998</v>
      </c>
      <c r="DE21">
        <v>19.342300000000002</v>
      </c>
      <c r="DF21">
        <v>11.270799999999999</v>
      </c>
      <c r="DG21">
        <v>399.89699999999999</v>
      </c>
      <c r="DH21">
        <v>19.166499999999999</v>
      </c>
      <c r="DI21">
        <v>500.20800000000003</v>
      </c>
      <c r="DJ21">
        <v>98.351699999999994</v>
      </c>
      <c r="DK21">
        <v>0.100024</v>
      </c>
      <c r="DL21">
        <v>25.2225</v>
      </c>
      <c r="DM21">
        <v>25.0029</v>
      </c>
      <c r="DN21">
        <v>999.9</v>
      </c>
      <c r="DO21">
        <v>0</v>
      </c>
      <c r="DP21">
        <v>0</v>
      </c>
      <c r="DQ21">
        <v>10012.5</v>
      </c>
      <c r="DR21">
        <v>0</v>
      </c>
      <c r="DS21">
        <v>720.25300000000004</v>
      </c>
      <c r="DT21">
        <v>-50.763300000000001</v>
      </c>
      <c r="DU21">
        <v>407.81799999999998</v>
      </c>
      <c r="DV21">
        <v>455.83100000000002</v>
      </c>
      <c r="DW21">
        <v>8.0715599999999998</v>
      </c>
      <c r="DX21">
        <v>450.69299999999998</v>
      </c>
      <c r="DY21">
        <v>11.270799999999999</v>
      </c>
      <c r="DZ21">
        <v>1.90235</v>
      </c>
      <c r="EA21">
        <v>1.1085</v>
      </c>
      <c r="EB21">
        <v>16.654199999999999</v>
      </c>
      <c r="EC21">
        <v>8.4262999999999995</v>
      </c>
      <c r="ED21">
        <v>1800.1</v>
      </c>
      <c r="EE21">
        <v>0.97799199999999997</v>
      </c>
      <c r="EF21">
        <v>2.2007800000000001E-2</v>
      </c>
      <c r="EG21">
        <v>0</v>
      </c>
      <c r="EH21">
        <v>1052.97</v>
      </c>
      <c r="EI21">
        <v>5.0007000000000001</v>
      </c>
      <c r="EJ21">
        <v>18132.5</v>
      </c>
      <c r="EK21">
        <v>15474.8</v>
      </c>
      <c r="EL21">
        <v>46.75</v>
      </c>
      <c r="EM21">
        <v>48.186999999999998</v>
      </c>
      <c r="EN21">
        <v>47.625</v>
      </c>
      <c r="EO21">
        <v>47.311999999999998</v>
      </c>
      <c r="EP21">
        <v>48.811999999999998</v>
      </c>
      <c r="EQ21">
        <v>1755.59</v>
      </c>
      <c r="ER21">
        <v>39.51</v>
      </c>
      <c r="ES21">
        <v>0</v>
      </c>
      <c r="ET21">
        <v>1678988174.4000001</v>
      </c>
      <c r="EU21">
        <v>0</v>
      </c>
      <c r="EV21">
        <v>1053.1432</v>
      </c>
      <c r="EW21">
        <v>-0.57230770180713897</v>
      </c>
      <c r="EX21">
        <v>-18.46153838735464</v>
      </c>
      <c r="EY21">
        <v>18132.335999999999</v>
      </c>
      <c r="EZ21">
        <v>15</v>
      </c>
      <c r="FA21">
        <v>1678984875.5999999</v>
      </c>
      <c r="FB21" t="s">
        <v>410</v>
      </c>
      <c r="FC21">
        <v>1678984861.5999999</v>
      </c>
      <c r="FD21">
        <v>1678984875.5999999</v>
      </c>
      <c r="FE21">
        <v>4</v>
      </c>
      <c r="FF21">
        <v>-5.8000000000000003E-2</v>
      </c>
      <c r="FG21">
        <v>1.7000000000000001E-2</v>
      </c>
      <c r="FH21">
        <v>4.7E-2</v>
      </c>
      <c r="FI21">
        <v>0.14099999999999999</v>
      </c>
      <c r="FJ21">
        <v>379</v>
      </c>
      <c r="FK21">
        <v>18</v>
      </c>
      <c r="FL21">
        <v>0.03</v>
      </c>
      <c r="FM21">
        <v>0.04</v>
      </c>
      <c r="FN21">
        <v>-50.705562499999999</v>
      </c>
      <c r="FO21">
        <v>2.2292307692401831E-2</v>
      </c>
      <c r="FP21">
        <v>2.3084926765099309E-2</v>
      </c>
      <c r="FQ21">
        <v>-1</v>
      </c>
      <c r="FR21">
        <v>8.0661512500000008</v>
      </c>
      <c r="FS21">
        <v>3.5439512195113668E-2</v>
      </c>
      <c r="FT21">
        <v>3.5181566107124591E-3</v>
      </c>
      <c r="FU21">
        <v>-1</v>
      </c>
      <c r="FV21">
        <v>0</v>
      </c>
      <c r="FW21">
        <v>0</v>
      </c>
      <c r="FX21" t="s">
        <v>411</v>
      </c>
      <c r="FY21">
        <v>2.9337499999999999</v>
      </c>
      <c r="FZ21">
        <v>2.7049699999999999</v>
      </c>
      <c r="GA21">
        <v>8.8780899999999996E-2</v>
      </c>
      <c r="GB21">
        <v>9.68643E-2</v>
      </c>
      <c r="GC21">
        <v>9.9146100000000001E-2</v>
      </c>
      <c r="GD21">
        <v>6.5882899999999994E-2</v>
      </c>
      <c r="GE21">
        <v>33179.699999999997</v>
      </c>
      <c r="GF21">
        <v>29026.799999999999</v>
      </c>
      <c r="GG21">
        <v>31091.8</v>
      </c>
      <c r="GH21">
        <v>28011.4</v>
      </c>
      <c r="GI21">
        <v>38013.5</v>
      </c>
      <c r="GJ21">
        <v>37202.9</v>
      </c>
      <c r="GK21">
        <v>44228.2</v>
      </c>
      <c r="GL21">
        <v>42456.7</v>
      </c>
      <c r="GM21">
        <v>1.5904499999999999</v>
      </c>
      <c r="GN21">
        <v>1.7883199999999999</v>
      </c>
      <c r="GO21">
        <v>8.7823700000000005E-2</v>
      </c>
      <c r="GP21">
        <v>0</v>
      </c>
      <c r="GQ21">
        <v>23.560199999999998</v>
      </c>
      <c r="GR21">
        <v>999.9</v>
      </c>
      <c r="GS21">
        <v>34.700000000000003</v>
      </c>
      <c r="GT21">
        <v>29.3</v>
      </c>
      <c r="GU21">
        <v>14.438700000000001</v>
      </c>
      <c r="GV21">
        <v>60.134799999999998</v>
      </c>
      <c r="GW21">
        <v>42.3277</v>
      </c>
      <c r="GX21">
        <v>1</v>
      </c>
      <c r="GY21">
        <v>4.8333300000000003E-2</v>
      </c>
      <c r="GZ21">
        <v>2.9079899999999999</v>
      </c>
      <c r="HA21">
        <v>20.262799999999999</v>
      </c>
      <c r="HB21">
        <v>5.2408000000000001</v>
      </c>
      <c r="HC21">
        <v>12.039899999999999</v>
      </c>
      <c r="HD21">
        <v>5.0162500000000003</v>
      </c>
      <c r="HE21">
        <v>3.2879999999999998</v>
      </c>
      <c r="HF21">
        <v>7022.4</v>
      </c>
      <c r="HG21">
        <v>9999</v>
      </c>
      <c r="HH21">
        <v>9999</v>
      </c>
      <c r="HI21">
        <v>169.2</v>
      </c>
      <c r="HJ21">
        <v>1.8689</v>
      </c>
      <c r="HK21">
        <v>1.8645</v>
      </c>
      <c r="HL21">
        <v>1.86931</v>
      </c>
      <c r="HM21">
        <v>1.8672299999999999</v>
      </c>
      <c r="HN21">
        <v>1.8633599999999999</v>
      </c>
      <c r="HO21">
        <v>1.8643099999999999</v>
      </c>
      <c r="HP21">
        <v>1.8701399999999999</v>
      </c>
      <c r="HQ21">
        <v>1.8693500000000001</v>
      </c>
      <c r="HR21">
        <v>0</v>
      </c>
      <c r="HS21">
        <v>0</v>
      </c>
      <c r="HT21">
        <v>0</v>
      </c>
      <c r="HU21">
        <v>0</v>
      </c>
      <c r="HV21" t="s">
        <v>412</v>
      </c>
      <c r="HW21" t="s">
        <v>413</v>
      </c>
      <c r="HX21" t="s">
        <v>414</v>
      </c>
      <c r="HY21" t="s">
        <v>414</v>
      </c>
      <c r="HZ21" t="s">
        <v>414</v>
      </c>
      <c r="IA21" t="s">
        <v>414</v>
      </c>
      <c r="IB21">
        <v>0</v>
      </c>
      <c r="IC21">
        <v>100</v>
      </c>
      <c r="ID21">
        <v>100</v>
      </c>
      <c r="IE21">
        <v>3.3000000000000002E-2</v>
      </c>
      <c r="IF21">
        <v>0.17580000000000001</v>
      </c>
      <c r="IG21">
        <v>0.30114589800104002</v>
      </c>
      <c r="IH21">
        <v>-6.1462078757559423E-4</v>
      </c>
      <c r="II21">
        <v>-1.8861989874597051E-7</v>
      </c>
      <c r="IJ21">
        <v>1.1980462299894961E-10</v>
      </c>
      <c r="IK21">
        <v>-3.7114883047623462E-2</v>
      </c>
      <c r="IL21">
        <v>-1.6848085045870601E-2</v>
      </c>
      <c r="IM21">
        <v>1.9789084769509481E-3</v>
      </c>
      <c r="IN21">
        <v>-2.7142391389806329E-5</v>
      </c>
      <c r="IO21">
        <v>3</v>
      </c>
      <c r="IP21">
        <v>2158</v>
      </c>
      <c r="IQ21">
        <v>1</v>
      </c>
      <c r="IR21">
        <v>19</v>
      </c>
      <c r="IS21">
        <v>55.2</v>
      </c>
      <c r="IT21">
        <v>55</v>
      </c>
      <c r="IU21">
        <v>1.1425799999999999</v>
      </c>
      <c r="IV21">
        <v>2.5952099999999998</v>
      </c>
      <c r="IW21">
        <v>1.5490699999999999</v>
      </c>
      <c r="IX21">
        <v>2.34497</v>
      </c>
      <c r="IY21">
        <v>1.50146</v>
      </c>
      <c r="IZ21">
        <v>2.4157700000000002</v>
      </c>
      <c r="JA21">
        <v>33.512999999999998</v>
      </c>
      <c r="JB21">
        <v>23.956199999999999</v>
      </c>
      <c r="JC21">
        <v>18</v>
      </c>
      <c r="JD21">
        <v>344.07900000000001</v>
      </c>
      <c r="JE21">
        <v>418.18900000000002</v>
      </c>
      <c r="JF21">
        <v>20.1417</v>
      </c>
      <c r="JG21">
        <v>27.929300000000001</v>
      </c>
      <c r="JH21">
        <v>30.000399999999999</v>
      </c>
      <c r="JI21">
        <v>28.046700000000001</v>
      </c>
      <c r="JJ21">
        <v>28.043900000000001</v>
      </c>
      <c r="JK21">
        <v>22.8139</v>
      </c>
      <c r="JL21">
        <v>24.299399999999999</v>
      </c>
      <c r="JM21">
        <v>52.565100000000001</v>
      </c>
      <c r="JN21">
        <v>20.139199999999999</v>
      </c>
      <c r="JO21">
        <v>450.77</v>
      </c>
      <c r="JP21">
        <v>11.2994</v>
      </c>
      <c r="JQ21">
        <v>99.456299999999999</v>
      </c>
      <c r="JR21">
        <v>99.32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21</v>
      </c>
    </row>
    <row r="15" spans="1:2" x14ac:dyDescent="0.25">
      <c r="A15" t="s">
        <v>27</v>
      </c>
      <c r="B15" t="s">
        <v>11</v>
      </c>
    </row>
    <row r="16" spans="1:2" x14ac:dyDescent="0.25">
      <c r="A16" t="s">
        <v>28</v>
      </c>
      <c r="B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2023-03-16T17:36:42Z</dcterms:created>
  <dcterms:modified xsi:type="dcterms:W3CDTF">2023-03-16T23:55:34Z</dcterms:modified>
</cp:coreProperties>
</file>