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loch\Documents\GitHub\PhotoGEA-paper\data\pce_spreadsheet_fits\"/>
    </mc:Choice>
  </mc:AlternateContent>
  <bookViews>
    <workbookView xWindow="0" yWindow="0" windowWidth="23040" windowHeight="7968" activeTab="1"/>
  </bookViews>
  <sheets>
    <sheet name="Tobacco" sheetId="1" r:id="rId1"/>
    <sheet name="TPU II" sheetId="2" r:id="rId2"/>
    <sheet name="Arabidopsis" sheetId="3" r:id="rId3"/>
    <sheet name="Light curve" sheetId="4" r:id="rId4"/>
    <sheet name="Hints, advice and advanced use " sheetId="5" r:id="rId5"/>
  </sheets>
  <definedNames>
    <definedName name="solver_adj" localSheetId="2" hidden="1">Arabidopsis!$C$44:$C$48</definedName>
    <definedName name="solver_adj" localSheetId="3" hidden="1">'Light curve'!$C$37:$C$39</definedName>
    <definedName name="solver_adj" localSheetId="0" hidden="1">Tobacco!$C$44:$C$48</definedName>
    <definedName name="solver_adj" localSheetId="1" hidden="1">'TPU II'!$C$44:$C$49</definedName>
    <definedName name="solver_cvg" localSheetId="2" hidden="1">0.0001</definedName>
    <definedName name="solver_cvg" localSheetId="3" hidden="1">0.0001</definedName>
    <definedName name="solver_cvg" localSheetId="0" hidden="1">0.0001</definedName>
    <definedName name="solver_cvg" localSheetId="1" hidden="1">0.0001</definedName>
    <definedName name="solver_drv" localSheetId="2" hidden="1">1</definedName>
    <definedName name="solver_drv" localSheetId="3" hidden="1">1</definedName>
    <definedName name="solver_drv" localSheetId="0" hidden="1">1</definedName>
    <definedName name="solver_drv" localSheetId="1" hidden="1">1</definedName>
    <definedName name="solver_eng" localSheetId="2" hidden="1">1</definedName>
    <definedName name="solver_eng" localSheetId="3" hidden="1">1</definedName>
    <definedName name="solver_eng" localSheetId="0" hidden="1">1</definedName>
    <definedName name="solver_eng" localSheetId="1" hidden="1">1</definedName>
    <definedName name="solver_est" localSheetId="1" hidden="1">1</definedName>
    <definedName name="solver_itr" localSheetId="2" hidden="1">2147483647</definedName>
    <definedName name="solver_itr" localSheetId="3" hidden="1">2147483647</definedName>
    <definedName name="solver_itr" localSheetId="0" hidden="1">2147483647</definedName>
    <definedName name="solver_itr" localSheetId="1" hidden="1">2147483647</definedName>
    <definedName name="solver_lhs1" localSheetId="2" hidden="1">Arabidopsis!$C$47</definedName>
    <definedName name="solver_lhs1" localSheetId="3" hidden="1">'Light curve'!$C$37</definedName>
    <definedName name="solver_lhs1" localSheetId="0" hidden="1">Tobacco!$C$47</definedName>
    <definedName name="solver_lhs1" localSheetId="1" hidden="1">'TPU II'!$C$47</definedName>
    <definedName name="solver_lhs10" localSheetId="3" hidden="1">'Light curve'!$C$37</definedName>
    <definedName name="solver_lhs11" localSheetId="3" hidden="1">'Light curve'!$C$37</definedName>
    <definedName name="solver_lhs12" localSheetId="3" hidden="1">'Light curve'!$C$37</definedName>
    <definedName name="solver_lhs13" localSheetId="3" hidden="1">'Light curve'!$C$37</definedName>
    <definedName name="solver_lhs14" localSheetId="3" hidden="1">'Light curve'!$C$37</definedName>
    <definedName name="solver_lhs15" localSheetId="3" hidden="1">'Light curve'!$C$37</definedName>
    <definedName name="solver_lhs16" localSheetId="3" hidden="1">'Light curve'!$C$37</definedName>
    <definedName name="solver_lhs17" localSheetId="3" hidden="1">'Light curve'!$C$37</definedName>
    <definedName name="solver_lhs18" localSheetId="3" hidden="1">'Light curve'!$C$38</definedName>
    <definedName name="solver_lhs19" localSheetId="3" hidden="1">'Light curve'!$C$38</definedName>
    <definedName name="solver_lhs2" localSheetId="2" hidden="1">Arabidopsis!$C$48</definedName>
    <definedName name="solver_lhs2" localSheetId="3" hidden="1">'Light curve'!$C$38</definedName>
    <definedName name="solver_lhs2" localSheetId="0" hidden="1">Tobacco!$C$48</definedName>
    <definedName name="solver_lhs2" localSheetId="1" hidden="1">'TPU II'!$C$48</definedName>
    <definedName name="solver_lhs20" localSheetId="3" hidden="1">'Light curve'!$C$38</definedName>
    <definedName name="solver_lhs21" localSheetId="3" hidden="1">'Light curve'!$C$38</definedName>
    <definedName name="solver_lhs22" localSheetId="3" hidden="1">'Light curve'!$C$38</definedName>
    <definedName name="solver_lhs23" localSheetId="3" hidden="1">'Light curve'!$C$38</definedName>
    <definedName name="solver_lhs24" localSheetId="3" hidden="1">'Light curve'!$C$38</definedName>
    <definedName name="solver_lhs25" localSheetId="3" hidden="1">'Light curve'!$C$38</definedName>
    <definedName name="solver_lhs26" localSheetId="3" hidden="1">'Light curve'!$C$38</definedName>
    <definedName name="solver_lhs27" localSheetId="3" hidden="1">'Light curve'!$C$39</definedName>
    <definedName name="solver_lhs28" localSheetId="3" hidden="1">'Light curve'!$C$37</definedName>
    <definedName name="solver_lhs29" localSheetId="3" hidden="1">'Light curve'!$C$37</definedName>
    <definedName name="solver_lhs3" localSheetId="2" hidden="1">Arabidopsis!$C$49</definedName>
    <definedName name="solver_lhs3" localSheetId="3" hidden="1">'Light curve'!$C$38</definedName>
    <definedName name="solver_lhs3" localSheetId="0" hidden="1">Tobacco!$C$49</definedName>
    <definedName name="solver_lhs3" localSheetId="1" hidden="1">'TPU II'!$C$49</definedName>
    <definedName name="solver_lhs30" localSheetId="3" hidden="1">'Light curve'!$C$38</definedName>
    <definedName name="solver_lhs31" localSheetId="3" hidden="1">'Light curve'!$C$37</definedName>
    <definedName name="solver_lhs32" localSheetId="3" hidden="1">'Light curve'!$C$37</definedName>
    <definedName name="solver_lhs33" localSheetId="3" hidden="1">'Light curve'!$C$38</definedName>
    <definedName name="solver_lhs34" localSheetId="3" hidden="1">'Light curve'!$C$37</definedName>
    <definedName name="solver_lhs35" localSheetId="3" hidden="1">'Light curve'!$C$37</definedName>
    <definedName name="solver_lhs36" localSheetId="3" hidden="1">'Light curve'!$C$38</definedName>
    <definedName name="solver_lhs37" localSheetId="3" hidden="1">'Light curve'!$C$37</definedName>
    <definedName name="solver_lhs38" localSheetId="3" hidden="1">'Light curve'!$C$37</definedName>
    <definedName name="solver_lhs39" localSheetId="3" hidden="1">'Light curve'!$C$38</definedName>
    <definedName name="solver_lhs4" localSheetId="3" hidden="1">'Light curve'!$C$39</definedName>
    <definedName name="solver_lhs40" localSheetId="3" hidden="1">'Light curve'!$G$4</definedName>
    <definedName name="solver_lhs41" localSheetId="3" hidden="1">'Light curve'!$G$5</definedName>
    <definedName name="solver_lhs42" localSheetId="3" hidden="1">'Light curve'!$G$4</definedName>
    <definedName name="solver_lhs43" localSheetId="3" hidden="1">'Light curve'!$G$5</definedName>
    <definedName name="solver_lhs44" localSheetId="3" hidden="1">'Light curve'!$G$4</definedName>
    <definedName name="solver_lhs45" localSheetId="3" hidden="1">'Light curve'!$G$5</definedName>
    <definedName name="solver_lhs46" localSheetId="3" hidden="1">'Light curve'!$G$4</definedName>
    <definedName name="solver_lhs47" localSheetId="3" hidden="1">'Light curve'!$G$5</definedName>
    <definedName name="solver_lhs5" localSheetId="3" hidden="1">'Light curve'!$C$37</definedName>
    <definedName name="solver_lhs6" localSheetId="3" hidden="1">'Light curve'!$C$37</definedName>
    <definedName name="solver_lhs7" localSheetId="3" hidden="1">'Light curve'!$C$37</definedName>
    <definedName name="solver_lhs8" localSheetId="3" hidden="1">'Light curve'!$C$37</definedName>
    <definedName name="solver_lhs9" localSheetId="3" hidden="1">'Light curve'!$C$37</definedName>
    <definedName name="solver_lin" localSheetId="2" hidden="1">2</definedName>
    <definedName name="solver_lin" localSheetId="3" hidden="1">2</definedName>
    <definedName name="solver_lin" localSheetId="0" hidden="1">2</definedName>
    <definedName name="solver_lin" localSheetId="1" hidden="1">2</definedName>
    <definedName name="solver_mip" localSheetId="2" hidden="1">2147483647</definedName>
    <definedName name="solver_mip" localSheetId="3" hidden="1">2147483647</definedName>
    <definedName name="solver_mip" localSheetId="0" hidden="1">2147483647</definedName>
    <definedName name="solver_mip" localSheetId="1" hidden="1">2147483647</definedName>
    <definedName name="solver_mni" localSheetId="2" hidden="1">30</definedName>
    <definedName name="solver_mni" localSheetId="3" hidden="1">30</definedName>
    <definedName name="solver_mni" localSheetId="0" hidden="1">30</definedName>
    <definedName name="solver_mni" localSheetId="1" hidden="1">30</definedName>
    <definedName name="solver_mrt" localSheetId="2" hidden="1">0.075</definedName>
    <definedName name="solver_mrt" localSheetId="3" hidden="1">0.075</definedName>
    <definedName name="solver_mrt" localSheetId="0" hidden="1">0.075</definedName>
    <definedName name="solver_mrt" localSheetId="1" hidden="1">0.075</definedName>
    <definedName name="solver_msl" localSheetId="2" hidden="1">2</definedName>
    <definedName name="solver_msl" localSheetId="3" hidden="1">2</definedName>
    <definedName name="solver_msl" localSheetId="0" hidden="1">2</definedName>
    <definedName name="solver_msl" localSheetId="1" hidden="1">2</definedName>
    <definedName name="solver_neg" localSheetId="2" hidden="1">1</definedName>
    <definedName name="solver_neg" localSheetId="3" hidden="1">1</definedName>
    <definedName name="solver_neg" localSheetId="0" hidden="1">1</definedName>
    <definedName name="solver_neg" localSheetId="1" hidden="1">1</definedName>
    <definedName name="solver_nod" localSheetId="2" hidden="1">2147483647</definedName>
    <definedName name="solver_nod" localSheetId="3" hidden="1">2147483647</definedName>
    <definedName name="solver_nod" localSheetId="0" hidden="1">2147483647</definedName>
    <definedName name="solver_nod" localSheetId="1" hidden="1">2147483647</definedName>
    <definedName name="solver_num" localSheetId="2" hidden="1">3</definedName>
    <definedName name="solver_num" localSheetId="3" hidden="1">4</definedName>
    <definedName name="solver_num" localSheetId="0" hidden="1">3</definedName>
    <definedName name="solver_num" localSheetId="1" hidden="1">3</definedName>
    <definedName name="solver_nwt" localSheetId="1" hidden="1">1</definedName>
    <definedName name="solver_opt" localSheetId="2" hidden="1">Arabidopsis!$C$37</definedName>
    <definedName name="solver_opt" localSheetId="3" hidden="1">'Light curve'!$J$31</definedName>
    <definedName name="solver_opt" localSheetId="0" hidden="1">Tobacco!$C$37</definedName>
    <definedName name="solver_opt" localSheetId="1" hidden="1">'TPU II'!$C$37</definedName>
    <definedName name="solver_pre" localSheetId="2" hidden="1">0.000001</definedName>
    <definedName name="solver_pre" localSheetId="3" hidden="1">0.000001</definedName>
    <definedName name="solver_pre" localSheetId="0" hidden="1">0.000001</definedName>
    <definedName name="solver_pre" localSheetId="1" hidden="1">0.000001</definedName>
    <definedName name="solver_rbv" localSheetId="2" hidden="1">1</definedName>
    <definedName name="solver_rbv" localSheetId="3" hidden="1">1</definedName>
    <definedName name="solver_rbv" localSheetId="0" hidden="1">1</definedName>
    <definedName name="solver_rbv" localSheetId="1" hidden="1">1</definedName>
    <definedName name="solver_rel1" localSheetId="2" hidden="1">3</definedName>
    <definedName name="solver_rel1" localSheetId="3" hidden="1">1</definedName>
    <definedName name="solver_rel1" localSheetId="0" hidden="1">3</definedName>
    <definedName name="solver_rel1" localSheetId="1" hidden="1">3</definedName>
    <definedName name="solver_rel10" localSheetId="3" hidden="1">3</definedName>
    <definedName name="solver_rel11" localSheetId="3" hidden="1">3</definedName>
    <definedName name="solver_rel12" localSheetId="3" hidden="1">3</definedName>
    <definedName name="solver_rel13" localSheetId="3" hidden="1">3</definedName>
    <definedName name="solver_rel14" localSheetId="3" hidden="1">3</definedName>
    <definedName name="solver_rel15" localSheetId="3" hidden="1">3</definedName>
    <definedName name="solver_rel16" localSheetId="3" hidden="1">3</definedName>
    <definedName name="solver_rel17" localSheetId="3" hidden="1">3</definedName>
    <definedName name="solver_rel18" localSheetId="3" hidden="1">1</definedName>
    <definedName name="solver_rel19" localSheetId="3" hidden="1">3</definedName>
    <definedName name="solver_rel2" localSheetId="2" hidden="1">1</definedName>
    <definedName name="solver_rel2" localSheetId="3" hidden="1">1</definedName>
    <definedName name="solver_rel2" localSheetId="0" hidden="1">1</definedName>
    <definedName name="solver_rel2" localSheetId="1" hidden="1">2</definedName>
    <definedName name="solver_rel20" localSheetId="3" hidden="1">3</definedName>
    <definedName name="solver_rel21" localSheetId="3" hidden="1">3</definedName>
    <definedName name="solver_rel22" localSheetId="3" hidden="1">3</definedName>
    <definedName name="solver_rel23" localSheetId="3" hidden="1">3</definedName>
    <definedName name="solver_rel24" localSheetId="3" hidden="1">3</definedName>
    <definedName name="solver_rel25" localSheetId="3" hidden="1">3</definedName>
    <definedName name="solver_rel26" localSheetId="3" hidden="1">3</definedName>
    <definedName name="solver_rel27" localSheetId="3" hidden="1">3</definedName>
    <definedName name="solver_rel28" localSheetId="3" hidden="1">1</definedName>
    <definedName name="solver_rel29" localSheetId="3" hidden="1">3</definedName>
    <definedName name="solver_rel3" localSheetId="2" hidden="1">3</definedName>
    <definedName name="solver_rel3" localSheetId="3" hidden="1">3</definedName>
    <definedName name="solver_rel3" localSheetId="0" hidden="1">3</definedName>
    <definedName name="solver_rel3" localSheetId="1" hidden="1">3</definedName>
    <definedName name="solver_rel30" localSheetId="3" hidden="1">3</definedName>
    <definedName name="solver_rel31" localSheetId="3" hidden="1">1</definedName>
    <definedName name="solver_rel32" localSheetId="3" hidden="1">3</definedName>
    <definedName name="solver_rel33" localSheetId="3" hidden="1">3</definedName>
    <definedName name="solver_rel34" localSheetId="3" hidden="1">1</definedName>
    <definedName name="solver_rel35" localSheetId="3" hidden="1">3</definedName>
    <definedName name="solver_rel36" localSheetId="3" hidden="1">3</definedName>
    <definedName name="solver_rel37" localSheetId="3" hidden="1">1</definedName>
    <definedName name="solver_rel38" localSheetId="3" hidden="1">3</definedName>
    <definedName name="solver_rel39" localSheetId="3" hidden="1">3</definedName>
    <definedName name="solver_rel4" localSheetId="3" hidden="1">3</definedName>
    <definedName name="solver_rel40" localSheetId="3" hidden="1">1</definedName>
    <definedName name="solver_rel41" localSheetId="3" hidden="1">1</definedName>
    <definedName name="solver_rel42" localSheetId="3" hidden="1">3</definedName>
    <definedName name="solver_rel43" localSheetId="3" hidden="1">3</definedName>
    <definedName name="solver_rel44" localSheetId="3" hidden="1">1</definedName>
    <definedName name="solver_rel45" localSheetId="3" hidden="1">1</definedName>
    <definedName name="solver_rel46" localSheetId="3" hidden="1">3</definedName>
    <definedName name="solver_rel47" localSheetId="3" hidden="1">3</definedName>
    <definedName name="solver_rel5" localSheetId="3" hidden="1">1</definedName>
    <definedName name="solver_rel6" localSheetId="3" hidden="1">1</definedName>
    <definedName name="solver_rel7" localSheetId="3" hidden="1">1</definedName>
    <definedName name="solver_rel8" localSheetId="3" hidden="1">1</definedName>
    <definedName name="solver_rel9" localSheetId="3" hidden="1">3</definedName>
    <definedName name="solver_rhs1" localSheetId="2" hidden="1">0</definedName>
    <definedName name="solver_rhs1" localSheetId="3" hidden="1">0.5</definedName>
    <definedName name="solver_rhs1" localSheetId="0" hidden="1">0</definedName>
    <definedName name="solver_rhs1" localSheetId="1" hidden="1">0</definedName>
    <definedName name="solver_rhs10" localSheetId="3" hidden="1">0</definedName>
    <definedName name="solver_rhs11" localSheetId="3" hidden="1">0</definedName>
    <definedName name="solver_rhs12" localSheetId="3" hidden="1">0</definedName>
    <definedName name="solver_rhs13" localSheetId="3" hidden="1">0</definedName>
    <definedName name="solver_rhs14" localSheetId="3" hidden="1">0</definedName>
    <definedName name="solver_rhs15" localSheetId="3" hidden="1">0</definedName>
    <definedName name="solver_rhs16" localSheetId="3" hidden="1">0</definedName>
    <definedName name="solver_rhs17" localSheetId="3" hidden="1">0</definedName>
    <definedName name="solver_rhs18" localSheetId="3" hidden="1">1</definedName>
    <definedName name="solver_rhs19" localSheetId="3" hidden="1">0</definedName>
    <definedName name="solver_rhs2" localSheetId="2" hidden="1">10</definedName>
    <definedName name="solver_rhs2" localSheetId="3" hidden="1">1</definedName>
    <definedName name="solver_rhs2" localSheetId="0" hidden="1">10</definedName>
    <definedName name="solver_rhs2" localSheetId="1" hidden="1">1000000</definedName>
    <definedName name="solver_rhs20" localSheetId="3" hidden="1">0</definedName>
    <definedName name="solver_rhs21" localSheetId="3" hidden="1">0</definedName>
    <definedName name="solver_rhs22" localSheetId="3" hidden="1">0</definedName>
    <definedName name="solver_rhs23" localSheetId="3" hidden="1">0</definedName>
    <definedName name="solver_rhs24" localSheetId="3" hidden="1">0</definedName>
    <definedName name="solver_rhs25" localSheetId="3" hidden="1">0</definedName>
    <definedName name="solver_rhs26" localSheetId="3" hidden="1">0.0001</definedName>
    <definedName name="solver_rhs27" localSheetId="3" hidden="1">'Light curve'!$G$31</definedName>
    <definedName name="solver_rhs28" localSheetId="3" hidden="1">0.5</definedName>
    <definedName name="solver_rhs29" localSheetId="3" hidden="1">0</definedName>
    <definedName name="solver_rhs3" localSheetId="2" hidden="1">0.01</definedName>
    <definedName name="solver_rhs3" localSheetId="3" hidden="1">0.01</definedName>
    <definedName name="solver_rhs3" localSheetId="0" hidden="1">0.01</definedName>
    <definedName name="solver_rhs3" localSheetId="1" hidden="1">0.01</definedName>
    <definedName name="solver_rhs30" localSheetId="3" hidden="1">0.0001</definedName>
    <definedName name="solver_rhs31" localSheetId="3" hidden="1">0.5</definedName>
    <definedName name="solver_rhs32" localSheetId="3" hidden="1">0</definedName>
    <definedName name="solver_rhs33" localSheetId="3" hidden="1">0.0001</definedName>
    <definedName name="solver_rhs34" localSheetId="3" hidden="1">0.5</definedName>
    <definedName name="solver_rhs35" localSheetId="3" hidden="1">0</definedName>
    <definedName name="solver_rhs36" localSheetId="3" hidden="1">0.0001</definedName>
    <definedName name="solver_rhs37" localSheetId="3" hidden="1">0.5</definedName>
    <definedName name="solver_rhs38" localSheetId="3" hidden="1">0</definedName>
    <definedName name="solver_rhs39" localSheetId="3" hidden="1">0.0001</definedName>
    <definedName name="solver_rhs4" localSheetId="3" hidden="1">'Light curve'!$G$31</definedName>
    <definedName name="solver_rhs40" localSheetId="3" hidden="1">0.5</definedName>
    <definedName name="solver_rhs41" localSheetId="3" hidden="1">1</definedName>
    <definedName name="solver_rhs42" localSheetId="3" hidden="1">0</definedName>
    <definedName name="solver_rhs43" localSheetId="3" hidden="1">0.0001</definedName>
    <definedName name="solver_rhs44" localSheetId="3" hidden="1">0.5</definedName>
    <definedName name="solver_rhs45" localSheetId="3" hidden="1">1</definedName>
    <definedName name="solver_rhs46" localSheetId="3" hidden="1">0</definedName>
    <definedName name="solver_rhs47" localSheetId="3" hidden="1">0.0001</definedName>
    <definedName name="solver_rhs5" localSheetId="3" hidden="1">0.5</definedName>
    <definedName name="solver_rhs6" localSheetId="3" hidden="1">0.5</definedName>
    <definedName name="solver_rhs7" localSheetId="3" hidden="1">0.5</definedName>
    <definedName name="solver_rhs8" localSheetId="3" hidden="1">0.5</definedName>
    <definedName name="solver_rhs9" localSheetId="3" hidden="1">0</definedName>
    <definedName name="solver_rlx" localSheetId="2" hidden="1">1</definedName>
    <definedName name="solver_rlx" localSheetId="3" hidden="1">2</definedName>
    <definedName name="solver_rlx" localSheetId="0" hidden="1">1</definedName>
    <definedName name="solver_rlx" localSheetId="1" hidden="1">1</definedName>
    <definedName name="solver_rsd" localSheetId="2" hidden="1">0</definedName>
    <definedName name="solver_rsd" localSheetId="3" hidden="1">0</definedName>
    <definedName name="solver_rsd" localSheetId="0" hidden="1">0</definedName>
    <definedName name="solver_rsd" localSheetId="1" hidden="1">0</definedName>
    <definedName name="solver_scl" localSheetId="2" hidden="1">2</definedName>
    <definedName name="solver_scl" localSheetId="3" hidden="1">1</definedName>
    <definedName name="solver_scl" localSheetId="0" hidden="1">2</definedName>
    <definedName name="solver_scl" localSheetId="1" hidden="1">2</definedName>
    <definedName name="solver_sho" localSheetId="2" hidden="1">2</definedName>
    <definedName name="solver_sho" localSheetId="3" hidden="1">2</definedName>
    <definedName name="solver_sho" localSheetId="0" hidden="1">2</definedName>
    <definedName name="solver_sho" localSheetId="1" hidden="1">2</definedName>
    <definedName name="solver_ssz" localSheetId="2" hidden="1">100</definedName>
    <definedName name="solver_ssz" localSheetId="3" hidden="1">100</definedName>
    <definedName name="solver_ssz" localSheetId="0" hidden="1">100</definedName>
    <definedName name="solver_ssz" localSheetId="1" hidden="1">100</definedName>
    <definedName name="solver_tim" localSheetId="2" hidden="1">2147483647</definedName>
    <definedName name="solver_tim" localSheetId="3" hidden="1">2147483647</definedName>
    <definedName name="solver_tim" localSheetId="0" hidden="1">2147483647</definedName>
    <definedName name="solver_tim" localSheetId="1" hidden="1">2147483647</definedName>
    <definedName name="solver_tol" localSheetId="2" hidden="1">0.01</definedName>
    <definedName name="solver_tol" localSheetId="3" hidden="1">0.01</definedName>
    <definedName name="solver_tol" localSheetId="0" hidden="1">0.01</definedName>
    <definedName name="solver_tol" localSheetId="1" hidden="1">0.01</definedName>
    <definedName name="solver_typ" localSheetId="2" hidden="1">3</definedName>
    <definedName name="solver_typ" localSheetId="3" hidden="1">3</definedName>
    <definedName name="solver_typ" localSheetId="0" hidden="1">3</definedName>
    <definedName name="solver_typ" localSheetId="1" hidden="1">2</definedName>
    <definedName name="solver_val" localSheetId="2" hidden="1">0</definedName>
    <definedName name="solver_val" localSheetId="3" hidden="1">0</definedName>
    <definedName name="solver_val" localSheetId="0" hidden="1">0</definedName>
    <definedName name="solver_val" localSheetId="1" hidden="1">0</definedName>
    <definedName name="solver_ver" localSheetId="2" hidden="1">2</definedName>
    <definedName name="solver_ver" localSheetId="3" hidden="1">2</definedName>
    <definedName name="solver_ver" localSheetId="0" hidden="1">2</definedName>
    <definedName name="solver_ver" localSheetId="1" hidden="1">3</definedName>
  </definedNames>
  <calcPr calcId="162913" concurrentCalc="0"/>
</workbook>
</file>

<file path=xl/calcChain.xml><?xml version="1.0" encoding="utf-8"?>
<calcChain xmlns="http://schemas.openxmlformats.org/spreadsheetml/2006/main">
  <c r="E84" i="2" l="1"/>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83" i="2"/>
  <c r="E12" i="2"/>
  <c r="G12" i="2"/>
  <c r="J12" i="2"/>
  <c r="E13" i="2"/>
  <c r="G13" i="2"/>
  <c r="J13" i="2"/>
  <c r="E14" i="2"/>
  <c r="G14" i="2"/>
  <c r="J14" i="2"/>
  <c r="E15" i="2"/>
  <c r="G15" i="2"/>
  <c r="J15" i="2"/>
  <c r="E16" i="2"/>
  <c r="G16" i="2"/>
  <c r="J16" i="2"/>
  <c r="E17" i="2"/>
  <c r="G17" i="2"/>
  <c r="J17" i="2"/>
  <c r="E18" i="2"/>
  <c r="G18" i="2"/>
  <c r="J18" i="2"/>
  <c r="E19" i="2"/>
  <c r="G19" i="2"/>
  <c r="J19" i="2"/>
  <c r="E20" i="2"/>
  <c r="G20" i="2"/>
  <c r="J20" i="2"/>
  <c r="E21" i="2"/>
  <c r="G21" i="2"/>
  <c r="J21" i="2"/>
  <c r="E22" i="2"/>
  <c r="G22" i="2"/>
  <c r="J22" i="2"/>
  <c r="E23" i="2"/>
  <c r="G23" i="2"/>
  <c r="J23" i="2"/>
  <c r="E24" i="2"/>
  <c r="G24" i="2"/>
  <c r="J24" i="2"/>
  <c r="E25" i="2"/>
  <c r="G25" i="2"/>
  <c r="J25" i="2"/>
  <c r="E26" i="2"/>
  <c r="G26" i="2"/>
  <c r="J26" i="2"/>
  <c r="E27" i="2"/>
  <c r="G27" i="2"/>
  <c r="J27" i="2"/>
  <c r="J28" i="2"/>
  <c r="J29" i="2"/>
  <c r="J30" i="2"/>
  <c r="J31" i="2"/>
  <c r="E11" i="2"/>
  <c r="G11" i="2"/>
  <c r="J11" i="2"/>
  <c r="H11" i="2"/>
  <c r="K11" i="2"/>
  <c r="L11" i="2"/>
  <c r="M11" i="2"/>
  <c r="H12" i="2"/>
  <c r="K12" i="2"/>
  <c r="L12" i="2"/>
  <c r="M12" i="2"/>
  <c r="H13" i="2"/>
  <c r="K13" i="2"/>
  <c r="L13" i="2"/>
  <c r="M13" i="2"/>
  <c r="H14" i="2"/>
  <c r="K14" i="2"/>
  <c r="L14" i="2"/>
  <c r="M14" i="2"/>
  <c r="H15" i="2"/>
  <c r="K15" i="2"/>
  <c r="L15" i="2"/>
  <c r="M15" i="2"/>
  <c r="H16" i="2"/>
  <c r="K16" i="2"/>
  <c r="L16" i="2"/>
  <c r="M16" i="2"/>
  <c r="H17" i="2"/>
  <c r="K17" i="2"/>
  <c r="L17" i="2"/>
  <c r="M17" i="2"/>
  <c r="H18" i="2"/>
  <c r="K18" i="2"/>
  <c r="I18" i="2"/>
  <c r="L18" i="2"/>
  <c r="M18" i="2"/>
  <c r="H19" i="2"/>
  <c r="K19" i="2"/>
  <c r="I19" i="2"/>
  <c r="L19" i="2"/>
  <c r="M19" i="2"/>
  <c r="H20" i="2"/>
  <c r="K20" i="2"/>
  <c r="I20" i="2"/>
  <c r="L20" i="2"/>
  <c r="M20" i="2"/>
  <c r="H21" i="2"/>
  <c r="K21" i="2"/>
  <c r="I21" i="2"/>
  <c r="L21" i="2"/>
  <c r="M21" i="2"/>
  <c r="H22" i="2"/>
  <c r="K22" i="2"/>
  <c r="I22" i="2"/>
  <c r="L22" i="2"/>
  <c r="M22" i="2"/>
  <c r="K23" i="2"/>
  <c r="I23" i="2"/>
  <c r="L23" i="2"/>
  <c r="M23" i="2"/>
  <c r="K24" i="2"/>
  <c r="I24" i="2"/>
  <c r="L24" i="2"/>
  <c r="M24" i="2"/>
  <c r="K25" i="2"/>
  <c r="I25" i="2"/>
  <c r="L25" i="2"/>
  <c r="M25" i="2"/>
  <c r="K26" i="2"/>
  <c r="I26" i="2"/>
  <c r="L26" i="2"/>
  <c r="M26" i="2"/>
  <c r="K27" i="2"/>
  <c r="I27" i="2"/>
  <c r="L27" i="2"/>
  <c r="M27" i="2"/>
  <c r="K28" i="2"/>
  <c r="L28" i="2"/>
  <c r="M28" i="2"/>
  <c r="K29" i="2"/>
  <c r="L29" i="2"/>
  <c r="M29" i="2"/>
  <c r="C37" i="2"/>
  <c r="C69" i="2"/>
  <c r="D25" i="4"/>
  <c r="D26" i="4"/>
  <c r="D27" i="4"/>
  <c r="D28" i="4"/>
  <c r="D29" i="4"/>
  <c r="D30" i="4"/>
  <c r="E12" i="3"/>
  <c r="E13" i="3"/>
  <c r="E14" i="3"/>
  <c r="E15" i="3"/>
  <c r="E16" i="3"/>
  <c r="E17" i="3"/>
  <c r="E18" i="3"/>
  <c r="E19" i="3"/>
  <c r="E20" i="3"/>
  <c r="E21" i="3"/>
  <c r="E22" i="3"/>
  <c r="E23" i="3"/>
  <c r="E24" i="3"/>
  <c r="E25" i="3"/>
  <c r="E26" i="3"/>
  <c r="E27" i="3"/>
  <c r="E28" i="3"/>
  <c r="E29" i="3"/>
  <c r="E30" i="3"/>
  <c r="E31" i="3"/>
  <c r="E11" i="3"/>
  <c r="E11" i="1"/>
  <c r="C40" i="4"/>
  <c r="G25" i="3"/>
  <c r="G12" i="3"/>
  <c r="G13" i="3"/>
  <c r="G14" i="3"/>
  <c r="G15" i="3"/>
  <c r="G16" i="3"/>
  <c r="G17" i="3"/>
  <c r="G18" i="3"/>
  <c r="G19" i="3"/>
  <c r="G20" i="3"/>
  <c r="G21" i="3"/>
  <c r="G22" i="3"/>
  <c r="G23" i="3"/>
  <c r="G24" i="3"/>
  <c r="G26" i="3"/>
  <c r="G27" i="3"/>
  <c r="G28" i="3"/>
  <c r="G29" i="3"/>
  <c r="G30" i="3"/>
  <c r="G31" i="3"/>
  <c r="G11" i="3"/>
  <c r="C67" i="2"/>
  <c r="C68" i="2"/>
  <c r="G28" i="2"/>
  <c r="G29" i="2"/>
  <c r="G30" i="2"/>
  <c r="G31" i="2"/>
  <c r="G23" i="1"/>
  <c r="G24" i="1"/>
  <c r="G25" i="1"/>
  <c r="G26" i="1"/>
  <c r="G27" i="1"/>
  <c r="G28" i="1"/>
  <c r="G29" i="1"/>
  <c r="G30" i="1"/>
  <c r="G31" i="1"/>
  <c r="G11" i="1"/>
  <c r="E12" i="1"/>
  <c r="G12" i="1"/>
  <c r="E13" i="1"/>
  <c r="G13" i="1"/>
  <c r="E14" i="1"/>
  <c r="G14" i="1"/>
  <c r="E15" i="1"/>
  <c r="G15" i="1"/>
  <c r="E16" i="1"/>
  <c r="G16" i="1"/>
  <c r="E17" i="1"/>
  <c r="G17" i="1"/>
  <c r="E18" i="1"/>
  <c r="G18" i="1"/>
  <c r="E19" i="1"/>
  <c r="G19" i="1"/>
  <c r="E20" i="1"/>
  <c r="G20" i="1"/>
  <c r="E21" i="1"/>
  <c r="G21" i="1"/>
  <c r="G22" i="1"/>
  <c r="C10" i="4"/>
  <c r="I15" i="4"/>
  <c r="D15" i="4"/>
  <c r="F15" i="4"/>
  <c r="G15" i="4"/>
  <c r="J15" i="4"/>
  <c r="I16" i="4"/>
  <c r="D16" i="4"/>
  <c r="F16" i="4"/>
  <c r="G16" i="4"/>
  <c r="J16" i="4"/>
  <c r="I17" i="4"/>
  <c r="D17" i="4"/>
  <c r="F17" i="4"/>
  <c r="G17" i="4"/>
  <c r="J17" i="4"/>
  <c r="I18" i="4"/>
  <c r="D18" i="4"/>
  <c r="F18" i="4"/>
  <c r="G18" i="4"/>
  <c r="J18" i="4"/>
  <c r="I19" i="4"/>
  <c r="D19" i="4"/>
  <c r="F19" i="4"/>
  <c r="G19" i="4"/>
  <c r="J19" i="4"/>
  <c r="I20" i="4"/>
  <c r="D20" i="4"/>
  <c r="F20" i="4"/>
  <c r="G20" i="4"/>
  <c r="J20" i="4"/>
  <c r="I21" i="4"/>
  <c r="D21" i="4"/>
  <c r="F21" i="4"/>
  <c r="G21" i="4"/>
  <c r="J21" i="4"/>
  <c r="I22" i="4"/>
  <c r="D22" i="4"/>
  <c r="F22" i="4"/>
  <c r="G22" i="4"/>
  <c r="J22" i="4"/>
  <c r="I23" i="4"/>
  <c r="D23" i="4"/>
  <c r="F23" i="4"/>
  <c r="G23" i="4"/>
  <c r="J23" i="4"/>
  <c r="J24" i="4"/>
  <c r="J25" i="4"/>
  <c r="J26" i="4"/>
  <c r="J27" i="4"/>
  <c r="J28" i="4"/>
  <c r="J29" i="4"/>
  <c r="J30" i="4"/>
  <c r="J31" i="4"/>
  <c r="F24" i="4"/>
  <c r="F25" i="4"/>
  <c r="F26" i="4"/>
  <c r="F27" i="4"/>
  <c r="F28" i="4"/>
  <c r="F29" i="4"/>
  <c r="F30" i="4"/>
  <c r="C29" i="5"/>
  <c r="C28" i="5"/>
  <c r="C27" i="5"/>
  <c r="C26" i="5"/>
  <c r="C25" i="5"/>
  <c r="C24" i="5"/>
  <c r="C23" i="5"/>
  <c r="C22" i="5"/>
  <c r="C21" i="5"/>
  <c r="C20" i="5"/>
  <c r="C19" i="5"/>
  <c r="C18" i="5"/>
  <c r="C17" i="5"/>
  <c r="C16" i="5"/>
  <c r="C15" i="5"/>
  <c r="C14" i="5"/>
  <c r="C75" i="3"/>
  <c r="D48" i="3"/>
  <c r="C74" i="3"/>
  <c r="D47" i="3"/>
  <c r="C73" i="3"/>
  <c r="D46" i="3"/>
  <c r="C72" i="3"/>
  <c r="D45" i="3"/>
  <c r="C71" i="3"/>
  <c r="D44" i="3"/>
  <c r="C75" i="1"/>
  <c r="D48" i="1"/>
  <c r="C74" i="1"/>
  <c r="D47" i="1"/>
  <c r="C73" i="1"/>
  <c r="D46" i="1"/>
  <c r="C72" i="1"/>
  <c r="D45" i="1"/>
  <c r="C71" i="1"/>
  <c r="D44" i="1"/>
  <c r="K11" i="3"/>
  <c r="L11" i="3"/>
  <c r="K12" i="3"/>
  <c r="L12" i="3"/>
  <c r="C69" i="3"/>
  <c r="C67" i="3"/>
  <c r="C68" i="3"/>
  <c r="H13" i="3"/>
  <c r="K13" i="3"/>
  <c r="L13" i="3"/>
  <c r="H14" i="3"/>
  <c r="K14" i="3"/>
  <c r="L14" i="3"/>
  <c r="H15" i="3"/>
  <c r="K15" i="3"/>
  <c r="L15" i="3"/>
  <c r="H16" i="3"/>
  <c r="K16" i="3"/>
  <c r="L16" i="3"/>
  <c r="H17" i="3"/>
  <c r="K17" i="3"/>
  <c r="I17" i="3"/>
  <c r="L17" i="3"/>
  <c r="H18" i="3"/>
  <c r="K18" i="3"/>
  <c r="I18" i="3"/>
  <c r="L18" i="3"/>
  <c r="H19" i="3"/>
  <c r="K19" i="3"/>
  <c r="I19" i="3"/>
  <c r="L19" i="3"/>
  <c r="H20" i="3"/>
  <c r="K20" i="3"/>
  <c r="I20" i="3"/>
  <c r="L20" i="3"/>
  <c r="K21" i="3"/>
  <c r="I21" i="3"/>
  <c r="L21" i="3"/>
  <c r="K22" i="3"/>
  <c r="I22" i="3"/>
  <c r="L22" i="3"/>
  <c r="K23" i="3"/>
  <c r="I23" i="3"/>
  <c r="L23" i="3"/>
  <c r="K24" i="3"/>
  <c r="I24" i="3"/>
  <c r="L24" i="3"/>
  <c r="K25" i="3"/>
  <c r="I25" i="3"/>
  <c r="L25" i="3"/>
  <c r="K26" i="3"/>
  <c r="I26" i="3"/>
  <c r="L26" i="3"/>
  <c r="K27" i="3"/>
  <c r="I27" i="3"/>
  <c r="L27" i="3"/>
  <c r="K28" i="3"/>
  <c r="L28" i="3"/>
  <c r="K29" i="3"/>
  <c r="L29" i="3"/>
  <c r="M11" i="3"/>
  <c r="M12" i="3"/>
  <c r="M13" i="3"/>
  <c r="M14" i="3"/>
  <c r="M15" i="3"/>
  <c r="M16" i="3"/>
  <c r="M17" i="3"/>
  <c r="M18" i="3"/>
  <c r="M19" i="3"/>
  <c r="M20" i="3"/>
  <c r="M21" i="3"/>
  <c r="M22" i="3"/>
  <c r="M23" i="3"/>
  <c r="J24" i="3"/>
  <c r="M24" i="3"/>
  <c r="M25" i="3"/>
  <c r="M26" i="3"/>
  <c r="M27" i="3"/>
  <c r="J28" i="3"/>
  <c r="M28" i="3"/>
  <c r="J29" i="3"/>
  <c r="M29" i="3"/>
  <c r="C37" i="3"/>
  <c r="I15" i="2"/>
  <c r="I16" i="2"/>
  <c r="C203" i="4"/>
  <c r="D203" i="4"/>
  <c r="C202" i="4"/>
  <c r="D202" i="4"/>
  <c r="C201" i="4"/>
  <c r="D201" i="4"/>
  <c r="C200" i="4"/>
  <c r="D200" i="4"/>
  <c r="C199" i="4"/>
  <c r="D199" i="4"/>
  <c r="C198" i="4"/>
  <c r="D198" i="4"/>
  <c r="C197" i="4"/>
  <c r="D197" i="4"/>
  <c r="C196" i="4"/>
  <c r="D196" i="4"/>
  <c r="C195" i="4"/>
  <c r="D195" i="4"/>
  <c r="C194" i="4"/>
  <c r="D194" i="4"/>
  <c r="C193" i="4"/>
  <c r="D193" i="4"/>
  <c r="C192" i="4"/>
  <c r="D192" i="4"/>
  <c r="C191" i="4"/>
  <c r="D191" i="4"/>
  <c r="C190" i="4"/>
  <c r="D190" i="4"/>
  <c r="C189" i="4"/>
  <c r="D189" i="4"/>
  <c r="C188" i="4"/>
  <c r="D188" i="4"/>
  <c r="C187" i="4"/>
  <c r="D187" i="4"/>
  <c r="C186" i="4"/>
  <c r="D186" i="4"/>
  <c r="C185" i="4"/>
  <c r="D185" i="4"/>
  <c r="C184" i="4"/>
  <c r="D184" i="4"/>
  <c r="C183" i="4"/>
  <c r="D183" i="4"/>
  <c r="C182" i="4"/>
  <c r="D182" i="4"/>
  <c r="C181" i="4"/>
  <c r="D181" i="4"/>
  <c r="C180" i="4"/>
  <c r="D180" i="4"/>
  <c r="C179" i="4"/>
  <c r="D179" i="4"/>
  <c r="C178" i="4"/>
  <c r="D178" i="4"/>
  <c r="C177" i="4"/>
  <c r="D177" i="4"/>
  <c r="C176" i="4"/>
  <c r="D176" i="4"/>
  <c r="C175" i="4"/>
  <c r="D175" i="4"/>
  <c r="C174" i="4"/>
  <c r="D174" i="4"/>
  <c r="C173" i="4"/>
  <c r="D173" i="4"/>
  <c r="C172" i="4"/>
  <c r="D172" i="4"/>
  <c r="C171" i="4"/>
  <c r="D171" i="4"/>
  <c r="C170" i="4"/>
  <c r="D170" i="4"/>
  <c r="C169" i="4"/>
  <c r="D169" i="4"/>
  <c r="C168" i="4"/>
  <c r="D168" i="4"/>
  <c r="C167" i="4"/>
  <c r="D167" i="4"/>
  <c r="C166" i="4"/>
  <c r="D166" i="4"/>
  <c r="C165" i="4"/>
  <c r="D165" i="4"/>
  <c r="C164" i="4"/>
  <c r="D164" i="4"/>
  <c r="C163" i="4"/>
  <c r="D163" i="4"/>
  <c r="C162" i="4"/>
  <c r="D162" i="4"/>
  <c r="C161" i="4"/>
  <c r="D161" i="4"/>
  <c r="C160" i="4"/>
  <c r="D160" i="4"/>
  <c r="C159" i="4"/>
  <c r="D159" i="4"/>
  <c r="C158" i="4"/>
  <c r="D158" i="4"/>
  <c r="C157" i="4"/>
  <c r="D157" i="4"/>
  <c r="C156" i="4"/>
  <c r="D156" i="4"/>
  <c r="C155" i="4"/>
  <c r="D155" i="4"/>
  <c r="C154" i="4"/>
  <c r="D154" i="4"/>
  <c r="C153" i="4"/>
  <c r="D153" i="4"/>
  <c r="C152" i="4"/>
  <c r="D152" i="4"/>
  <c r="C151" i="4"/>
  <c r="D151" i="4"/>
  <c r="C150" i="4"/>
  <c r="D150" i="4"/>
  <c r="C149" i="4"/>
  <c r="D149" i="4"/>
  <c r="C148" i="4"/>
  <c r="D148" i="4"/>
  <c r="C147" i="4"/>
  <c r="D147" i="4"/>
  <c r="C146" i="4"/>
  <c r="D146" i="4"/>
  <c r="C145" i="4"/>
  <c r="D145" i="4"/>
  <c r="C144" i="4"/>
  <c r="D144" i="4"/>
  <c r="C143" i="4"/>
  <c r="D143" i="4"/>
  <c r="C142" i="4"/>
  <c r="D142" i="4"/>
  <c r="C141" i="4"/>
  <c r="D141" i="4"/>
  <c r="C140" i="4"/>
  <c r="D140" i="4"/>
  <c r="C139" i="4"/>
  <c r="D139" i="4"/>
  <c r="C138" i="4"/>
  <c r="D138" i="4"/>
  <c r="C137" i="4"/>
  <c r="D137" i="4"/>
  <c r="C136" i="4"/>
  <c r="D136" i="4"/>
  <c r="C135" i="4"/>
  <c r="D135" i="4"/>
  <c r="C134" i="4"/>
  <c r="D134" i="4"/>
  <c r="C133" i="4"/>
  <c r="D133" i="4"/>
  <c r="C132" i="4"/>
  <c r="D132" i="4"/>
  <c r="C131" i="4"/>
  <c r="D131" i="4"/>
  <c r="C130" i="4"/>
  <c r="D130" i="4"/>
  <c r="C129" i="4"/>
  <c r="D129" i="4"/>
  <c r="C128" i="4"/>
  <c r="D128" i="4"/>
  <c r="C127" i="4"/>
  <c r="D127" i="4"/>
  <c r="C126" i="4"/>
  <c r="D126" i="4"/>
  <c r="C125" i="4"/>
  <c r="D125" i="4"/>
  <c r="C124" i="4"/>
  <c r="D124" i="4"/>
  <c r="C123" i="4"/>
  <c r="D123" i="4"/>
  <c r="C122" i="4"/>
  <c r="D122" i="4"/>
  <c r="C121" i="4"/>
  <c r="D121" i="4"/>
  <c r="C120" i="4"/>
  <c r="D120" i="4"/>
  <c r="C119" i="4"/>
  <c r="D119" i="4"/>
  <c r="C118" i="4"/>
  <c r="D118" i="4"/>
  <c r="C117" i="4"/>
  <c r="D117" i="4"/>
  <c r="C116" i="4"/>
  <c r="D116" i="4"/>
  <c r="C115" i="4"/>
  <c r="D115" i="4"/>
  <c r="C114" i="4"/>
  <c r="D114" i="4"/>
  <c r="C113" i="4"/>
  <c r="D113" i="4"/>
  <c r="C112" i="4"/>
  <c r="D112" i="4"/>
  <c r="C111" i="4"/>
  <c r="D111" i="4"/>
  <c r="C110" i="4"/>
  <c r="D110" i="4"/>
  <c r="C109" i="4"/>
  <c r="D109" i="4"/>
  <c r="C108" i="4"/>
  <c r="D108" i="4"/>
  <c r="C107" i="4"/>
  <c r="D107" i="4"/>
  <c r="C106" i="4"/>
  <c r="D106" i="4"/>
  <c r="C105" i="4"/>
  <c r="D105" i="4"/>
  <c r="C104" i="4"/>
  <c r="D104" i="4"/>
  <c r="C103" i="4"/>
  <c r="D103" i="4"/>
  <c r="C102" i="4"/>
  <c r="D102" i="4"/>
  <c r="C101" i="4"/>
  <c r="D101" i="4"/>
  <c r="C100" i="4"/>
  <c r="D100" i="4"/>
  <c r="C99" i="4"/>
  <c r="D99" i="4"/>
  <c r="C98" i="4"/>
  <c r="D98" i="4"/>
  <c r="C97" i="4"/>
  <c r="D97" i="4"/>
  <c r="C96" i="4"/>
  <c r="D96" i="4"/>
  <c r="C95" i="4"/>
  <c r="D95" i="4"/>
  <c r="C94" i="4"/>
  <c r="D94" i="4"/>
  <c r="C93" i="4"/>
  <c r="D93" i="4"/>
  <c r="C92" i="4"/>
  <c r="D92" i="4"/>
  <c r="C91" i="4"/>
  <c r="D91" i="4"/>
  <c r="C90" i="4"/>
  <c r="D90" i="4"/>
  <c r="C89" i="4"/>
  <c r="D89" i="4"/>
  <c r="C88" i="4"/>
  <c r="D88" i="4"/>
  <c r="C87" i="4"/>
  <c r="D87" i="4"/>
  <c r="C86" i="4"/>
  <c r="D86" i="4"/>
  <c r="C85" i="4"/>
  <c r="D85" i="4"/>
  <c r="C84" i="4"/>
  <c r="D84" i="4"/>
  <c r="G24" i="4"/>
  <c r="G25" i="4"/>
  <c r="G26" i="4"/>
  <c r="G27" i="4"/>
  <c r="G28" i="4"/>
  <c r="G29" i="4"/>
  <c r="G30" i="4"/>
  <c r="G31" i="4"/>
  <c r="I30" i="4"/>
  <c r="H30" i="4"/>
  <c r="I29" i="4"/>
  <c r="H29" i="4"/>
  <c r="I28" i="4"/>
  <c r="H28" i="4"/>
  <c r="I27" i="4"/>
  <c r="H27" i="4"/>
  <c r="I26" i="4"/>
  <c r="H26" i="4"/>
  <c r="I25" i="4"/>
  <c r="H25" i="4"/>
  <c r="I24" i="4"/>
  <c r="H24" i="4"/>
  <c r="D24" i="4"/>
  <c r="H23" i="4"/>
  <c r="H22" i="4"/>
  <c r="H21" i="4"/>
  <c r="H20" i="4"/>
  <c r="H19" i="4"/>
  <c r="H18" i="4"/>
  <c r="H17" i="4"/>
  <c r="H16" i="4"/>
  <c r="H15" i="4"/>
  <c r="C200" i="3"/>
  <c r="D200" i="3"/>
  <c r="E200" i="3"/>
  <c r="F200" i="3"/>
  <c r="G200" i="3"/>
  <c r="H200" i="3"/>
  <c r="C199" i="3"/>
  <c r="D199" i="3"/>
  <c r="E199" i="3"/>
  <c r="F199" i="3"/>
  <c r="G199" i="3"/>
  <c r="H199" i="3"/>
  <c r="C198" i="3"/>
  <c r="D198" i="3"/>
  <c r="E198" i="3"/>
  <c r="F198" i="3"/>
  <c r="G198" i="3"/>
  <c r="H198" i="3"/>
  <c r="C197" i="3"/>
  <c r="D197" i="3"/>
  <c r="E197" i="3"/>
  <c r="F197" i="3"/>
  <c r="G197" i="3"/>
  <c r="H197" i="3"/>
  <c r="C196" i="3"/>
  <c r="D196" i="3"/>
  <c r="E196" i="3"/>
  <c r="F196" i="3"/>
  <c r="G196" i="3"/>
  <c r="H196" i="3"/>
  <c r="C195" i="3"/>
  <c r="D195" i="3"/>
  <c r="E195" i="3"/>
  <c r="F195" i="3"/>
  <c r="G195" i="3"/>
  <c r="H195" i="3"/>
  <c r="C194" i="3"/>
  <c r="D194" i="3"/>
  <c r="E194" i="3"/>
  <c r="F194" i="3"/>
  <c r="G194" i="3"/>
  <c r="H194" i="3"/>
  <c r="C193" i="3"/>
  <c r="D193" i="3"/>
  <c r="E193" i="3"/>
  <c r="F193" i="3"/>
  <c r="G193" i="3"/>
  <c r="H193" i="3"/>
  <c r="C192" i="3"/>
  <c r="D192" i="3"/>
  <c r="E192" i="3"/>
  <c r="F192" i="3"/>
  <c r="G192" i="3"/>
  <c r="H192" i="3"/>
  <c r="C191" i="3"/>
  <c r="D191" i="3"/>
  <c r="E191" i="3"/>
  <c r="F191" i="3"/>
  <c r="G191" i="3"/>
  <c r="H191" i="3"/>
  <c r="C190" i="3"/>
  <c r="D190" i="3"/>
  <c r="E190" i="3"/>
  <c r="F190" i="3"/>
  <c r="G190" i="3"/>
  <c r="H190" i="3"/>
  <c r="C189" i="3"/>
  <c r="D189" i="3"/>
  <c r="E189" i="3"/>
  <c r="F189" i="3"/>
  <c r="G189" i="3"/>
  <c r="H189" i="3"/>
  <c r="C188" i="3"/>
  <c r="D188" i="3"/>
  <c r="E188" i="3"/>
  <c r="F188" i="3"/>
  <c r="G188" i="3"/>
  <c r="H188" i="3"/>
  <c r="C187" i="3"/>
  <c r="D187" i="3"/>
  <c r="E187" i="3"/>
  <c r="F187" i="3"/>
  <c r="G187" i="3"/>
  <c r="H187" i="3"/>
  <c r="C186" i="3"/>
  <c r="D186" i="3"/>
  <c r="E186" i="3"/>
  <c r="F186" i="3"/>
  <c r="G186" i="3"/>
  <c r="H186" i="3"/>
  <c r="C185" i="3"/>
  <c r="D185" i="3"/>
  <c r="E185" i="3"/>
  <c r="F185" i="3"/>
  <c r="G185" i="3"/>
  <c r="H185" i="3"/>
  <c r="C184" i="3"/>
  <c r="D184" i="3"/>
  <c r="E184" i="3"/>
  <c r="F184" i="3"/>
  <c r="G184" i="3"/>
  <c r="H184" i="3"/>
  <c r="C183" i="3"/>
  <c r="D183" i="3"/>
  <c r="E183" i="3"/>
  <c r="F183" i="3"/>
  <c r="G183" i="3"/>
  <c r="H183" i="3"/>
  <c r="C182" i="3"/>
  <c r="D182" i="3"/>
  <c r="E182" i="3"/>
  <c r="F182" i="3"/>
  <c r="G182" i="3"/>
  <c r="H182" i="3"/>
  <c r="C181" i="3"/>
  <c r="D181" i="3"/>
  <c r="E181" i="3"/>
  <c r="F181" i="3"/>
  <c r="G181" i="3"/>
  <c r="H181" i="3"/>
  <c r="C180" i="3"/>
  <c r="D180" i="3"/>
  <c r="E180" i="3"/>
  <c r="F180" i="3"/>
  <c r="G180" i="3"/>
  <c r="H180" i="3"/>
  <c r="C179" i="3"/>
  <c r="D179" i="3"/>
  <c r="E179" i="3"/>
  <c r="F179" i="3"/>
  <c r="G179" i="3"/>
  <c r="H179" i="3"/>
  <c r="C178" i="3"/>
  <c r="D178" i="3"/>
  <c r="E178" i="3"/>
  <c r="F178" i="3"/>
  <c r="G178" i="3"/>
  <c r="H178" i="3"/>
  <c r="C177" i="3"/>
  <c r="D177" i="3"/>
  <c r="E177" i="3"/>
  <c r="F177" i="3"/>
  <c r="G177" i="3"/>
  <c r="H177" i="3"/>
  <c r="C176" i="3"/>
  <c r="D176" i="3"/>
  <c r="E176" i="3"/>
  <c r="F176" i="3"/>
  <c r="G176" i="3"/>
  <c r="H176" i="3"/>
  <c r="C175" i="3"/>
  <c r="D175" i="3"/>
  <c r="E175" i="3"/>
  <c r="F175" i="3"/>
  <c r="G175" i="3"/>
  <c r="H175" i="3"/>
  <c r="C174" i="3"/>
  <c r="D174" i="3"/>
  <c r="E174" i="3"/>
  <c r="F174" i="3"/>
  <c r="G174" i="3"/>
  <c r="H174" i="3"/>
  <c r="C173" i="3"/>
  <c r="D173" i="3"/>
  <c r="E173" i="3"/>
  <c r="F173" i="3"/>
  <c r="G173" i="3"/>
  <c r="H173" i="3"/>
  <c r="C172" i="3"/>
  <c r="D172" i="3"/>
  <c r="E172" i="3"/>
  <c r="F172" i="3"/>
  <c r="G172" i="3"/>
  <c r="H172" i="3"/>
  <c r="C171" i="3"/>
  <c r="D171" i="3"/>
  <c r="E171" i="3"/>
  <c r="F171" i="3"/>
  <c r="G171" i="3"/>
  <c r="H171" i="3"/>
  <c r="C170" i="3"/>
  <c r="D170" i="3"/>
  <c r="E170" i="3"/>
  <c r="F170" i="3"/>
  <c r="G170" i="3"/>
  <c r="H170" i="3"/>
  <c r="C169" i="3"/>
  <c r="D169" i="3"/>
  <c r="E169" i="3"/>
  <c r="F169" i="3"/>
  <c r="G169" i="3"/>
  <c r="H169" i="3"/>
  <c r="C168" i="3"/>
  <c r="D168" i="3"/>
  <c r="E168" i="3"/>
  <c r="F168" i="3"/>
  <c r="G168" i="3"/>
  <c r="H168" i="3"/>
  <c r="C167" i="3"/>
  <c r="D167" i="3"/>
  <c r="E167" i="3"/>
  <c r="F167" i="3"/>
  <c r="G167" i="3"/>
  <c r="H167" i="3"/>
  <c r="C166" i="3"/>
  <c r="D166" i="3"/>
  <c r="E166" i="3"/>
  <c r="F166" i="3"/>
  <c r="G166" i="3"/>
  <c r="H166" i="3"/>
  <c r="C165" i="3"/>
  <c r="D165" i="3"/>
  <c r="E165" i="3"/>
  <c r="F165" i="3"/>
  <c r="G165" i="3"/>
  <c r="H165" i="3"/>
  <c r="C164" i="3"/>
  <c r="D164" i="3"/>
  <c r="E164" i="3"/>
  <c r="F164" i="3"/>
  <c r="G164" i="3"/>
  <c r="H164" i="3"/>
  <c r="C163" i="3"/>
  <c r="D163" i="3"/>
  <c r="E163" i="3"/>
  <c r="F163" i="3"/>
  <c r="G163" i="3"/>
  <c r="H163" i="3"/>
  <c r="C162" i="3"/>
  <c r="D162" i="3"/>
  <c r="E162" i="3"/>
  <c r="F162" i="3"/>
  <c r="G162" i="3"/>
  <c r="H162" i="3"/>
  <c r="C161" i="3"/>
  <c r="D161" i="3"/>
  <c r="E161" i="3"/>
  <c r="F161" i="3"/>
  <c r="G161" i="3"/>
  <c r="H161" i="3"/>
  <c r="C160" i="3"/>
  <c r="D160" i="3"/>
  <c r="E160" i="3"/>
  <c r="F160" i="3"/>
  <c r="G160" i="3"/>
  <c r="H160" i="3"/>
  <c r="C159" i="3"/>
  <c r="D159" i="3"/>
  <c r="E159" i="3"/>
  <c r="F159" i="3"/>
  <c r="G159" i="3"/>
  <c r="H159" i="3"/>
  <c r="C158" i="3"/>
  <c r="D158" i="3"/>
  <c r="E158" i="3"/>
  <c r="F158" i="3"/>
  <c r="G158" i="3"/>
  <c r="H158" i="3"/>
  <c r="C157" i="3"/>
  <c r="D157" i="3"/>
  <c r="E157" i="3"/>
  <c r="F157" i="3"/>
  <c r="G157" i="3"/>
  <c r="H157" i="3"/>
  <c r="C156" i="3"/>
  <c r="D156" i="3"/>
  <c r="E156" i="3"/>
  <c r="F156" i="3"/>
  <c r="G156" i="3"/>
  <c r="H156" i="3"/>
  <c r="C155" i="3"/>
  <c r="D155" i="3"/>
  <c r="E155" i="3"/>
  <c r="F155" i="3"/>
  <c r="G155" i="3"/>
  <c r="H155" i="3"/>
  <c r="C154" i="3"/>
  <c r="D154" i="3"/>
  <c r="E154" i="3"/>
  <c r="F154" i="3"/>
  <c r="G154" i="3"/>
  <c r="H154" i="3"/>
  <c r="C153" i="3"/>
  <c r="D153" i="3"/>
  <c r="E153" i="3"/>
  <c r="F153" i="3"/>
  <c r="G153" i="3"/>
  <c r="H153" i="3"/>
  <c r="C152" i="3"/>
  <c r="D152" i="3"/>
  <c r="E152" i="3"/>
  <c r="F152" i="3"/>
  <c r="G152" i="3"/>
  <c r="H152" i="3"/>
  <c r="C151" i="3"/>
  <c r="D151" i="3"/>
  <c r="E151" i="3"/>
  <c r="F151" i="3"/>
  <c r="G151" i="3"/>
  <c r="H151" i="3"/>
  <c r="C150" i="3"/>
  <c r="D150" i="3"/>
  <c r="E150" i="3"/>
  <c r="F150" i="3"/>
  <c r="G150" i="3"/>
  <c r="H150" i="3"/>
  <c r="C149" i="3"/>
  <c r="D149" i="3"/>
  <c r="E149" i="3"/>
  <c r="F149" i="3"/>
  <c r="G149" i="3"/>
  <c r="H149" i="3"/>
  <c r="C148" i="3"/>
  <c r="D148" i="3"/>
  <c r="E148" i="3"/>
  <c r="F148" i="3"/>
  <c r="G148" i="3"/>
  <c r="H148" i="3"/>
  <c r="C147" i="3"/>
  <c r="D147" i="3"/>
  <c r="E147" i="3"/>
  <c r="F147" i="3"/>
  <c r="G147" i="3"/>
  <c r="H147" i="3"/>
  <c r="C146" i="3"/>
  <c r="D146" i="3"/>
  <c r="E146" i="3"/>
  <c r="F146" i="3"/>
  <c r="G146" i="3"/>
  <c r="H146" i="3"/>
  <c r="C145" i="3"/>
  <c r="D145" i="3"/>
  <c r="E145" i="3"/>
  <c r="F145" i="3"/>
  <c r="G145" i="3"/>
  <c r="H145" i="3"/>
  <c r="C144" i="3"/>
  <c r="D144" i="3"/>
  <c r="E144" i="3"/>
  <c r="F144" i="3"/>
  <c r="G144" i="3"/>
  <c r="H144" i="3"/>
  <c r="C143" i="3"/>
  <c r="D143" i="3"/>
  <c r="E143" i="3"/>
  <c r="F143" i="3"/>
  <c r="G143" i="3"/>
  <c r="H143" i="3"/>
  <c r="C142" i="3"/>
  <c r="D142" i="3"/>
  <c r="E142" i="3"/>
  <c r="F142" i="3"/>
  <c r="G142" i="3"/>
  <c r="H142" i="3"/>
  <c r="C141" i="3"/>
  <c r="D141" i="3"/>
  <c r="E141" i="3"/>
  <c r="F141" i="3"/>
  <c r="G141" i="3"/>
  <c r="H141" i="3"/>
  <c r="C140" i="3"/>
  <c r="D140" i="3"/>
  <c r="E140" i="3"/>
  <c r="F140" i="3"/>
  <c r="G140" i="3"/>
  <c r="H140" i="3"/>
  <c r="C139" i="3"/>
  <c r="D139" i="3"/>
  <c r="E139" i="3"/>
  <c r="F139" i="3"/>
  <c r="G139" i="3"/>
  <c r="H139" i="3"/>
  <c r="C138" i="3"/>
  <c r="D138" i="3"/>
  <c r="E138" i="3"/>
  <c r="F138" i="3"/>
  <c r="G138" i="3"/>
  <c r="H138" i="3"/>
  <c r="C137" i="3"/>
  <c r="D137" i="3"/>
  <c r="E137" i="3"/>
  <c r="F137" i="3"/>
  <c r="G137" i="3"/>
  <c r="H137" i="3"/>
  <c r="C136" i="3"/>
  <c r="D136" i="3"/>
  <c r="E136" i="3"/>
  <c r="F136" i="3"/>
  <c r="G136" i="3"/>
  <c r="H136" i="3"/>
  <c r="C135" i="3"/>
  <c r="D135" i="3"/>
  <c r="E135" i="3"/>
  <c r="F135" i="3"/>
  <c r="G135" i="3"/>
  <c r="H135" i="3"/>
  <c r="C134" i="3"/>
  <c r="D134" i="3"/>
  <c r="E134" i="3"/>
  <c r="F134" i="3"/>
  <c r="G134" i="3"/>
  <c r="H134" i="3"/>
  <c r="C133" i="3"/>
  <c r="D133" i="3"/>
  <c r="E133" i="3"/>
  <c r="F133" i="3"/>
  <c r="G133" i="3"/>
  <c r="H133" i="3"/>
  <c r="C132" i="3"/>
  <c r="D132" i="3"/>
  <c r="E132" i="3"/>
  <c r="F132" i="3"/>
  <c r="G132" i="3"/>
  <c r="H132" i="3"/>
  <c r="C131" i="3"/>
  <c r="D131" i="3"/>
  <c r="E131" i="3"/>
  <c r="F131" i="3"/>
  <c r="G131" i="3"/>
  <c r="H131" i="3"/>
  <c r="C130" i="3"/>
  <c r="D130" i="3"/>
  <c r="E130" i="3"/>
  <c r="F130" i="3"/>
  <c r="G130" i="3"/>
  <c r="H130" i="3"/>
  <c r="C129" i="3"/>
  <c r="D129" i="3"/>
  <c r="E129" i="3"/>
  <c r="F129" i="3"/>
  <c r="G129" i="3"/>
  <c r="H129" i="3"/>
  <c r="C128" i="3"/>
  <c r="D128" i="3"/>
  <c r="E128" i="3"/>
  <c r="F128" i="3"/>
  <c r="G128" i="3"/>
  <c r="H128" i="3"/>
  <c r="C127" i="3"/>
  <c r="D127" i="3"/>
  <c r="E127" i="3"/>
  <c r="F127" i="3"/>
  <c r="G127" i="3"/>
  <c r="H127" i="3"/>
  <c r="C126" i="3"/>
  <c r="D126" i="3"/>
  <c r="E126" i="3"/>
  <c r="F126" i="3"/>
  <c r="G126" i="3"/>
  <c r="H126" i="3"/>
  <c r="C125" i="3"/>
  <c r="D125" i="3"/>
  <c r="E125" i="3"/>
  <c r="F125" i="3"/>
  <c r="G125" i="3"/>
  <c r="H125" i="3"/>
  <c r="C124" i="3"/>
  <c r="D124" i="3"/>
  <c r="E124" i="3"/>
  <c r="F124" i="3"/>
  <c r="G124" i="3"/>
  <c r="H124" i="3"/>
  <c r="C123" i="3"/>
  <c r="D123" i="3"/>
  <c r="E123" i="3"/>
  <c r="F123" i="3"/>
  <c r="G123" i="3"/>
  <c r="H123" i="3"/>
  <c r="C122" i="3"/>
  <c r="D122" i="3"/>
  <c r="E122" i="3"/>
  <c r="F122" i="3"/>
  <c r="G122" i="3"/>
  <c r="H122" i="3"/>
  <c r="C121" i="3"/>
  <c r="D121" i="3"/>
  <c r="E121" i="3"/>
  <c r="F121" i="3"/>
  <c r="G121" i="3"/>
  <c r="H121" i="3"/>
  <c r="C120" i="3"/>
  <c r="D120" i="3"/>
  <c r="E120" i="3"/>
  <c r="F120" i="3"/>
  <c r="G120" i="3"/>
  <c r="H120" i="3"/>
  <c r="C119" i="3"/>
  <c r="D119" i="3"/>
  <c r="E119" i="3"/>
  <c r="F119" i="3"/>
  <c r="G119" i="3"/>
  <c r="H119" i="3"/>
  <c r="C118" i="3"/>
  <c r="D118" i="3"/>
  <c r="E118" i="3"/>
  <c r="F118" i="3"/>
  <c r="G118" i="3"/>
  <c r="H118" i="3"/>
  <c r="C117" i="3"/>
  <c r="D117" i="3"/>
  <c r="E117" i="3"/>
  <c r="F117" i="3"/>
  <c r="G117" i="3"/>
  <c r="H117" i="3"/>
  <c r="C116" i="3"/>
  <c r="D116" i="3"/>
  <c r="E116" i="3"/>
  <c r="F116" i="3"/>
  <c r="G116" i="3"/>
  <c r="H116" i="3"/>
  <c r="C115" i="3"/>
  <c r="D115" i="3"/>
  <c r="E115" i="3"/>
  <c r="F115" i="3"/>
  <c r="G115" i="3"/>
  <c r="H115" i="3"/>
  <c r="C114" i="3"/>
  <c r="D114" i="3"/>
  <c r="E114" i="3"/>
  <c r="F114" i="3"/>
  <c r="G114" i="3"/>
  <c r="H114" i="3"/>
  <c r="C113" i="3"/>
  <c r="D113" i="3"/>
  <c r="E113" i="3"/>
  <c r="F113" i="3"/>
  <c r="G113" i="3"/>
  <c r="H113" i="3"/>
  <c r="C112" i="3"/>
  <c r="D112" i="3"/>
  <c r="E112" i="3"/>
  <c r="F112" i="3"/>
  <c r="G112" i="3"/>
  <c r="H112" i="3"/>
  <c r="C111" i="3"/>
  <c r="D111" i="3"/>
  <c r="E111" i="3"/>
  <c r="F111" i="3"/>
  <c r="G111" i="3"/>
  <c r="H111" i="3"/>
  <c r="C110" i="3"/>
  <c r="D110" i="3"/>
  <c r="E110" i="3"/>
  <c r="F110" i="3"/>
  <c r="G110" i="3"/>
  <c r="H110" i="3"/>
  <c r="C109" i="3"/>
  <c r="D109" i="3"/>
  <c r="E109" i="3"/>
  <c r="F109" i="3"/>
  <c r="G109" i="3"/>
  <c r="H109" i="3"/>
  <c r="C108" i="3"/>
  <c r="D108" i="3"/>
  <c r="E108" i="3"/>
  <c r="F108" i="3"/>
  <c r="G108" i="3"/>
  <c r="H108" i="3"/>
  <c r="C107" i="3"/>
  <c r="D107" i="3"/>
  <c r="E107" i="3"/>
  <c r="F107" i="3"/>
  <c r="G107" i="3"/>
  <c r="H107" i="3"/>
  <c r="C106" i="3"/>
  <c r="D106" i="3"/>
  <c r="E106" i="3"/>
  <c r="F106" i="3"/>
  <c r="G106" i="3"/>
  <c r="H106" i="3"/>
  <c r="C105" i="3"/>
  <c r="D105" i="3"/>
  <c r="E105" i="3"/>
  <c r="F105" i="3"/>
  <c r="G105" i="3"/>
  <c r="H105" i="3"/>
  <c r="C104" i="3"/>
  <c r="D104" i="3"/>
  <c r="E104" i="3"/>
  <c r="F104" i="3"/>
  <c r="G104" i="3"/>
  <c r="H104" i="3"/>
  <c r="C103" i="3"/>
  <c r="D103" i="3"/>
  <c r="E103" i="3"/>
  <c r="F103" i="3"/>
  <c r="G103" i="3"/>
  <c r="H103" i="3"/>
  <c r="C102" i="3"/>
  <c r="D102" i="3"/>
  <c r="E102" i="3"/>
  <c r="F102" i="3"/>
  <c r="G102" i="3"/>
  <c r="H102" i="3"/>
  <c r="C101" i="3"/>
  <c r="D101" i="3"/>
  <c r="E101" i="3"/>
  <c r="F101" i="3"/>
  <c r="G101" i="3"/>
  <c r="H101" i="3"/>
  <c r="C100" i="3"/>
  <c r="D100" i="3"/>
  <c r="E100" i="3"/>
  <c r="F100" i="3"/>
  <c r="G100" i="3"/>
  <c r="H100" i="3"/>
  <c r="C99" i="3"/>
  <c r="D99" i="3"/>
  <c r="E99" i="3"/>
  <c r="F99" i="3"/>
  <c r="G99" i="3"/>
  <c r="H99" i="3"/>
  <c r="C98" i="3"/>
  <c r="D98" i="3"/>
  <c r="E98" i="3"/>
  <c r="F98" i="3"/>
  <c r="G98" i="3"/>
  <c r="H98" i="3"/>
  <c r="C97" i="3"/>
  <c r="D97" i="3"/>
  <c r="E97" i="3"/>
  <c r="F97" i="3"/>
  <c r="G97" i="3"/>
  <c r="H97" i="3"/>
  <c r="C96" i="3"/>
  <c r="D96" i="3"/>
  <c r="E96" i="3"/>
  <c r="F96" i="3"/>
  <c r="G96" i="3"/>
  <c r="H96" i="3"/>
  <c r="C95" i="3"/>
  <c r="D95" i="3"/>
  <c r="E95" i="3"/>
  <c r="F95" i="3"/>
  <c r="G95" i="3"/>
  <c r="H95" i="3"/>
  <c r="C94" i="3"/>
  <c r="D94" i="3"/>
  <c r="E94" i="3"/>
  <c r="F94" i="3"/>
  <c r="G94" i="3"/>
  <c r="H94" i="3"/>
  <c r="C93" i="3"/>
  <c r="D93" i="3"/>
  <c r="E93" i="3"/>
  <c r="F93" i="3"/>
  <c r="G93" i="3"/>
  <c r="H93" i="3"/>
  <c r="C92" i="3"/>
  <c r="D92" i="3"/>
  <c r="E92" i="3"/>
  <c r="F92" i="3"/>
  <c r="G92" i="3"/>
  <c r="H92" i="3"/>
  <c r="C91" i="3"/>
  <c r="D91" i="3"/>
  <c r="E91" i="3"/>
  <c r="F91" i="3"/>
  <c r="G91" i="3"/>
  <c r="H91" i="3"/>
  <c r="C90" i="3"/>
  <c r="D90" i="3"/>
  <c r="E90" i="3"/>
  <c r="F90" i="3"/>
  <c r="G90" i="3"/>
  <c r="H90" i="3"/>
  <c r="C89" i="3"/>
  <c r="D89" i="3"/>
  <c r="E89" i="3"/>
  <c r="F89" i="3"/>
  <c r="G89" i="3"/>
  <c r="H89" i="3"/>
  <c r="C88" i="3"/>
  <c r="D88" i="3"/>
  <c r="E88" i="3"/>
  <c r="F88" i="3"/>
  <c r="G88" i="3"/>
  <c r="H88" i="3"/>
  <c r="C87" i="3"/>
  <c r="D87" i="3"/>
  <c r="E87" i="3"/>
  <c r="F87" i="3"/>
  <c r="G87" i="3"/>
  <c r="H87" i="3"/>
  <c r="C86" i="3"/>
  <c r="D86" i="3"/>
  <c r="E86" i="3"/>
  <c r="F86" i="3"/>
  <c r="G86" i="3"/>
  <c r="H86" i="3"/>
  <c r="C85" i="3"/>
  <c r="D85" i="3"/>
  <c r="E85" i="3"/>
  <c r="F85" i="3"/>
  <c r="G85" i="3"/>
  <c r="H85" i="3"/>
  <c r="C84" i="3"/>
  <c r="D84" i="3"/>
  <c r="E84" i="3"/>
  <c r="F84" i="3"/>
  <c r="G84" i="3"/>
  <c r="H84" i="3"/>
  <c r="C83" i="3"/>
  <c r="D83" i="3"/>
  <c r="E83" i="3"/>
  <c r="F83" i="3"/>
  <c r="G83" i="3"/>
  <c r="H83" i="3"/>
  <c r="C82" i="3"/>
  <c r="D82" i="3"/>
  <c r="E82" i="3"/>
  <c r="F82" i="3"/>
  <c r="G82" i="3"/>
  <c r="H82" i="3"/>
  <c r="C81" i="3"/>
  <c r="D81" i="3"/>
  <c r="E81" i="3"/>
  <c r="F81" i="3"/>
  <c r="G81" i="3"/>
  <c r="H81" i="3"/>
  <c r="D75" i="3"/>
  <c r="D74" i="3"/>
  <c r="D73" i="3"/>
  <c r="D72" i="3"/>
  <c r="D71" i="3"/>
  <c r="D69" i="3"/>
  <c r="N31" i="3"/>
  <c r="J31" i="3"/>
  <c r="M31" i="3"/>
  <c r="L31" i="3"/>
  <c r="K31" i="3"/>
  <c r="I31" i="3"/>
  <c r="H31" i="3"/>
  <c r="N30" i="3"/>
  <c r="J30" i="3"/>
  <c r="M30" i="3"/>
  <c r="L30" i="3"/>
  <c r="K30" i="3"/>
  <c r="I30" i="3"/>
  <c r="H30" i="3"/>
  <c r="N29" i="3"/>
  <c r="I29" i="3"/>
  <c r="H29" i="3"/>
  <c r="N28" i="3"/>
  <c r="I28" i="3"/>
  <c r="H28" i="3"/>
  <c r="N27" i="3"/>
  <c r="J27" i="3"/>
  <c r="H27" i="3"/>
  <c r="N26" i="3"/>
  <c r="J26" i="3"/>
  <c r="H26" i="3"/>
  <c r="N25" i="3"/>
  <c r="J25" i="3"/>
  <c r="H25" i="3"/>
  <c r="N24" i="3"/>
  <c r="H24" i="3"/>
  <c r="N23" i="3"/>
  <c r="J23" i="3"/>
  <c r="H23" i="3"/>
  <c r="N22" i="3"/>
  <c r="J22" i="3"/>
  <c r="H22" i="3"/>
  <c r="N21" i="3"/>
  <c r="J21" i="3"/>
  <c r="H21" i="3"/>
  <c r="N20" i="3"/>
  <c r="J20" i="3"/>
  <c r="N19" i="3"/>
  <c r="J19" i="3"/>
  <c r="N18" i="3"/>
  <c r="J18" i="3"/>
  <c r="N17" i="3"/>
  <c r="J17" i="3"/>
  <c r="N16" i="3"/>
  <c r="J16" i="3"/>
  <c r="I16" i="3"/>
  <c r="N15" i="3"/>
  <c r="J15" i="3"/>
  <c r="I15" i="3"/>
  <c r="N14" i="3"/>
  <c r="J14" i="3"/>
  <c r="I14" i="3"/>
  <c r="N13" i="3"/>
  <c r="J13" i="3"/>
  <c r="I13" i="3"/>
  <c r="N12" i="3"/>
  <c r="J12" i="3"/>
  <c r="I12" i="3"/>
  <c r="H12" i="3"/>
  <c r="N11" i="3"/>
  <c r="J11" i="3"/>
  <c r="I11" i="3"/>
  <c r="H11" i="3"/>
  <c r="M10" i="3"/>
  <c r="L10" i="3"/>
  <c r="K10" i="3"/>
  <c r="C200" i="2"/>
  <c r="D200" i="2"/>
  <c r="F200" i="2"/>
  <c r="G200" i="2"/>
  <c r="H200" i="2"/>
  <c r="C199" i="2"/>
  <c r="D199" i="2"/>
  <c r="F199" i="2"/>
  <c r="G199" i="2"/>
  <c r="H199" i="2"/>
  <c r="C198" i="2"/>
  <c r="D198" i="2"/>
  <c r="F198" i="2"/>
  <c r="G198" i="2"/>
  <c r="H198" i="2"/>
  <c r="C197" i="2"/>
  <c r="D197" i="2"/>
  <c r="F197" i="2"/>
  <c r="G197" i="2"/>
  <c r="H197" i="2"/>
  <c r="C196" i="2"/>
  <c r="D196" i="2"/>
  <c r="F196" i="2"/>
  <c r="G196" i="2"/>
  <c r="H196" i="2"/>
  <c r="C195" i="2"/>
  <c r="D195" i="2"/>
  <c r="F195" i="2"/>
  <c r="G195" i="2"/>
  <c r="H195" i="2"/>
  <c r="C194" i="2"/>
  <c r="D194" i="2"/>
  <c r="F194" i="2"/>
  <c r="G194" i="2"/>
  <c r="H194" i="2"/>
  <c r="C193" i="2"/>
  <c r="D193" i="2"/>
  <c r="F193" i="2"/>
  <c r="G193" i="2"/>
  <c r="H193" i="2"/>
  <c r="C192" i="2"/>
  <c r="D192" i="2"/>
  <c r="F192" i="2"/>
  <c r="G192" i="2"/>
  <c r="H192" i="2"/>
  <c r="C191" i="2"/>
  <c r="D191" i="2"/>
  <c r="F191" i="2"/>
  <c r="G191" i="2"/>
  <c r="H191" i="2"/>
  <c r="C190" i="2"/>
  <c r="D190" i="2"/>
  <c r="F190" i="2"/>
  <c r="G190" i="2"/>
  <c r="H190" i="2"/>
  <c r="C189" i="2"/>
  <c r="D189" i="2"/>
  <c r="F189" i="2"/>
  <c r="G189" i="2"/>
  <c r="H189" i="2"/>
  <c r="C188" i="2"/>
  <c r="D188" i="2"/>
  <c r="F188" i="2"/>
  <c r="G188" i="2"/>
  <c r="H188" i="2"/>
  <c r="C187" i="2"/>
  <c r="D187" i="2"/>
  <c r="F187" i="2"/>
  <c r="G187" i="2"/>
  <c r="H187" i="2"/>
  <c r="C186" i="2"/>
  <c r="D186" i="2"/>
  <c r="F186" i="2"/>
  <c r="G186" i="2"/>
  <c r="H186" i="2"/>
  <c r="C185" i="2"/>
  <c r="D185" i="2"/>
  <c r="F185" i="2"/>
  <c r="G185" i="2"/>
  <c r="H185" i="2"/>
  <c r="C184" i="2"/>
  <c r="D184" i="2"/>
  <c r="F184" i="2"/>
  <c r="G184" i="2"/>
  <c r="H184" i="2"/>
  <c r="C183" i="2"/>
  <c r="D183" i="2"/>
  <c r="F183" i="2"/>
  <c r="G183" i="2"/>
  <c r="H183" i="2"/>
  <c r="C182" i="2"/>
  <c r="D182" i="2"/>
  <c r="F182" i="2"/>
  <c r="G182" i="2"/>
  <c r="H182" i="2"/>
  <c r="C181" i="2"/>
  <c r="D181" i="2"/>
  <c r="F181" i="2"/>
  <c r="G181" i="2"/>
  <c r="H181" i="2"/>
  <c r="C180" i="2"/>
  <c r="D180" i="2"/>
  <c r="F180" i="2"/>
  <c r="G180" i="2"/>
  <c r="H180" i="2"/>
  <c r="C179" i="2"/>
  <c r="D179" i="2"/>
  <c r="F179" i="2"/>
  <c r="G179" i="2"/>
  <c r="H179" i="2"/>
  <c r="C178" i="2"/>
  <c r="D178" i="2"/>
  <c r="F178" i="2"/>
  <c r="G178" i="2"/>
  <c r="H178" i="2"/>
  <c r="C177" i="2"/>
  <c r="D177" i="2"/>
  <c r="F177" i="2"/>
  <c r="G177" i="2"/>
  <c r="H177" i="2"/>
  <c r="C176" i="2"/>
  <c r="D176" i="2"/>
  <c r="F176" i="2"/>
  <c r="G176" i="2"/>
  <c r="H176" i="2"/>
  <c r="C175" i="2"/>
  <c r="D175" i="2"/>
  <c r="F175" i="2"/>
  <c r="G175" i="2"/>
  <c r="H175" i="2"/>
  <c r="C174" i="2"/>
  <c r="D174" i="2"/>
  <c r="F174" i="2"/>
  <c r="G174" i="2"/>
  <c r="H174" i="2"/>
  <c r="C173" i="2"/>
  <c r="D173" i="2"/>
  <c r="F173" i="2"/>
  <c r="G173" i="2"/>
  <c r="H173" i="2"/>
  <c r="C172" i="2"/>
  <c r="D172" i="2"/>
  <c r="F172" i="2"/>
  <c r="G172" i="2"/>
  <c r="H172" i="2"/>
  <c r="C171" i="2"/>
  <c r="D171" i="2"/>
  <c r="F171" i="2"/>
  <c r="G171" i="2"/>
  <c r="H171" i="2"/>
  <c r="C170" i="2"/>
  <c r="D170" i="2"/>
  <c r="F170" i="2"/>
  <c r="G170" i="2"/>
  <c r="H170" i="2"/>
  <c r="C169" i="2"/>
  <c r="D169" i="2"/>
  <c r="F169" i="2"/>
  <c r="G169" i="2"/>
  <c r="H169" i="2"/>
  <c r="C168" i="2"/>
  <c r="D168" i="2"/>
  <c r="F168" i="2"/>
  <c r="G168" i="2"/>
  <c r="H168" i="2"/>
  <c r="C167" i="2"/>
  <c r="D167" i="2"/>
  <c r="F167" i="2"/>
  <c r="G167" i="2"/>
  <c r="H167" i="2"/>
  <c r="C166" i="2"/>
  <c r="D166" i="2"/>
  <c r="F166" i="2"/>
  <c r="G166" i="2"/>
  <c r="H166" i="2"/>
  <c r="C165" i="2"/>
  <c r="D165" i="2"/>
  <c r="F165" i="2"/>
  <c r="G165" i="2"/>
  <c r="H165" i="2"/>
  <c r="C164" i="2"/>
  <c r="D164" i="2"/>
  <c r="F164" i="2"/>
  <c r="G164" i="2"/>
  <c r="H164" i="2"/>
  <c r="C163" i="2"/>
  <c r="D163" i="2"/>
  <c r="F163" i="2"/>
  <c r="G163" i="2"/>
  <c r="H163" i="2"/>
  <c r="C162" i="2"/>
  <c r="D162" i="2"/>
  <c r="F162" i="2"/>
  <c r="G162" i="2"/>
  <c r="H162" i="2"/>
  <c r="C161" i="2"/>
  <c r="D161" i="2"/>
  <c r="F161" i="2"/>
  <c r="G161" i="2"/>
  <c r="H161" i="2"/>
  <c r="C160" i="2"/>
  <c r="D160" i="2"/>
  <c r="F160" i="2"/>
  <c r="G160" i="2"/>
  <c r="H160" i="2"/>
  <c r="C159" i="2"/>
  <c r="D159" i="2"/>
  <c r="F159" i="2"/>
  <c r="G159" i="2"/>
  <c r="H159" i="2"/>
  <c r="C158" i="2"/>
  <c r="D158" i="2"/>
  <c r="F158" i="2"/>
  <c r="G158" i="2"/>
  <c r="H158" i="2"/>
  <c r="C157" i="2"/>
  <c r="D157" i="2"/>
  <c r="F157" i="2"/>
  <c r="G157" i="2"/>
  <c r="H157" i="2"/>
  <c r="C156" i="2"/>
  <c r="D156" i="2"/>
  <c r="F156" i="2"/>
  <c r="G156" i="2"/>
  <c r="H156" i="2"/>
  <c r="C155" i="2"/>
  <c r="D155" i="2"/>
  <c r="F155" i="2"/>
  <c r="G155" i="2"/>
  <c r="H155" i="2"/>
  <c r="C154" i="2"/>
  <c r="D154" i="2"/>
  <c r="F154" i="2"/>
  <c r="G154" i="2"/>
  <c r="H154" i="2"/>
  <c r="C153" i="2"/>
  <c r="D153" i="2"/>
  <c r="F153" i="2"/>
  <c r="G153" i="2"/>
  <c r="H153" i="2"/>
  <c r="C152" i="2"/>
  <c r="D152" i="2"/>
  <c r="F152" i="2"/>
  <c r="G152" i="2"/>
  <c r="H152" i="2"/>
  <c r="C151" i="2"/>
  <c r="D151" i="2"/>
  <c r="F151" i="2"/>
  <c r="G151" i="2"/>
  <c r="H151" i="2"/>
  <c r="C150" i="2"/>
  <c r="D150" i="2"/>
  <c r="F150" i="2"/>
  <c r="G150" i="2"/>
  <c r="H150" i="2"/>
  <c r="C149" i="2"/>
  <c r="D149" i="2"/>
  <c r="F149" i="2"/>
  <c r="G149" i="2"/>
  <c r="H149" i="2"/>
  <c r="C148" i="2"/>
  <c r="D148" i="2"/>
  <c r="F148" i="2"/>
  <c r="G148" i="2"/>
  <c r="H148" i="2"/>
  <c r="C147" i="2"/>
  <c r="D147" i="2"/>
  <c r="F147" i="2"/>
  <c r="G147" i="2"/>
  <c r="H147" i="2"/>
  <c r="C146" i="2"/>
  <c r="D146" i="2"/>
  <c r="F146" i="2"/>
  <c r="G146" i="2"/>
  <c r="H146" i="2"/>
  <c r="C145" i="2"/>
  <c r="D145" i="2"/>
  <c r="F145" i="2"/>
  <c r="G145" i="2"/>
  <c r="H145" i="2"/>
  <c r="C144" i="2"/>
  <c r="D144" i="2"/>
  <c r="F144" i="2"/>
  <c r="G144" i="2"/>
  <c r="H144" i="2"/>
  <c r="C143" i="2"/>
  <c r="D143" i="2"/>
  <c r="F143" i="2"/>
  <c r="G143" i="2"/>
  <c r="H143" i="2"/>
  <c r="C142" i="2"/>
  <c r="D142" i="2"/>
  <c r="F142" i="2"/>
  <c r="G142" i="2"/>
  <c r="H142" i="2"/>
  <c r="C141" i="2"/>
  <c r="D141" i="2"/>
  <c r="F141" i="2"/>
  <c r="G141" i="2"/>
  <c r="H141" i="2"/>
  <c r="C140" i="2"/>
  <c r="D140" i="2"/>
  <c r="F140" i="2"/>
  <c r="G140" i="2"/>
  <c r="H140" i="2"/>
  <c r="C139" i="2"/>
  <c r="D139" i="2"/>
  <c r="F139" i="2"/>
  <c r="G139" i="2"/>
  <c r="H139" i="2"/>
  <c r="C138" i="2"/>
  <c r="D138" i="2"/>
  <c r="F138" i="2"/>
  <c r="G138" i="2"/>
  <c r="H138" i="2"/>
  <c r="C137" i="2"/>
  <c r="D137" i="2"/>
  <c r="F137" i="2"/>
  <c r="G137" i="2"/>
  <c r="H137" i="2"/>
  <c r="C136" i="2"/>
  <c r="D136" i="2"/>
  <c r="F136" i="2"/>
  <c r="G136" i="2"/>
  <c r="H136" i="2"/>
  <c r="C135" i="2"/>
  <c r="D135" i="2"/>
  <c r="F135" i="2"/>
  <c r="G135" i="2"/>
  <c r="H135" i="2"/>
  <c r="C134" i="2"/>
  <c r="D134" i="2"/>
  <c r="F134" i="2"/>
  <c r="G134" i="2"/>
  <c r="H134" i="2"/>
  <c r="C133" i="2"/>
  <c r="D133" i="2"/>
  <c r="F133" i="2"/>
  <c r="G133" i="2"/>
  <c r="H133" i="2"/>
  <c r="C132" i="2"/>
  <c r="D132" i="2"/>
  <c r="F132" i="2"/>
  <c r="G132" i="2"/>
  <c r="H132" i="2"/>
  <c r="C131" i="2"/>
  <c r="D131" i="2"/>
  <c r="F131" i="2"/>
  <c r="G131" i="2"/>
  <c r="H131" i="2"/>
  <c r="C130" i="2"/>
  <c r="D130" i="2"/>
  <c r="F130" i="2"/>
  <c r="G130" i="2"/>
  <c r="H130" i="2"/>
  <c r="C129" i="2"/>
  <c r="D129" i="2"/>
  <c r="F129" i="2"/>
  <c r="G129" i="2"/>
  <c r="H129" i="2"/>
  <c r="C128" i="2"/>
  <c r="D128" i="2"/>
  <c r="F128" i="2"/>
  <c r="G128" i="2"/>
  <c r="H128" i="2"/>
  <c r="C127" i="2"/>
  <c r="D127" i="2"/>
  <c r="F127" i="2"/>
  <c r="G127" i="2"/>
  <c r="H127" i="2"/>
  <c r="C126" i="2"/>
  <c r="D126" i="2"/>
  <c r="F126" i="2"/>
  <c r="G126" i="2"/>
  <c r="H126" i="2"/>
  <c r="C125" i="2"/>
  <c r="D125" i="2"/>
  <c r="F125" i="2"/>
  <c r="G125" i="2"/>
  <c r="H125" i="2"/>
  <c r="C124" i="2"/>
  <c r="D124" i="2"/>
  <c r="F124" i="2"/>
  <c r="G124" i="2"/>
  <c r="H124" i="2"/>
  <c r="C123" i="2"/>
  <c r="D123" i="2"/>
  <c r="F123" i="2"/>
  <c r="G123" i="2"/>
  <c r="H123" i="2"/>
  <c r="C122" i="2"/>
  <c r="D122" i="2"/>
  <c r="F122" i="2"/>
  <c r="G122" i="2"/>
  <c r="H122" i="2"/>
  <c r="C121" i="2"/>
  <c r="D121" i="2"/>
  <c r="F121" i="2"/>
  <c r="G121" i="2"/>
  <c r="H121" i="2"/>
  <c r="C120" i="2"/>
  <c r="D120" i="2"/>
  <c r="F120" i="2"/>
  <c r="G120" i="2"/>
  <c r="H120" i="2"/>
  <c r="C119" i="2"/>
  <c r="D119" i="2"/>
  <c r="F119" i="2"/>
  <c r="G119" i="2"/>
  <c r="H119" i="2"/>
  <c r="C118" i="2"/>
  <c r="D118" i="2"/>
  <c r="F118" i="2"/>
  <c r="G118" i="2"/>
  <c r="H118" i="2"/>
  <c r="C117" i="2"/>
  <c r="D117" i="2"/>
  <c r="F117" i="2"/>
  <c r="G117" i="2"/>
  <c r="H117" i="2"/>
  <c r="C116" i="2"/>
  <c r="D116" i="2"/>
  <c r="F116" i="2"/>
  <c r="G116" i="2"/>
  <c r="H116" i="2"/>
  <c r="C115" i="2"/>
  <c r="D115" i="2"/>
  <c r="F115" i="2"/>
  <c r="G115" i="2"/>
  <c r="H115" i="2"/>
  <c r="C114" i="2"/>
  <c r="D114" i="2"/>
  <c r="F114" i="2"/>
  <c r="G114" i="2"/>
  <c r="H114" i="2"/>
  <c r="C113" i="2"/>
  <c r="D113" i="2"/>
  <c r="F113" i="2"/>
  <c r="G113" i="2"/>
  <c r="H113" i="2"/>
  <c r="C112" i="2"/>
  <c r="D112" i="2"/>
  <c r="F112" i="2"/>
  <c r="G112" i="2"/>
  <c r="H112" i="2"/>
  <c r="C111" i="2"/>
  <c r="D111" i="2"/>
  <c r="F111" i="2"/>
  <c r="G111" i="2"/>
  <c r="H111" i="2"/>
  <c r="C110" i="2"/>
  <c r="D110" i="2"/>
  <c r="F110" i="2"/>
  <c r="G110" i="2"/>
  <c r="H110" i="2"/>
  <c r="C109" i="2"/>
  <c r="D109" i="2"/>
  <c r="F109" i="2"/>
  <c r="G109" i="2"/>
  <c r="H109" i="2"/>
  <c r="C108" i="2"/>
  <c r="D108" i="2"/>
  <c r="F108" i="2"/>
  <c r="G108" i="2"/>
  <c r="H108" i="2"/>
  <c r="C107" i="2"/>
  <c r="D107" i="2"/>
  <c r="F107" i="2"/>
  <c r="G107" i="2"/>
  <c r="H107" i="2"/>
  <c r="C106" i="2"/>
  <c r="D106" i="2"/>
  <c r="F106" i="2"/>
  <c r="G106" i="2"/>
  <c r="H106" i="2"/>
  <c r="C105" i="2"/>
  <c r="D105" i="2"/>
  <c r="F105" i="2"/>
  <c r="G105" i="2"/>
  <c r="H105" i="2"/>
  <c r="C104" i="2"/>
  <c r="D104" i="2"/>
  <c r="F104" i="2"/>
  <c r="G104" i="2"/>
  <c r="H104" i="2"/>
  <c r="C103" i="2"/>
  <c r="D103" i="2"/>
  <c r="F103" i="2"/>
  <c r="G103" i="2"/>
  <c r="H103" i="2"/>
  <c r="C102" i="2"/>
  <c r="D102" i="2"/>
  <c r="F102" i="2"/>
  <c r="G102" i="2"/>
  <c r="H102" i="2"/>
  <c r="C101" i="2"/>
  <c r="D101" i="2"/>
  <c r="F101" i="2"/>
  <c r="G101" i="2"/>
  <c r="H101" i="2"/>
  <c r="C100" i="2"/>
  <c r="D100" i="2"/>
  <c r="F100" i="2"/>
  <c r="G100" i="2"/>
  <c r="H100" i="2"/>
  <c r="C99" i="2"/>
  <c r="D99" i="2"/>
  <c r="F99" i="2"/>
  <c r="G99" i="2"/>
  <c r="H99" i="2"/>
  <c r="C98" i="2"/>
  <c r="D98" i="2"/>
  <c r="F98" i="2"/>
  <c r="G98" i="2"/>
  <c r="H98" i="2"/>
  <c r="C97" i="2"/>
  <c r="D97" i="2"/>
  <c r="F97" i="2"/>
  <c r="G97" i="2"/>
  <c r="H97" i="2"/>
  <c r="C96" i="2"/>
  <c r="D96" i="2"/>
  <c r="F96" i="2"/>
  <c r="G96" i="2"/>
  <c r="H96" i="2"/>
  <c r="C95" i="2"/>
  <c r="D95" i="2"/>
  <c r="F95" i="2"/>
  <c r="G95" i="2"/>
  <c r="H95" i="2"/>
  <c r="C94" i="2"/>
  <c r="D94" i="2"/>
  <c r="F94" i="2"/>
  <c r="G94" i="2"/>
  <c r="H94" i="2"/>
  <c r="C93" i="2"/>
  <c r="D93" i="2"/>
  <c r="F93" i="2"/>
  <c r="G93" i="2"/>
  <c r="H93" i="2"/>
  <c r="C92" i="2"/>
  <c r="D92" i="2"/>
  <c r="F92" i="2"/>
  <c r="G92" i="2"/>
  <c r="H92" i="2"/>
  <c r="C91" i="2"/>
  <c r="D91" i="2"/>
  <c r="F91" i="2"/>
  <c r="G91" i="2"/>
  <c r="H91" i="2"/>
  <c r="C90" i="2"/>
  <c r="D90" i="2"/>
  <c r="F90" i="2"/>
  <c r="G90" i="2"/>
  <c r="H90" i="2"/>
  <c r="C89" i="2"/>
  <c r="D89" i="2"/>
  <c r="F89" i="2"/>
  <c r="G89" i="2"/>
  <c r="H89" i="2"/>
  <c r="C88" i="2"/>
  <c r="D88" i="2"/>
  <c r="F88" i="2"/>
  <c r="G88" i="2"/>
  <c r="H88" i="2"/>
  <c r="C87" i="2"/>
  <c r="D87" i="2"/>
  <c r="F87" i="2"/>
  <c r="G87" i="2"/>
  <c r="H87" i="2"/>
  <c r="C86" i="2"/>
  <c r="D86" i="2"/>
  <c r="F86" i="2"/>
  <c r="G86" i="2"/>
  <c r="H86" i="2"/>
  <c r="C85" i="2"/>
  <c r="D85" i="2"/>
  <c r="F85" i="2"/>
  <c r="G85" i="2"/>
  <c r="H85" i="2"/>
  <c r="C84" i="2"/>
  <c r="D84" i="2"/>
  <c r="F84" i="2"/>
  <c r="G84" i="2"/>
  <c r="H84" i="2"/>
  <c r="C83" i="2"/>
  <c r="D83" i="2"/>
  <c r="F83" i="2"/>
  <c r="G83" i="2"/>
  <c r="H83" i="2"/>
  <c r="C82" i="2"/>
  <c r="D82" i="2"/>
  <c r="E82" i="2"/>
  <c r="F82" i="2"/>
  <c r="G82" i="2"/>
  <c r="H82" i="2"/>
  <c r="C81" i="2"/>
  <c r="D81" i="2"/>
  <c r="E81" i="2"/>
  <c r="F81" i="2"/>
  <c r="G81" i="2"/>
  <c r="H81" i="2"/>
  <c r="D75" i="2"/>
  <c r="C75" i="2"/>
  <c r="D74" i="2"/>
  <c r="C74" i="2"/>
  <c r="D73" i="2"/>
  <c r="C73" i="2"/>
  <c r="D72" i="2"/>
  <c r="C72" i="2"/>
  <c r="D71" i="2"/>
  <c r="C71" i="2"/>
  <c r="D69" i="2"/>
  <c r="D49" i="2"/>
  <c r="D48" i="2"/>
  <c r="D47" i="2"/>
  <c r="D46" i="2"/>
  <c r="D45" i="2"/>
  <c r="D44" i="2"/>
  <c r="N31" i="2"/>
  <c r="M31" i="2"/>
  <c r="L31" i="2"/>
  <c r="K31" i="2"/>
  <c r="I31" i="2"/>
  <c r="H31" i="2"/>
  <c r="E31" i="2"/>
  <c r="N30" i="2"/>
  <c r="M30" i="2"/>
  <c r="L30" i="2"/>
  <c r="K30" i="2"/>
  <c r="I30" i="2"/>
  <c r="H30" i="2"/>
  <c r="E30" i="2"/>
  <c r="N29" i="2"/>
  <c r="I29" i="2"/>
  <c r="H29" i="2"/>
  <c r="E29" i="2"/>
  <c r="N28" i="2"/>
  <c r="I28" i="2"/>
  <c r="H28" i="2"/>
  <c r="E28" i="2"/>
  <c r="N27" i="2"/>
  <c r="H27" i="2"/>
  <c r="N26" i="2"/>
  <c r="H26" i="2"/>
  <c r="N25" i="2"/>
  <c r="H25" i="2"/>
  <c r="N24" i="2"/>
  <c r="H24" i="2"/>
  <c r="N23" i="2"/>
  <c r="H23" i="2"/>
  <c r="N22" i="2"/>
  <c r="N21" i="2"/>
  <c r="N20" i="2"/>
  <c r="N19" i="2"/>
  <c r="N18" i="2"/>
  <c r="N17" i="2"/>
  <c r="I17" i="2"/>
  <c r="N16" i="2"/>
  <c r="N15" i="2"/>
  <c r="N14" i="2"/>
  <c r="I14" i="2"/>
  <c r="N13" i="2"/>
  <c r="I13" i="2"/>
  <c r="N12" i="2"/>
  <c r="I12" i="2"/>
  <c r="N11" i="2"/>
  <c r="I11" i="2"/>
  <c r="M10" i="2"/>
  <c r="L10" i="2"/>
  <c r="K10" i="2"/>
  <c r="C69" i="1"/>
  <c r="C67" i="1"/>
  <c r="C68" i="1"/>
  <c r="C200" i="1"/>
  <c r="D200" i="1"/>
  <c r="E200" i="1"/>
  <c r="F200" i="1"/>
  <c r="G200" i="1"/>
  <c r="H200" i="1"/>
  <c r="C199" i="1"/>
  <c r="D199" i="1"/>
  <c r="E199" i="1"/>
  <c r="F199" i="1"/>
  <c r="G199" i="1"/>
  <c r="H199" i="1"/>
  <c r="C198" i="1"/>
  <c r="D198" i="1"/>
  <c r="E198" i="1"/>
  <c r="F198" i="1"/>
  <c r="G198" i="1"/>
  <c r="H198" i="1"/>
  <c r="C197" i="1"/>
  <c r="D197" i="1"/>
  <c r="E197" i="1"/>
  <c r="F197" i="1"/>
  <c r="G197" i="1"/>
  <c r="H197" i="1"/>
  <c r="C196" i="1"/>
  <c r="D196" i="1"/>
  <c r="E196" i="1"/>
  <c r="F196" i="1"/>
  <c r="G196" i="1"/>
  <c r="H196" i="1"/>
  <c r="C195" i="1"/>
  <c r="D195" i="1"/>
  <c r="E195" i="1"/>
  <c r="F195" i="1"/>
  <c r="G195" i="1"/>
  <c r="H195" i="1"/>
  <c r="C194" i="1"/>
  <c r="D194" i="1"/>
  <c r="E194" i="1"/>
  <c r="F194" i="1"/>
  <c r="G194" i="1"/>
  <c r="H194" i="1"/>
  <c r="C193" i="1"/>
  <c r="D193" i="1"/>
  <c r="E193" i="1"/>
  <c r="F193" i="1"/>
  <c r="G193" i="1"/>
  <c r="H193" i="1"/>
  <c r="C192" i="1"/>
  <c r="D192" i="1"/>
  <c r="E192" i="1"/>
  <c r="F192" i="1"/>
  <c r="G192" i="1"/>
  <c r="H192" i="1"/>
  <c r="C191" i="1"/>
  <c r="D191" i="1"/>
  <c r="E191" i="1"/>
  <c r="F191" i="1"/>
  <c r="G191" i="1"/>
  <c r="H191" i="1"/>
  <c r="C190" i="1"/>
  <c r="D190" i="1"/>
  <c r="E190" i="1"/>
  <c r="F190" i="1"/>
  <c r="G190" i="1"/>
  <c r="H190" i="1"/>
  <c r="C189" i="1"/>
  <c r="D189" i="1"/>
  <c r="E189" i="1"/>
  <c r="F189" i="1"/>
  <c r="G189" i="1"/>
  <c r="H189" i="1"/>
  <c r="C188" i="1"/>
  <c r="D188" i="1"/>
  <c r="E188" i="1"/>
  <c r="F188" i="1"/>
  <c r="G188" i="1"/>
  <c r="H188" i="1"/>
  <c r="C187" i="1"/>
  <c r="D187" i="1"/>
  <c r="E187" i="1"/>
  <c r="F187" i="1"/>
  <c r="G187" i="1"/>
  <c r="H187" i="1"/>
  <c r="C186" i="1"/>
  <c r="D186" i="1"/>
  <c r="E186" i="1"/>
  <c r="F186" i="1"/>
  <c r="G186" i="1"/>
  <c r="H186" i="1"/>
  <c r="C185" i="1"/>
  <c r="D185" i="1"/>
  <c r="E185" i="1"/>
  <c r="F185" i="1"/>
  <c r="G185" i="1"/>
  <c r="H185" i="1"/>
  <c r="C184" i="1"/>
  <c r="D184" i="1"/>
  <c r="E184" i="1"/>
  <c r="F184" i="1"/>
  <c r="G184" i="1"/>
  <c r="H184" i="1"/>
  <c r="C183" i="1"/>
  <c r="D183" i="1"/>
  <c r="E183" i="1"/>
  <c r="F183" i="1"/>
  <c r="G183" i="1"/>
  <c r="H183" i="1"/>
  <c r="C182" i="1"/>
  <c r="D182" i="1"/>
  <c r="E182" i="1"/>
  <c r="F182" i="1"/>
  <c r="G182" i="1"/>
  <c r="H182" i="1"/>
  <c r="C181" i="1"/>
  <c r="D181" i="1"/>
  <c r="E181" i="1"/>
  <c r="F181" i="1"/>
  <c r="G181" i="1"/>
  <c r="H181" i="1"/>
  <c r="C180" i="1"/>
  <c r="D180" i="1"/>
  <c r="E180" i="1"/>
  <c r="F180" i="1"/>
  <c r="G180" i="1"/>
  <c r="H180" i="1"/>
  <c r="C179" i="1"/>
  <c r="D179" i="1"/>
  <c r="E179" i="1"/>
  <c r="F179" i="1"/>
  <c r="G179" i="1"/>
  <c r="H179" i="1"/>
  <c r="C178" i="1"/>
  <c r="D178" i="1"/>
  <c r="E178" i="1"/>
  <c r="F178" i="1"/>
  <c r="G178" i="1"/>
  <c r="H178" i="1"/>
  <c r="C177" i="1"/>
  <c r="D177" i="1"/>
  <c r="E177" i="1"/>
  <c r="F177" i="1"/>
  <c r="G177" i="1"/>
  <c r="H177" i="1"/>
  <c r="C176" i="1"/>
  <c r="D176" i="1"/>
  <c r="E176" i="1"/>
  <c r="F176" i="1"/>
  <c r="G176" i="1"/>
  <c r="H176" i="1"/>
  <c r="C175" i="1"/>
  <c r="D175" i="1"/>
  <c r="E175" i="1"/>
  <c r="F175" i="1"/>
  <c r="G175" i="1"/>
  <c r="H175" i="1"/>
  <c r="C174" i="1"/>
  <c r="D174" i="1"/>
  <c r="E174" i="1"/>
  <c r="F174" i="1"/>
  <c r="G174" i="1"/>
  <c r="H174" i="1"/>
  <c r="C173" i="1"/>
  <c r="D173" i="1"/>
  <c r="E173" i="1"/>
  <c r="F173" i="1"/>
  <c r="G173" i="1"/>
  <c r="H173" i="1"/>
  <c r="C172" i="1"/>
  <c r="D172" i="1"/>
  <c r="E172" i="1"/>
  <c r="F172" i="1"/>
  <c r="G172" i="1"/>
  <c r="H172" i="1"/>
  <c r="C171" i="1"/>
  <c r="D171" i="1"/>
  <c r="E171" i="1"/>
  <c r="F171" i="1"/>
  <c r="G171" i="1"/>
  <c r="H171" i="1"/>
  <c r="C170" i="1"/>
  <c r="D170" i="1"/>
  <c r="E170" i="1"/>
  <c r="F170" i="1"/>
  <c r="G170" i="1"/>
  <c r="H170" i="1"/>
  <c r="C169" i="1"/>
  <c r="D169" i="1"/>
  <c r="E169" i="1"/>
  <c r="F169" i="1"/>
  <c r="G169" i="1"/>
  <c r="H169" i="1"/>
  <c r="C168" i="1"/>
  <c r="D168" i="1"/>
  <c r="E168" i="1"/>
  <c r="F168" i="1"/>
  <c r="G168" i="1"/>
  <c r="H168" i="1"/>
  <c r="C167" i="1"/>
  <c r="D167" i="1"/>
  <c r="E167" i="1"/>
  <c r="F167" i="1"/>
  <c r="G167" i="1"/>
  <c r="H167" i="1"/>
  <c r="C166" i="1"/>
  <c r="D166" i="1"/>
  <c r="E166" i="1"/>
  <c r="F166" i="1"/>
  <c r="G166" i="1"/>
  <c r="H166" i="1"/>
  <c r="C165" i="1"/>
  <c r="D165" i="1"/>
  <c r="E165" i="1"/>
  <c r="F165" i="1"/>
  <c r="G165" i="1"/>
  <c r="H165" i="1"/>
  <c r="C164" i="1"/>
  <c r="D164" i="1"/>
  <c r="E164" i="1"/>
  <c r="F164" i="1"/>
  <c r="G164" i="1"/>
  <c r="H164" i="1"/>
  <c r="C163" i="1"/>
  <c r="D163" i="1"/>
  <c r="E163" i="1"/>
  <c r="F163" i="1"/>
  <c r="G163" i="1"/>
  <c r="H163" i="1"/>
  <c r="C162" i="1"/>
  <c r="D162" i="1"/>
  <c r="E162" i="1"/>
  <c r="F162" i="1"/>
  <c r="G162" i="1"/>
  <c r="H162" i="1"/>
  <c r="C161" i="1"/>
  <c r="D161" i="1"/>
  <c r="E161" i="1"/>
  <c r="F161" i="1"/>
  <c r="G161" i="1"/>
  <c r="H161" i="1"/>
  <c r="C160" i="1"/>
  <c r="D160" i="1"/>
  <c r="E160" i="1"/>
  <c r="F160" i="1"/>
  <c r="G160" i="1"/>
  <c r="H160" i="1"/>
  <c r="C159" i="1"/>
  <c r="D159" i="1"/>
  <c r="E159" i="1"/>
  <c r="F159" i="1"/>
  <c r="G159" i="1"/>
  <c r="H159" i="1"/>
  <c r="C158" i="1"/>
  <c r="D158" i="1"/>
  <c r="E158" i="1"/>
  <c r="F158" i="1"/>
  <c r="G158" i="1"/>
  <c r="H158" i="1"/>
  <c r="C157" i="1"/>
  <c r="D157" i="1"/>
  <c r="E157" i="1"/>
  <c r="F157" i="1"/>
  <c r="G157" i="1"/>
  <c r="H157" i="1"/>
  <c r="C156" i="1"/>
  <c r="D156" i="1"/>
  <c r="E156" i="1"/>
  <c r="F156" i="1"/>
  <c r="G156" i="1"/>
  <c r="H156" i="1"/>
  <c r="C155" i="1"/>
  <c r="D155" i="1"/>
  <c r="E155" i="1"/>
  <c r="F155" i="1"/>
  <c r="G155" i="1"/>
  <c r="H155" i="1"/>
  <c r="C154" i="1"/>
  <c r="D154" i="1"/>
  <c r="E154" i="1"/>
  <c r="F154" i="1"/>
  <c r="G154" i="1"/>
  <c r="H154" i="1"/>
  <c r="C153" i="1"/>
  <c r="D153" i="1"/>
  <c r="E153" i="1"/>
  <c r="F153" i="1"/>
  <c r="G153" i="1"/>
  <c r="H153" i="1"/>
  <c r="C152" i="1"/>
  <c r="D152" i="1"/>
  <c r="E152" i="1"/>
  <c r="F152" i="1"/>
  <c r="G152" i="1"/>
  <c r="H152" i="1"/>
  <c r="C151" i="1"/>
  <c r="D151" i="1"/>
  <c r="E151" i="1"/>
  <c r="F151" i="1"/>
  <c r="G151" i="1"/>
  <c r="H151" i="1"/>
  <c r="C150" i="1"/>
  <c r="D150" i="1"/>
  <c r="E150" i="1"/>
  <c r="F150" i="1"/>
  <c r="G150" i="1"/>
  <c r="H150" i="1"/>
  <c r="C149" i="1"/>
  <c r="D149" i="1"/>
  <c r="E149" i="1"/>
  <c r="F149" i="1"/>
  <c r="G149" i="1"/>
  <c r="H149" i="1"/>
  <c r="C148" i="1"/>
  <c r="D148" i="1"/>
  <c r="E148" i="1"/>
  <c r="F148" i="1"/>
  <c r="G148" i="1"/>
  <c r="H148" i="1"/>
  <c r="C147" i="1"/>
  <c r="D147" i="1"/>
  <c r="E147" i="1"/>
  <c r="F147" i="1"/>
  <c r="G147" i="1"/>
  <c r="H147" i="1"/>
  <c r="C146" i="1"/>
  <c r="D146" i="1"/>
  <c r="E146" i="1"/>
  <c r="F146" i="1"/>
  <c r="G146" i="1"/>
  <c r="H146" i="1"/>
  <c r="C145" i="1"/>
  <c r="D145" i="1"/>
  <c r="E145" i="1"/>
  <c r="F145" i="1"/>
  <c r="G145" i="1"/>
  <c r="H145" i="1"/>
  <c r="C144" i="1"/>
  <c r="D144" i="1"/>
  <c r="E144" i="1"/>
  <c r="F144" i="1"/>
  <c r="G144" i="1"/>
  <c r="H144" i="1"/>
  <c r="C143" i="1"/>
  <c r="D143" i="1"/>
  <c r="E143" i="1"/>
  <c r="F143" i="1"/>
  <c r="G143" i="1"/>
  <c r="H143" i="1"/>
  <c r="C142" i="1"/>
  <c r="D142" i="1"/>
  <c r="E142" i="1"/>
  <c r="F142" i="1"/>
  <c r="G142" i="1"/>
  <c r="H142" i="1"/>
  <c r="C141" i="1"/>
  <c r="D141" i="1"/>
  <c r="E141" i="1"/>
  <c r="F141" i="1"/>
  <c r="G141" i="1"/>
  <c r="H141" i="1"/>
  <c r="C140" i="1"/>
  <c r="D140" i="1"/>
  <c r="E140" i="1"/>
  <c r="F140" i="1"/>
  <c r="G140" i="1"/>
  <c r="H140" i="1"/>
  <c r="C139" i="1"/>
  <c r="D139" i="1"/>
  <c r="E139" i="1"/>
  <c r="F139" i="1"/>
  <c r="G139" i="1"/>
  <c r="H139" i="1"/>
  <c r="C138" i="1"/>
  <c r="D138" i="1"/>
  <c r="E138" i="1"/>
  <c r="F138" i="1"/>
  <c r="G138" i="1"/>
  <c r="H138" i="1"/>
  <c r="C137" i="1"/>
  <c r="D137" i="1"/>
  <c r="E137" i="1"/>
  <c r="F137" i="1"/>
  <c r="G137" i="1"/>
  <c r="H137" i="1"/>
  <c r="C136" i="1"/>
  <c r="D136" i="1"/>
  <c r="E136" i="1"/>
  <c r="F136" i="1"/>
  <c r="G136" i="1"/>
  <c r="H136" i="1"/>
  <c r="C135" i="1"/>
  <c r="D135" i="1"/>
  <c r="E135" i="1"/>
  <c r="F135" i="1"/>
  <c r="G135" i="1"/>
  <c r="H135" i="1"/>
  <c r="C134" i="1"/>
  <c r="D134" i="1"/>
  <c r="E134" i="1"/>
  <c r="F134" i="1"/>
  <c r="G134" i="1"/>
  <c r="H134" i="1"/>
  <c r="C133" i="1"/>
  <c r="D133" i="1"/>
  <c r="E133" i="1"/>
  <c r="F133" i="1"/>
  <c r="G133" i="1"/>
  <c r="H133" i="1"/>
  <c r="C132" i="1"/>
  <c r="D132" i="1"/>
  <c r="E132" i="1"/>
  <c r="F132" i="1"/>
  <c r="G132" i="1"/>
  <c r="H132" i="1"/>
  <c r="C131" i="1"/>
  <c r="D131" i="1"/>
  <c r="E131" i="1"/>
  <c r="F131" i="1"/>
  <c r="G131" i="1"/>
  <c r="H131" i="1"/>
  <c r="C130" i="1"/>
  <c r="D130" i="1"/>
  <c r="E130" i="1"/>
  <c r="F130" i="1"/>
  <c r="G130" i="1"/>
  <c r="H130" i="1"/>
  <c r="C129" i="1"/>
  <c r="D129" i="1"/>
  <c r="E129" i="1"/>
  <c r="F129" i="1"/>
  <c r="G129" i="1"/>
  <c r="H129" i="1"/>
  <c r="C128" i="1"/>
  <c r="D128" i="1"/>
  <c r="E128" i="1"/>
  <c r="F128" i="1"/>
  <c r="G128" i="1"/>
  <c r="H128" i="1"/>
  <c r="C127" i="1"/>
  <c r="D127" i="1"/>
  <c r="E127" i="1"/>
  <c r="F127" i="1"/>
  <c r="G127" i="1"/>
  <c r="H127" i="1"/>
  <c r="C126" i="1"/>
  <c r="D126" i="1"/>
  <c r="E126" i="1"/>
  <c r="F126" i="1"/>
  <c r="G126" i="1"/>
  <c r="H126" i="1"/>
  <c r="C125" i="1"/>
  <c r="D125" i="1"/>
  <c r="E125" i="1"/>
  <c r="F125" i="1"/>
  <c r="G125" i="1"/>
  <c r="H125" i="1"/>
  <c r="C124" i="1"/>
  <c r="D124" i="1"/>
  <c r="E124" i="1"/>
  <c r="F124" i="1"/>
  <c r="G124" i="1"/>
  <c r="H124" i="1"/>
  <c r="C123" i="1"/>
  <c r="D123" i="1"/>
  <c r="E123" i="1"/>
  <c r="F123" i="1"/>
  <c r="G123" i="1"/>
  <c r="H123" i="1"/>
  <c r="C122" i="1"/>
  <c r="D122" i="1"/>
  <c r="E122" i="1"/>
  <c r="F122" i="1"/>
  <c r="G122" i="1"/>
  <c r="H122" i="1"/>
  <c r="C121" i="1"/>
  <c r="D121" i="1"/>
  <c r="E121" i="1"/>
  <c r="F121" i="1"/>
  <c r="G121" i="1"/>
  <c r="H121" i="1"/>
  <c r="C120" i="1"/>
  <c r="D120" i="1"/>
  <c r="E120" i="1"/>
  <c r="F120" i="1"/>
  <c r="G120" i="1"/>
  <c r="H120" i="1"/>
  <c r="C119" i="1"/>
  <c r="D119" i="1"/>
  <c r="E119" i="1"/>
  <c r="F119" i="1"/>
  <c r="G119" i="1"/>
  <c r="H119" i="1"/>
  <c r="C118" i="1"/>
  <c r="D118" i="1"/>
  <c r="E118" i="1"/>
  <c r="F118" i="1"/>
  <c r="G118" i="1"/>
  <c r="H118" i="1"/>
  <c r="C117" i="1"/>
  <c r="D117" i="1"/>
  <c r="E117" i="1"/>
  <c r="F117" i="1"/>
  <c r="G117" i="1"/>
  <c r="H117" i="1"/>
  <c r="C116" i="1"/>
  <c r="D116" i="1"/>
  <c r="E116" i="1"/>
  <c r="F116" i="1"/>
  <c r="G116" i="1"/>
  <c r="H116" i="1"/>
  <c r="C115" i="1"/>
  <c r="D115" i="1"/>
  <c r="E115" i="1"/>
  <c r="F115" i="1"/>
  <c r="G115" i="1"/>
  <c r="H115" i="1"/>
  <c r="C114" i="1"/>
  <c r="D114" i="1"/>
  <c r="E114" i="1"/>
  <c r="F114" i="1"/>
  <c r="G114" i="1"/>
  <c r="H114" i="1"/>
  <c r="C113" i="1"/>
  <c r="D113" i="1"/>
  <c r="E113" i="1"/>
  <c r="F113" i="1"/>
  <c r="G113" i="1"/>
  <c r="H113" i="1"/>
  <c r="C112" i="1"/>
  <c r="D112" i="1"/>
  <c r="E112" i="1"/>
  <c r="F112" i="1"/>
  <c r="G112" i="1"/>
  <c r="H112" i="1"/>
  <c r="C111" i="1"/>
  <c r="D111" i="1"/>
  <c r="E111" i="1"/>
  <c r="F111" i="1"/>
  <c r="G111" i="1"/>
  <c r="H111" i="1"/>
  <c r="C110" i="1"/>
  <c r="D110" i="1"/>
  <c r="E110" i="1"/>
  <c r="F110" i="1"/>
  <c r="G110" i="1"/>
  <c r="H110" i="1"/>
  <c r="C109" i="1"/>
  <c r="D109" i="1"/>
  <c r="E109" i="1"/>
  <c r="F109" i="1"/>
  <c r="G109" i="1"/>
  <c r="H109" i="1"/>
  <c r="C108" i="1"/>
  <c r="D108" i="1"/>
  <c r="E108" i="1"/>
  <c r="F108" i="1"/>
  <c r="G108" i="1"/>
  <c r="H108" i="1"/>
  <c r="C107" i="1"/>
  <c r="D107" i="1"/>
  <c r="E107" i="1"/>
  <c r="F107" i="1"/>
  <c r="G107" i="1"/>
  <c r="H107" i="1"/>
  <c r="C106" i="1"/>
  <c r="D106" i="1"/>
  <c r="E106" i="1"/>
  <c r="F106" i="1"/>
  <c r="G106" i="1"/>
  <c r="H106" i="1"/>
  <c r="C105" i="1"/>
  <c r="D105" i="1"/>
  <c r="E105" i="1"/>
  <c r="F105" i="1"/>
  <c r="G105" i="1"/>
  <c r="H105" i="1"/>
  <c r="C104" i="1"/>
  <c r="D104" i="1"/>
  <c r="E104" i="1"/>
  <c r="F104" i="1"/>
  <c r="G104" i="1"/>
  <c r="H104" i="1"/>
  <c r="C103" i="1"/>
  <c r="D103" i="1"/>
  <c r="E103" i="1"/>
  <c r="F103" i="1"/>
  <c r="G103" i="1"/>
  <c r="H103" i="1"/>
  <c r="C102" i="1"/>
  <c r="D102" i="1"/>
  <c r="E102" i="1"/>
  <c r="F102" i="1"/>
  <c r="G102" i="1"/>
  <c r="H102" i="1"/>
  <c r="C101" i="1"/>
  <c r="D101" i="1"/>
  <c r="E101" i="1"/>
  <c r="F101" i="1"/>
  <c r="G101" i="1"/>
  <c r="H101" i="1"/>
  <c r="C100" i="1"/>
  <c r="D100" i="1"/>
  <c r="E100" i="1"/>
  <c r="F100" i="1"/>
  <c r="G100" i="1"/>
  <c r="H100" i="1"/>
  <c r="C99" i="1"/>
  <c r="D99" i="1"/>
  <c r="E99" i="1"/>
  <c r="F99" i="1"/>
  <c r="G99" i="1"/>
  <c r="H99" i="1"/>
  <c r="C98" i="1"/>
  <c r="D98" i="1"/>
  <c r="E98" i="1"/>
  <c r="F98" i="1"/>
  <c r="G98" i="1"/>
  <c r="H98" i="1"/>
  <c r="C97" i="1"/>
  <c r="D97" i="1"/>
  <c r="E97" i="1"/>
  <c r="F97" i="1"/>
  <c r="G97" i="1"/>
  <c r="H97" i="1"/>
  <c r="C96" i="1"/>
  <c r="D96" i="1"/>
  <c r="E96" i="1"/>
  <c r="F96" i="1"/>
  <c r="G96" i="1"/>
  <c r="H96" i="1"/>
  <c r="C95" i="1"/>
  <c r="D95" i="1"/>
  <c r="E95" i="1"/>
  <c r="F95" i="1"/>
  <c r="G95" i="1"/>
  <c r="H95" i="1"/>
  <c r="C94" i="1"/>
  <c r="D94" i="1"/>
  <c r="E94" i="1"/>
  <c r="F94" i="1"/>
  <c r="G94" i="1"/>
  <c r="H94" i="1"/>
  <c r="C93" i="1"/>
  <c r="D93" i="1"/>
  <c r="E93" i="1"/>
  <c r="F93" i="1"/>
  <c r="G93" i="1"/>
  <c r="H93" i="1"/>
  <c r="C92" i="1"/>
  <c r="D92" i="1"/>
  <c r="E92" i="1"/>
  <c r="F92" i="1"/>
  <c r="G92" i="1"/>
  <c r="H92" i="1"/>
  <c r="C91" i="1"/>
  <c r="D91" i="1"/>
  <c r="E91" i="1"/>
  <c r="F91" i="1"/>
  <c r="G91" i="1"/>
  <c r="H91" i="1"/>
  <c r="C90" i="1"/>
  <c r="D90" i="1"/>
  <c r="E90" i="1"/>
  <c r="F90" i="1"/>
  <c r="G90" i="1"/>
  <c r="H90" i="1"/>
  <c r="C89" i="1"/>
  <c r="D89" i="1"/>
  <c r="E89" i="1"/>
  <c r="F89" i="1"/>
  <c r="G89" i="1"/>
  <c r="H89" i="1"/>
  <c r="C88" i="1"/>
  <c r="D88" i="1"/>
  <c r="E88" i="1"/>
  <c r="F88" i="1"/>
  <c r="G88" i="1"/>
  <c r="H88" i="1"/>
  <c r="C87" i="1"/>
  <c r="D87" i="1"/>
  <c r="E87" i="1"/>
  <c r="F87" i="1"/>
  <c r="G87" i="1"/>
  <c r="H87" i="1"/>
  <c r="C86" i="1"/>
  <c r="D86" i="1"/>
  <c r="E86" i="1"/>
  <c r="F86" i="1"/>
  <c r="G86" i="1"/>
  <c r="H86" i="1"/>
  <c r="C85" i="1"/>
  <c r="D85" i="1"/>
  <c r="E85" i="1"/>
  <c r="F85" i="1"/>
  <c r="G85" i="1"/>
  <c r="H85" i="1"/>
  <c r="C84" i="1"/>
  <c r="D84" i="1"/>
  <c r="E84" i="1"/>
  <c r="F84" i="1"/>
  <c r="G84" i="1"/>
  <c r="H84" i="1"/>
  <c r="C83" i="1"/>
  <c r="D83" i="1"/>
  <c r="E83" i="1"/>
  <c r="F83" i="1"/>
  <c r="G83" i="1"/>
  <c r="H83" i="1"/>
  <c r="C82" i="1"/>
  <c r="D82" i="1"/>
  <c r="E82" i="1"/>
  <c r="F82" i="1"/>
  <c r="G82" i="1"/>
  <c r="H82" i="1"/>
  <c r="C81" i="1"/>
  <c r="D81" i="1"/>
  <c r="E81" i="1"/>
  <c r="F81" i="1"/>
  <c r="G81" i="1"/>
  <c r="H81" i="1"/>
  <c r="D75" i="1"/>
  <c r="D74" i="1"/>
  <c r="D73" i="1"/>
  <c r="D72" i="1"/>
  <c r="D71" i="1"/>
  <c r="D69" i="1"/>
  <c r="H11" i="1"/>
  <c r="K11" i="1"/>
  <c r="L11" i="1"/>
  <c r="M11" i="1"/>
  <c r="H12" i="1"/>
  <c r="K12" i="1"/>
  <c r="L12" i="1"/>
  <c r="M12" i="1"/>
  <c r="H13" i="1"/>
  <c r="K13" i="1"/>
  <c r="L13" i="1"/>
  <c r="M13" i="1"/>
  <c r="H14" i="1"/>
  <c r="K14" i="1"/>
  <c r="L14" i="1"/>
  <c r="M14" i="1"/>
  <c r="K15" i="1"/>
  <c r="I15" i="1"/>
  <c r="L15" i="1"/>
  <c r="M15" i="1"/>
  <c r="K16" i="1"/>
  <c r="I16" i="1"/>
  <c r="L16" i="1"/>
  <c r="M16" i="1"/>
  <c r="K17" i="1"/>
  <c r="I17" i="1"/>
  <c r="L17" i="1"/>
  <c r="M17" i="1"/>
  <c r="K18" i="1"/>
  <c r="I18" i="1"/>
  <c r="L18" i="1"/>
  <c r="M18" i="1"/>
  <c r="K19" i="1"/>
  <c r="I19" i="1"/>
  <c r="L19" i="1"/>
  <c r="M19" i="1"/>
  <c r="K20" i="1"/>
  <c r="L20" i="1"/>
  <c r="J20" i="1"/>
  <c r="M20" i="1"/>
  <c r="K21" i="1"/>
  <c r="L21" i="1"/>
  <c r="J21" i="1"/>
  <c r="M21" i="1"/>
  <c r="K22" i="1"/>
  <c r="L22" i="1"/>
  <c r="M22" i="1"/>
  <c r="K23" i="1"/>
  <c r="L23" i="1"/>
  <c r="M23" i="1"/>
  <c r="K24" i="1"/>
  <c r="L24" i="1"/>
  <c r="M24" i="1"/>
  <c r="K25" i="1"/>
  <c r="L25" i="1"/>
  <c r="M25" i="1"/>
  <c r="K26" i="1"/>
  <c r="L26" i="1"/>
  <c r="M26" i="1"/>
  <c r="K27" i="1"/>
  <c r="L27" i="1"/>
  <c r="M27" i="1"/>
  <c r="K28" i="1"/>
  <c r="L28" i="1"/>
  <c r="M28" i="1"/>
  <c r="K29" i="1"/>
  <c r="L29" i="1"/>
  <c r="M29" i="1"/>
  <c r="C37" i="1"/>
  <c r="N31" i="1"/>
  <c r="M31" i="1"/>
  <c r="L31" i="1"/>
  <c r="K31" i="1"/>
  <c r="J31" i="1"/>
  <c r="I31" i="1"/>
  <c r="H31" i="1"/>
  <c r="E31" i="1"/>
  <c r="N30" i="1"/>
  <c r="M30" i="1"/>
  <c r="L30" i="1"/>
  <c r="K30" i="1"/>
  <c r="J30" i="1"/>
  <c r="I30" i="1"/>
  <c r="H30" i="1"/>
  <c r="E30" i="1"/>
  <c r="N29" i="1"/>
  <c r="J29" i="1"/>
  <c r="I29" i="1"/>
  <c r="H29" i="1"/>
  <c r="E29" i="1"/>
  <c r="N28" i="1"/>
  <c r="J28" i="1"/>
  <c r="I28" i="1"/>
  <c r="H28" i="1"/>
  <c r="E28" i="1"/>
  <c r="N27" i="1"/>
  <c r="J27" i="1"/>
  <c r="I27" i="1"/>
  <c r="H27" i="1"/>
  <c r="E27" i="1"/>
  <c r="N26" i="1"/>
  <c r="J26" i="1"/>
  <c r="I26" i="1"/>
  <c r="H26" i="1"/>
  <c r="E26" i="1"/>
  <c r="N25" i="1"/>
  <c r="J25" i="1"/>
  <c r="I25" i="1"/>
  <c r="H25" i="1"/>
  <c r="E25" i="1"/>
  <c r="N24" i="1"/>
  <c r="J24" i="1"/>
  <c r="I24" i="1"/>
  <c r="H24" i="1"/>
  <c r="E24" i="1"/>
  <c r="N23" i="1"/>
  <c r="J23" i="1"/>
  <c r="I23" i="1"/>
  <c r="H23" i="1"/>
  <c r="E23" i="1"/>
  <c r="N22" i="1"/>
  <c r="J22" i="1"/>
  <c r="I22" i="1"/>
  <c r="H22" i="1"/>
  <c r="E22" i="1"/>
  <c r="N21" i="1"/>
  <c r="I21" i="1"/>
  <c r="H21" i="1"/>
  <c r="N20" i="1"/>
  <c r="I20" i="1"/>
  <c r="H20" i="1"/>
  <c r="N19" i="1"/>
  <c r="J19" i="1"/>
  <c r="H19" i="1"/>
  <c r="N18" i="1"/>
  <c r="J18" i="1"/>
  <c r="H18" i="1"/>
  <c r="N17" i="1"/>
  <c r="J17" i="1"/>
  <c r="H17" i="1"/>
  <c r="N16" i="1"/>
  <c r="J16" i="1"/>
  <c r="H16" i="1"/>
  <c r="N15" i="1"/>
  <c r="J15" i="1"/>
  <c r="H15" i="1"/>
  <c r="N14" i="1"/>
  <c r="J14" i="1"/>
  <c r="I14" i="1"/>
  <c r="N13" i="1"/>
  <c r="J13" i="1"/>
  <c r="I13" i="1"/>
  <c r="N12" i="1"/>
  <c r="J12" i="1"/>
  <c r="I12" i="1"/>
  <c r="N11" i="1"/>
  <c r="J11" i="1"/>
  <c r="I11" i="1"/>
  <c r="M10" i="1"/>
  <c r="L10" i="1"/>
  <c r="K10" i="1"/>
</calcChain>
</file>

<file path=xl/comments1.xml><?xml version="1.0" encoding="utf-8"?>
<comments xmlns="http://schemas.openxmlformats.org/spreadsheetml/2006/main">
  <authors>
    <author>Thomas D. Sharkey</author>
  </authors>
  <commentList>
    <comment ref="M30" authorId="0" shapeId="0">
      <text>
        <r>
          <rPr>
            <sz val="11"/>
            <color indexed="8"/>
            <rFont val="Helvetica"/>
          </rPr>
          <t>Thomas D. Sharkey:
Expand table to match inputs</t>
        </r>
      </text>
    </comment>
  </commentList>
</comments>
</file>

<file path=xl/comments2.xml><?xml version="1.0" encoding="utf-8"?>
<comments xmlns="http://schemas.openxmlformats.org/spreadsheetml/2006/main">
  <authors>
    <author>Thomas D. Sharkey</author>
  </authors>
  <commentList>
    <comment ref="M30" authorId="0" shapeId="0">
      <text>
        <r>
          <rPr>
            <sz val="11"/>
            <color indexed="8"/>
            <rFont val="Helvetica"/>
          </rPr>
          <t>Thomas D. Sharkey:
Expand table to match inputs</t>
        </r>
      </text>
    </comment>
    <comment ref="U30" authorId="0" shapeId="0">
      <text>
        <r>
          <rPr>
            <sz val="11"/>
            <color indexed="8"/>
            <rFont val="Helvetica"/>
          </rPr>
          <t xml:space="preserve">Thomas D. Sharkey:
Move this line and other elements down </t>
        </r>
      </text>
    </comment>
  </commentList>
</comments>
</file>

<file path=xl/comments3.xml><?xml version="1.0" encoding="utf-8"?>
<comments xmlns="http://schemas.openxmlformats.org/spreadsheetml/2006/main">
  <authors>
    <author>Thomas D. Sharkey</author>
  </authors>
  <commentList>
    <comment ref="M30" authorId="0" shapeId="0">
      <text>
        <r>
          <rPr>
            <sz val="11"/>
            <color indexed="8"/>
            <rFont val="Helvetica"/>
          </rPr>
          <t>Thomas D. Sharkey:
Expand table to match inputs</t>
        </r>
      </text>
    </comment>
    <comment ref="U30" authorId="0" shapeId="0">
      <text>
        <r>
          <rPr>
            <sz val="11"/>
            <color indexed="8"/>
            <rFont val="Helvetica"/>
          </rPr>
          <t xml:space="preserve">Thomas D. Sharkey:
Move this line and other elements down </t>
        </r>
      </text>
    </comment>
  </commentList>
</comments>
</file>

<file path=xl/sharedStrings.xml><?xml version="1.0" encoding="utf-8"?>
<sst xmlns="http://schemas.openxmlformats.org/spreadsheetml/2006/main" count="275" uniqueCount="107">
  <si>
    <t>Please enter your values</t>
  </si>
  <si>
    <t>T leaf</t>
  </si>
  <si>
    <t>°C</t>
  </si>
  <si>
    <t xml:space="preserve"> kPa</t>
  </si>
  <si>
    <r>
      <rPr>
        <b/>
        <sz val="10"/>
        <color indexed="8"/>
        <rFont val="Arial"/>
        <family val="2"/>
      </rPr>
      <t>O</t>
    </r>
    <r>
      <rPr>
        <b/>
        <vertAlign val="subscript"/>
        <sz val="10"/>
        <color indexed="8"/>
        <rFont val="Arial"/>
        <family val="2"/>
      </rPr>
      <t>2</t>
    </r>
  </si>
  <si>
    <t>Make no changes here</t>
  </si>
  <si>
    <t>Estimate</t>
  </si>
  <si>
    <t xml:space="preserve">Enter either </t>
  </si>
  <si>
    <t>Calculated</t>
  </si>
  <si>
    <t>Limitations</t>
  </si>
  <si>
    <t>Error terms</t>
  </si>
  <si>
    <t>Limiting</t>
  </si>
  <si>
    <t>Cc</t>
  </si>
  <si>
    <t>Ac</t>
  </si>
  <si>
    <t>Aj</t>
  </si>
  <si>
    <t>At</t>
  </si>
  <si>
    <t>J</t>
  </si>
  <si>
    <t>Outputs</t>
  </si>
  <si>
    <t>@ T leaf</t>
  </si>
  <si>
    <t>@ 25</t>
  </si>
  <si>
    <t>TPU</t>
  </si>
  <si>
    <t>Do not change</t>
  </si>
  <si>
    <t xml:space="preserve">* Rd is constrained to be &gt;0 and </t>
  </si>
  <si>
    <t xml:space="preserve">To refresh your copy and for updates please visit </t>
  </si>
  <si>
    <r>
      <rPr>
        <u/>
        <sz val="10"/>
        <color indexed="28"/>
        <rFont val="Arial"/>
        <family val="2"/>
      </rPr>
      <t>http://onlinelibrary.wiley.com/journal/10.1111/%28ISSN%291365-3040/homepage/pce_calculator.htm</t>
    </r>
  </si>
  <si>
    <t>@T leaf</t>
  </si>
  <si>
    <t>@ 25°C</t>
  </si>
  <si>
    <t>c</t>
  </si>
  <si>
    <t>For adjusting to 25°C</t>
  </si>
  <si>
    <t>Min</t>
  </si>
  <si>
    <t>J/4</t>
  </si>
  <si>
    <t>α</t>
  </si>
  <si>
    <t>unitless</t>
  </si>
  <si>
    <t>Constraints</t>
  </si>
  <si>
    <t>ϕ</t>
  </si>
  <si>
    <t>Typically 0.2 to 0.5</t>
  </si>
  <si>
    <t>Θ</t>
  </si>
  <si>
    <t>Less than 1</t>
  </si>
  <si>
    <t>&gt; highest calculated J</t>
  </si>
  <si>
    <t>Calc</t>
  </si>
  <si>
    <t>Error</t>
  </si>
  <si>
    <t>Light</t>
  </si>
  <si>
    <r>
      <t>Γ∗</t>
    </r>
    <r>
      <rPr>
        <b/>
        <sz val="10"/>
        <color indexed="8"/>
        <rFont val="Calibri"/>
        <family val="2"/>
      </rPr>
      <t xml:space="preserve"> </t>
    </r>
    <r>
      <rPr>
        <b/>
        <sz val="10"/>
        <color indexed="8"/>
        <rFont val="Arial"/>
        <family val="2"/>
      </rPr>
      <t>(Pa)</t>
    </r>
  </si>
  <si>
    <r>
      <t>μmol m</t>
    </r>
    <r>
      <rPr>
        <vertAlign val="superscript"/>
        <sz val="10"/>
        <color indexed="8"/>
        <rFont val="Times New Roman"/>
        <family val="1"/>
      </rPr>
      <t>-2</t>
    </r>
    <r>
      <rPr>
        <sz val="10"/>
        <color indexed="8"/>
        <rFont val="Times New Roman"/>
        <family val="1"/>
      </rPr>
      <t xml:space="preserve"> s</t>
    </r>
    <r>
      <rPr>
        <vertAlign val="superscript"/>
        <sz val="10"/>
        <color indexed="8"/>
        <rFont val="Times New Roman"/>
        <family val="1"/>
      </rPr>
      <t>-1</t>
    </r>
  </si>
  <si>
    <r>
      <t>μmol m</t>
    </r>
    <r>
      <rPr>
        <vertAlign val="superscript"/>
        <sz val="11"/>
        <color indexed="8"/>
        <rFont val="Times New Roman"/>
        <family val="1"/>
      </rPr>
      <t>-2</t>
    </r>
    <r>
      <rPr>
        <sz val="11"/>
        <color indexed="8"/>
        <rFont val="Times New Roman"/>
        <family val="1"/>
      </rPr>
      <t xml:space="preserve"> s</t>
    </r>
    <r>
      <rPr>
        <vertAlign val="superscript"/>
        <sz val="11"/>
        <color indexed="8"/>
        <rFont val="Times New Roman"/>
        <family val="1"/>
      </rPr>
      <t>-1</t>
    </r>
    <r>
      <rPr>
        <sz val="11"/>
        <color indexed="8"/>
        <rFont val="Times New Roman"/>
        <family val="1"/>
      </rPr>
      <t xml:space="preserve"> Pa</t>
    </r>
    <r>
      <rPr>
        <vertAlign val="superscript"/>
        <sz val="11"/>
        <color indexed="8"/>
        <rFont val="Times New Roman"/>
        <family val="1"/>
      </rPr>
      <t>-1</t>
    </r>
    <r>
      <rPr>
        <sz val="11"/>
        <color indexed="8"/>
        <rFont val="Times New Roman"/>
        <family val="1"/>
      </rPr>
      <t xml:space="preserve"> </t>
    </r>
  </si>
  <si>
    <r>
      <t>ΔΗ</t>
    </r>
    <r>
      <rPr>
        <sz val="10"/>
        <color indexed="8"/>
        <rFont val="Arial"/>
        <family val="2"/>
      </rPr>
      <t>d</t>
    </r>
  </si>
  <si>
    <r>
      <t>Δ</t>
    </r>
    <r>
      <rPr>
        <sz val="10"/>
        <color indexed="8"/>
        <rFont val="Arial"/>
        <family val="2"/>
      </rPr>
      <t>S</t>
    </r>
  </si>
  <si>
    <t>elevation (meters)</t>
  </si>
  <si>
    <t>Patm (kPa)</t>
  </si>
  <si>
    <t>Light green background</t>
  </si>
  <si>
    <t>R</t>
  </si>
  <si>
    <t>G</t>
  </si>
  <si>
    <t>B</t>
  </si>
  <si>
    <t>Rubisco limited red</t>
  </si>
  <si>
    <t>Regeneration limited dark blue</t>
  </si>
  <si>
    <t>(Tritanopia cannot distinguish from 0,146,146)</t>
  </si>
  <si>
    <t>TPU limited yellow</t>
  </si>
  <si>
    <t>(Dark greenish brown to deuteranopia)</t>
  </si>
  <si>
    <t>J light blue</t>
  </si>
  <si>
    <t>Accessability for colors</t>
  </si>
  <si>
    <t>http://www.somersault1824.com/tips-for-designing-scientific-figures-for-color-blind-readers/</t>
  </si>
  <si>
    <r>
      <rPr>
        <b/>
        <sz val="10"/>
        <color indexed="8"/>
        <rFont val="Symbol"/>
        <family val="1"/>
      </rPr>
      <t xml:space="preserve">S </t>
    </r>
    <r>
      <rPr>
        <b/>
        <sz val="10"/>
        <color indexed="8"/>
        <rFont val="Arial"/>
        <family val="2"/>
      </rPr>
      <t>Err^2 =</t>
    </r>
  </si>
  <si>
    <t>Highest calculated J =</t>
  </si>
  <si>
    <r>
      <t>Δ</t>
    </r>
    <r>
      <rPr>
        <sz val="10"/>
        <color indexed="8"/>
        <rFont val="Calibri"/>
        <family val="2"/>
      </rPr>
      <t>Ha</t>
    </r>
  </si>
  <si>
    <t>http://mkweb.bcgsc.ca/biovis2012/</t>
  </si>
  <si>
    <r>
      <t>Γ∗</t>
    </r>
    <r>
      <rPr>
        <b/>
        <sz val="10"/>
        <color indexed="8"/>
        <rFont val="Calibri"/>
        <family val="2"/>
      </rPr>
      <t xml:space="preserve"> (Pa)</t>
    </r>
  </si>
  <si>
    <t>Modelled</t>
  </si>
  <si>
    <r>
      <rPr>
        <b/>
        <sz val="10"/>
        <color indexed="10"/>
        <rFont val="Arial"/>
        <family val="2"/>
      </rPr>
      <t>μmol m</t>
    </r>
    <r>
      <rPr>
        <b/>
        <vertAlign val="superscript"/>
        <sz val="10"/>
        <color indexed="10"/>
        <rFont val="Arial"/>
        <family val="2"/>
      </rPr>
      <t>-2</t>
    </r>
    <r>
      <rPr>
        <b/>
        <sz val="10"/>
        <color indexed="10"/>
        <rFont val="Arial"/>
        <family val="2"/>
      </rPr>
      <t xml:space="preserve"> s</t>
    </r>
    <r>
      <rPr>
        <b/>
        <vertAlign val="superscript"/>
        <sz val="10"/>
        <color indexed="10"/>
        <rFont val="Arial"/>
        <family val="2"/>
      </rPr>
      <t>-1</t>
    </r>
    <r>
      <rPr>
        <b/>
        <sz val="10"/>
        <color indexed="10"/>
        <rFont val="Arial"/>
        <family val="2"/>
      </rPr>
      <t xml:space="preserve"> </t>
    </r>
  </si>
  <si>
    <r>
      <t>μmol m</t>
    </r>
    <r>
      <rPr>
        <b/>
        <vertAlign val="superscript"/>
        <sz val="10"/>
        <color indexed="10"/>
        <rFont val="Arial"/>
        <family val="2"/>
      </rPr>
      <t>-2</t>
    </r>
    <r>
      <rPr>
        <b/>
        <sz val="10"/>
        <color indexed="10"/>
        <rFont val="Arial"/>
        <family val="2"/>
      </rPr>
      <t xml:space="preserve"> s</t>
    </r>
    <r>
      <rPr>
        <b/>
        <vertAlign val="superscript"/>
        <sz val="10"/>
        <color indexed="10"/>
        <rFont val="Arial"/>
        <family val="2"/>
      </rPr>
      <t>-1</t>
    </r>
    <r>
      <rPr>
        <b/>
        <sz val="10"/>
        <color indexed="10"/>
        <rFont val="Arial"/>
        <family val="2"/>
      </rPr>
      <t xml:space="preserve"> </t>
    </r>
  </si>
  <si>
    <r>
      <rPr>
        <b/>
        <i/>
        <sz val="10"/>
        <color indexed="8"/>
        <rFont val="Arial"/>
        <family val="2"/>
      </rPr>
      <t>c</t>
    </r>
    <r>
      <rPr>
        <b/>
        <vertAlign val="subscript"/>
        <sz val="10"/>
        <color indexed="8"/>
        <rFont val="Arial"/>
        <family val="2"/>
      </rPr>
      <t>i</t>
    </r>
    <r>
      <rPr>
        <b/>
        <sz val="10"/>
        <color indexed="8"/>
        <rFont val="Arial"/>
        <family val="2"/>
      </rPr>
      <t xml:space="preserve"> ppm*</t>
    </r>
  </si>
  <si>
    <r>
      <rPr>
        <b/>
        <i/>
        <sz val="10"/>
        <color indexed="8"/>
        <rFont val="Arial"/>
        <family val="2"/>
      </rPr>
      <t>C</t>
    </r>
    <r>
      <rPr>
        <b/>
        <vertAlign val="subscript"/>
        <sz val="10"/>
        <color indexed="8"/>
        <rFont val="Arial"/>
        <family val="2"/>
      </rPr>
      <t>i</t>
    </r>
    <r>
      <rPr>
        <b/>
        <sz val="10"/>
        <color indexed="8"/>
        <rFont val="Arial"/>
        <family val="2"/>
      </rPr>
      <t xml:space="preserve"> Pa</t>
    </r>
  </si>
  <si>
    <r>
      <rPr>
        <b/>
        <i/>
        <sz val="10"/>
        <color indexed="8"/>
        <rFont val="Arial"/>
        <family val="2"/>
      </rPr>
      <t>C</t>
    </r>
    <r>
      <rPr>
        <b/>
        <sz val="10"/>
        <color indexed="8"/>
        <rFont val="Arial"/>
        <family val="2"/>
      </rPr>
      <t>c</t>
    </r>
  </si>
  <si>
    <r>
      <rPr>
        <b/>
        <i/>
        <sz val="10"/>
        <color indexed="8"/>
        <rFont val="Arial"/>
        <family val="2"/>
      </rPr>
      <t>J</t>
    </r>
    <r>
      <rPr>
        <b/>
        <sz val="10"/>
        <color indexed="8"/>
        <rFont val="Arial"/>
        <family val="2"/>
      </rPr>
      <t>/4</t>
    </r>
  </si>
  <si>
    <r>
      <t xml:space="preserve">Enter </t>
    </r>
    <r>
      <rPr>
        <b/>
        <i/>
        <sz val="10"/>
        <color indexed="8"/>
        <rFont val="Arial"/>
        <family val="2"/>
      </rPr>
      <t>A</t>
    </r>
  </si>
  <si>
    <r>
      <t>P</t>
    </r>
    <r>
      <rPr>
        <b/>
        <vertAlign val="subscript"/>
        <sz val="10"/>
        <color indexed="8"/>
        <rFont val="Arial"/>
        <family val="2"/>
      </rPr>
      <t>atm</t>
    </r>
  </si>
  <si>
    <r>
      <t>R</t>
    </r>
    <r>
      <rPr>
        <b/>
        <vertAlign val="subscript"/>
        <sz val="10"/>
        <color indexed="8"/>
        <rFont val="Arial"/>
        <family val="2"/>
      </rPr>
      <t>d</t>
    </r>
  </si>
  <si>
    <r>
      <t>g</t>
    </r>
    <r>
      <rPr>
        <b/>
        <vertAlign val="subscript"/>
        <sz val="10"/>
        <color indexed="8"/>
        <rFont val="Arial"/>
        <family val="2"/>
      </rPr>
      <t>m</t>
    </r>
  </si>
  <si>
    <r>
      <rPr>
        <b/>
        <i/>
        <sz val="10"/>
        <color indexed="8"/>
        <rFont val="Arial"/>
        <family val="2"/>
      </rPr>
      <t>J</t>
    </r>
    <r>
      <rPr>
        <b/>
        <vertAlign val="subscript"/>
        <sz val="10"/>
        <color indexed="8"/>
        <rFont val="Arial"/>
        <family val="2"/>
      </rPr>
      <t>max</t>
    </r>
    <r>
      <rPr>
        <b/>
        <sz val="10"/>
        <color indexed="8"/>
        <rFont val="Arial"/>
        <family val="2"/>
      </rPr>
      <t xml:space="preserve">  </t>
    </r>
  </si>
  <si>
    <r>
      <rPr>
        <b/>
        <i/>
        <sz val="10"/>
        <color indexed="8"/>
        <rFont val="Arial"/>
        <family val="2"/>
      </rPr>
      <t>V</t>
    </r>
    <r>
      <rPr>
        <b/>
        <vertAlign val="subscript"/>
        <sz val="10"/>
        <color indexed="8"/>
        <rFont val="Arial"/>
        <family val="2"/>
      </rPr>
      <t>cmax</t>
    </r>
  </si>
  <si>
    <r>
      <rPr>
        <b/>
        <i/>
        <sz val="10"/>
        <color indexed="8"/>
        <rFont val="Arial"/>
        <family val="2"/>
      </rPr>
      <t>R</t>
    </r>
    <r>
      <rPr>
        <b/>
        <vertAlign val="subscript"/>
        <sz val="10"/>
        <color indexed="8"/>
        <rFont val="Arial"/>
        <family val="2"/>
      </rPr>
      <t>d</t>
    </r>
    <r>
      <rPr>
        <b/>
        <sz val="10"/>
        <color indexed="8"/>
        <rFont val="Arial"/>
        <family val="2"/>
      </rPr>
      <t>*</t>
    </r>
  </si>
  <si>
    <r>
      <rPr>
        <b/>
        <i/>
        <sz val="10"/>
        <color indexed="8"/>
        <rFont val="Arial"/>
        <family val="2"/>
      </rPr>
      <t>g</t>
    </r>
    <r>
      <rPr>
        <b/>
        <vertAlign val="subscript"/>
        <sz val="10"/>
        <color indexed="8"/>
        <rFont val="Arial"/>
        <family val="2"/>
      </rPr>
      <t>m</t>
    </r>
    <r>
      <rPr>
        <b/>
        <sz val="10"/>
        <color indexed="8"/>
        <rFont val="Arial"/>
        <family val="2"/>
      </rPr>
      <t>*</t>
    </r>
  </si>
  <si>
    <r>
      <t>@ 25</t>
    </r>
    <r>
      <rPr>
        <b/>
        <vertAlign val="superscript"/>
        <sz val="10"/>
        <color indexed="8"/>
        <rFont val="Arial"/>
        <family val="2"/>
      </rPr>
      <t>o</t>
    </r>
    <r>
      <rPr>
        <b/>
        <sz val="10"/>
        <color indexed="8"/>
        <rFont val="Arial"/>
        <family val="2"/>
      </rPr>
      <t>C</t>
    </r>
  </si>
  <si>
    <r>
      <rPr>
        <b/>
        <i/>
        <sz val="10"/>
        <color indexed="8"/>
        <rFont val="Arial"/>
        <family val="2"/>
      </rPr>
      <t>C</t>
    </r>
    <r>
      <rPr>
        <b/>
        <vertAlign val="subscript"/>
        <sz val="10"/>
        <color indexed="8"/>
        <rFont val="Arial"/>
        <family val="2"/>
      </rPr>
      <t>c</t>
    </r>
  </si>
  <si>
    <r>
      <t>ΔΗ</t>
    </r>
    <r>
      <rPr>
        <sz val="10"/>
        <color indexed="8"/>
        <rFont val="Arial"/>
        <family val="2"/>
      </rPr>
      <t>d</t>
    </r>
  </si>
  <si>
    <r>
      <t>Δ</t>
    </r>
    <r>
      <rPr>
        <sz val="10"/>
        <color indexed="8"/>
        <rFont val="Arial"/>
        <family val="2"/>
      </rPr>
      <t>S</t>
    </r>
  </si>
  <si>
    <r>
      <rPr>
        <b/>
        <i/>
        <sz val="10"/>
        <color indexed="8"/>
        <rFont val="Arial"/>
        <family val="2"/>
      </rPr>
      <t>K</t>
    </r>
    <r>
      <rPr>
        <b/>
        <vertAlign val="subscript"/>
        <sz val="10"/>
        <color indexed="8"/>
        <rFont val="Arial"/>
        <family val="2"/>
      </rPr>
      <t>c</t>
    </r>
    <r>
      <rPr>
        <b/>
        <sz val="10"/>
        <color indexed="8"/>
        <rFont val="Arial"/>
        <family val="2"/>
      </rPr>
      <t xml:space="preserve"> (Pa)</t>
    </r>
  </si>
  <si>
    <r>
      <rPr>
        <b/>
        <i/>
        <sz val="10"/>
        <color indexed="8"/>
        <rFont val="Arial"/>
        <family val="2"/>
      </rPr>
      <t>K</t>
    </r>
    <r>
      <rPr>
        <b/>
        <vertAlign val="subscript"/>
        <sz val="10"/>
        <color indexed="8"/>
        <rFont val="Arial"/>
        <family val="2"/>
      </rPr>
      <t>o</t>
    </r>
    <r>
      <rPr>
        <b/>
        <sz val="10"/>
        <color indexed="8"/>
        <rFont val="Arial"/>
        <family val="2"/>
      </rPr>
      <t xml:space="preserve"> (kPa)</t>
    </r>
  </si>
  <si>
    <r>
      <rPr>
        <b/>
        <i/>
        <sz val="10"/>
        <color indexed="8"/>
        <rFont val="Arial"/>
        <family val="2"/>
      </rPr>
      <t>R</t>
    </r>
    <r>
      <rPr>
        <b/>
        <vertAlign val="subscript"/>
        <sz val="10"/>
        <color indexed="8"/>
        <rFont val="Arial"/>
        <family val="2"/>
      </rPr>
      <t>d</t>
    </r>
  </si>
  <si>
    <r>
      <rPr>
        <b/>
        <i/>
        <sz val="10"/>
        <color indexed="8"/>
        <rFont val="Arial"/>
        <family val="2"/>
      </rPr>
      <t>g</t>
    </r>
    <r>
      <rPr>
        <b/>
        <vertAlign val="subscript"/>
        <sz val="10"/>
        <color indexed="8"/>
        <rFont val="Arial"/>
        <family val="2"/>
      </rPr>
      <t>m</t>
    </r>
  </si>
  <si>
    <t>Constants for fitting</t>
  </si>
  <si>
    <t xml:space="preserve"> </t>
  </si>
  <si>
    <r>
      <t>ΔΗ</t>
    </r>
    <r>
      <rPr>
        <sz val="10"/>
        <color indexed="8"/>
        <rFont val="Times New Roman"/>
        <family val="1"/>
      </rPr>
      <t>a</t>
    </r>
  </si>
  <si>
    <r>
      <t>ΔΗ</t>
    </r>
    <r>
      <rPr>
        <sz val="10"/>
        <color indexed="8"/>
        <rFont val="Times New Roman"/>
        <family val="1"/>
      </rPr>
      <t>a</t>
    </r>
  </si>
  <si>
    <r>
      <rPr>
        <sz val="10"/>
        <color indexed="8"/>
        <rFont val="Arial"/>
        <family val="2"/>
      </rPr>
      <t>μmol m</t>
    </r>
    <r>
      <rPr>
        <vertAlign val="superscript"/>
        <sz val="10"/>
        <color indexed="8"/>
        <rFont val="Arial"/>
      </rPr>
      <t>-2</t>
    </r>
    <r>
      <rPr>
        <sz val="10"/>
        <color indexed="8"/>
        <rFont val="Arial"/>
        <family val="2"/>
      </rPr>
      <t xml:space="preserve"> s</t>
    </r>
    <r>
      <rPr>
        <vertAlign val="superscript"/>
        <sz val="10"/>
        <color indexed="8"/>
        <rFont val="Arial"/>
      </rPr>
      <t>-1</t>
    </r>
  </si>
  <si>
    <r>
      <rPr>
        <sz val="10"/>
        <color indexed="8"/>
        <rFont val="Arial"/>
        <family val="2"/>
      </rPr>
      <t>μmol m</t>
    </r>
    <r>
      <rPr>
        <vertAlign val="superscript"/>
        <sz val="10"/>
        <color indexed="8"/>
        <rFont val="Arial"/>
      </rPr>
      <t>-2</t>
    </r>
    <r>
      <rPr>
        <sz val="10"/>
        <color indexed="8"/>
        <rFont val="Arial"/>
        <family val="2"/>
      </rPr>
      <t xml:space="preserve"> s</t>
    </r>
    <r>
      <rPr>
        <vertAlign val="superscript"/>
        <sz val="10"/>
        <color indexed="8"/>
        <rFont val="Arial"/>
      </rPr>
      <t>-1</t>
    </r>
    <r>
      <rPr>
        <sz val="10"/>
        <color indexed="8"/>
        <rFont val="Arial"/>
        <family val="2"/>
      </rPr>
      <t xml:space="preserve"> Pa</t>
    </r>
    <r>
      <rPr>
        <vertAlign val="superscript"/>
        <sz val="10"/>
        <color indexed="8"/>
        <rFont val="Arial"/>
      </rPr>
      <t>-1</t>
    </r>
  </si>
  <si>
    <r>
      <rPr>
        <b/>
        <i/>
        <sz val="10"/>
        <color indexed="8"/>
        <rFont val="Arial"/>
        <family val="2"/>
      </rPr>
      <t>J</t>
    </r>
    <r>
      <rPr>
        <b/>
        <vertAlign val="subscript"/>
        <sz val="10"/>
        <color indexed="8"/>
        <rFont val="Arial"/>
        <family val="2"/>
      </rPr>
      <t>max25</t>
    </r>
    <r>
      <rPr>
        <b/>
        <sz val="10"/>
        <color indexed="8"/>
        <rFont val="Arial"/>
        <family val="2"/>
      </rPr>
      <t xml:space="preserve">  </t>
    </r>
  </si>
  <si>
    <r>
      <rPr>
        <sz val="10"/>
        <color indexed="8"/>
        <rFont val="Arial"/>
        <family val="2"/>
      </rPr>
      <t>μmol m</t>
    </r>
    <r>
      <rPr>
        <vertAlign val="superscript"/>
        <sz val="10"/>
        <color indexed="8"/>
        <rFont val="Arial"/>
      </rPr>
      <t>-2</t>
    </r>
    <r>
      <rPr>
        <sz val="10"/>
        <color indexed="8"/>
        <rFont val="Arial"/>
        <family val="2"/>
      </rPr>
      <t xml:space="preserve"> s</t>
    </r>
    <r>
      <rPr>
        <vertAlign val="superscript"/>
        <sz val="10"/>
        <color indexed="8"/>
        <rFont val="Arial"/>
      </rPr>
      <t>-2</t>
    </r>
    <r>
      <rPr>
        <sz val="12"/>
        <color indexed="8"/>
        <rFont val="Calibri"/>
        <family val="2"/>
      </rPr>
      <t/>
    </r>
  </si>
  <si>
    <t>June et al. equation</t>
  </si>
  <si>
    <t xml:space="preserve">Data for lines </t>
  </si>
  <si>
    <t>Suggested constraints</t>
  </si>
  <si>
    <t xml:space="preserve">C47 - Rd is constrained to be &gt; 0 </t>
  </si>
  <si>
    <t>C48 - gm is constrained to be &lt; 10</t>
  </si>
  <si>
    <t>gm is constrained to be 10 or less</t>
  </si>
  <si>
    <t>equal zero</t>
  </si>
  <si>
    <t>Use solver to make C37</t>
  </si>
  <si>
    <t>C48 - gm is constrained to be &lt; 30</t>
  </si>
  <si>
    <t>http://onlinelibrary.wiley.com/journal/10.1111/(ISSN)1365-3040/homepage/pce_calculator_2016.htm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</si>
</sst>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38" x14ac:knownFonts="1">
    <font>
      <sz val="12"/>
      <color indexed="8"/>
      <name val="Verdana"/>
    </font>
    <font>
      <sz val="12"/>
      <color indexed="8"/>
      <name val="Calibri"/>
      <family val="2"/>
    </font>
    <font>
      <b/>
      <sz val="12"/>
      <color indexed="20"/>
      <name val="Arial"/>
      <family val="2"/>
    </font>
    <font>
      <sz val="10"/>
      <color indexed="8"/>
      <name val="Arial"/>
      <family val="2"/>
    </font>
    <font>
      <sz val="10"/>
      <color indexed="8"/>
      <name val="Helvetica"/>
    </font>
    <font>
      <b/>
      <sz val="10"/>
      <color indexed="8"/>
      <name val="Arial"/>
      <family val="2"/>
    </font>
    <font>
      <b/>
      <vertAlign val="subscript"/>
      <sz val="10"/>
      <color indexed="8"/>
      <name val="Arial"/>
      <family val="2"/>
    </font>
    <font>
      <b/>
      <sz val="10"/>
      <color indexed="9"/>
      <name val="Arial"/>
      <family val="2"/>
    </font>
    <font>
      <sz val="10"/>
      <color indexed="9"/>
      <name val="Arial"/>
      <family val="2"/>
    </font>
    <font>
      <sz val="11"/>
      <color indexed="8"/>
      <name val="Helvetica"/>
    </font>
    <font>
      <b/>
      <sz val="9"/>
      <color indexed="8"/>
      <name val="Arial"/>
      <family val="2"/>
    </font>
    <font>
      <sz val="10"/>
      <color indexed="8"/>
      <name val="Symbol"/>
      <family val="1"/>
    </font>
    <font>
      <b/>
      <sz val="14"/>
      <color indexed="8"/>
      <name val="Arial"/>
      <family val="2"/>
    </font>
    <font>
      <u/>
      <sz val="10"/>
      <color indexed="28"/>
      <name val="Arial"/>
      <family val="2"/>
    </font>
    <font>
      <i/>
      <sz val="10"/>
      <color indexed="8"/>
      <name val="Arial"/>
      <family val="2"/>
    </font>
    <font>
      <sz val="10"/>
      <color indexed="8"/>
      <name val="Times New Roman"/>
      <family val="1"/>
    </font>
    <font>
      <vertAlign val="superscript"/>
      <sz val="10"/>
      <color indexed="8"/>
      <name val="Times New Roman"/>
      <family val="1"/>
    </font>
    <font>
      <b/>
      <sz val="10"/>
      <color indexed="8"/>
      <name val="Symbol"/>
      <family val="1"/>
    </font>
    <font>
      <b/>
      <sz val="10"/>
      <color indexed="8"/>
      <name val="Calibri"/>
      <family val="2"/>
    </font>
    <font>
      <sz val="11"/>
      <color indexed="8"/>
      <name val="Times New Roman"/>
      <family val="1"/>
    </font>
    <font>
      <vertAlign val="superscript"/>
      <sz val="11"/>
      <color indexed="8"/>
      <name val="Times New Roman"/>
      <family val="1"/>
    </font>
    <font>
      <sz val="10"/>
      <name val="Arial"/>
    </font>
    <font>
      <sz val="10"/>
      <color indexed="8"/>
      <name val="Calibri"/>
      <family val="2"/>
    </font>
    <font>
      <b/>
      <sz val="10"/>
      <color indexed="10"/>
      <name val="Arial"/>
      <family val="2"/>
    </font>
    <font>
      <b/>
      <vertAlign val="superscript"/>
      <sz val="10"/>
      <color indexed="10"/>
      <name val="Arial"/>
      <family val="2"/>
    </font>
    <font>
      <b/>
      <i/>
      <sz val="10"/>
      <color indexed="8"/>
      <name val="Arial"/>
      <family val="2"/>
    </font>
    <font>
      <b/>
      <vertAlign val="superscript"/>
      <sz val="10"/>
      <color indexed="8"/>
      <name val="Arial"/>
      <family val="2"/>
    </font>
    <font>
      <vertAlign val="superscript"/>
      <sz val="10"/>
      <color indexed="8"/>
      <name val="Arial"/>
    </font>
    <font>
      <b/>
      <sz val="10"/>
      <color theme="1"/>
      <name val="Arial"/>
      <family val="2"/>
    </font>
    <font>
      <sz val="10"/>
      <color theme="1"/>
      <name val="Arial"/>
      <family val="2"/>
    </font>
    <font>
      <sz val="10"/>
      <color rgb="FF000000"/>
      <name val="Symbol"/>
      <family val="1"/>
    </font>
    <font>
      <b/>
      <sz val="10"/>
      <color rgb="FF000000"/>
      <name val="Arial"/>
      <family val="2"/>
    </font>
    <font>
      <sz val="10"/>
      <color rgb="FF000000"/>
      <name val="Arial"/>
      <family val="2"/>
    </font>
    <font>
      <u/>
      <sz val="12"/>
      <color theme="11"/>
      <name val="Verdana"/>
    </font>
    <font>
      <u/>
      <sz val="12"/>
      <color theme="10"/>
      <name val="Verdana"/>
    </font>
    <font>
      <u/>
      <sz val="11"/>
      <color theme="10"/>
      <name val="Verdana"/>
      <family val="2"/>
    </font>
    <font>
      <sz val="12"/>
      <color indexed="8"/>
      <name val="Verdana"/>
      <family val="2"/>
    </font>
    <font>
      <u/>
      <sz val="12"/>
      <color theme="10"/>
      <name val="Verdana"/>
      <family val="2"/>
    </font>
  </fonts>
  <fills count="16">
    <fill>
      <patternFill patternType="none"/>
    </fill>
    <fill>
      <patternFill patternType="gray125"/>
    </fill>
    <fill>
      <patternFill patternType="solid">
        <fgColor indexed="9"/>
      </patternFill>
    </fill>
    <fill>
      <patternFill patternType="solid">
        <fgColor indexed="22"/>
      </patternFill>
    </fill>
    <fill>
      <patternFill patternType="solid">
        <fgColor indexed="21"/>
      </patternFill>
    </fill>
    <fill>
      <patternFill patternType="solid">
        <fgColor rgb="FFCEE8C3"/>
        <bgColor indexed="64"/>
      </patternFill>
    </fill>
    <fill>
      <patternFill patternType="solid">
        <fgColor rgb="FFD0E6C7"/>
        <bgColor indexed="64"/>
      </patternFill>
    </fill>
    <fill>
      <patternFill patternType="solid">
        <fgColor rgb="FFFFFF6D"/>
        <bgColor indexed="64"/>
      </patternFill>
    </fill>
    <fill>
      <patternFill patternType="solid">
        <fgColor rgb="FF006DDB"/>
        <bgColor indexed="64"/>
      </patternFill>
    </fill>
    <fill>
      <patternFill patternType="solid">
        <fgColor rgb="FF920000"/>
        <bgColor indexed="64"/>
      </patternFill>
    </fill>
    <fill>
      <patternFill patternType="solid">
        <fgColor rgb="FF6DB6FF"/>
        <bgColor indexed="64"/>
      </patternFill>
    </fill>
    <fill>
      <patternFill patternType="solid">
        <fgColor rgb="FFFFFF0A"/>
        <bgColor indexed="64"/>
      </patternFill>
    </fill>
    <fill>
      <patternFill patternType="solid">
        <fgColor rgb="FFF3F3F3"/>
        <bgColor indexed="64"/>
      </patternFill>
    </fill>
    <fill>
      <patternFill patternType="solid">
        <fgColor theme="0"/>
        <bgColor indexed="64"/>
      </patternFill>
    </fill>
    <fill>
      <patternFill patternType="solid">
        <fgColor theme="0" tint="-4.9989318521683403E-2"/>
        <bgColor indexed="64"/>
      </patternFill>
    </fill>
    <fill>
      <patternFill patternType="solid">
        <fgColor rgb="FFA6D27D"/>
        <bgColor rgb="FF000000"/>
      </patternFill>
    </fill>
  </fills>
  <borders count="92">
    <border>
      <left/>
      <right/>
      <top/>
      <bottom/>
      <diagonal/>
    </border>
    <border>
      <left/>
      <right/>
      <top/>
      <bottom style="thin">
        <color indexed="20"/>
      </bottom>
      <diagonal/>
    </border>
    <border>
      <left/>
      <right style="thin">
        <color indexed="20"/>
      </right>
      <top/>
      <bottom/>
      <diagonal/>
    </border>
    <border>
      <left style="thin">
        <color indexed="20"/>
      </left>
      <right/>
      <top/>
      <bottom/>
      <diagonal/>
    </border>
    <border>
      <left style="thin">
        <color indexed="20"/>
      </left>
      <right style="thin">
        <color indexed="20"/>
      </right>
      <top style="thin">
        <color indexed="20"/>
      </top>
      <bottom style="thin">
        <color indexed="20"/>
      </bottom>
      <diagonal/>
    </border>
    <border>
      <left style="thin">
        <color indexed="20"/>
      </left>
      <right/>
      <top/>
      <bottom style="thin">
        <color indexed="20"/>
      </bottom>
      <diagonal/>
    </border>
    <border>
      <left/>
      <right style="thin">
        <color indexed="20"/>
      </right>
      <top/>
      <bottom style="thin">
        <color indexed="20"/>
      </bottom>
      <diagonal/>
    </border>
    <border>
      <left/>
      <right/>
      <top style="thin">
        <color indexed="20"/>
      </top>
      <bottom style="thin">
        <color indexed="20"/>
      </bottom>
      <diagonal/>
    </border>
    <border>
      <left style="thin">
        <color indexed="20"/>
      </left>
      <right style="thin">
        <color indexed="20"/>
      </right>
      <top style="thin">
        <color indexed="20"/>
      </top>
      <bottom/>
      <diagonal/>
    </border>
    <border>
      <left style="thin">
        <color indexed="20"/>
      </left>
      <right style="thin">
        <color indexed="20"/>
      </right>
      <top/>
      <bottom/>
      <diagonal/>
    </border>
    <border>
      <left style="thin">
        <color indexed="20"/>
      </left>
      <right style="thin">
        <color indexed="21"/>
      </right>
      <top style="thin">
        <color indexed="20"/>
      </top>
      <bottom style="thin">
        <color indexed="20"/>
      </bottom>
      <diagonal/>
    </border>
    <border>
      <left style="thin">
        <color indexed="21"/>
      </left>
      <right style="thin">
        <color indexed="21"/>
      </right>
      <top style="thin">
        <color indexed="20"/>
      </top>
      <bottom style="thin">
        <color indexed="20"/>
      </bottom>
      <diagonal/>
    </border>
    <border>
      <left style="thin">
        <color indexed="21"/>
      </left>
      <right style="thin">
        <color indexed="20"/>
      </right>
      <top style="thin">
        <color indexed="20"/>
      </top>
      <bottom style="thin">
        <color indexed="20"/>
      </bottom>
      <diagonal/>
    </border>
    <border>
      <left style="thin">
        <color indexed="20"/>
      </left>
      <right style="thin">
        <color indexed="21"/>
      </right>
      <top style="thin">
        <color indexed="20"/>
      </top>
      <bottom style="thin">
        <color indexed="21"/>
      </bottom>
      <diagonal/>
    </border>
    <border>
      <left style="thin">
        <color indexed="21"/>
      </left>
      <right style="thin">
        <color indexed="21"/>
      </right>
      <top style="thin">
        <color indexed="20"/>
      </top>
      <bottom style="thin">
        <color indexed="21"/>
      </bottom>
      <diagonal/>
    </border>
    <border>
      <left style="thin">
        <color indexed="21"/>
      </left>
      <right style="thin">
        <color indexed="20"/>
      </right>
      <top style="thin">
        <color indexed="20"/>
      </top>
      <bottom style="thin">
        <color indexed="21"/>
      </bottom>
      <diagonal/>
    </border>
    <border>
      <left style="thin">
        <color indexed="20"/>
      </left>
      <right style="thin">
        <color indexed="20"/>
      </right>
      <top/>
      <bottom style="thin">
        <color indexed="20"/>
      </bottom>
      <diagonal/>
    </border>
    <border>
      <left style="thin">
        <color indexed="20"/>
      </left>
      <right style="thin">
        <color indexed="20"/>
      </right>
      <top style="thin">
        <color indexed="20"/>
      </top>
      <bottom style="thin">
        <color indexed="21"/>
      </bottom>
      <diagonal/>
    </border>
    <border>
      <left style="thin">
        <color indexed="21"/>
      </left>
      <right style="thin">
        <color indexed="26"/>
      </right>
      <top/>
      <bottom/>
      <diagonal/>
    </border>
    <border>
      <left style="thin">
        <color indexed="21"/>
      </left>
      <right/>
      <top/>
      <bottom/>
      <diagonal/>
    </border>
    <border>
      <left style="thin">
        <color indexed="20"/>
      </left>
      <right style="thin">
        <color indexed="21"/>
      </right>
      <top style="thin">
        <color indexed="21"/>
      </top>
      <bottom style="thin">
        <color indexed="21"/>
      </bottom>
      <diagonal/>
    </border>
    <border>
      <left style="thin">
        <color indexed="21"/>
      </left>
      <right style="thin">
        <color indexed="21"/>
      </right>
      <top style="thin">
        <color indexed="21"/>
      </top>
      <bottom style="thin">
        <color indexed="21"/>
      </bottom>
      <diagonal/>
    </border>
    <border>
      <left style="thin">
        <color indexed="21"/>
      </left>
      <right style="thin">
        <color indexed="20"/>
      </right>
      <top style="thin">
        <color indexed="21"/>
      </top>
      <bottom style="thin">
        <color indexed="21"/>
      </bottom>
      <diagonal/>
    </border>
    <border>
      <left style="thin">
        <color indexed="23"/>
      </left>
      <right style="thin">
        <color indexed="23"/>
      </right>
      <top style="thin">
        <color indexed="21"/>
      </top>
      <bottom style="thin">
        <color indexed="21"/>
      </bottom>
      <diagonal/>
    </border>
    <border>
      <left style="thin">
        <color indexed="23"/>
      </left>
      <right style="thin">
        <color indexed="21"/>
      </right>
      <top style="thin">
        <color indexed="21"/>
      </top>
      <bottom style="thin">
        <color indexed="21"/>
      </bottom>
      <diagonal/>
    </border>
    <border>
      <left style="thin">
        <color indexed="21"/>
      </left>
      <right style="thin">
        <color indexed="21"/>
      </right>
      <top style="thin">
        <color indexed="23"/>
      </top>
      <bottom style="thin">
        <color indexed="23"/>
      </bottom>
      <diagonal/>
    </border>
    <border>
      <left style="thin">
        <color indexed="20"/>
      </left>
      <right style="thin">
        <color indexed="21"/>
      </right>
      <top style="thin">
        <color indexed="21"/>
      </top>
      <bottom style="thin">
        <color indexed="20"/>
      </bottom>
      <diagonal/>
    </border>
    <border>
      <left style="thin">
        <color indexed="21"/>
      </left>
      <right style="thin">
        <color indexed="21"/>
      </right>
      <top style="thin">
        <color indexed="23"/>
      </top>
      <bottom style="thin">
        <color indexed="26"/>
      </bottom>
      <diagonal/>
    </border>
    <border>
      <left style="thin">
        <color indexed="21"/>
      </left>
      <right style="thin">
        <color indexed="21"/>
      </right>
      <top style="thin">
        <color indexed="21"/>
      </top>
      <bottom style="thin">
        <color indexed="26"/>
      </bottom>
      <diagonal/>
    </border>
    <border>
      <left/>
      <right/>
      <top style="thin">
        <color indexed="20"/>
      </top>
      <bottom/>
      <diagonal/>
    </border>
    <border>
      <left/>
      <right/>
      <top style="thin">
        <color indexed="26"/>
      </top>
      <bottom/>
      <diagonal/>
    </border>
    <border>
      <left/>
      <right/>
      <top style="thin">
        <color indexed="21"/>
      </top>
      <bottom/>
      <diagonal/>
    </border>
    <border>
      <left style="thin">
        <color indexed="20"/>
      </left>
      <right/>
      <top style="thin">
        <color indexed="20"/>
      </top>
      <bottom/>
      <diagonal/>
    </border>
    <border>
      <left/>
      <right style="thin">
        <color indexed="20"/>
      </right>
      <top style="thin">
        <color indexed="20"/>
      </top>
      <bottom/>
      <diagonal/>
    </border>
    <border>
      <left style="thin">
        <color indexed="20"/>
      </left>
      <right style="thin">
        <color indexed="21"/>
      </right>
      <top/>
      <bottom style="thin">
        <color indexed="21"/>
      </bottom>
      <diagonal/>
    </border>
    <border>
      <left style="thin">
        <color indexed="21"/>
      </left>
      <right style="thin">
        <color indexed="21"/>
      </right>
      <top/>
      <bottom style="thin">
        <color indexed="21"/>
      </bottom>
      <diagonal/>
    </border>
    <border>
      <left style="thin">
        <color indexed="21"/>
      </left>
      <right style="thin">
        <color indexed="20"/>
      </right>
      <top/>
      <bottom style="thin">
        <color indexed="21"/>
      </bottom>
      <diagonal/>
    </border>
    <border>
      <left style="thin">
        <color indexed="20"/>
      </left>
      <right/>
      <top style="thin">
        <color indexed="20"/>
      </top>
      <bottom style="thin">
        <color indexed="20"/>
      </bottom>
      <diagonal/>
    </border>
    <border>
      <left/>
      <right/>
      <top style="thin">
        <color indexed="21"/>
      </top>
      <bottom style="thin">
        <color indexed="21"/>
      </bottom>
      <diagonal/>
    </border>
    <border>
      <left/>
      <right style="thin">
        <color indexed="20"/>
      </right>
      <top style="thin">
        <color indexed="21"/>
      </top>
      <bottom style="thin">
        <color indexed="21"/>
      </bottom>
      <diagonal/>
    </border>
    <border>
      <left style="thin">
        <color indexed="21"/>
      </left>
      <right style="thin">
        <color indexed="21"/>
      </right>
      <top style="thin">
        <color indexed="21"/>
      </top>
      <bottom style="thin">
        <color indexed="20"/>
      </bottom>
      <diagonal/>
    </border>
    <border>
      <left style="thin">
        <color indexed="21"/>
      </left>
      <right style="thin">
        <color indexed="20"/>
      </right>
      <top style="thin">
        <color indexed="21"/>
      </top>
      <bottom style="thin">
        <color indexed="20"/>
      </bottom>
      <diagonal/>
    </border>
    <border>
      <left/>
      <right/>
      <top/>
      <bottom style="thin">
        <color indexed="26"/>
      </bottom>
      <diagonal/>
    </border>
    <border>
      <left style="thin">
        <color indexed="21"/>
      </left>
      <right/>
      <top style="thin">
        <color indexed="20"/>
      </top>
      <bottom style="thin">
        <color indexed="21"/>
      </bottom>
      <diagonal/>
    </border>
    <border>
      <left/>
      <right style="thin">
        <color indexed="26"/>
      </right>
      <top style="thin">
        <color indexed="26"/>
      </top>
      <bottom/>
      <diagonal/>
    </border>
    <border>
      <left style="thin">
        <color indexed="26"/>
      </left>
      <right/>
      <top/>
      <bottom/>
      <diagonal/>
    </border>
    <border>
      <left style="thin">
        <color indexed="21"/>
      </left>
      <right/>
      <top/>
      <bottom style="thin">
        <color indexed="20"/>
      </bottom>
      <diagonal/>
    </border>
    <border>
      <left/>
      <right style="thin">
        <color indexed="26"/>
      </right>
      <top/>
      <bottom style="thin">
        <color indexed="20"/>
      </bottom>
      <diagonal/>
    </border>
    <border>
      <left style="thin">
        <color indexed="21"/>
      </left>
      <right style="thin">
        <color indexed="26"/>
      </right>
      <top style="thin">
        <color indexed="20"/>
      </top>
      <bottom style="thin">
        <color indexed="20"/>
      </bottom>
      <diagonal/>
    </border>
    <border>
      <left style="thin">
        <color indexed="21"/>
      </left>
      <right style="thin">
        <color indexed="26"/>
      </right>
      <top style="thin">
        <color indexed="20"/>
      </top>
      <bottom style="thin">
        <color indexed="21"/>
      </bottom>
      <diagonal/>
    </border>
    <border>
      <left style="thin">
        <color indexed="23"/>
      </left>
      <right style="thin">
        <color indexed="21"/>
      </right>
      <top style="thin">
        <color indexed="20"/>
      </top>
      <bottom style="thin">
        <color indexed="21"/>
      </bottom>
      <diagonal/>
    </border>
    <border>
      <left/>
      <right style="thin">
        <color indexed="8"/>
      </right>
      <top/>
      <bottom/>
      <diagonal/>
    </border>
    <border>
      <left style="thin">
        <color indexed="21"/>
      </left>
      <right style="thin">
        <color indexed="21"/>
      </right>
      <top style="thin">
        <color indexed="20"/>
      </top>
      <bottom style="thin">
        <color indexed="23"/>
      </bottom>
      <diagonal/>
    </border>
    <border>
      <left/>
      <right style="thin">
        <color indexed="20"/>
      </right>
      <top/>
      <bottom style="thin">
        <color indexed="26"/>
      </bottom>
      <diagonal/>
    </border>
    <border>
      <left style="thin">
        <color indexed="20"/>
      </left>
      <right/>
      <top/>
      <bottom style="thin">
        <color indexed="26"/>
      </bottom>
      <diagonal/>
    </border>
    <border>
      <left/>
      <right style="thin">
        <color indexed="26"/>
      </right>
      <top/>
      <bottom/>
      <diagonal/>
    </border>
    <border>
      <left style="thin">
        <color indexed="21"/>
      </left>
      <right style="thin">
        <color indexed="21"/>
      </right>
      <top style="thin">
        <color indexed="26"/>
      </top>
      <bottom style="thin">
        <color indexed="21"/>
      </bottom>
      <diagonal/>
    </border>
    <border>
      <left style="thin">
        <color indexed="21"/>
      </left>
      <right style="thin">
        <color indexed="20"/>
      </right>
      <top style="thin">
        <color indexed="26"/>
      </top>
      <bottom style="thin">
        <color indexed="21"/>
      </bottom>
      <diagonal/>
    </border>
    <border>
      <left style="thin">
        <color indexed="21"/>
      </left>
      <right style="thin">
        <color indexed="20"/>
      </right>
      <top style="thin">
        <color indexed="21"/>
      </top>
      <bottom style="thin">
        <color indexed="26"/>
      </bottom>
      <diagonal/>
    </border>
    <border>
      <left style="thin">
        <color indexed="21"/>
      </left>
      <right style="thin">
        <color indexed="26"/>
      </right>
      <top style="thin">
        <color indexed="26"/>
      </top>
      <bottom/>
      <diagonal/>
    </border>
    <border>
      <left style="thin">
        <color indexed="21"/>
      </left>
      <right style="thin">
        <color indexed="20"/>
      </right>
      <top/>
      <bottom style="thin">
        <color indexed="20"/>
      </bottom>
      <diagonal/>
    </border>
    <border>
      <left style="thin">
        <color indexed="21"/>
      </left>
      <right style="thin">
        <color indexed="26"/>
      </right>
      <top style="thin">
        <color indexed="21"/>
      </top>
      <bottom style="thin">
        <color indexed="21"/>
      </bottom>
      <diagonal/>
    </border>
    <border>
      <left style="thin">
        <color indexed="21"/>
      </left>
      <right style="thin">
        <color indexed="26"/>
      </right>
      <top style="thin">
        <color indexed="21"/>
      </top>
      <bottom style="thin">
        <color indexed="26"/>
      </bottom>
      <diagonal/>
    </border>
    <border>
      <left style="thin">
        <color indexed="20"/>
      </left>
      <right style="thin">
        <color indexed="20"/>
      </right>
      <top style="thin">
        <color indexed="21"/>
      </top>
      <bottom style="thin">
        <color indexed="21"/>
      </bottom>
      <diagonal/>
    </border>
    <border>
      <left style="thin">
        <color indexed="8"/>
      </left>
      <right style="thin">
        <color indexed="20"/>
      </right>
      <top style="thin">
        <color indexed="20"/>
      </top>
      <bottom/>
      <diagonal/>
    </border>
    <border>
      <left style="thin">
        <color indexed="26"/>
      </left>
      <right style="thin">
        <color indexed="21"/>
      </right>
      <top style="thin">
        <color indexed="21"/>
      </top>
      <bottom style="thin">
        <color indexed="21"/>
      </bottom>
      <diagonal/>
    </border>
    <border>
      <left style="thin">
        <color indexed="20"/>
      </left>
      <right style="thin">
        <color indexed="20"/>
      </right>
      <top style="thin">
        <color indexed="21"/>
      </top>
      <bottom style="thin">
        <color indexed="20"/>
      </bottom>
      <diagonal/>
    </border>
    <border>
      <left style="thin">
        <color indexed="26"/>
      </left>
      <right style="thin">
        <color indexed="26"/>
      </right>
      <top style="thin">
        <color indexed="26"/>
      </top>
      <bottom style="thin">
        <color indexed="26"/>
      </bottom>
      <diagonal/>
    </border>
    <border>
      <left style="thin">
        <color indexed="20"/>
      </left>
      <right style="thin">
        <color indexed="20"/>
      </right>
      <top style="thin">
        <color indexed="26"/>
      </top>
      <bottom style="thin">
        <color indexed="20"/>
      </bottom>
      <diagonal/>
    </border>
    <border>
      <left style="thin">
        <color indexed="20"/>
      </left>
      <right style="thin">
        <color indexed="26"/>
      </right>
      <top style="thin">
        <color indexed="26"/>
      </top>
      <bottom style="thin">
        <color indexed="20"/>
      </bottom>
      <diagonal/>
    </border>
    <border>
      <left style="thin">
        <color indexed="20"/>
      </left>
      <right style="thin">
        <color indexed="20"/>
      </right>
      <top style="thin">
        <color indexed="20"/>
      </top>
      <bottom style="thin">
        <color indexed="26"/>
      </bottom>
      <diagonal/>
    </border>
    <border>
      <left style="thin">
        <color indexed="20"/>
      </left>
      <right style="thin">
        <color indexed="26"/>
      </right>
      <top style="thin">
        <color indexed="20"/>
      </top>
      <bottom style="thin">
        <color indexed="26"/>
      </bottom>
      <diagonal/>
    </border>
    <border>
      <left style="thin">
        <color indexed="26"/>
      </left>
      <right style="thin">
        <color indexed="21"/>
      </right>
      <top style="thin">
        <color indexed="26"/>
      </top>
      <bottom style="thin">
        <color indexed="21"/>
      </bottom>
      <diagonal/>
    </border>
    <border>
      <left style="thin">
        <color indexed="26"/>
      </left>
      <right style="thin">
        <color indexed="21"/>
      </right>
      <top style="thin">
        <color indexed="21"/>
      </top>
      <bottom style="thin">
        <color indexed="26"/>
      </bottom>
      <diagonal/>
    </border>
    <border>
      <left style="thin">
        <color indexed="21"/>
      </left>
      <right style="thin">
        <color indexed="23"/>
      </right>
      <top style="thin">
        <color indexed="21"/>
      </top>
      <bottom style="thin">
        <color indexed="23"/>
      </bottom>
      <diagonal/>
    </border>
    <border>
      <left style="thin">
        <color indexed="21"/>
      </left>
      <right style="thin">
        <color indexed="26"/>
      </right>
      <top/>
      <bottom style="thin">
        <color indexed="21"/>
      </bottom>
      <diagonal/>
    </border>
    <border>
      <left style="thin">
        <color indexed="26"/>
      </left>
      <right style="thin">
        <color indexed="20"/>
      </right>
      <top/>
      <bottom style="thin">
        <color indexed="26"/>
      </bottom>
      <diagonal/>
    </border>
    <border>
      <left style="thin">
        <color indexed="20"/>
      </left>
      <right style="thin">
        <color indexed="23"/>
      </right>
      <top style="thin">
        <color indexed="20"/>
      </top>
      <bottom style="thin">
        <color indexed="20"/>
      </bottom>
      <diagonal/>
    </border>
    <border>
      <left style="thin">
        <color indexed="23"/>
      </left>
      <right style="thin">
        <color indexed="23"/>
      </right>
      <top style="thin">
        <color indexed="20"/>
      </top>
      <bottom style="thin">
        <color indexed="20"/>
      </bottom>
      <diagonal/>
    </border>
    <border>
      <left style="thin">
        <color indexed="23"/>
      </left>
      <right style="thin">
        <color indexed="20"/>
      </right>
      <top style="thin">
        <color indexed="20"/>
      </top>
      <bottom style="thin">
        <color indexed="20"/>
      </bottom>
      <diagonal/>
    </border>
    <border>
      <left style="thin">
        <color indexed="20"/>
      </left>
      <right style="thin">
        <color indexed="23"/>
      </right>
      <top style="thin">
        <color indexed="20"/>
      </top>
      <bottom/>
      <diagonal/>
    </border>
    <border>
      <left style="thin">
        <color indexed="23"/>
      </left>
      <right style="thin">
        <color indexed="20"/>
      </right>
      <top style="thin">
        <color indexed="20"/>
      </top>
      <bottom/>
      <diagonal/>
    </border>
    <border>
      <left style="thin">
        <color indexed="23"/>
      </left>
      <right style="thin">
        <color indexed="23"/>
      </right>
      <top style="thin">
        <color indexed="20"/>
      </top>
      <bottom/>
      <diagonal/>
    </border>
    <border>
      <left style="thin">
        <color theme="1"/>
      </left>
      <right style="thin">
        <color theme="1"/>
      </right>
      <top style="thin">
        <color theme="1"/>
      </top>
      <bottom style="thin">
        <color theme="1"/>
      </bottom>
      <diagonal/>
    </border>
    <border>
      <left style="thin">
        <color indexed="20"/>
      </left>
      <right style="thin">
        <color indexed="21"/>
      </right>
      <top style="thin">
        <color theme="6"/>
      </top>
      <bottom style="thin">
        <color theme="6"/>
      </bottom>
      <diagonal/>
    </border>
    <border>
      <left style="thin">
        <color indexed="20"/>
      </left>
      <right style="thin">
        <color indexed="21"/>
      </right>
      <top style="thin">
        <color theme="6"/>
      </top>
      <bottom style="thin">
        <color indexed="26"/>
      </bottom>
      <diagonal/>
    </border>
    <border>
      <left style="thin">
        <color indexed="20"/>
      </left>
      <right style="thin">
        <color indexed="21"/>
      </right>
      <top/>
      <bottom style="thin">
        <color theme="6"/>
      </bottom>
      <diagonal/>
    </border>
    <border>
      <left/>
      <right style="thin">
        <color rgb="FF119842"/>
      </right>
      <top/>
      <bottom style="thin">
        <color rgb="FF119842"/>
      </bottom>
      <diagonal/>
    </border>
    <border>
      <left style="thin">
        <color rgb="FF119842"/>
      </left>
      <right/>
      <top/>
      <bottom/>
      <diagonal/>
    </border>
    <border>
      <left/>
      <right/>
      <top style="thin">
        <color rgb="FF119842"/>
      </top>
      <bottom/>
      <diagonal/>
    </border>
    <border>
      <left/>
      <right style="thin">
        <color rgb="FF119842"/>
      </right>
      <top style="thin">
        <color rgb="FF119842"/>
      </top>
      <bottom/>
      <diagonal/>
    </border>
    <border>
      <left style="thin">
        <color rgb="FF119842"/>
      </left>
      <right/>
      <top/>
      <bottom style="thin">
        <color rgb="FF119842"/>
      </bottom>
      <diagonal/>
    </border>
  </borders>
  <cellStyleXfs count="5">
    <xf numFmtId="0" fontId="0" fillId="0" borderId="0" applyNumberFormat="0" applyFill="0" applyBorder="0" applyProtection="0">
      <alignment vertical="top" wrapText="1"/>
    </xf>
    <xf numFmtId="0" fontId="33" fillId="0" borderId="0" applyNumberFormat="0" applyFill="0" applyBorder="0" applyAlignment="0" applyProtection="0">
      <alignment vertical="top" wrapText="1"/>
    </xf>
    <xf numFmtId="0" fontId="34" fillId="0" borderId="0" applyNumberFormat="0" applyFill="0" applyBorder="0" applyAlignment="0" applyProtection="0">
      <alignment vertical="top" wrapText="1"/>
    </xf>
    <xf numFmtId="0" fontId="36" fillId="0" borderId="0" applyNumberFormat="0" applyFill="0" applyBorder="0" applyProtection="0">
      <alignment vertical="top" wrapText="1"/>
    </xf>
    <xf numFmtId="0" fontId="37" fillId="0" borderId="0" applyNumberFormat="0" applyFill="0" applyBorder="0" applyAlignment="0" applyProtection="0">
      <alignment vertical="top" wrapText="1"/>
    </xf>
  </cellStyleXfs>
  <cellXfs count="344">
    <xf numFmtId="0" fontId="0" fillId="0" borderId="0" xfId="0" applyFont="1" applyAlignment="1">
      <alignment vertical="top" wrapText="1"/>
    </xf>
    <xf numFmtId="0" fontId="3" fillId="0" borderId="0" xfId="0" applyNumberFormat="1" applyFont="1" applyAlignment="1"/>
    <xf numFmtId="1" fontId="3" fillId="4" borderId="0" xfId="0" applyNumberFormat="1" applyFont="1" applyFill="1" applyBorder="1" applyAlignment="1"/>
    <xf numFmtId="1" fontId="3" fillId="4" borderId="0" xfId="0" applyNumberFormat="1" applyFont="1" applyFill="1" applyBorder="1" applyAlignment="1">
      <alignment horizontal="center"/>
    </xf>
    <xf numFmtId="0" fontId="4" fillId="3" borderId="0" xfId="0" applyNumberFormat="1" applyFont="1" applyFill="1" applyBorder="1" applyAlignment="1"/>
    <xf numFmtId="0" fontId="4" fillId="3" borderId="1" xfId="0" applyNumberFormat="1" applyFont="1" applyFill="1" applyBorder="1" applyAlignment="1"/>
    <xf numFmtId="0" fontId="4" fillId="3" borderId="2" xfId="0" applyNumberFormat="1" applyFont="1" applyFill="1" applyBorder="1" applyAlignment="1"/>
    <xf numFmtId="0" fontId="4" fillId="3" borderId="3" xfId="0" applyNumberFormat="1" applyFont="1" applyFill="1" applyBorder="1" applyAlignment="1"/>
    <xf numFmtId="1" fontId="3" fillId="3" borderId="0" xfId="0" applyNumberFormat="1" applyFont="1" applyFill="1" applyBorder="1" applyAlignment="1">
      <alignment horizontal="left"/>
    </xf>
    <xf numFmtId="0" fontId="3" fillId="2" borderId="4" xfId="0" applyNumberFormat="1" applyFont="1" applyFill="1" applyBorder="1" applyAlignment="1"/>
    <xf numFmtId="164" fontId="3" fillId="3" borderId="0" xfId="0" applyNumberFormat="1" applyFont="1" applyFill="1" applyBorder="1" applyAlignment="1"/>
    <xf numFmtId="1" fontId="3" fillId="3" borderId="2" xfId="0" applyNumberFormat="1" applyFont="1" applyFill="1" applyBorder="1" applyAlignment="1"/>
    <xf numFmtId="1" fontId="3" fillId="3" borderId="3" xfId="0" applyNumberFormat="1" applyFont="1" applyFill="1" applyBorder="1" applyAlignment="1"/>
    <xf numFmtId="1" fontId="5" fillId="4" borderId="5" xfId="0" applyNumberFormat="1" applyFont="1" applyFill="1" applyBorder="1" applyAlignment="1"/>
    <xf numFmtId="1" fontId="3" fillId="4" borderId="6" xfId="0" applyNumberFormat="1" applyFont="1" applyFill="1" applyBorder="1" applyAlignment="1"/>
    <xf numFmtId="1" fontId="3" fillId="3" borderId="0" xfId="0" applyNumberFormat="1" applyFont="1" applyFill="1" applyBorder="1" applyAlignment="1"/>
    <xf numFmtId="1" fontId="5" fillId="3" borderId="7" xfId="0" applyNumberFormat="1" applyFont="1" applyFill="1" applyBorder="1" applyAlignment="1"/>
    <xf numFmtId="1" fontId="3" fillId="3" borderId="7" xfId="0" applyNumberFormat="1" applyFont="1" applyFill="1" applyBorder="1" applyAlignment="1"/>
    <xf numFmtId="1" fontId="3" fillId="3" borderId="1" xfId="0" applyNumberFormat="1" applyFont="1" applyFill="1" applyBorder="1" applyAlignment="1"/>
    <xf numFmtId="0" fontId="5" fillId="3" borderId="1" xfId="0" applyNumberFormat="1" applyFont="1" applyFill="1" applyBorder="1" applyAlignment="1"/>
    <xf numFmtId="0" fontId="5" fillId="4" borderId="8" xfId="0" applyNumberFormat="1" applyFont="1" applyFill="1" applyBorder="1" applyAlignment="1"/>
    <xf numFmtId="0" fontId="5" fillId="4" borderId="8" xfId="0" applyNumberFormat="1" applyFont="1" applyFill="1" applyBorder="1" applyAlignment="1">
      <alignment horizontal="center"/>
    </xf>
    <xf numFmtId="0" fontId="4" fillId="3" borderId="9" xfId="0" applyNumberFormat="1" applyFont="1" applyFill="1" applyBorder="1" applyAlignment="1"/>
    <xf numFmtId="0" fontId="5" fillId="4" borderId="4" xfId="0" applyNumberFormat="1" applyFont="1" applyFill="1" applyBorder="1" applyAlignment="1"/>
    <xf numFmtId="1" fontId="5" fillId="4" borderId="10" xfId="0" applyNumberFormat="1" applyFont="1" applyFill="1" applyBorder="1" applyAlignment="1">
      <alignment horizontal="left"/>
    </xf>
    <xf numFmtId="0" fontId="5" fillId="4" borderId="11" xfId="0" applyNumberFormat="1" applyFont="1" applyFill="1" applyBorder="1" applyAlignment="1">
      <alignment horizontal="center"/>
    </xf>
    <xf numFmtId="1" fontId="5" fillId="4" borderId="12" xfId="0" applyNumberFormat="1" applyFont="1" applyFill="1" applyBorder="1" applyAlignment="1">
      <alignment horizontal="center"/>
    </xf>
    <xf numFmtId="1" fontId="5" fillId="4" borderId="13" xfId="0" applyNumberFormat="1" applyFont="1" applyFill="1" applyBorder="1" applyAlignment="1"/>
    <xf numFmtId="0" fontId="5" fillId="4" borderId="14" xfId="0" applyNumberFormat="1" applyFont="1" applyFill="1" applyBorder="1" applyAlignment="1">
      <alignment horizontal="center"/>
    </xf>
    <xf numFmtId="1" fontId="3" fillId="4" borderId="15" xfId="0" applyNumberFormat="1" applyFont="1" applyFill="1" applyBorder="1" applyAlignment="1"/>
    <xf numFmtId="0" fontId="5" fillId="4" borderId="16" xfId="0" applyNumberFormat="1" applyFont="1" applyFill="1" applyBorder="1" applyAlignment="1"/>
    <xf numFmtId="0" fontId="5" fillId="4" borderId="16" xfId="0" applyNumberFormat="1" applyFont="1" applyFill="1" applyBorder="1" applyAlignment="1">
      <alignment horizontal="center"/>
    </xf>
    <xf numFmtId="0" fontId="5" fillId="4" borderId="17" xfId="0" applyNumberFormat="1" applyFont="1" applyFill="1" applyBorder="1" applyAlignment="1">
      <alignment horizontal="center"/>
    </xf>
    <xf numFmtId="0" fontId="3" fillId="0" borderId="13" xfId="0" applyNumberFormat="1" applyFont="1" applyBorder="1" applyAlignment="1"/>
    <xf numFmtId="0" fontId="3" fillId="0" borderId="14" xfId="0" applyNumberFormat="1" applyFont="1" applyBorder="1" applyAlignment="1"/>
    <xf numFmtId="2" fontId="3" fillId="0" borderId="14" xfId="0" applyNumberFormat="1" applyFont="1" applyBorder="1" applyAlignment="1">
      <alignment horizontal="right"/>
    </xf>
    <xf numFmtId="0" fontId="4" fillId="3" borderId="18" xfId="0" applyNumberFormat="1" applyFont="1" applyFill="1" applyBorder="1" applyAlignment="1"/>
    <xf numFmtId="0" fontId="4" fillId="3" borderId="19" xfId="0" applyNumberFormat="1" applyFont="1" applyFill="1" applyBorder="1" applyAlignment="1"/>
    <xf numFmtId="0" fontId="3" fillId="0" borderId="20" xfId="0" applyNumberFormat="1" applyFont="1" applyBorder="1" applyAlignment="1"/>
    <xf numFmtId="0" fontId="3" fillId="0" borderId="21" xfId="0" applyNumberFormat="1" applyFont="1" applyBorder="1" applyAlignment="1"/>
    <xf numFmtId="2" fontId="3" fillId="0" borderId="21" xfId="0" applyNumberFormat="1" applyFont="1" applyBorder="1" applyAlignment="1">
      <alignment horizontal="right"/>
    </xf>
    <xf numFmtId="0" fontId="3" fillId="3" borderId="21" xfId="0" applyNumberFormat="1" applyFont="1" applyFill="1" applyBorder="1" applyAlignment="1"/>
    <xf numFmtId="0" fontId="3" fillId="3" borderId="22" xfId="0" applyNumberFormat="1" applyFont="1" applyFill="1" applyBorder="1" applyAlignment="1"/>
    <xf numFmtId="0" fontId="3" fillId="3" borderId="21" xfId="0" applyNumberFormat="1" applyFont="1" applyFill="1" applyBorder="1" applyAlignment="1">
      <alignment horizontal="right"/>
    </xf>
    <xf numFmtId="165" fontId="3" fillId="3" borderId="21" xfId="0" applyNumberFormat="1" applyFont="1" applyFill="1" applyBorder="1" applyAlignment="1">
      <alignment horizontal="right"/>
    </xf>
    <xf numFmtId="1" fontId="3" fillId="2" borderId="20" xfId="0" applyNumberFormat="1" applyFont="1" applyFill="1" applyBorder="1" applyAlignment="1"/>
    <xf numFmtId="1" fontId="3" fillId="0" borderId="23" xfId="0" applyNumberFormat="1" applyFont="1" applyBorder="1" applyAlignment="1"/>
    <xf numFmtId="0" fontId="3" fillId="0" borderId="24" xfId="0" applyNumberFormat="1" applyFont="1" applyBorder="1" applyAlignment="1">
      <alignment horizontal="right"/>
    </xf>
    <xf numFmtId="165" fontId="3" fillId="0" borderId="25" xfId="0" applyNumberFormat="1" applyFont="1" applyBorder="1" applyAlignment="1"/>
    <xf numFmtId="1" fontId="3" fillId="0" borderId="21" xfId="0" applyNumberFormat="1" applyFont="1" applyBorder="1" applyAlignment="1"/>
    <xf numFmtId="0" fontId="3" fillId="0" borderId="21" xfId="0" applyNumberFormat="1" applyFont="1" applyBorder="1" applyAlignment="1">
      <alignment horizontal="right"/>
    </xf>
    <xf numFmtId="1" fontId="3" fillId="3" borderId="18" xfId="0" applyNumberFormat="1" applyFont="1" applyFill="1" applyBorder="1" applyAlignment="1"/>
    <xf numFmtId="1" fontId="3" fillId="3" borderId="19" xfId="0" applyNumberFormat="1" applyFont="1" applyFill="1" applyBorder="1" applyAlignment="1"/>
    <xf numFmtId="1" fontId="3" fillId="3" borderId="19" xfId="0" applyNumberFormat="1" applyFont="1" applyFill="1" applyBorder="1" applyAlignment="1">
      <alignment horizontal="center"/>
    </xf>
    <xf numFmtId="1" fontId="3" fillId="3" borderId="0" xfId="0" applyNumberFormat="1" applyFont="1" applyFill="1" applyBorder="1" applyAlignment="1">
      <alignment horizontal="center"/>
    </xf>
    <xf numFmtId="1" fontId="3" fillId="3" borderId="2" xfId="0" applyNumberFormat="1" applyFont="1" applyFill="1" applyBorder="1" applyAlignment="1">
      <alignment vertical="center"/>
    </xf>
    <xf numFmtId="1" fontId="3" fillId="3" borderId="18" xfId="0" applyNumberFormat="1" applyFont="1" applyFill="1" applyBorder="1" applyAlignment="1">
      <alignment vertical="center"/>
    </xf>
    <xf numFmtId="1" fontId="3" fillId="3" borderId="19" xfId="0" applyNumberFormat="1" applyFont="1" applyFill="1" applyBorder="1" applyAlignment="1">
      <alignment horizontal="center" vertical="center"/>
    </xf>
    <xf numFmtId="1" fontId="3" fillId="3" borderId="0" xfId="0" applyNumberFormat="1" applyFont="1" applyFill="1" applyBorder="1" applyAlignment="1">
      <alignment horizontal="center" vertical="center"/>
    </xf>
    <xf numFmtId="1" fontId="3" fillId="3" borderId="0" xfId="0" applyNumberFormat="1" applyFont="1" applyFill="1" applyBorder="1" applyAlignment="1">
      <alignment vertical="center"/>
    </xf>
    <xf numFmtId="165" fontId="3" fillId="3" borderId="0" xfId="0" applyNumberFormat="1" applyFont="1" applyFill="1" applyBorder="1" applyAlignment="1">
      <alignment vertical="center"/>
    </xf>
    <xf numFmtId="1" fontId="3" fillId="2" borderId="26" xfId="0" applyNumberFormat="1" applyFont="1" applyFill="1" applyBorder="1" applyAlignment="1"/>
    <xf numFmtId="165" fontId="3" fillId="0" borderId="27" xfId="0" applyNumberFormat="1" applyFont="1" applyBorder="1" applyAlignment="1"/>
    <xf numFmtId="1" fontId="3" fillId="0" borderId="28" xfId="0" applyNumberFormat="1" applyFont="1" applyBorder="1" applyAlignment="1"/>
    <xf numFmtId="0" fontId="3" fillId="0" borderId="28" xfId="0" applyNumberFormat="1" applyFont="1" applyBorder="1" applyAlignment="1">
      <alignment horizontal="right"/>
    </xf>
    <xf numFmtId="1" fontId="3" fillId="3" borderId="3" xfId="0" applyNumberFormat="1" applyFont="1" applyFill="1" applyBorder="1" applyAlignment="1">
      <alignment horizontal="center" vertical="center"/>
    </xf>
    <xf numFmtId="1" fontId="3" fillId="3" borderId="29" xfId="0" applyNumberFormat="1" applyFont="1" applyFill="1" applyBorder="1" applyAlignment="1">
      <alignment vertical="center"/>
    </xf>
    <xf numFmtId="1" fontId="3" fillId="3" borderId="30" xfId="0" applyNumberFormat="1" applyFont="1" applyFill="1" applyBorder="1" applyAlignment="1">
      <alignment vertical="center"/>
    </xf>
    <xf numFmtId="0" fontId="4" fillId="3" borderId="29" xfId="0" applyNumberFormat="1" applyFont="1" applyFill="1" applyBorder="1" applyAlignment="1">
      <alignment vertical="center"/>
    </xf>
    <xf numFmtId="1" fontId="3" fillId="3" borderId="31" xfId="0" applyNumberFormat="1" applyFont="1" applyFill="1" applyBorder="1" applyAlignment="1">
      <alignment vertical="center"/>
    </xf>
    <xf numFmtId="1" fontId="3" fillId="3" borderId="29" xfId="0" applyNumberFormat="1" applyFont="1" applyFill="1" applyBorder="1" applyAlignment="1">
      <alignment horizontal="center" vertical="center"/>
    </xf>
    <xf numFmtId="0" fontId="10" fillId="4" borderId="32" xfId="0" applyNumberFormat="1" applyFont="1" applyFill="1" applyBorder="1" applyAlignment="1"/>
    <xf numFmtId="1" fontId="3" fillId="4" borderId="29" xfId="0" applyNumberFormat="1" applyFont="1" applyFill="1" applyBorder="1" applyAlignment="1"/>
    <xf numFmtId="1" fontId="3" fillId="4" borderId="33" xfId="0" applyNumberFormat="1" applyFont="1" applyFill="1" applyBorder="1" applyAlignment="1"/>
    <xf numFmtId="1" fontId="11" fillId="3" borderId="0" xfId="0" applyNumberFormat="1" applyFont="1" applyFill="1" applyBorder="1" applyAlignment="1">
      <alignment horizontal="right"/>
    </xf>
    <xf numFmtId="2" fontId="3" fillId="3" borderId="0" xfId="0" applyNumberFormat="1" applyFont="1" applyFill="1" applyBorder="1" applyAlignment="1"/>
    <xf numFmtId="0" fontId="10" fillId="4" borderId="3" xfId="0" applyNumberFormat="1" applyFont="1" applyFill="1" applyBorder="1" applyAlignment="1"/>
    <xf numFmtId="1" fontId="3" fillId="4" borderId="2" xfId="0" applyNumberFormat="1" applyFont="1" applyFill="1" applyBorder="1" applyAlignment="1"/>
    <xf numFmtId="1" fontId="3" fillId="4" borderId="3" xfId="0" applyNumberFormat="1" applyFont="1" applyFill="1" applyBorder="1" applyAlignment="1"/>
    <xf numFmtId="1" fontId="3" fillId="4" borderId="1" xfId="0" applyNumberFormat="1" applyFont="1" applyFill="1" applyBorder="1" applyAlignment="1"/>
    <xf numFmtId="2" fontId="3" fillId="4" borderId="9" xfId="0" applyNumberFormat="1" applyFont="1" applyFill="1" applyBorder="1" applyAlignment="1"/>
    <xf numFmtId="164" fontId="12" fillId="2" borderId="4" xfId="0" applyNumberFormat="1" applyFont="1" applyFill="1" applyBorder="1" applyAlignment="1"/>
    <xf numFmtId="0" fontId="5" fillId="4" borderId="32" xfId="0" applyNumberFormat="1" applyFont="1" applyFill="1" applyBorder="1" applyAlignment="1"/>
    <xf numFmtId="164" fontId="5" fillId="4" borderId="16" xfId="0" applyNumberFormat="1" applyFont="1" applyFill="1" applyBorder="1" applyAlignment="1"/>
    <xf numFmtId="0" fontId="5" fillId="4" borderId="16" xfId="0" applyNumberFormat="1" applyFont="1" applyFill="1" applyBorder="1" applyAlignment="1">
      <alignment horizontal="right"/>
    </xf>
    <xf numFmtId="0" fontId="11" fillId="4" borderId="16" xfId="0" applyNumberFormat="1" applyFont="1" applyFill="1" applyBorder="1" applyAlignment="1"/>
    <xf numFmtId="0" fontId="3" fillId="3" borderId="29" xfId="0" applyNumberFormat="1" applyFont="1" applyFill="1" applyBorder="1" applyAlignment="1">
      <alignment horizontal="right"/>
    </xf>
    <xf numFmtId="0" fontId="4" fillId="3" borderId="29" xfId="0" applyNumberFormat="1" applyFont="1" applyFill="1" applyBorder="1" applyAlignment="1"/>
    <xf numFmtId="0" fontId="3" fillId="3" borderId="0" xfId="0" applyNumberFormat="1" applyFont="1" applyFill="1" applyBorder="1" applyAlignment="1"/>
    <xf numFmtId="0" fontId="2" fillId="3" borderId="0" xfId="0" applyNumberFormat="1" applyFont="1" applyFill="1" applyBorder="1" applyAlignment="1"/>
    <xf numFmtId="0" fontId="13" fillId="3" borderId="0" xfId="0" applyNumberFormat="1" applyFont="1" applyFill="1" applyBorder="1" applyAlignment="1">
      <alignment horizontal="left"/>
    </xf>
    <xf numFmtId="1" fontId="13" fillId="3" borderId="0" xfId="0" applyNumberFormat="1" applyFont="1" applyFill="1" applyBorder="1" applyAlignment="1">
      <alignment horizontal="center"/>
    </xf>
    <xf numFmtId="2" fontId="3" fillId="3" borderId="1" xfId="0" applyNumberFormat="1" applyFont="1" applyFill="1" applyBorder="1" applyAlignment="1"/>
    <xf numFmtId="1" fontId="3" fillId="4" borderId="32" xfId="0" applyNumberFormat="1" applyFont="1" applyFill="1" applyBorder="1" applyAlignment="1"/>
    <xf numFmtId="1" fontId="3" fillId="4" borderId="29" xfId="0" applyNumberFormat="1" applyFont="1" applyFill="1" applyBorder="1" applyAlignment="1">
      <alignment horizontal="right"/>
    </xf>
    <xf numFmtId="0" fontId="5" fillId="4" borderId="3" xfId="0" applyNumberFormat="1" applyFont="1" applyFill="1" applyBorder="1" applyAlignment="1"/>
    <xf numFmtId="0" fontId="5" fillId="4" borderId="6" xfId="0" applyNumberFormat="1" applyFont="1" applyFill="1" applyBorder="1" applyAlignment="1">
      <alignment horizontal="right"/>
    </xf>
    <xf numFmtId="0" fontId="11" fillId="4" borderId="16" xfId="0" applyNumberFormat="1" applyFont="1" applyFill="1" applyBorder="1" applyAlignment="1">
      <alignment horizontal="right"/>
    </xf>
    <xf numFmtId="2" fontId="3" fillId="3" borderId="34" xfId="0" applyNumberFormat="1" applyFont="1" applyFill="1" applyBorder="1" applyAlignment="1"/>
    <xf numFmtId="2" fontId="3" fillId="3" borderId="35" xfId="0" applyNumberFormat="1" applyFont="1" applyFill="1" applyBorder="1" applyAlignment="1"/>
    <xf numFmtId="0" fontId="3" fillId="3" borderId="35" xfId="0" applyNumberFormat="1" applyFont="1" applyFill="1" applyBorder="1" applyAlignment="1">
      <alignment horizontal="right"/>
    </xf>
    <xf numFmtId="0" fontId="3" fillId="3" borderId="35" xfId="0" applyNumberFormat="1" applyFont="1" applyFill="1" applyBorder="1" applyAlignment="1"/>
    <xf numFmtId="1" fontId="3" fillId="3" borderId="35" xfId="0" applyNumberFormat="1" applyFont="1" applyFill="1" applyBorder="1" applyAlignment="1"/>
    <xf numFmtId="1" fontId="3" fillId="3" borderId="36" xfId="0" applyNumberFormat="1" applyFont="1" applyFill="1" applyBorder="1" applyAlignment="1"/>
    <xf numFmtId="2" fontId="3" fillId="3" borderId="20" xfId="0" applyNumberFormat="1" applyFont="1" applyFill="1" applyBorder="1" applyAlignment="1"/>
    <xf numFmtId="2" fontId="3" fillId="3" borderId="21" xfId="0" applyNumberFormat="1" applyFont="1" applyFill="1" applyBorder="1" applyAlignment="1"/>
    <xf numFmtId="1" fontId="3" fillId="3" borderId="21" xfId="0" applyNumberFormat="1" applyFont="1" applyFill="1" applyBorder="1" applyAlignment="1"/>
    <xf numFmtId="1" fontId="3" fillId="3" borderId="22" xfId="0" applyNumberFormat="1" applyFont="1" applyFill="1" applyBorder="1" applyAlignment="1"/>
    <xf numFmtId="0" fontId="3" fillId="4" borderId="37" xfId="0" applyNumberFormat="1" applyFont="1" applyFill="1" applyBorder="1" applyAlignment="1">
      <alignment vertical="center"/>
    </xf>
    <xf numFmtId="1" fontId="3" fillId="4" borderId="38" xfId="0" applyNumberFormat="1" applyFont="1" applyFill="1" applyBorder="1" applyAlignment="1">
      <alignment vertical="center"/>
    </xf>
    <xf numFmtId="1" fontId="3" fillId="4" borderId="39" xfId="0" applyNumberFormat="1" applyFont="1" applyFill="1" applyBorder="1" applyAlignment="1">
      <alignment vertical="center"/>
    </xf>
    <xf numFmtId="164" fontId="3" fillId="3" borderId="20" xfId="0" applyNumberFormat="1" applyFont="1" applyFill="1" applyBorder="1" applyAlignment="1"/>
    <xf numFmtId="164" fontId="3" fillId="3" borderId="21" xfId="0" applyNumberFormat="1" applyFont="1" applyFill="1" applyBorder="1" applyAlignment="1"/>
    <xf numFmtId="164" fontId="3" fillId="3" borderId="20" xfId="0" applyNumberFormat="1" applyFont="1" applyFill="1" applyBorder="1" applyAlignment="1">
      <alignment vertical="center"/>
    </xf>
    <xf numFmtId="164" fontId="3" fillId="3" borderId="21" xfId="0" applyNumberFormat="1" applyFont="1" applyFill="1" applyBorder="1" applyAlignment="1">
      <alignment vertical="center"/>
    </xf>
    <xf numFmtId="0" fontId="5" fillId="4" borderId="4" xfId="0" applyNumberFormat="1" applyFont="1" applyFill="1" applyBorder="1" applyAlignment="1">
      <alignment vertical="center"/>
    </xf>
    <xf numFmtId="164" fontId="3" fillId="3" borderId="26" xfId="0" applyNumberFormat="1" applyFont="1" applyFill="1" applyBorder="1" applyAlignment="1">
      <alignment vertical="center"/>
    </xf>
    <xf numFmtId="164" fontId="3" fillId="3" borderId="40" xfId="0" applyNumberFormat="1" applyFont="1" applyFill="1" applyBorder="1" applyAlignment="1">
      <alignment vertical="center"/>
    </xf>
    <xf numFmtId="0" fontId="3" fillId="3" borderId="40" xfId="0" applyNumberFormat="1" applyFont="1" applyFill="1" applyBorder="1" applyAlignment="1">
      <alignment horizontal="right" vertical="center"/>
    </xf>
    <xf numFmtId="0" fontId="3" fillId="3" borderId="40" xfId="0" applyNumberFormat="1" applyFont="1" applyFill="1" applyBorder="1" applyAlignment="1">
      <alignment vertical="center"/>
    </xf>
    <xf numFmtId="0" fontId="3" fillId="3" borderId="41" xfId="0" applyNumberFormat="1" applyFont="1" applyFill="1" applyBorder="1" applyAlignment="1">
      <alignment vertical="center"/>
    </xf>
    <xf numFmtId="1" fontId="3" fillId="3" borderId="3" xfId="0" applyNumberFormat="1" applyFont="1" applyFill="1" applyBorder="1" applyAlignment="1">
      <alignment vertical="center"/>
    </xf>
    <xf numFmtId="2" fontId="3" fillId="3" borderId="29" xfId="0" applyNumberFormat="1" applyFont="1" applyFill="1" applyBorder="1" applyAlignment="1"/>
    <xf numFmtId="0" fontId="4" fillId="3" borderId="42" xfId="0" applyNumberFormat="1" applyFont="1" applyFill="1" applyBorder="1" applyAlignment="1"/>
    <xf numFmtId="0" fontId="14" fillId="3" borderId="13" xfId="0" applyNumberFormat="1" applyFont="1" applyFill="1" applyBorder="1" applyAlignment="1"/>
    <xf numFmtId="1" fontId="3" fillId="3" borderId="14" xfId="0" applyNumberFormat="1" applyFont="1" applyFill="1" applyBorder="1" applyAlignment="1"/>
    <xf numFmtId="1" fontId="3" fillId="3" borderId="43" xfId="0" applyNumberFormat="1" applyFont="1" applyFill="1" applyBorder="1" applyAlignment="1"/>
    <xf numFmtId="1" fontId="3" fillId="3" borderId="30" xfId="0" applyNumberFormat="1" applyFont="1" applyFill="1" applyBorder="1" applyAlignment="1"/>
    <xf numFmtId="1" fontId="3" fillId="3" borderId="44" xfId="0" applyNumberFormat="1" applyFont="1" applyFill="1" applyBorder="1" applyAlignment="1"/>
    <xf numFmtId="0" fontId="4" fillId="3" borderId="45" xfId="0" applyNumberFormat="1" applyFont="1" applyFill="1" applyBorder="1" applyAlignment="1"/>
    <xf numFmtId="0" fontId="5" fillId="4" borderId="26" xfId="0" applyNumberFormat="1" applyFont="1" applyFill="1" applyBorder="1" applyAlignment="1">
      <alignment horizontal="center"/>
    </xf>
    <xf numFmtId="0" fontId="5" fillId="4" borderId="40" xfId="0" applyNumberFormat="1" applyFont="1" applyFill="1" applyBorder="1" applyAlignment="1">
      <alignment horizontal="center"/>
    </xf>
    <xf numFmtId="0" fontId="5" fillId="4" borderId="46" xfId="0" applyNumberFormat="1" applyFont="1" applyFill="1" applyBorder="1" applyAlignment="1">
      <alignment horizontal="center"/>
    </xf>
    <xf numFmtId="0" fontId="5" fillId="4" borderId="1" xfId="0" applyNumberFormat="1" applyFont="1" applyFill="1" applyBorder="1" applyAlignment="1">
      <alignment horizontal="center"/>
    </xf>
    <xf numFmtId="0" fontId="5" fillId="4" borderId="47" xfId="0" applyNumberFormat="1" applyFont="1" applyFill="1" applyBorder="1" applyAlignment="1">
      <alignment horizontal="center"/>
    </xf>
    <xf numFmtId="165" fontId="3" fillId="3" borderId="13" xfId="0" applyNumberFormat="1" applyFont="1" applyFill="1" applyBorder="1" applyAlignment="1"/>
    <xf numFmtId="2" fontId="3" fillId="3" borderId="14" xfId="0" applyNumberFormat="1" applyFont="1" applyFill="1" applyBorder="1" applyAlignment="1"/>
    <xf numFmtId="165" fontId="3" fillId="3" borderId="14" xfId="0" applyNumberFormat="1" applyFont="1" applyFill="1" applyBorder="1" applyAlignment="1">
      <alignment horizontal="center"/>
    </xf>
    <xf numFmtId="165" fontId="3" fillId="3" borderId="48" xfId="0" applyNumberFormat="1" applyFont="1" applyFill="1" applyBorder="1" applyAlignment="1">
      <alignment horizontal="center"/>
    </xf>
    <xf numFmtId="165" fontId="3" fillId="3" borderId="20" xfId="0" applyNumberFormat="1" applyFont="1" applyFill="1" applyBorder="1" applyAlignment="1"/>
    <xf numFmtId="165" fontId="3" fillId="3" borderId="21" xfId="0" applyNumberFormat="1" applyFont="1" applyFill="1" applyBorder="1" applyAlignment="1">
      <alignment horizontal="center"/>
    </xf>
    <xf numFmtId="165" fontId="3" fillId="3" borderId="26" xfId="0" applyNumberFormat="1" applyFont="1" applyFill="1" applyBorder="1" applyAlignment="1"/>
    <xf numFmtId="2" fontId="3" fillId="3" borderId="40" xfId="0" applyNumberFormat="1" applyFont="1" applyFill="1" applyBorder="1" applyAlignment="1"/>
    <xf numFmtId="165" fontId="3" fillId="3" borderId="28" xfId="0" applyNumberFormat="1" applyFont="1" applyFill="1" applyBorder="1" applyAlignment="1">
      <alignment horizontal="center"/>
    </xf>
    <xf numFmtId="165" fontId="3" fillId="3" borderId="49" xfId="0" applyNumberFormat="1" applyFont="1" applyFill="1" applyBorder="1" applyAlignment="1">
      <alignment horizontal="center"/>
    </xf>
    <xf numFmtId="2" fontId="3" fillId="0" borderId="50" xfId="0" applyNumberFormat="1" applyFont="1" applyBorder="1" applyAlignment="1">
      <alignment horizontal="center"/>
    </xf>
    <xf numFmtId="2" fontId="3" fillId="0" borderId="24" xfId="0" applyNumberFormat="1" applyFont="1" applyBorder="1" applyAlignment="1">
      <alignment horizontal="center"/>
    </xf>
    <xf numFmtId="0" fontId="3" fillId="2" borderId="20" xfId="0" applyNumberFormat="1" applyFont="1" applyFill="1" applyBorder="1" applyAlignment="1"/>
    <xf numFmtId="0" fontId="4" fillId="3" borderId="51" xfId="0" applyNumberFormat="1" applyFont="1" applyFill="1" applyBorder="1" applyAlignment="1"/>
    <xf numFmtId="165" fontId="3" fillId="0" borderId="52" xfId="0" applyNumberFormat="1" applyFont="1" applyBorder="1" applyAlignment="1"/>
    <xf numFmtId="0" fontId="3" fillId="2" borderId="14" xfId="0" applyNumberFormat="1" applyFont="1" applyFill="1" applyBorder="1" applyAlignment="1"/>
    <xf numFmtId="0" fontId="3" fillId="2" borderId="21" xfId="0" applyNumberFormat="1" applyFont="1" applyFill="1" applyBorder="1" applyAlignment="1"/>
    <xf numFmtId="0" fontId="3" fillId="2" borderId="26" xfId="0" applyNumberFormat="1" applyFont="1" applyFill="1" applyBorder="1" applyAlignment="1"/>
    <xf numFmtId="0" fontId="3" fillId="0" borderId="28" xfId="0" applyNumberFormat="1" applyFont="1" applyBorder="1" applyAlignment="1"/>
    <xf numFmtId="2" fontId="3" fillId="3" borderId="28" xfId="0" applyNumberFormat="1" applyFont="1" applyFill="1" applyBorder="1" applyAlignment="1"/>
    <xf numFmtId="0" fontId="4" fillId="3" borderId="30" xfId="0" applyNumberFormat="1" applyFont="1" applyFill="1" applyBorder="1" applyAlignment="1"/>
    <xf numFmtId="0" fontId="5" fillId="4" borderId="53" xfId="0" applyNumberFormat="1" applyFont="1" applyFill="1" applyBorder="1" applyAlignment="1">
      <alignment horizontal="center"/>
    </xf>
    <xf numFmtId="0" fontId="5" fillId="4" borderId="54" xfId="0" applyNumberFormat="1" applyFont="1" applyFill="1" applyBorder="1" applyAlignment="1">
      <alignment horizontal="center"/>
    </xf>
    <xf numFmtId="0" fontId="4" fillId="3" borderId="55" xfId="0" applyNumberFormat="1" applyFont="1" applyFill="1" applyBorder="1" applyAlignment="1"/>
    <xf numFmtId="0" fontId="3" fillId="0" borderId="56" xfId="0" applyNumberFormat="1" applyFont="1" applyBorder="1" applyAlignment="1"/>
    <xf numFmtId="0" fontId="3" fillId="2" borderId="57" xfId="0" applyNumberFormat="1" applyFont="1" applyFill="1" applyBorder="1" applyAlignment="1">
      <alignment horizontal="right"/>
    </xf>
    <xf numFmtId="0" fontId="3" fillId="2" borderId="22" xfId="0" applyNumberFormat="1" applyFont="1" applyFill="1" applyBorder="1" applyAlignment="1">
      <alignment horizontal="right"/>
    </xf>
    <xf numFmtId="1" fontId="3" fillId="2" borderId="22" xfId="0" applyNumberFormat="1" applyFont="1" applyFill="1" applyBorder="1" applyAlignment="1">
      <alignment horizontal="right"/>
    </xf>
    <xf numFmtId="1" fontId="3" fillId="2" borderId="21" xfId="0" applyNumberFormat="1" applyFont="1" applyFill="1" applyBorder="1" applyAlignment="1"/>
    <xf numFmtId="1" fontId="3" fillId="2" borderId="28" xfId="0" applyNumberFormat="1" applyFont="1" applyFill="1" applyBorder="1" applyAlignment="1"/>
    <xf numFmtId="1" fontId="3" fillId="2" borderId="58" xfId="0" applyNumberFormat="1" applyFont="1" applyFill="1" applyBorder="1" applyAlignment="1">
      <alignment horizontal="right"/>
    </xf>
    <xf numFmtId="1" fontId="3" fillId="3" borderId="30" xfId="0" applyNumberFormat="1" applyFont="1" applyFill="1" applyBorder="1" applyAlignment="1">
      <alignment horizontal="right"/>
    </xf>
    <xf numFmtId="1" fontId="2" fillId="3" borderId="0" xfId="0" applyNumberFormat="1" applyFont="1" applyFill="1" applyBorder="1" applyAlignment="1"/>
    <xf numFmtId="1" fontId="13" fillId="3" borderId="0" xfId="0" applyNumberFormat="1" applyFont="1" applyFill="1" applyBorder="1" applyAlignment="1">
      <alignment horizontal="left"/>
    </xf>
    <xf numFmtId="1" fontId="3" fillId="3" borderId="59" xfId="0" applyNumberFormat="1" applyFont="1" applyFill="1" applyBorder="1" applyAlignment="1"/>
    <xf numFmtId="0" fontId="5" fillId="4" borderId="60" xfId="0" applyNumberFormat="1" applyFont="1" applyFill="1" applyBorder="1" applyAlignment="1">
      <alignment horizontal="center"/>
    </xf>
    <xf numFmtId="165" fontId="3" fillId="3" borderId="14" xfId="0" applyNumberFormat="1" applyFont="1" applyFill="1" applyBorder="1" applyAlignment="1">
      <alignment horizontal="right"/>
    </xf>
    <xf numFmtId="0" fontId="3" fillId="3" borderId="49" xfId="0" applyNumberFormat="1" applyFont="1" applyFill="1" applyBorder="1" applyAlignment="1"/>
    <xf numFmtId="2" fontId="3" fillId="3" borderId="61" xfId="0" applyNumberFormat="1" applyFont="1" applyFill="1" applyBorder="1" applyAlignment="1"/>
    <xf numFmtId="165" fontId="3" fillId="3" borderId="28" xfId="0" applyNumberFormat="1" applyFont="1" applyFill="1" applyBorder="1" applyAlignment="1">
      <alignment horizontal="right"/>
    </xf>
    <xf numFmtId="2" fontId="3" fillId="3" borderId="62" xfId="0" applyNumberFormat="1" applyFont="1" applyFill="1" applyBorder="1" applyAlignment="1"/>
    <xf numFmtId="0" fontId="3" fillId="5" borderId="0" xfId="0" applyNumberFormat="1" applyFont="1" applyFill="1" applyAlignment="1"/>
    <xf numFmtId="0" fontId="4" fillId="6" borderId="0" xfId="0" applyNumberFormat="1" applyFont="1" applyFill="1" applyBorder="1" applyAlignment="1"/>
    <xf numFmtId="0" fontId="3" fillId="6" borderId="0" xfId="0" applyNumberFormat="1" applyFont="1" applyFill="1" applyAlignment="1"/>
    <xf numFmtId="0" fontId="4" fillId="6" borderId="3" xfId="0" applyNumberFormat="1" applyFont="1" applyFill="1" applyBorder="1" applyAlignment="1"/>
    <xf numFmtId="1" fontId="3" fillId="6" borderId="0" xfId="0" applyNumberFormat="1" applyFont="1" applyFill="1" applyBorder="1" applyAlignment="1">
      <alignment horizontal="center"/>
    </xf>
    <xf numFmtId="1" fontId="3" fillId="6" borderId="0" xfId="0" applyNumberFormat="1" applyFont="1" applyFill="1" applyBorder="1" applyAlignment="1"/>
    <xf numFmtId="1" fontId="3" fillId="6" borderId="0" xfId="0" applyNumberFormat="1" applyFont="1" applyFill="1" applyBorder="1" applyAlignment="1">
      <alignment horizontal="center" vertical="center"/>
    </xf>
    <xf numFmtId="1" fontId="3" fillId="6" borderId="3" xfId="0" applyNumberFormat="1" applyFont="1" applyFill="1" applyBorder="1" applyAlignment="1">
      <alignment vertical="center"/>
    </xf>
    <xf numFmtId="1" fontId="3" fillId="6" borderId="0" xfId="0" applyNumberFormat="1" applyFont="1" applyFill="1" applyBorder="1" applyAlignment="1">
      <alignment vertical="center"/>
    </xf>
    <xf numFmtId="0" fontId="4" fillId="6" borderId="45" xfId="0" applyNumberFormat="1" applyFont="1" applyFill="1" applyBorder="1" applyAlignment="1"/>
    <xf numFmtId="0" fontId="5" fillId="4" borderId="4" xfId="0" applyNumberFormat="1" applyFont="1" applyFill="1" applyBorder="1" applyAlignment="1">
      <alignment horizontal="right"/>
    </xf>
    <xf numFmtId="0" fontId="3" fillId="4" borderId="4" xfId="0" applyNumberFormat="1" applyFont="1" applyFill="1" applyBorder="1" applyAlignment="1">
      <alignment horizontal="left"/>
    </xf>
    <xf numFmtId="0" fontId="3" fillId="4" borderId="4" xfId="0" applyNumberFormat="1" applyFont="1" applyFill="1" applyBorder="1" applyAlignment="1">
      <alignment horizontal="right"/>
    </xf>
    <xf numFmtId="0" fontId="5" fillId="4" borderId="4" xfId="0" applyNumberFormat="1" applyFont="1" applyFill="1" applyBorder="1" applyAlignment="1">
      <alignment horizontal="left"/>
    </xf>
    <xf numFmtId="0" fontId="3" fillId="4" borderId="4" xfId="0" applyNumberFormat="1" applyFont="1" applyFill="1" applyBorder="1" applyAlignment="1"/>
    <xf numFmtId="1" fontId="3" fillId="4" borderId="4" xfId="0" applyNumberFormat="1" applyFont="1" applyFill="1" applyBorder="1" applyAlignment="1">
      <alignment vertical="center"/>
    </xf>
    <xf numFmtId="164" fontId="5" fillId="4" borderId="8" xfId="0" applyNumberFormat="1" applyFont="1" applyFill="1" applyBorder="1" applyAlignment="1">
      <alignment horizontal="center"/>
    </xf>
    <xf numFmtId="0" fontId="17" fillId="4" borderId="4" xfId="0" applyNumberFormat="1" applyFont="1" applyFill="1" applyBorder="1" applyAlignment="1">
      <alignment vertical="center"/>
    </xf>
    <xf numFmtId="0" fontId="5" fillId="7" borderId="4" xfId="0" applyNumberFormat="1" applyFont="1" applyFill="1" applyBorder="1" applyAlignment="1">
      <alignment horizontal="center"/>
    </xf>
    <xf numFmtId="2" fontId="3" fillId="7" borderId="10" xfId="0" applyNumberFormat="1" applyFont="1" applyFill="1" applyBorder="1" applyAlignment="1">
      <alignment horizontal="center"/>
    </xf>
    <xf numFmtId="0" fontId="3" fillId="7" borderId="10" xfId="0" applyNumberFormat="1" applyFont="1" applyFill="1" applyBorder="1" applyAlignment="1">
      <alignment horizontal="center"/>
    </xf>
    <xf numFmtId="0" fontId="3" fillId="7" borderId="13" xfId="0" applyNumberFormat="1" applyFont="1" applyFill="1" applyBorder="1" applyAlignment="1">
      <alignment horizontal="center"/>
    </xf>
    <xf numFmtId="0" fontId="3" fillId="7" borderId="20" xfId="0" applyNumberFormat="1" applyFont="1" applyFill="1" applyBorder="1" applyAlignment="1">
      <alignment horizontal="center"/>
    </xf>
    <xf numFmtId="0" fontId="3" fillId="7" borderId="26" xfId="0" applyNumberFormat="1" applyFont="1" applyFill="1" applyBorder="1" applyAlignment="1">
      <alignment horizontal="center"/>
    </xf>
    <xf numFmtId="0" fontId="7" fillId="8" borderId="4" xfId="0" applyNumberFormat="1" applyFont="1" applyFill="1" applyBorder="1" applyAlignment="1">
      <alignment horizontal="center"/>
    </xf>
    <xf numFmtId="2" fontId="8" fillId="8" borderId="4" xfId="0" applyNumberFormat="1" applyFont="1" applyFill="1" applyBorder="1" applyAlignment="1">
      <alignment horizontal="center"/>
    </xf>
    <xf numFmtId="0" fontId="8" fillId="8" borderId="4" xfId="0" applyNumberFormat="1" applyFont="1" applyFill="1" applyBorder="1" applyAlignment="1">
      <alignment horizontal="center"/>
    </xf>
    <xf numFmtId="0" fontId="8" fillId="8" borderId="17" xfId="0" applyNumberFormat="1" applyFont="1" applyFill="1" applyBorder="1" applyAlignment="1">
      <alignment horizontal="center"/>
    </xf>
    <xf numFmtId="0" fontId="8" fillId="8" borderId="63" xfId="0" applyNumberFormat="1" applyFont="1" applyFill="1" applyBorder="1" applyAlignment="1">
      <alignment horizontal="center"/>
    </xf>
    <xf numFmtId="0" fontId="7" fillId="9" borderId="4" xfId="0" applyNumberFormat="1" applyFont="1" applyFill="1" applyBorder="1" applyAlignment="1">
      <alignment horizontal="center"/>
    </xf>
    <xf numFmtId="2" fontId="8" fillId="9" borderId="12" xfId="0" applyNumberFormat="1" applyFont="1" applyFill="1" applyBorder="1" applyAlignment="1">
      <alignment horizontal="center"/>
    </xf>
    <xf numFmtId="0" fontId="8" fillId="9" borderId="12" xfId="0" applyNumberFormat="1" applyFont="1" applyFill="1" applyBorder="1" applyAlignment="1">
      <alignment horizontal="center"/>
    </xf>
    <xf numFmtId="0" fontId="8" fillId="9" borderId="15" xfId="0" applyNumberFormat="1" applyFont="1" applyFill="1" applyBorder="1" applyAlignment="1">
      <alignment horizontal="center"/>
    </xf>
    <xf numFmtId="0" fontId="8" fillId="9" borderId="22" xfId="0" applyNumberFormat="1" applyFont="1" applyFill="1" applyBorder="1" applyAlignment="1">
      <alignment horizontal="center"/>
    </xf>
    <xf numFmtId="0" fontId="8" fillId="9" borderId="41" xfId="0" applyNumberFormat="1" applyFont="1" applyFill="1" applyBorder="1" applyAlignment="1">
      <alignment horizontal="center"/>
    </xf>
    <xf numFmtId="164" fontId="5" fillId="10" borderId="3" xfId="0" applyNumberFormat="1" applyFont="1" applyFill="1" applyBorder="1" applyAlignment="1">
      <alignment horizontal="center"/>
    </xf>
    <xf numFmtId="0" fontId="28" fillId="11" borderId="4" xfId="0" applyNumberFormat="1" applyFont="1" applyFill="1" applyBorder="1" applyAlignment="1">
      <alignment horizontal="center"/>
    </xf>
    <xf numFmtId="2" fontId="29" fillId="11" borderId="10" xfId="0" applyNumberFormat="1" applyFont="1" applyFill="1" applyBorder="1" applyAlignment="1">
      <alignment horizontal="center"/>
    </xf>
    <xf numFmtId="2" fontId="29" fillId="11" borderId="13" xfId="0" applyNumberFormat="1" applyFont="1" applyFill="1" applyBorder="1" applyAlignment="1">
      <alignment horizontal="center"/>
    </xf>
    <xf numFmtId="2" fontId="29" fillId="11" borderId="20" xfId="0" applyNumberFormat="1" applyFont="1" applyFill="1" applyBorder="1" applyAlignment="1">
      <alignment horizontal="center"/>
    </xf>
    <xf numFmtId="2" fontId="29" fillId="11" borderId="26" xfId="0" applyNumberFormat="1" applyFont="1" applyFill="1" applyBorder="1" applyAlignment="1">
      <alignment horizontal="center"/>
    </xf>
    <xf numFmtId="2" fontId="8" fillId="9" borderId="15" xfId="0" applyNumberFormat="1" applyFont="1" applyFill="1" applyBorder="1" applyAlignment="1">
      <alignment horizontal="center"/>
    </xf>
    <xf numFmtId="2" fontId="8" fillId="9" borderId="22" xfId="0" applyNumberFormat="1" applyFont="1" applyFill="1" applyBorder="1" applyAlignment="1">
      <alignment horizontal="center"/>
    </xf>
    <xf numFmtId="2" fontId="8" fillId="9" borderId="41" xfId="0" applyNumberFormat="1" applyFont="1" applyFill="1" applyBorder="1" applyAlignment="1">
      <alignment horizontal="center"/>
    </xf>
    <xf numFmtId="2" fontId="3" fillId="4" borderId="26" xfId="0" applyNumberFormat="1" applyFont="1" applyFill="1" applyBorder="1" applyAlignment="1">
      <alignment horizontal="center"/>
    </xf>
    <xf numFmtId="2" fontId="3" fillId="4" borderId="40" xfId="0" applyNumberFormat="1" applyFont="1" applyFill="1" applyBorder="1" applyAlignment="1">
      <alignment horizontal="center"/>
    </xf>
    <xf numFmtId="2" fontId="3" fillId="4" borderId="41" xfId="0" applyNumberFormat="1" applyFont="1" applyFill="1" applyBorder="1" applyAlignment="1">
      <alignment horizontal="center"/>
    </xf>
    <xf numFmtId="2" fontId="3" fillId="3" borderId="14" xfId="0" applyNumberFormat="1" applyFont="1" applyFill="1" applyBorder="1" applyAlignment="1">
      <alignment horizontal="center"/>
    </xf>
    <xf numFmtId="2" fontId="3" fillId="3" borderId="15" xfId="0" applyNumberFormat="1" applyFont="1" applyFill="1" applyBorder="1" applyAlignment="1">
      <alignment horizontal="center"/>
    </xf>
    <xf numFmtId="2" fontId="3" fillId="3" borderId="21" xfId="0" applyNumberFormat="1" applyFont="1" applyFill="1" applyBorder="1" applyAlignment="1">
      <alignment horizontal="center"/>
    </xf>
    <xf numFmtId="2" fontId="3" fillId="3" borderId="22" xfId="0" applyNumberFormat="1" applyFont="1" applyFill="1" applyBorder="1" applyAlignment="1">
      <alignment horizontal="center"/>
    </xf>
    <xf numFmtId="2" fontId="3" fillId="3" borderId="40" xfId="0" applyNumberFormat="1" applyFont="1" applyFill="1" applyBorder="1" applyAlignment="1">
      <alignment horizontal="center"/>
    </xf>
    <xf numFmtId="2" fontId="3" fillId="3" borderId="41" xfId="0" applyNumberFormat="1" applyFont="1" applyFill="1" applyBorder="1" applyAlignment="1">
      <alignment horizontal="center"/>
    </xf>
    <xf numFmtId="0" fontId="5" fillId="12" borderId="4" xfId="0" applyNumberFormat="1" applyFont="1" applyFill="1" applyBorder="1" applyAlignment="1">
      <alignment horizontal="right"/>
    </xf>
    <xf numFmtId="1" fontId="3" fillId="12" borderId="4" xfId="0" applyNumberFormat="1" applyFont="1" applyFill="1" applyBorder="1" applyAlignment="1"/>
    <xf numFmtId="165" fontId="3" fillId="12" borderId="4" xfId="0" applyNumberFormat="1" applyFont="1" applyFill="1" applyBorder="1" applyAlignment="1"/>
    <xf numFmtId="2" fontId="3" fillId="12" borderId="4" xfId="0" applyNumberFormat="1" applyFont="1" applyFill="1" applyBorder="1" applyAlignment="1"/>
    <xf numFmtId="0" fontId="5" fillId="12" borderId="4" xfId="0" applyNumberFormat="1" applyFont="1" applyFill="1" applyBorder="1" applyAlignment="1">
      <alignment horizontal="right" vertical="center"/>
    </xf>
    <xf numFmtId="2" fontId="3" fillId="12" borderId="4" xfId="0" applyNumberFormat="1" applyFont="1" applyFill="1" applyBorder="1" applyAlignment="1">
      <alignment vertical="center"/>
    </xf>
    <xf numFmtId="0" fontId="5" fillId="12" borderId="64" xfId="0" applyNumberFormat="1" applyFont="1" applyFill="1" applyBorder="1" applyAlignment="1">
      <alignment horizontal="right"/>
    </xf>
    <xf numFmtId="2" fontId="3" fillId="12" borderId="65" xfId="0" applyNumberFormat="1" applyFont="1" applyFill="1" applyBorder="1" applyAlignment="1">
      <alignment horizontal="center"/>
    </xf>
    <xf numFmtId="0" fontId="15" fillId="12" borderId="4" xfId="0" applyFont="1" applyFill="1" applyBorder="1" applyAlignment="1">
      <alignment vertical="top" wrapText="1"/>
    </xf>
    <xf numFmtId="0" fontId="19" fillId="12" borderId="0" xfId="0" applyFont="1" applyFill="1" applyBorder="1" applyAlignment="1">
      <alignment vertical="top" wrapText="1"/>
    </xf>
    <xf numFmtId="0" fontId="15" fillId="12" borderId="4" xfId="0" applyNumberFormat="1" applyFont="1" applyFill="1" applyBorder="1" applyAlignment="1">
      <alignment vertical="center"/>
    </xf>
    <xf numFmtId="0" fontId="5" fillId="12" borderId="17" xfId="0" applyNumberFormat="1" applyFont="1" applyFill="1" applyBorder="1" applyAlignment="1">
      <alignment horizontal="center"/>
    </xf>
    <xf numFmtId="165" fontId="3" fillId="10" borderId="21" xfId="0" applyNumberFormat="1" applyFont="1" applyFill="1" applyBorder="1" applyAlignment="1">
      <alignment horizontal="center"/>
    </xf>
    <xf numFmtId="0" fontId="28" fillId="10" borderId="5" xfId="0" applyNumberFormat="1" applyFont="1" applyFill="1" applyBorder="1" applyAlignment="1">
      <alignment horizontal="center"/>
    </xf>
    <xf numFmtId="165" fontId="29" fillId="10" borderId="13" xfId="0" applyNumberFormat="1" applyFont="1" applyFill="1" applyBorder="1" applyAlignment="1">
      <alignment horizontal="center"/>
    </xf>
    <xf numFmtId="165" fontId="29" fillId="10" borderId="20" xfId="0" applyNumberFormat="1" applyFont="1" applyFill="1" applyBorder="1" applyAlignment="1">
      <alignment horizontal="center"/>
    </xf>
    <xf numFmtId="0" fontId="29" fillId="10" borderId="20" xfId="0" applyNumberFormat="1" applyFont="1" applyFill="1" applyBorder="1" applyAlignment="1">
      <alignment horizontal="center"/>
    </xf>
    <xf numFmtId="0" fontId="29" fillId="10" borderId="66" xfId="0" applyNumberFormat="1" applyFont="1" applyFill="1" applyBorder="1" applyAlignment="1">
      <alignment horizontal="center"/>
    </xf>
    <xf numFmtId="165" fontId="29" fillId="10" borderId="66" xfId="0" applyNumberFormat="1" applyFont="1" applyFill="1" applyBorder="1" applyAlignment="1">
      <alignment horizontal="center"/>
    </xf>
    <xf numFmtId="2" fontId="8" fillId="8" borderId="17" xfId="0" applyNumberFormat="1" applyFont="1" applyFill="1" applyBorder="1" applyAlignment="1">
      <alignment horizontal="center"/>
    </xf>
    <xf numFmtId="2" fontId="8" fillId="8" borderId="63" xfId="0" applyNumberFormat="1" applyFont="1" applyFill="1" applyBorder="1" applyAlignment="1">
      <alignment horizontal="center"/>
    </xf>
    <xf numFmtId="1" fontId="3" fillId="3" borderId="67" xfId="0" applyNumberFormat="1" applyFont="1" applyFill="1" applyBorder="1" applyAlignment="1"/>
    <xf numFmtId="2" fontId="5" fillId="3" borderId="67" xfId="0" applyNumberFormat="1" applyFont="1" applyFill="1" applyBorder="1" applyAlignment="1">
      <alignment horizontal="center" vertical="center"/>
    </xf>
    <xf numFmtId="1" fontId="5" fillId="3" borderId="67" xfId="0" applyNumberFormat="1" applyFont="1" applyFill="1" applyBorder="1" applyAlignment="1">
      <alignment horizontal="center" vertical="center"/>
    </xf>
    <xf numFmtId="0" fontId="21" fillId="6" borderId="0" xfId="0" applyFont="1" applyFill="1" applyBorder="1" applyAlignment="1"/>
    <xf numFmtId="164" fontId="3" fillId="6" borderId="0" xfId="0" applyNumberFormat="1" applyFont="1" applyFill="1" applyBorder="1" applyAlignment="1"/>
    <xf numFmtId="0" fontId="0" fillId="6" borderId="0" xfId="0" applyFill="1" applyAlignment="1"/>
    <xf numFmtId="0" fontId="0" fillId="6" borderId="0" xfId="0" applyFill="1" applyAlignment="1">
      <alignment horizontal="right"/>
    </xf>
    <xf numFmtId="2" fontId="0" fillId="6" borderId="0" xfId="0" applyNumberFormat="1" applyFill="1" applyAlignment="1"/>
    <xf numFmtId="0" fontId="3" fillId="6" borderId="0" xfId="0" applyNumberFormat="1" applyFont="1" applyFill="1" applyAlignment="1">
      <alignment horizontal="center"/>
    </xf>
    <xf numFmtId="0" fontId="3" fillId="6" borderId="83" xfId="0" applyNumberFormat="1" applyFont="1" applyFill="1" applyBorder="1" applyAlignment="1"/>
    <xf numFmtId="0" fontId="3" fillId="6" borderId="83" xfId="0" applyNumberFormat="1" applyFont="1" applyFill="1" applyBorder="1" applyAlignment="1">
      <alignment horizontal="center"/>
    </xf>
    <xf numFmtId="0" fontId="3" fillId="6" borderId="83" xfId="0" applyNumberFormat="1" applyFont="1" applyFill="1" applyBorder="1" applyAlignment="1">
      <alignment horizontal="right"/>
    </xf>
    <xf numFmtId="0" fontId="5" fillId="4" borderId="4" xfId="0" applyNumberFormat="1" applyFont="1" applyFill="1" applyBorder="1" applyAlignment="1">
      <alignment horizontal="center"/>
    </xf>
    <xf numFmtId="0" fontId="5" fillId="4" borderId="68" xfId="0" applyNumberFormat="1" applyFont="1" applyFill="1" applyBorder="1" applyAlignment="1">
      <alignment horizontal="center"/>
    </xf>
    <xf numFmtId="0" fontId="11" fillId="4" borderId="69" xfId="0" applyNumberFormat="1" applyFont="1" applyFill="1" applyBorder="1" applyAlignment="1">
      <alignment horizontal="center"/>
    </xf>
    <xf numFmtId="2" fontId="5" fillId="4" borderId="4" xfId="0" applyNumberFormat="1" applyFont="1" applyFill="1" applyBorder="1" applyAlignment="1">
      <alignment horizontal="center"/>
    </xf>
    <xf numFmtId="0" fontId="5" fillId="4" borderId="70" xfId="0" applyNumberFormat="1" applyFont="1" applyFill="1" applyBorder="1" applyAlignment="1">
      <alignment horizontal="center"/>
    </xf>
    <xf numFmtId="0" fontId="5" fillId="4" borderId="71" xfId="0" applyNumberFormat="1" applyFont="1" applyFill="1" applyBorder="1" applyAlignment="1">
      <alignment horizontal="center"/>
    </xf>
    <xf numFmtId="1" fontId="5" fillId="4" borderId="4" xfId="0" applyNumberFormat="1" applyFont="1" applyFill="1" applyBorder="1" applyAlignment="1"/>
    <xf numFmtId="1" fontId="3" fillId="4" borderId="4" xfId="0" applyNumberFormat="1" applyFont="1" applyFill="1" applyBorder="1" applyAlignment="1"/>
    <xf numFmtId="0" fontId="17" fillId="4" borderId="4" xfId="0" applyNumberFormat="1" applyFont="1" applyFill="1" applyBorder="1" applyAlignment="1"/>
    <xf numFmtId="165" fontId="3" fillId="3" borderId="61" xfId="0" applyNumberFormat="1" applyFont="1" applyFill="1" applyBorder="1" applyAlignment="1">
      <alignment horizontal="center"/>
    </xf>
    <xf numFmtId="165" fontId="3" fillId="10" borderId="28" xfId="0" applyNumberFormat="1" applyFont="1" applyFill="1" applyBorder="1" applyAlignment="1">
      <alignment horizontal="center"/>
    </xf>
    <xf numFmtId="165" fontId="3" fillId="3" borderId="62" xfId="0" applyNumberFormat="1" applyFont="1" applyFill="1" applyBorder="1" applyAlignment="1">
      <alignment horizontal="center"/>
    </xf>
    <xf numFmtId="0" fontId="3" fillId="13" borderId="4" xfId="0" applyNumberFormat="1" applyFont="1" applyFill="1" applyBorder="1" applyAlignment="1">
      <alignment horizontal="right"/>
    </xf>
    <xf numFmtId="2" fontId="3" fillId="0" borderId="72" xfId="0" applyNumberFormat="1" applyFont="1" applyBorder="1" applyAlignment="1"/>
    <xf numFmtId="2" fontId="3" fillId="0" borderId="65" xfId="0" applyNumberFormat="1" applyFont="1" applyBorder="1" applyAlignment="1"/>
    <xf numFmtId="2" fontId="3" fillId="2" borderId="65" xfId="0" applyNumberFormat="1" applyFont="1" applyFill="1" applyBorder="1" applyAlignment="1"/>
    <xf numFmtId="2" fontId="3" fillId="2" borderId="73" xfId="0" applyNumberFormat="1" applyFont="1" applyFill="1" applyBorder="1" applyAlignment="1"/>
    <xf numFmtId="165" fontId="3" fillId="0" borderId="14" xfId="0" applyNumberFormat="1" applyFont="1" applyBorder="1" applyAlignment="1"/>
    <xf numFmtId="165" fontId="3" fillId="0" borderId="21" xfId="0" applyNumberFormat="1" applyFont="1" applyBorder="1" applyAlignment="1"/>
    <xf numFmtId="165" fontId="3" fillId="0" borderId="74" xfId="0" applyNumberFormat="1" applyFont="1" applyBorder="1" applyAlignment="1"/>
    <xf numFmtId="165" fontId="3" fillId="0" borderId="56" xfId="0" applyNumberFormat="1" applyFont="1" applyBorder="1" applyAlignment="1">
      <alignment horizontal="right"/>
    </xf>
    <xf numFmtId="165" fontId="3" fillId="0" borderId="21" xfId="0" applyNumberFormat="1" applyFont="1" applyBorder="1" applyAlignment="1">
      <alignment horizontal="right"/>
    </xf>
    <xf numFmtId="165" fontId="3" fillId="12" borderId="84" xfId="0" applyNumberFormat="1" applyFont="1" applyFill="1" applyBorder="1" applyAlignment="1">
      <alignment horizontal="center"/>
    </xf>
    <xf numFmtId="165" fontId="3" fillId="12" borderId="85" xfId="0" applyNumberFormat="1" applyFont="1" applyFill="1" applyBorder="1" applyAlignment="1">
      <alignment horizontal="center"/>
    </xf>
    <xf numFmtId="164" fontId="3" fillId="14" borderId="4" xfId="0" applyNumberFormat="1" applyFont="1" applyFill="1" applyBorder="1" applyAlignment="1">
      <alignment horizontal="right"/>
    </xf>
    <xf numFmtId="165" fontId="3" fillId="14" borderId="4" xfId="0" applyNumberFormat="1" applyFont="1" applyFill="1" applyBorder="1" applyAlignment="1">
      <alignment horizontal="right"/>
    </xf>
    <xf numFmtId="165" fontId="3" fillId="12" borderId="86" xfId="0" applyNumberFormat="1" applyFont="1" applyFill="1" applyBorder="1" applyAlignment="1">
      <alignment horizontal="center"/>
    </xf>
    <xf numFmtId="165" fontId="3" fillId="10" borderId="35" xfId="0" applyNumberFormat="1" applyFont="1" applyFill="1" applyBorder="1" applyAlignment="1">
      <alignment horizontal="center"/>
    </xf>
    <xf numFmtId="165" fontId="3" fillId="3" borderId="35" xfId="0" applyNumberFormat="1" applyFont="1" applyFill="1" applyBorder="1" applyAlignment="1">
      <alignment horizontal="center"/>
    </xf>
    <xf numFmtId="165" fontId="3" fillId="3" borderId="75" xfId="0" applyNumberFormat="1" applyFont="1" applyFill="1" applyBorder="1" applyAlignment="1">
      <alignment horizontal="center"/>
    </xf>
    <xf numFmtId="1" fontId="5" fillId="4" borderId="16" xfId="0" applyNumberFormat="1" applyFont="1" applyFill="1" applyBorder="1" applyAlignment="1">
      <alignment horizontal="center"/>
    </xf>
    <xf numFmtId="0" fontId="5" fillId="4" borderId="76" xfId="0" applyNumberFormat="1" applyFont="1" applyFill="1" applyBorder="1" applyAlignment="1">
      <alignment horizontal="center"/>
    </xf>
    <xf numFmtId="0" fontId="25" fillId="4" borderId="53" xfId="0" applyNumberFormat="1" applyFont="1" applyFill="1" applyBorder="1" applyAlignment="1">
      <alignment horizontal="center"/>
    </xf>
    <xf numFmtId="0" fontId="25" fillId="4" borderId="16" xfId="0" applyNumberFormat="1" applyFont="1" applyFill="1" applyBorder="1" applyAlignment="1">
      <alignment horizontal="center"/>
    </xf>
    <xf numFmtId="164" fontId="5" fillId="4" borderId="16" xfId="0" applyNumberFormat="1" applyFont="1" applyFill="1" applyBorder="1" applyAlignment="1">
      <alignment horizontal="center"/>
    </xf>
    <xf numFmtId="0" fontId="25" fillId="12" borderId="4" xfId="0" applyNumberFormat="1" applyFont="1" applyFill="1" applyBorder="1" applyAlignment="1">
      <alignment horizontal="right"/>
    </xf>
    <xf numFmtId="0" fontId="5" fillId="4" borderId="16" xfId="0" quotePrefix="1" applyNumberFormat="1" applyFont="1" applyFill="1" applyBorder="1" applyAlignment="1">
      <alignment horizontal="right"/>
    </xf>
    <xf numFmtId="0" fontId="25" fillId="4" borderId="1" xfId="0" applyNumberFormat="1" applyFont="1" applyFill="1" applyBorder="1" applyAlignment="1">
      <alignment horizontal="center"/>
    </xf>
    <xf numFmtId="0" fontId="30" fillId="15" borderId="87" xfId="0" applyFont="1" applyFill="1" applyBorder="1" applyAlignment="1">
      <alignment horizontal="right"/>
    </xf>
    <xf numFmtId="0" fontId="25" fillId="4" borderId="4" xfId="0" applyNumberFormat="1" applyFont="1" applyFill="1" applyBorder="1" applyAlignment="1"/>
    <xf numFmtId="0" fontId="3" fillId="4" borderId="5" xfId="0" applyNumberFormat="1" applyFont="1" applyFill="1" applyBorder="1" applyAlignment="1">
      <alignment vertical="center"/>
    </xf>
    <xf numFmtId="0" fontId="31" fillId="15" borderId="88" xfId="0" applyFont="1" applyFill="1" applyBorder="1" applyAlignment="1"/>
    <xf numFmtId="1" fontId="32" fillId="15" borderId="89" xfId="0" applyNumberFormat="1" applyFont="1" applyFill="1" applyBorder="1" applyAlignment="1"/>
    <xf numFmtId="1" fontId="32" fillId="15" borderId="89" xfId="0" applyNumberFormat="1" applyFont="1" applyFill="1" applyBorder="1" applyAlignment="1">
      <alignment horizontal="right"/>
    </xf>
    <xf numFmtId="1" fontId="32" fillId="15" borderId="90" xfId="0" applyNumberFormat="1" applyFont="1" applyFill="1" applyBorder="1" applyAlignment="1"/>
    <xf numFmtId="0" fontId="32" fillId="15" borderId="91" xfId="0" applyFont="1" applyFill="1" applyBorder="1" applyAlignment="1">
      <alignment vertical="center"/>
    </xf>
    <xf numFmtId="0" fontId="31" fillId="15" borderId="87" xfId="0" applyFont="1" applyFill="1" applyBorder="1" applyAlignment="1">
      <alignment horizontal="right"/>
    </xf>
    <xf numFmtId="0" fontId="28" fillId="10" borderId="8" xfId="0" applyNumberFormat="1" applyFont="1" applyFill="1" applyBorder="1" applyAlignment="1">
      <alignment horizontal="center"/>
    </xf>
    <xf numFmtId="0" fontId="29" fillId="10" borderId="16" xfId="0" applyNumberFormat="1" applyFont="1" applyFill="1" applyBorder="1" applyAlignment="1">
      <alignment horizontal="center"/>
    </xf>
    <xf numFmtId="165" fontId="3" fillId="14" borderId="4" xfId="0" applyNumberFormat="1" applyFont="1" applyFill="1" applyBorder="1" applyAlignment="1">
      <alignment horizontal="right"/>
    </xf>
    <xf numFmtId="0" fontId="5" fillId="4" borderId="77" xfId="0" applyNumberFormat="1" applyFont="1" applyFill="1" applyBorder="1" applyAlignment="1">
      <alignment horizontal="center"/>
    </xf>
    <xf numFmtId="1" fontId="3" fillId="4" borderId="78" xfId="0" applyNumberFormat="1" applyFont="1" applyFill="1" applyBorder="1" applyAlignment="1">
      <alignment horizontal="center"/>
    </xf>
    <xf numFmtId="1" fontId="3" fillId="4" borderId="79" xfId="0" applyNumberFormat="1" applyFont="1" applyFill="1" applyBorder="1" applyAlignment="1">
      <alignment horizontal="center"/>
    </xf>
    <xf numFmtId="1" fontId="5" fillId="4" borderId="4" xfId="0" applyNumberFormat="1" applyFont="1" applyFill="1" applyBorder="1" applyAlignment="1">
      <alignment horizontal="left"/>
    </xf>
    <xf numFmtId="0" fontId="5" fillId="4" borderId="77" xfId="0" applyNumberFormat="1" applyFont="1" applyFill="1" applyBorder="1" applyAlignment="1">
      <alignment horizontal="left"/>
    </xf>
    <xf numFmtId="1" fontId="5" fillId="4" borderId="79" xfId="0" applyNumberFormat="1" applyFont="1" applyFill="1" applyBorder="1" applyAlignment="1">
      <alignment horizontal="left"/>
    </xf>
    <xf numFmtId="165" fontId="5" fillId="3" borderId="67" xfId="0" applyNumberFormat="1" applyFont="1" applyFill="1" applyBorder="1" applyAlignment="1">
      <alignment horizontal="center" vertical="center"/>
    </xf>
    <xf numFmtId="0" fontId="35" fillId="3" borderId="0" xfId="2" applyNumberFormat="1" applyFont="1" applyFill="1" applyBorder="1" applyAlignment="1">
      <alignment horizontal="left"/>
    </xf>
    <xf numFmtId="2" fontId="3" fillId="0" borderId="21" xfId="0" applyNumberFormat="1" applyFont="1" applyBorder="1" applyAlignment="1">
      <alignment horizontal="center"/>
    </xf>
    <xf numFmtId="0" fontId="5" fillId="4" borderId="80" xfId="0" applyNumberFormat="1" applyFont="1" applyFill="1" applyBorder="1" applyAlignment="1">
      <alignment horizontal="center"/>
    </xf>
    <xf numFmtId="1" fontId="5" fillId="4" borderId="81" xfId="0" applyNumberFormat="1" applyFont="1" applyFill="1" applyBorder="1" applyAlignment="1">
      <alignment horizontal="center"/>
    </xf>
    <xf numFmtId="0" fontId="5" fillId="4" borderId="80" xfId="0" applyNumberFormat="1" applyFont="1" applyFill="1" applyBorder="1" applyAlignment="1">
      <alignment horizontal="center" vertical="center"/>
    </xf>
    <xf numFmtId="1" fontId="5" fillId="4" borderId="82" xfId="0" applyNumberFormat="1" applyFont="1" applyFill="1" applyBorder="1" applyAlignment="1">
      <alignment horizontal="center" vertical="center"/>
    </xf>
    <xf numFmtId="1" fontId="5" fillId="4" borderId="81" xfId="0" applyNumberFormat="1" applyFont="1" applyFill="1" applyBorder="1" applyAlignment="1">
      <alignment horizontal="center" vertical="center"/>
    </xf>
    <xf numFmtId="0" fontId="5" fillId="4" borderId="4" xfId="0" applyNumberFormat="1" applyFont="1" applyFill="1" applyBorder="1" applyAlignment="1">
      <alignment horizontal="left"/>
    </xf>
    <xf numFmtId="1" fontId="5" fillId="4" borderId="4" xfId="0" applyNumberFormat="1" applyFont="1" applyFill="1" applyBorder="1" applyAlignment="1">
      <alignment horizontal="left"/>
    </xf>
    <xf numFmtId="0" fontId="5" fillId="4" borderId="77" xfId="0" applyNumberFormat="1" applyFont="1" applyFill="1" applyBorder="1" applyAlignment="1">
      <alignment horizontal="center" vertical="center"/>
    </xf>
    <xf numFmtId="1" fontId="5" fillId="4" borderId="78" xfId="0" applyNumberFormat="1" applyFont="1" applyFill="1" applyBorder="1" applyAlignment="1">
      <alignment horizontal="center" vertical="center"/>
    </xf>
    <xf numFmtId="1" fontId="5" fillId="4" borderId="79" xfId="0" applyNumberFormat="1" applyFont="1" applyFill="1" applyBorder="1" applyAlignment="1">
      <alignment horizontal="center" vertical="center"/>
    </xf>
    <xf numFmtId="0" fontId="5" fillId="3" borderId="67" xfId="0" applyNumberFormat="1" applyFont="1" applyFill="1" applyBorder="1" applyAlignment="1">
      <alignment horizontal="right"/>
    </xf>
    <xf numFmtId="0" fontId="5" fillId="4" borderId="32" xfId="0" applyNumberFormat="1" applyFont="1" applyFill="1" applyBorder="1" applyAlignment="1">
      <alignment horizontal="center"/>
    </xf>
    <xf numFmtId="0" fontId="5" fillId="4" borderId="33" xfId="0" applyNumberFormat="1" applyFont="1" applyFill="1" applyBorder="1" applyAlignment="1">
      <alignment horizontal="center"/>
    </xf>
    <xf numFmtId="0" fontId="3" fillId="0" borderId="13" xfId="0" applyNumberFormat="1" applyFont="1" applyBorder="1" applyAlignment="1">
      <alignment horizontal="center"/>
    </xf>
    <xf numFmtId="0" fontId="3" fillId="0" borderId="20" xfId="0" applyNumberFormat="1" applyFont="1" applyBorder="1" applyAlignment="1">
      <alignment horizontal="center"/>
    </xf>
    <xf numFmtId="0" fontId="3" fillId="2" borderId="20" xfId="0" applyNumberFormat="1" applyFont="1" applyFill="1" applyBorder="1" applyAlignment="1">
      <alignment horizontal="center"/>
    </xf>
    <xf numFmtId="1" fontId="3" fillId="2" borderId="20" xfId="0" applyNumberFormat="1" applyFont="1" applyFill="1" applyBorder="1" applyAlignment="1">
      <alignment horizontal="center"/>
    </xf>
    <xf numFmtId="1" fontId="3" fillId="0" borderId="21" xfId="0" applyNumberFormat="1" applyFont="1" applyBorder="1" applyAlignment="1">
      <alignment horizontal="center"/>
    </xf>
    <xf numFmtId="0" fontId="3" fillId="0" borderId="21" xfId="0" applyNumberFormat="1" applyFont="1" applyBorder="1" applyAlignment="1">
      <alignment horizontal="center"/>
    </xf>
    <xf numFmtId="1" fontId="3" fillId="2" borderId="26" xfId="0" applyNumberFormat="1" applyFont="1" applyFill="1" applyBorder="1" applyAlignment="1">
      <alignment horizontal="center"/>
    </xf>
    <xf numFmtId="0" fontId="3" fillId="0" borderId="28" xfId="0" applyNumberFormat="1" applyFont="1" applyBorder="1" applyAlignment="1">
      <alignment horizontal="center"/>
    </xf>
    <xf numFmtId="2" fontId="3" fillId="0" borderId="14" xfId="3" applyNumberFormat="1" applyFont="1" applyBorder="1" applyAlignment="1">
      <alignment horizontal="center"/>
    </xf>
    <xf numFmtId="2" fontId="3" fillId="0" borderId="21" xfId="3" applyNumberFormat="1" applyFont="1" applyBorder="1" applyAlignment="1">
      <alignment horizontal="center"/>
    </xf>
  </cellXfs>
  <cellStyles count="5">
    <cellStyle name="Followed Hyperlink" xfId="1" builtinId="9" hidden="1"/>
    <cellStyle name="Hyperlink" xfId="2" builtinId="8"/>
    <cellStyle name="Hyperlink 2" xfId="4"/>
    <cellStyle name="Normal" xfId="0" builtinId="0"/>
    <cellStyle name="Normal 2" xfId="3"/>
  </cellStyles>
  <dxfs count="0"/>
  <tableStyles count="0"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333333"/>
      <rgbColor rgb="000000FF"/>
      <rgbColor rgb="00993366"/>
      <rgbColor rgb="00FFFFCC"/>
      <rgbColor rgb="00003366"/>
      <rgbColor rgb="00CCFFFF"/>
      <rgbColor rgb="00FF6600"/>
      <rgbColor rgb="00660066"/>
      <rgbColor rgb="00666699"/>
      <rgbColor rgb="0000ABEA"/>
      <rgbColor rgb="00119842"/>
      <rgbColor rgb="00A6D27D"/>
      <rgbColor rgb="00D0E6C7"/>
      <rgbColor rgb="00AAAAAA"/>
      <rgbColor rgb="0090713A"/>
      <rgbColor rgb="00333399"/>
      <rgbColor rgb="00006411"/>
      <rgbColor rgb="00C0C0C0"/>
      <rgbColor rgb="000000D4"/>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b="0" i="0" u="none" strike="noStrike" baseline="0">
                <a:solidFill>
                  <a:srgbClr val="333333"/>
                </a:solidFill>
                <a:latin typeface="Arial"/>
                <a:ea typeface="Calibri"/>
                <a:cs typeface="Calibri"/>
              </a:defRPr>
            </a:pPr>
            <a:r>
              <a:rPr lang="en-US" sz="1600">
                <a:latin typeface="Arial"/>
              </a:rPr>
              <a:t>A/Cc curve</a:t>
            </a:r>
          </a:p>
        </c:rich>
      </c:tx>
      <c:layout>
        <c:manualLayout>
          <c:xMode val="edge"/>
          <c:yMode val="edge"/>
          <c:x val="0.39723198061780701"/>
          <c:y val="1.0469477605621899E-2"/>
          <c:w val="0.138159047992305"/>
          <c:h val="8.7145457624248496E-2"/>
        </c:manualLayout>
      </c:layout>
      <c:overlay val="1"/>
      <c:spPr>
        <a:noFill/>
        <a:ln w="25400">
          <a:noFill/>
        </a:ln>
      </c:spPr>
    </c:title>
    <c:autoTitleDeleted val="0"/>
    <c:plotArea>
      <c:layout>
        <c:manualLayout>
          <c:layoutTarget val="inner"/>
          <c:xMode val="edge"/>
          <c:yMode val="edge"/>
          <c:x val="0.12714575836391501"/>
          <c:y val="0.18026479552959099"/>
          <c:w val="0.83207129369009902"/>
          <c:h val="0.67548133096266205"/>
        </c:manualLayout>
      </c:layout>
      <c:scatterChart>
        <c:scatterStyle val="smoothMarker"/>
        <c:varyColors val="0"/>
        <c:ser>
          <c:idx val="0"/>
          <c:order val="0"/>
          <c:tx>
            <c:v>Aobs</c:v>
          </c:tx>
          <c:spPr>
            <a:ln w="47625">
              <a:noFill/>
            </a:ln>
          </c:spPr>
          <c:marker>
            <c:symbol val="circle"/>
            <c:size val="5"/>
            <c:spPr>
              <a:solidFill>
                <a:srgbClr val="404040"/>
              </a:solidFill>
              <a:ln>
                <a:solidFill>
                  <a:srgbClr val="000000"/>
                </a:solidFill>
                <a:prstDash val="solid"/>
              </a:ln>
            </c:spPr>
          </c:marker>
          <c:xVal>
            <c:numRef>
              <c:f>Tobacco!$G$11:$G$31</c:f>
              <c:numCache>
                <c:formatCode>0.00</c:formatCode>
                <c:ptCount val="21"/>
                <c:pt idx="0">
                  <c:v>3.0311915431702592</c:v>
                </c:pt>
                <c:pt idx="1">
                  <c:v>6.8237337964329656</c:v>
                </c:pt>
                <c:pt idx="2">
                  <c:v>10.528789398703731</c:v>
                </c:pt>
                <c:pt idx="3">
                  <c:v>14.777504749715412</c:v>
                </c:pt>
                <c:pt idx="4">
                  <c:v>20.10711582125349</c:v>
                </c:pt>
                <c:pt idx="5">
                  <c:v>26.805906241131758</c:v>
                </c:pt>
                <c:pt idx="6">
                  <c:v>34.455831172265171</c:v>
                </c:pt>
                <c:pt idx="7">
                  <c:v>43.099696661010029</c:v>
                </c:pt>
                <c:pt idx="8">
                  <c:v>51.714800940483627</c:v>
                </c:pt>
                <c:pt idx="9">
                  <c:v>60.920517312669844</c:v>
                </c:pt>
                <c:pt idx="10">
                  <c:v>70.313517312669845</c:v>
                </c:pt>
                <c:pt idx="11">
                  <c:v>#N/A</c:v>
                </c:pt>
                <c:pt idx="12">
                  <c:v>#N/A</c:v>
                </c:pt>
                <c:pt idx="13">
                  <c:v>#N/A</c:v>
                </c:pt>
                <c:pt idx="14">
                  <c:v>#N/A</c:v>
                </c:pt>
                <c:pt idx="15">
                  <c:v>#N/A</c:v>
                </c:pt>
                <c:pt idx="16">
                  <c:v>#N/A</c:v>
                </c:pt>
                <c:pt idx="17">
                  <c:v>#N/A</c:v>
                </c:pt>
                <c:pt idx="18">
                  <c:v>#N/A</c:v>
                </c:pt>
                <c:pt idx="19">
                  <c:v>#N/A</c:v>
                </c:pt>
                <c:pt idx="20">
                  <c:v>#N/A</c:v>
                </c:pt>
              </c:numCache>
            </c:numRef>
          </c:xVal>
          <c:yVal>
            <c:numRef>
              <c:f>Tobacco!$C$11:$C$31</c:f>
              <c:numCache>
                <c:formatCode>0.0</c:formatCode>
                <c:ptCount val="21"/>
                <c:pt idx="0">
                  <c:v>-3.27</c:v>
                </c:pt>
                <c:pt idx="1">
                  <c:v>3.49</c:v>
                </c:pt>
                <c:pt idx="2">
                  <c:v>10.8</c:v>
                </c:pt>
                <c:pt idx="3">
                  <c:v>17.8</c:v>
                </c:pt>
                <c:pt idx="4">
                  <c:v>23.5</c:v>
                </c:pt>
                <c:pt idx="5">
                  <c:v>27.6</c:v>
                </c:pt>
                <c:pt idx="6">
                  <c:v>30.5</c:v>
                </c:pt>
                <c:pt idx="7">
                  <c:v>31.7</c:v>
                </c:pt>
                <c:pt idx="8">
                  <c:v>33</c:v>
                </c:pt>
                <c:pt idx="9">
                  <c:v>33.299999999999997</c:v>
                </c:pt>
                <c:pt idx="10">
                  <c:v>33.299999999999997</c:v>
                </c:pt>
              </c:numCache>
            </c:numRef>
          </c:yVal>
          <c:smooth val="0"/>
          <c:extLst>
            <c:ext xmlns:c16="http://schemas.microsoft.com/office/drawing/2014/chart" uri="{C3380CC4-5D6E-409C-BE32-E72D297353CC}">
              <c16:uniqueId val="{00000000-3A02-4A2B-86A1-B321FCC5F7B3}"/>
            </c:ext>
          </c:extLst>
        </c:ser>
        <c:ser>
          <c:idx val="1"/>
          <c:order val="1"/>
          <c:tx>
            <c:v>Rubisco</c:v>
          </c:tx>
          <c:spPr>
            <a:ln w="38100">
              <a:solidFill>
                <a:srgbClr val="993300"/>
              </a:solidFill>
              <a:prstDash val="solid"/>
            </a:ln>
          </c:spPr>
          <c:marker>
            <c:symbol val="none"/>
          </c:marker>
          <c:xVal>
            <c:numRef>
              <c:f>Tobacco!$B$81:$B$200</c:f>
              <c:numCache>
                <c:formatCode>0.0</c:formatCode>
                <c:ptCount val="120"/>
                <c:pt idx="0">
                  <c:v>1</c:v>
                </c:pt>
                <c:pt idx="1">
                  <c:v>2</c:v>
                </c:pt>
                <c:pt idx="2">
                  <c:v>3</c:v>
                </c:pt>
                <c:pt idx="3">
                  <c:v>4</c:v>
                </c:pt>
                <c:pt idx="4">
                  <c:v>5</c:v>
                </c:pt>
                <c:pt idx="5">
                  <c:v>7.5</c:v>
                </c:pt>
                <c:pt idx="6">
                  <c:v>10</c:v>
                </c:pt>
                <c:pt idx="7">
                  <c:v>12.5</c:v>
                </c:pt>
                <c:pt idx="8">
                  <c:v>15</c:v>
                </c:pt>
                <c:pt idx="9">
                  <c:v>17.5</c:v>
                </c:pt>
                <c:pt idx="10">
                  <c:v>20</c:v>
                </c:pt>
                <c:pt idx="11">
                  <c:v>22.5</c:v>
                </c:pt>
                <c:pt idx="12">
                  <c:v>25</c:v>
                </c:pt>
                <c:pt idx="13">
                  <c:v>27.5</c:v>
                </c:pt>
                <c:pt idx="14">
                  <c:v>30</c:v>
                </c:pt>
                <c:pt idx="15">
                  <c:v>32.5</c:v>
                </c:pt>
                <c:pt idx="16">
                  <c:v>35</c:v>
                </c:pt>
                <c:pt idx="17">
                  <c:v>37.5</c:v>
                </c:pt>
                <c:pt idx="18">
                  <c:v>40</c:v>
                </c:pt>
                <c:pt idx="19">
                  <c:v>42.5</c:v>
                </c:pt>
                <c:pt idx="20">
                  <c:v>45</c:v>
                </c:pt>
                <c:pt idx="21">
                  <c:v>47.5</c:v>
                </c:pt>
                <c:pt idx="22">
                  <c:v>50</c:v>
                </c:pt>
                <c:pt idx="23">
                  <c:v>52.5</c:v>
                </c:pt>
                <c:pt idx="24">
                  <c:v>55</c:v>
                </c:pt>
                <c:pt idx="25">
                  <c:v>57.5</c:v>
                </c:pt>
                <c:pt idx="26">
                  <c:v>60</c:v>
                </c:pt>
                <c:pt idx="27">
                  <c:v>62.5</c:v>
                </c:pt>
                <c:pt idx="28">
                  <c:v>65</c:v>
                </c:pt>
                <c:pt idx="29">
                  <c:v>67.5</c:v>
                </c:pt>
                <c:pt idx="30">
                  <c:v>70</c:v>
                </c:pt>
                <c:pt idx="31">
                  <c:v>72.5</c:v>
                </c:pt>
                <c:pt idx="32">
                  <c:v>75</c:v>
                </c:pt>
                <c:pt idx="33">
                  <c:v>77.5</c:v>
                </c:pt>
                <c:pt idx="34">
                  <c:v>80</c:v>
                </c:pt>
                <c:pt idx="35">
                  <c:v>82.5</c:v>
                </c:pt>
                <c:pt idx="36">
                  <c:v>85</c:v>
                </c:pt>
                <c:pt idx="37">
                  <c:v>87.5</c:v>
                </c:pt>
                <c:pt idx="38">
                  <c:v>90</c:v>
                </c:pt>
                <c:pt idx="39">
                  <c:v>92.5</c:v>
                </c:pt>
                <c:pt idx="40">
                  <c:v>95</c:v>
                </c:pt>
                <c:pt idx="41">
                  <c:v>96</c:v>
                </c:pt>
                <c:pt idx="42">
                  <c:v>97</c:v>
                </c:pt>
                <c:pt idx="43">
                  <c:v>98</c:v>
                </c:pt>
                <c:pt idx="44">
                  <c:v>99</c:v>
                </c:pt>
                <c:pt idx="45">
                  <c:v>100</c:v>
                </c:pt>
                <c:pt idx="46">
                  <c:v>101</c:v>
                </c:pt>
                <c:pt idx="47">
                  <c:v>102</c:v>
                </c:pt>
                <c:pt idx="48">
                  <c:v>103</c:v>
                </c:pt>
                <c:pt idx="49">
                  <c:v>104</c:v>
                </c:pt>
                <c:pt idx="50">
                  <c:v>105</c:v>
                </c:pt>
                <c:pt idx="51">
                  <c:v>106</c:v>
                </c:pt>
                <c:pt idx="52">
                  <c:v>107</c:v>
                </c:pt>
                <c:pt idx="53">
                  <c:v>108</c:v>
                </c:pt>
                <c:pt idx="54">
                  <c:v>109</c:v>
                </c:pt>
                <c:pt idx="55">
                  <c:v>110</c:v>
                </c:pt>
                <c:pt idx="56">
                  <c:v>111</c:v>
                </c:pt>
                <c:pt idx="57">
                  <c:v>112</c:v>
                </c:pt>
                <c:pt idx="58">
                  <c:v>113</c:v>
                </c:pt>
                <c:pt idx="59">
                  <c:v>114</c:v>
                </c:pt>
                <c:pt idx="60">
                  <c:v>115</c:v>
                </c:pt>
                <c:pt idx="61">
                  <c:v>116</c:v>
                </c:pt>
                <c:pt idx="62">
                  <c:v>117</c:v>
                </c:pt>
                <c:pt idx="63">
                  <c:v>118</c:v>
                </c:pt>
                <c:pt idx="64">
                  <c:v>119</c:v>
                </c:pt>
                <c:pt idx="65">
                  <c:v>120</c:v>
                </c:pt>
                <c:pt idx="66">
                  <c:v>121</c:v>
                </c:pt>
                <c:pt idx="67">
                  <c:v>122</c:v>
                </c:pt>
                <c:pt idx="68">
                  <c:v>123</c:v>
                </c:pt>
                <c:pt idx="69">
                  <c:v>124</c:v>
                </c:pt>
                <c:pt idx="70">
                  <c:v>125</c:v>
                </c:pt>
                <c:pt idx="71">
                  <c:v>126</c:v>
                </c:pt>
                <c:pt idx="72">
                  <c:v>127</c:v>
                </c:pt>
                <c:pt idx="73">
                  <c:v>128</c:v>
                </c:pt>
                <c:pt idx="74">
                  <c:v>129</c:v>
                </c:pt>
                <c:pt idx="75">
                  <c:v>130</c:v>
                </c:pt>
                <c:pt idx="76">
                  <c:v>131</c:v>
                </c:pt>
                <c:pt idx="77">
                  <c:v>132</c:v>
                </c:pt>
                <c:pt idx="78">
                  <c:v>133</c:v>
                </c:pt>
                <c:pt idx="79">
                  <c:v>134</c:v>
                </c:pt>
                <c:pt idx="80">
                  <c:v>135</c:v>
                </c:pt>
                <c:pt idx="81">
                  <c:v>136</c:v>
                </c:pt>
                <c:pt idx="82">
                  <c:v>137</c:v>
                </c:pt>
                <c:pt idx="83">
                  <c:v>138</c:v>
                </c:pt>
                <c:pt idx="84">
                  <c:v>139</c:v>
                </c:pt>
                <c:pt idx="85">
                  <c:v>140</c:v>
                </c:pt>
                <c:pt idx="86">
                  <c:v>141</c:v>
                </c:pt>
                <c:pt idx="87">
                  <c:v>142</c:v>
                </c:pt>
                <c:pt idx="88">
                  <c:v>143</c:v>
                </c:pt>
                <c:pt idx="89">
                  <c:v>144</c:v>
                </c:pt>
                <c:pt idx="90">
                  <c:v>145</c:v>
                </c:pt>
                <c:pt idx="91">
                  <c:v>146</c:v>
                </c:pt>
                <c:pt idx="92">
                  <c:v>147</c:v>
                </c:pt>
                <c:pt idx="93">
                  <c:v>148</c:v>
                </c:pt>
                <c:pt idx="94">
                  <c:v>149</c:v>
                </c:pt>
                <c:pt idx="95">
                  <c:v>150</c:v>
                </c:pt>
                <c:pt idx="96">
                  <c:v>151</c:v>
                </c:pt>
                <c:pt idx="97">
                  <c:v>152</c:v>
                </c:pt>
                <c:pt idx="98">
                  <c:v>153</c:v>
                </c:pt>
                <c:pt idx="99">
                  <c:v>154</c:v>
                </c:pt>
                <c:pt idx="100">
                  <c:v>155</c:v>
                </c:pt>
                <c:pt idx="101">
                  <c:v>156</c:v>
                </c:pt>
                <c:pt idx="102">
                  <c:v>157</c:v>
                </c:pt>
                <c:pt idx="103">
                  <c:v>158</c:v>
                </c:pt>
                <c:pt idx="104">
                  <c:v>159</c:v>
                </c:pt>
                <c:pt idx="105">
                  <c:v>160</c:v>
                </c:pt>
                <c:pt idx="106">
                  <c:v>161</c:v>
                </c:pt>
                <c:pt idx="107">
                  <c:v>162</c:v>
                </c:pt>
                <c:pt idx="108">
                  <c:v>163</c:v>
                </c:pt>
                <c:pt idx="109">
                  <c:v>164</c:v>
                </c:pt>
                <c:pt idx="110">
                  <c:v>165</c:v>
                </c:pt>
                <c:pt idx="111">
                  <c:v>166</c:v>
                </c:pt>
                <c:pt idx="112">
                  <c:v>167</c:v>
                </c:pt>
                <c:pt idx="113">
                  <c:v>168</c:v>
                </c:pt>
                <c:pt idx="114">
                  <c:v>169</c:v>
                </c:pt>
                <c:pt idx="115">
                  <c:v>170</c:v>
                </c:pt>
                <c:pt idx="116">
                  <c:v>171</c:v>
                </c:pt>
                <c:pt idx="117">
                  <c:v>172</c:v>
                </c:pt>
                <c:pt idx="118">
                  <c:v>173</c:v>
                </c:pt>
                <c:pt idx="119">
                  <c:v>174</c:v>
                </c:pt>
              </c:numCache>
            </c:numRef>
          </c:xVal>
          <c:yVal>
            <c:numRef>
              <c:f>Tobacco!$C$81:$C$200</c:f>
              <c:numCache>
                <c:formatCode>0.00</c:formatCode>
                <c:ptCount val="120"/>
                <c:pt idx="0">
                  <c:v>-8.0810463349594066</c:v>
                </c:pt>
                <c:pt idx="1">
                  <c:v>-5.8404777567111914</c:v>
                </c:pt>
                <c:pt idx="2">
                  <c:v>-3.6691288668762088</c:v>
                </c:pt>
                <c:pt idx="3">
                  <c:v>-1.5638407712661579</c:v>
                </c:pt>
                <c:pt idx="4">
                  <c:v>0.4783560929520001</c:v>
                </c:pt>
                <c:pt idx="5">
                  <c:v>5.3257638377055265</c:v>
                </c:pt>
                <c:pt idx="6">
                  <c:v>9.8353161495453829</c:v>
                </c:pt>
                <c:pt idx="7">
                  <c:v>14.041145402920591</c:v>
                </c:pt>
                <c:pt idx="8">
                  <c:v>17.972936056041117</c:v>
                </c:pt>
                <c:pt idx="9">
                  <c:v>21.656626322099655</c:v>
                </c:pt>
                <c:pt idx="10">
                  <c:v>25.114981074418758</c:v>
                </c:pt>
                <c:pt idx="11">
                  <c:v>28.368062736028158</c:v>
                </c:pt>
                <c:pt idx="12">
                  <c:v>31.433620736053282</c:v>
                </c:pt>
                <c:pt idx="13">
                  <c:v>34.327415502372105</c:v>
                </c:pt>
                <c:pt idx="14">
                  <c:v>37.063489478458067</c:v>
                </c:pt>
                <c:pt idx="15">
                  <c:v>39.65439500202983</c:v>
                </c:pt>
                <c:pt idx="16">
                  <c:v>42.111386849258338</c:v>
                </c:pt>
                <c:pt idx="17">
                  <c:v>44.444585675545028</c:v>
                </c:pt>
                <c:pt idx="18">
                  <c:v>46.663117358970439</c:v>
                </c:pt>
                <c:pt idx="19">
                  <c:v>48.775232291998101</c:v>
                </c:pt>
                <c:pt idx="20">
                  <c:v>50.788407908977668</c:v>
                </c:pt>
                <c:pt idx="21">
                  <c:v>52.709437135085814</c:v>
                </c:pt>
                <c:pt idx="22">
                  <c:v>54.544504961640328</c:v>
                </c:pt>
                <c:pt idx="23">
                  <c:v>56.299254966697383</c:v>
                </c:pt>
                <c:pt idx="24">
                  <c:v>57.97884728821932</c:v>
                </c:pt>
                <c:pt idx="25">
                  <c:v>59.588009304279957</c:v>
                </c:pt>
                <c:pt idx="26">
                  <c:v>61.131080068681399</c:v>
                </c:pt>
                <c:pt idx="27">
                  <c:v>62.612049381587582</c:v>
                </c:pt>
                <c:pt idx="28">
                  <c:v>64.034592235972653</c:v>
                </c:pt>
                <c:pt idx="29">
                  <c:v>65.40209926604139</c:v>
                </c:pt>
                <c:pt idx="30">
                  <c:v>66.717703728718007</c:v>
                </c:pt>
                <c:pt idx="31">
                  <c:v>67.984305470171506</c:v>
                </c:pt>
                <c:pt idx="32">
                  <c:v>69.204592263239149</c:v>
                </c:pt>
                <c:pt idx="33">
                  <c:v>70.381058846184459</c:v>
                </c:pt>
                <c:pt idx="34">
                  <c:v>71.516023946599702</c:v>
                </c:pt>
                <c:pt idx="35">
                  <c:v>72.611645534910195</c:v>
                </c:pt>
                <c:pt idx="36">
                  <c:v>73.66993451861822</c:v>
                </c:pt>
                <c:pt idx="37">
                  <c:v>74.692767060129583</c:v>
                </c:pt>
                <c:pt idx="38">
                  <c:v>75.681895676905384</c:v>
                </c:pt>
                <c:pt idx="39">
                  <c:v>76.638959262097828</c:v>
                </c:pt>
                <c:pt idx="40">
                  <c:v>77.565492146199517</c:v>
                </c:pt>
                <c:pt idx="41">
                  <c:v>77.927881873188682</c:v>
                </c:pt>
                <c:pt idx="42">
                  <c:v>78.285705712250405</c:v>
                </c:pt>
                <c:pt idx="43">
                  <c:v>78.639049414254842</c:v>
                </c:pt>
                <c:pt idx="44">
                  <c:v>78.987996596141741</c:v>
                </c:pt>
                <c:pt idx="45">
                  <c:v>79.332628806889346</c:v>
                </c:pt>
                <c:pt idx="46">
                  <c:v>79.67302559105083</c:v>
                </c:pt>
                <c:pt idx="47">
                  <c:v>80.009264549962751</c:v>
                </c:pt>
                <c:pt idx="48">
                  <c:v>80.341421400724016</c:v>
                </c:pt>
                <c:pt idx="49">
                  <c:v>80.66957003303979</c:v>
                </c:pt>
                <c:pt idx="50">
                  <c:v>80.993782564019952</c:v>
                </c:pt>
                <c:pt idx="51">
                  <c:v>81.314129391017261</c:v>
                </c:pt>
                <c:pt idx="52">
                  <c:v>81.630679242586822</c:v>
                </c:pt>
                <c:pt idx="53">
                  <c:v>81.943499227644153</c:v>
                </c:pt>
                <c:pt idx="54">
                  <c:v>82.252654882895726</c:v>
                </c:pt>
                <c:pt idx="55">
                  <c:v>82.558210218612572</c:v>
                </c:pt>
                <c:pt idx="56">
                  <c:v>82.860227762813707</c:v>
                </c:pt>
                <c:pt idx="57">
                  <c:v>83.158768603924003</c:v>
                </c:pt>
                <c:pt idx="58">
                  <c:v>83.453892431967006</c:v>
                </c:pt>
                <c:pt idx="59">
                  <c:v>83.74565757835154</c:v>
                </c:pt>
                <c:pt idx="60">
                  <c:v>84.034121054307633</c:v>
                </c:pt>
                <c:pt idx="61">
                  <c:v>84.319338588024777</c:v>
                </c:pt>
                <c:pt idx="62">
                  <c:v>84.601364660543666</c:v>
                </c:pt>
                <c:pt idx="63">
                  <c:v>84.880252540449703</c:v>
                </c:pt>
                <c:pt idx="64">
                  <c:v>85.156054317414885</c:v>
                </c:pt>
                <c:pt idx="65">
                  <c:v>85.428820934632128</c:v>
                </c:pt>
                <c:pt idx="66">
                  <c:v>85.698602220184839</c:v>
                </c:pt>
                <c:pt idx="67">
                  <c:v>85.965446917392001</c:v>
                </c:pt>
                <c:pt idx="68">
                  <c:v>86.229402714167776</c:v>
                </c:pt>
                <c:pt idx="69">
                  <c:v>86.490516271432554</c:v>
                </c:pt>
                <c:pt idx="70">
                  <c:v>86.748833250611256</c:v>
                </c:pt>
                <c:pt idx="71">
                  <c:v>87.004398340252862</c:v>
                </c:pt>
                <c:pt idx="72">
                  <c:v>87.257255281803438</c:v>
                </c:pt>
                <c:pt idx="73">
                  <c:v>87.507446894564453</c:v>
                </c:pt>
                <c:pt idx="74">
                  <c:v>87.755015099865886</c:v>
                </c:pt>
                <c:pt idx="75">
                  <c:v>88.000000944482679</c:v>
                </c:pt>
                <c:pt idx="76">
                  <c:v>88.242444623322697</c:v>
                </c:pt>
                <c:pt idx="77">
                  <c:v>88.482385501411471</c:v>
                </c:pt>
                <c:pt idx="78">
                  <c:v>88.719862135200145</c:v>
                </c:pt>
                <c:pt idx="79">
                  <c:v>88.954912293219735</c:v>
                </c:pt>
                <c:pt idx="80">
                  <c:v>89.187572976105983</c:v>
                </c:pt>
                <c:pt idx="81">
                  <c:v>89.417880436016219</c:v>
                </c:pt>
                <c:pt idx="82">
                  <c:v>89.64587019546012</c:v>
                </c:pt>
                <c:pt idx="83">
                  <c:v>89.871577065564964</c:v>
                </c:pt>
                <c:pt idx="84">
                  <c:v>90.095035163794719</c:v>
                </c:pt>
                <c:pt idx="85">
                  <c:v>90.316277931142253</c:v>
                </c:pt>
                <c:pt idx="86">
                  <c:v>90.535338148812798</c:v>
                </c:pt>
                <c:pt idx="87">
                  <c:v>90.752247954415864</c:v>
                </c:pt>
                <c:pt idx="88">
                  <c:v>90.967038857682951</c:v>
                </c:pt>
                <c:pt idx="89">
                  <c:v>91.179741755726624</c:v>
                </c:pt>
                <c:pt idx="90">
                  <c:v>91.390386947856896</c:v>
                </c:pt>
                <c:pt idx="91">
                  <c:v>91.599004149969502</c:v>
                </c:pt>
                <c:pt idx="92">
                  <c:v>91.805622508520884</c:v>
                </c:pt>
                <c:pt idx="93">
                  <c:v>92.010270614103035</c:v>
                </c:pt>
                <c:pt idx="94">
                  <c:v>92.212976514632118</c:v>
                </c:pt>
                <c:pt idx="95">
                  <c:v>92.413767728163279</c:v>
                </c:pt>
                <c:pt idx="96">
                  <c:v>92.612671255343912</c:v>
                </c:pt>
                <c:pt idx="97">
                  <c:v>92.809713591517649</c:v>
                </c:pt>
                <c:pt idx="98">
                  <c:v>93.004920738489716</c:v>
                </c:pt>
                <c:pt idx="99">
                  <c:v>93.198318215965514</c:v>
                </c:pt>
                <c:pt idx="100">
                  <c:v>93.389931072672226</c:v>
                </c:pt>
                <c:pt idx="101">
                  <c:v>93.57978389717411</c:v>
                </c:pt>
                <c:pt idx="102">
                  <c:v>93.767900828391106</c:v>
                </c:pt>
                <c:pt idx="103">
                  <c:v>93.95430556583014</c:v>
                </c:pt>
                <c:pt idx="104">
                  <c:v>94.139021379538548</c:v>
                </c:pt>
                <c:pt idx="105">
                  <c:v>94.322071119787864</c:v>
                </c:pt>
                <c:pt idx="106">
                  <c:v>94.503477226496983</c:v>
                </c:pt>
                <c:pt idx="107">
                  <c:v>94.683261738402578</c:v>
                </c:pt>
                <c:pt idx="108">
                  <c:v>94.861446301984557</c:v>
                </c:pt>
                <c:pt idx="109">
                  <c:v>95.038052180154509</c:v>
                </c:pt>
                <c:pt idx="110">
                  <c:v>95.213100260714</c:v>
                </c:pt>
                <c:pt idx="111">
                  <c:v>95.386611064590255</c:v>
                </c:pt>
                <c:pt idx="112">
                  <c:v>95.55860475385559</c:v>
                </c:pt>
                <c:pt idx="113">
                  <c:v>95.729101139537505</c:v>
                </c:pt>
                <c:pt idx="114">
                  <c:v>95.898119689225823</c:v>
                </c:pt>
                <c:pt idx="115">
                  <c:v>96.065679534482541</c:v>
                </c:pt>
                <c:pt idx="116">
                  <c:v>96.231799478061035</c:v>
                </c:pt>
                <c:pt idx="117">
                  <c:v>96.396498000939573</c:v>
                </c:pt>
                <c:pt idx="118">
                  <c:v>96.559793269175444</c:v>
                </c:pt>
                <c:pt idx="119">
                  <c:v>96.721703140584282</c:v>
                </c:pt>
              </c:numCache>
            </c:numRef>
          </c:yVal>
          <c:smooth val="1"/>
          <c:extLst>
            <c:ext xmlns:c16="http://schemas.microsoft.com/office/drawing/2014/chart" uri="{C3380CC4-5D6E-409C-BE32-E72D297353CC}">
              <c16:uniqueId val="{00000001-3A02-4A2B-86A1-B321FCC5F7B3}"/>
            </c:ext>
          </c:extLst>
        </c:ser>
        <c:ser>
          <c:idx val="2"/>
          <c:order val="2"/>
          <c:tx>
            <c:v>RuBP_regen</c:v>
          </c:tx>
          <c:spPr>
            <a:ln w="38100">
              <a:solidFill>
                <a:srgbClr val="3366FF"/>
              </a:solidFill>
              <a:prstDash val="solid"/>
            </a:ln>
          </c:spPr>
          <c:marker>
            <c:symbol val="none"/>
          </c:marker>
          <c:xVal>
            <c:numRef>
              <c:f>Tobacco!$B$81:$B$200</c:f>
              <c:numCache>
                <c:formatCode>0.0</c:formatCode>
                <c:ptCount val="120"/>
                <c:pt idx="0">
                  <c:v>1</c:v>
                </c:pt>
                <c:pt idx="1">
                  <c:v>2</c:v>
                </c:pt>
                <c:pt idx="2">
                  <c:v>3</c:v>
                </c:pt>
                <c:pt idx="3">
                  <c:v>4</c:v>
                </c:pt>
                <c:pt idx="4">
                  <c:v>5</c:v>
                </c:pt>
                <c:pt idx="5">
                  <c:v>7.5</c:v>
                </c:pt>
                <c:pt idx="6">
                  <c:v>10</c:v>
                </c:pt>
                <c:pt idx="7">
                  <c:v>12.5</c:v>
                </c:pt>
                <c:pt idx="8">
                  <c:v>15</c:v>
                </c:pt>
                <c:pt idx="9">
                  <c:v>17.5</c:v>
                </c:pt>
                <c:pt idx="10">
                  <c:v>20</c:v>
                </c:pt>
                <c:pt idx="11">
                  <c:v>22.5</c:v>
                </c:pt>
                <c:pt idx="12">
                  <c:v>25</c:v>
                </c:pt>
                <c:pt idx="13">
                  <c:v>27.5</c:v>
                </c:pt>
                <c:pt idx="14">
                  <c:v>30</c:v>
                </c:pt>
                <c:pt idx="15">
                  <c:v>32.5</c:v>
                </c:pt>
                <c:pt idx="16">
                  <c:v>35</c:v>
                </c:pt>
                <c:pt idx="17">
                  <c:v>37.5</c:v>
                </c:pt>
                <c:pt idx="18">
                  <c:v>40</c:v>
                </c:pt>
                <c:pt idx="19">
                  <c:v>42.5</c:v>
                </c:pt>
                <c:pt idx="20">
                  <c:v>45</c:v>
                </c:pt>
                <c:pt idx="21">
                  <c:v>47.5</c:v>
                </c:pt>
                <c:pt idx="22">
                  <c:v>50</c:v>
                </c:pt>
                <c:pt idx="23">
                  <c:v>52.5</c:v>
                </c:pt>
                <c:pt idx="24">
                  <c:v>55</c:v>
                </c:pt>
                <c:pt idx="25">
                  <c:v>57.5</c:v>
                </c:pt>
                <c:pt idx="26">
                  <c:v>60</c:v>
                </c:pt>
                <c:pt idx="27">
                  <c:v>62.5</c:v>
                </c:pt>
                <c:pt idx="28">
                  <c:v>65</c:v>
                </c:pt>
                <c:pt idx="29">
                  <c:v>67.5</c:v>
                </c:pt>
                <c:pt idx="30">
                  <c:v>70</c:v>
                </c:pt>
                <c:pt idx="31">
                  <c:v>72.5</c:v>
                </c:pt>
                <c:pt idx="32">
                  <c:v>75</c:v>
                </c:pt>
                <c:pt idx="33">
                  <c:v>77.5</c:v>
                </c:pt>
                <c:pt idx="34">
                  <c:v>80</c:v>
                </c:pt>
                <c:pt idx="35">
                  <c:v>82.5</c:v>
                </c:pt>
                <c:pt idx="36">
                  <c:v>85</c:v>
                </c:pt>
                <c:pt idx="37">
                  <c:v>87.5</c:v>
                </c:pt>
                <c:pt idx="38">
                  <c:v>90</c:v>
                </c:pt>
                <c:pt idx="39">
                  <c:v>92.5</c:v>
                </c:pt>
                <c:pt idx="40">
                  <c:v>95</c:v>
                </c:pt>
                <c:pt idx="41">
                  <c:v>96</c:v>
                </c:pt>
                <c:pt idx="42">
                  <c:v>97</c:v>
                </c:pt>
                <c:pt idx="43">
                  <c:v>98</c:v>
                </c:pt>
                <c:pt idx="44">
                  <c:v>99</c:v>
                </c:pt>
                <c:pt idx="45">
                  <c:v>100</c:v>
                </c:pt>
                <c:pt idx="46">
                  <c:v>101</c:v>
                </c:pt>
                <c:pt idx="47">
                  <c:v>102</c:v>
                </c:pt>
                <c:pt idx="48">
                  <c:v>103</c:v>
                </c:pt>
                <c:pt idx="49">
                  <c:v>104</c:v>
                </c:pt>
                <c:pt idx="50">
                  <c:v>105</c:v>
                </c:pt>
                <c:pt idx="51">
                  <c:v>106</c:v>
                </c:pt>
                <c:pt idx="52">
                  <c:v>107</c:v>
                </c:pt>
                <c:pt idx="53">
                  <c:v>108</c:v>
                </c:pt>
                <c:pt idx="54">
                  <c:v>109</c:v>
                </c:pt>
                <c:pt idx="55">
                  <c:v>110</c:v>
                </c:pt>
                <c:pt idx="56">
                  <c:v>111</c:v>
                </c:pt>
                <c:pt idx="57">
                  <c:v>112</c:v>
                </c:pt>
                <c:pt idx="58">
                  <c:v>113</c:v>
                </c:pt>
                <c:pt idx="59">
                  <c:v>114</c:v>
                </c:pt>
                <c:pt idx="60">
                  <c:v>115</c:v>
                </c:pt>
                <c:pt idx="61">
                  <c:v>116</c:v>
                </c:pt>
                <c:pt idx="62">
                  <c:v>117</c:v>
                </c:pt>
                <c:pt idx="63">
                  <c:v>118</c:v>
                </c:pt>
                <c:pt idx="64">
                  <c:v>119</c:v>
                </c:pt>
                <c:pt idx="65">
                  <c:v>120</c:v>
                </c:pt>
                <c:pt idx="66">
                  <c:v>121</c:v>
                </c:pt>
                <c:pt idx="67">
                  <c:v>122</c:v>
                </c:pt>
                <c:pt idx="68">
                  <c:v>123</c:v>
                </c:pt>
                <c:pt idx="69">
                  <c:v>124</c:v>
                </c:pt>
                <c:pt idx="70">
                  <c:v>125</c:v>
                </c:pt>
                <c:pt idx="71">
                  <c:v>126</c:v>
                </c:pt>
                <c:pt idx="72">
                  <c:v>127</c:v>
                </c:pt>
                <c:pt idx="73">
                  <c:v>128</c:v>
                </c:pt>
                <c:pt idx="74">
                  <c:v>129</c:v>
                </c:pt>
                <c:pt idx="75">
                  <c:v>130</c:v>
                </c:pt>
                <c:pt idx="76">
                  <c:v>131</c:v>
                </c:pt>
                <c:pt idx="77">
                  <c:v>132</c:v>
                </c:pt>
                <c:pt idx="78">
                  <c:v>133</c:v>
                </c:pt>
                <c:pt idx="79">
                  <c:v>134</c:v>
                </c:pt>
                <c:pt idx="80">
                  <c:v>135</c:v>
                </c:pt>
                <c:pt idx="81">
                  <c:v>136</c:v>
                </c:pt>
                <c:pt idx="82">
                  <c:v>137</c:v>
                </c:pt>
                <c:pt idx="83">
                  <c:v>138</c:v>
                </c:pt>
                <c:pt idx="84">
                  <c:v>139</c:v>
                </c:pt>
                <c:pt idx="85">
                  <c:v>140</c:v>
                </c:pt>
                <c:pt idx="86">
                  <c:v>141</c:v>
                </c:pt>
                <c:pt idx="87">
                  <c:v>142</c:v>
                </c:pt>
                <c:pt idx="88">
                  <c:v>143</c:v>
                </c:pt>
                <c:pt idx="89">
                  <c:v>144</c:v>
                </c:pt>
                <c:pt idx="90">
                  <c:v>145</c:v>
                </c:pt>
                <c:pt idx="91">
                  <c:v>146</c:v>
                </c:pt>
                <c:pt idx="92">
                  <c:v>147</c:v>
                </c:pt>
                <c:pt idx="93">
                  <c:v>148</c:v>
                </c:pt>
                <c:pt idx="94">
                  <c:v>149</c:v>
                </c:pt>
                <c:pt idx="95">
                  <c:v>150</c:v>
                </c:pt>
                <c:pt idx="96">
                  <c:v>151</c:v>
                </c:pt>
                <c:pt idx="97">
                  <c:v>152</c:v>
                </c:pt>
                <c:pt idx="98">
                  <c:v>153</c:v>
                </c:pt>
                <c:pt idx="99">
                  <c:v>154</c:v>
                </c:pt>
                <c:pt idx="100">
                  <c:v>155</c:v>
                </c:pt>
                <c:pt idx="101">
                  <c:v>156</c:v>
                </c:pt>
                <c:pt idx="102">
                  <c:v>157</c:v>
                </c:pt>
                <c:pt idx="103">
                  <c:v>158</c:v>
                </c:pt>
                <c:pt idx="104">
                  <c:v>159</c:v>
                </c:pt>
                <c:pt idx="105">
                  <c:v>160</c:v>
                </c:pt>
                <c:pt idx="106">
                  <c:v>161</c:v>
                </c:pt>
                <c:pt idx="107">
                  <c:v>162</c:v>
                </c:pt>
                <c:pt idx="108">
                  <c:v>163</c:v>
                </c:pt>
                <c:pt idx="109">
                  <c:v>164</c:v>
                </c:pt>
                <c:pt idx="110">
                  <c:v>165</c:v>
                </c:pt>
                <c:pt idx="111">
                  <c:v>166</c:v>
                </c:pt>
                <c:pt idx="112">
                  <c:v>167</c:v>
                </c:pt>
                <c:pt idx="113">
                  <c:v>168</c:v>
                </c:pt>
                <c:pt idx="114">
                  <c:v>169</c:v>
                </c:pt>
                <c:pt idx="115">
                  <c:v>170</c:v>
                </c:pt>
                <c:pt idx="116">
                  <c:v>171</c:v>
                </c:pt>
                <c:pt idx="117">
                  <c:v>172</c:v>
                </c:pt>
                <c:pt idx="118">
                  <c:v>173</c:v>
                </c:pt>
                <c:pt idx="119">
                  <c:v>174</c:v>
                </c:pt>
              </c:numCache>
            </c:numRef>
          </c:xVal>
          <c:yVal>
            <c:numRef>
              <c:f>Tobacco!$D$81:$D$200</c:f>
              <c:numCache>
                <c:formatCode>0.00</c:formatCode>
                <c:ptCount val="120"/>
                <c:pt idx="0">
                  <c:v>-16.230340035515248</c:v>
                </c:pt>
                <c:pt idx="1">
                  <c:v>-10.130050535507941</c:v>
                </c:pt>
                <c:pt idx="2">
                  <c:v>-5.1936787647629759</c:v>
                </c:pt>
                <c:pt idx="3">
                  <c:v>-1.1171269690738246</c:v>
                </c:pt>
                <c:pt idx="4">
                  <c:v>2.3062536326355141</c:v>
                </c:pt>
                <c:pt idx="5">
                  <c:v>8.8653789744883085</c:v>
                </c:pt>
                <c:pt idx="6">
                  <c:v>13.548575205632359</c:v>
                </c:pt>
                <c:pt idx="7">
                  <c:v>17.059937530337947</c:v>
                </c:pt>
                <c:pt idx="8">
                  <c:v>19.790384113455069</c:v>
                </c:pt>
                <c:pt idx="9">
                  <c:v>21.974355305219767</c:v>
                </c:pt>
                <c:pt idx="10">
                  <c:v>23.760985631252225</c:v>
                </c:pt>
                <c:pt idx="11">
                  <c:v>25.249668824509648</c:v>
                </c:pt>
                <c:pt idx="12">
                  <c:v>26.509199301770568</c:v>
                </c:pt>
                <c:pt idx="13">
                  <c:v>27.588706008383344</c:v>
                </c:pt>
                <c:pt idx="14">
                  <c:v>28.524210664262302</c:v>
                </c:pt>
                <c:pt idx="15">
                  <c:v>29.342725581230869</c:v>
                </c:pt>
                <c:pt idx="16">
                  <c:v>30.064904590596033</c:v>
                </c:pt>
                <c:pt idx="17">
                  <c:v>30.706809981241253</c:v>
                </c:pt>
                <c:pt idx="18">
                  <c:v>31.281121249716609</c:v>
                </c:pt>
                <c:pt idx="19">
                  <c:v>31.797981097162694</c:v>
                </c:pt>
                <c:pt idx="20">
                  <c:v>32.265599631483205</c:v>
                </c:pt>
                <c:pt idx="21">
                  <c:v>32.690693734173543</c:v>
                </c:pt>
                <c:pt idx="22">
                  <c:v>33.078811774498504</c:v>
                </c:pt>
                <c:pt idx="23">
                  <c:v>33.434577121222212</c:v>
                </c:pt>
                <c:pt idx="24">
                  <c:v>33.761873195002693</c:v>
                </c:pt>
                <c:pt idx="25">
                  <c:v>34.063985804780721</c:v>
                </c:pt>
                <c:pt idx="26">
                  <c:v>34.343713845581547</c:v>
                </c:pt>
                <c:pt idx="27">
                  <c:v>34.603456269372401</c:v>
                </c:pt>
                <c:pt idx="28">
                  <c:v>34.84528105756484</c:v>
                </c:pt>
                <c:pt idx="29">
                  <c:v>35.070980395767329</c:v>
                </c:pt>
                <c:pt idx="30">
                  <c:v>35.282115167119215</c:v>
                </c:pt>
                <c:pt idx="31">
                  <c:v>35.480051101282328</c:v>
                </c:pt>
                <c:pt idx="32">
                  <c:v>35.665988349481282</c:v>
                </c:pt>
                <c:pt idx="33">
                  <c:v>35.840985839334309</c:v>
                </c:pt>
                <c:pt idx="34">
                  <c:v>36.005981453727301</c:v>
                </c:pt>
                <c:pt idx="35">
                  <c:v>36.161808845882078</c:v>
                </c:pt>
                <c:pt idx="36">
                  <c:v>36.309211527136043</c:v>
                </c:pt>
                <c:pt idx="37">
                  <c:v>36.448854729922012</c:v>
                </c:pt>
                <c:pt idx="38">
                  <c:v>36.581335445343448</c:v>
                </c:pt>
                <c:pt idx="39">
                  <c:v>36.707190954847533</c:v>
                </c:pt>
                <c:pt idx="40">
                  <c:v>36.826906113145505</c:v>
                </c:pt>
                <c:pt idx="41">
                  <c:v>36.873172564607103</c:v>
                </c:pt>
                <c:pt idx="42">
                  <c:v>36.918553384059244</c:v>
                </c:pt>
                <c:pt idx="43">
                  <c:v>36.963073759567351</c:v>
                </c:pt>
                <c:pt idx="44">
                  <c:v>37.006757933009276</c:v>
                </c:pt>
                <c:pt idx="45">
                  <c:v>37.049629244091314</c:v>
                </c:pt>
                <c:pt idx="46">
                  <c:v>37.091710171929648</c:v>
                </c:pt>
                <c:pt idx="47">
                  <c:v>37.133022374353068</c:v>
                </c:pt>
                <c:pt idx="48">
                  <c:v>37.173586725071232</c:v>
                </c:pt>
                <c:pt idx="49">
                  <c:v>37.213423348842525</c:v>
                </c:pt>
                <c:pt idx="50">
                  <c:v>37.252551654766016</c:v>
                </c:pt>
                <c:pt idx="51">
                  <c:v>37.290990367813187</c:v>
                </c:pt>
                <c:pt idx="52">
                  <c:v>37.328757558707153</c:v>
                </c:pt>
                <c:pt idx="53">
                  <c:v>37.365870672249379</c:v>
                </c:pt>
                <c:pt idx="54">
                  <c:v>37.402346554187375</c:v>
                </c:pt>
                <c:pt idx="55">
                  <c:v>37.438201476710184</c:v>
                </c:pt>
                <c:pt idx="56">
                  <c:v>37.473451162652786</c:v>
                </c:pt>
                <c:pt idx="57">
                  <c:v>37.508110808484965</c:v>
                </c:pt>
                <c:pt idx="58">
                  <c:v>37.54219510615544</c:v>
                </c:pt>
                <c:pt idx="59">
                  <c:v>37.57571826385707</c:v>
                </c:pt>
                <c:pt idx="60">
                  <c:v>37.608694025774795</c:v>
                </c:pt>
                <c:pt idx="61">
                  <c:v>37.64113569087413</c:v>
                </c:pt>
                <c:pt idx="62">
                  <c:v>37.67305613078392</c:v>
                </c:pt>
                <c:pt idx="63">
                  <c:v>37.704467806824191</c:v>
                </c:pt>
                <c:pt idx="64">
                  <c:v>37.735382786226076</c:v>
                </c:pt>
                <c:pt idx="65">
                  <c:v>37.765812757588492</c:v>
                </c:pt>
                <c:pt idx="66">
                  <c:v>37.795769045612872</c:v>
                </c:pt>
                <c:pt idx="67">
                  <c:v>37.825262625155226</c:v>
                </c:pt>
                <c:pt idx="68">
                  <c:v>37.85430413463196</c:v>
                </c:pt>
                <c:pt idx="69">
                  <c:v>37.882903888814013</c:v>
                </c:pt>
                <c:pt idx="70">
                  <c:v>37.911071891041473</c:v>
                </c:pt>
                <c:pt idx="71">
                  <c:v>37.938817844889243</c:v>
                </c:pt>
                <c:pt idx="72">
                  <c:v>37.966151165312162</c:v>
                </c:pt>
                <c:pt idx="73">
                  <c:v>37.993080989296601</c:v>
                </c:pt>
                <c:pt idx="74">
                  <c:v>38.019616186043756</c:v>
                </c:pt>
                <c:pt idx="75">
                  <c:v>38.045765366708551</c:v>
                </c:pt>
                <c:pt idx="76">
                  <c:v>38.071536893716576</c:v>
                </c:pt>
                <c:pt idx="77">
                  <c:v>38.096938889680253</c:v>
                </c:pt>
                <c:pt idx="78">
                  <c:v>38.12197924593417</c:v>
                </c:pt>
                <c:pt idx="79">
                  <c:v>38.146665630708476</c:v>
                </c:pt>
                <c:pt idx="80">
                  <c:v>38.171005496958074</c:v>
                </c:pt>
                <c:pt idx="81">
                  <c:v>38.195006089864414</c:v>
                </c:pt>
                <c:pt idx="82">
                  <c:v>38.218674454025781</c:v>
                </c:pt>
                <c:pt idx="83">
                  <c:v>38.242017440351006</c:v>
                </c:pt>
                <c:pt idx="84">
                  <c:v>38.26504171267085</c:v>
                </c:pt>
                <c:pt idx="85">
                  <c:v>38.287753754080363</c:v>
                </c:pt>
                <c:pt idx="86">
                  <c:v>38.310159873025015</c:v>
                </c:pt>
                <c:pt idx="87">
                  <c:v>38.332266209142475</c:v>
                </c:pt>
                <c:pt idx="88">
                  <c:v>38.354078738871536</c:v>
                </c:pt>
                <c:pt idx="89">
                  <c:v>38.375603280838824</c:v>
                </c:pt>
                <c:pt idx="90">
                  <c:v>38.396845501033582</c:v>
                </c:pt>
                <c:pt idx="91">
                  <c:v>38.417810917780109</c:v>
                </c:pt>
                <c:pt idx="92">
                  <c:v>38.43850490651716</c:v>
                </c:pt>
                <c:pt idx="93">
                  <c:v>38.458932704392822</c:v>
                </c:pt>
                <c:pt idx="94">
                  <c:v>38.47909941468324</c:v>
                </c:pt>
                <c:pt idx="95">
                  <c:v>38.499010011043033</c:v>
                </c:pt>
                <c:pt idx="96">
                  <c:v>38.518669341594709</c:v>
                </c:pt>
                <c:pt idx="97">
                  <c:v>38.538082132864332</c:v>
                </c:pt>
                <c:pt idx="98">
                  <c:v>38.557252993569918</c:v>
                </c:pt>
                <c:pt idx="99">
                  <c:v>38.576186418269231</c:v>
                </c:pt>
                <c:pt idx="100">
                  <c:v>38.594886790872714</c:v>
                </c:pt>
                <c:pt idx="101">
                  <c:v>38.613358388027578</c:v>
                </c:pt>
                <c:pt idx="102">
                  <c:v>38.631605382378481</c:v>
                </c:pt>
                <c:pt idx="103">
                  <c:v>38.649631845709877</c:v>
                </c:pt>
                <c:pt idx="104">
                  <c:v>38.66744175197519</c:v>
                </c:pt>
                <c:pt idx="105">
                  <c:v>38.685038980217477</c:v>
                </c:pt>
                <c:pt idx="106">
                  <c:v>38.702427317386018</c:v>
                </c:pt>
                <c:pt idx="107">
                  <c:v>38.71961046105325</c:v>
                </c:pt>
                <c:pt idx="108">
                  <c:v>38.736592022036049</c:v>
                </c:pt>
                <c:pt idx="109">
                  <c:v>38.753375526925325</c:v>
                </c:pt>
                <c:pt idx="110">
                  <c:v>38.769964420527593</c:v>
                </c:pt>
                <c:pt idx="111">
                  <c:v>38.786362068222083</c:v>
                </c:pt>
                <c:pt idx="112">
                  <c:v>38.802571758236901</c:v>
                </c:pt>
                <c:pt idx="113">
                  <c:v>38.818596703847206</c:v>
                </c:pt>
                <c:pt idx="114">
                  <c:v>38.834440045498781</c:v>
                </c:pt>
                <c:pt idx="115">
                  <c:v>38.850104852859744</c:v>
                </c:pt>
                <c:pt idx="116">
                  <c:v>38.865594126803352</c:v>
                </c:pt>
                <c:pt idx="117">
                  <c:v>38.880910801324418</c:v>
                </c:pt>
                <c:pt idx="118">
                  <c:v>38.896057745392149</c:v>
                </c:pt>
                <c:pt idx="119">
                  <c:v>38.911037764741614</c:v>
                </c:pt>
              </c:numCache>
            </c:numRef>
          </c:yVal>
          <c:smooth val="0"/>
          <c:extLst>
            <c:ext xmlns:c16="http://schemas.microsoft.com/office/drawing/2014/chart" uri="{C3380CC4-5D6E-409C-BE32-E72D297353CC}">
              <c16:uniqueId val="{00000002-3A02-4A2B-86A1-B321FCC5F7B3}"/>
            </c:ext>
          </c:extLst>
        </c:ser>
        <c:ser>
          <c:idx val="3"/>
          <c:order val="3"/>
          <c:tx>
            <c:v>TPU</c:v>
          </c:tx>
          <c:spPr>
            <a:ln w="38100">
              <a:solidFill>
                <a:srgbClr val="FFF58C"/>
              </a:solidFill>
              <a:prstDash val="solid"/>
            </a:ln>
          </c:spPr>
          <c:marker>
            <c:symbol val="none"/>
          </c:marker>
          <c:xVal>
            <c:numRef>
              <c:f>Tobacco!$B$81:$B$200</c:f>
              <c:numCache>
                <c:formatCode>0.0</c:formatCode>
                <c:ptCount val="120"/>
                <c:pt idx="0">
                  <c:v>1</c:v>
                </c:pt>
                <c:pt idx="1">
                  <c:v>2</c:v>
                </c:pt>
                <c:pt idx="2">
                  <c:v>3</c:v>
                </c:pt>
                <c:pt idx="3">
                  <c:v>4</c:v>
                </c:pt>
                <c:pt idx="4">
                  <c:v>5</c:v>
                </c:pt>
                <c:pt idx="5">
                  <c:v>7.5</c:v>
                </c:pt>
                <c:pt idx="6">
                  <c:v>10</c:v>
                </c:pt>
                <c:pt idx="7">
                  <c:v>12.5</c:v>
                </c:pt>
                <c:pt idx="8">
                  <c:v>15</c:v>
                </c:pt>
                <c:pt idx="9">
                  <c:v>17.5</c:v>
                </c:pt>
                <c:pt idx="10">
                  <c:v>20</c:v>
                </c:pt>
                <c:pt idx="11">
                  <c:v>22.5</c:v>
                </c:pt>
                <c:pt idx="12">
                  <c:v>25</c:v>
                </c:pt>
                <c:pt idx="13">
                  <c:v>27.5</c:v>
                </c:pt>
                <c:pt idx="14">
                  <c:v>30</c:v>
                </c:pt>
                <c:pt idx="15">
                  <c:v>32.5</c:v>
                </c:pt>
                <c:pt idx="16">
                  <c:v>35</c:v>
                </c:pt>
                <c:pt idx="17">
                  <c:v>37.5</c:v>
                </c:pt>
                <c:pt idx="18">
                  <c:v>40</c:v>
                </c:pt>
                <c:pt idx="19">
                  <c:v>42.5</c:v>
                </c:pt>
                <c:pt idx="20">
                  <c:v>45</c:v>
                </c:pt>
                <c:pt idx="21">
                  <c:v>47.5</c:v>
                </c:pt>
                <c:pt idx="22">
                  <c:v>50</c:v>
                </c:pt>
                <c:pt idx="23">
                  <c:v>52.5</c:v>
                </c:pt>
                <c:pt idx="24">
                  <c:v>55</c:v>
                </c:pt>
                <c:pt idx="25">
                  <c:v>57.5</c:v>
                </c:pt>
                <c:pt idx="26">
                  <c:v>60</c:v>
                </c:pt>
                <c:pt idx="27">
                  <c:v>62.5</c:v>
                </c:pt>
                <c:pt idx="28">
                  <c:v>65</c:v>
                </c:pt>
                <c:pt idx="29">
                  <c:v>67.5</c:v>
                </c:pt>
                <c:pt idx="30">
                  <c:v>70</c:v>
                </c:pt>
                <c:pt idx="31">
                  <c:v>72.5</c:v>
                </c:pt>
                <c:pt idx="32">
                  <c:v>75</c:v>
                </c:pt>
                <c:pt idx="33">
                  <c:v>77.5</c:v>
                </c:pt>
                <c:pt idx="34">
                  <c:v>80</c:v>
                </c:pt>
                <c:pt idx="35">
                  <c:v>82.5</c:v>
                </c:pt>
                <c:pt idx="36">
                  <c:v>85</c:v>
                </c:pt>
                <c:pt idx="37">
                  <c:v>87.5</c:v>
                </c:pt>
                <c:pt idx="38">
                  <c:v>90</c:v>
                </c:pt>
                <c:pt idx="39">
                  <c:v>92.5</c:v>
                </c:pt>
                <c:pt idx="40">
                  <c:v>95</c:v>
                </c:pt>
                <c:pt idx="41">
                  <c:v>96</c:v>
                </c:pt>
                <c:pt idx="42">
                  <c:v>97</c:v>
                </c:pt>
                <c:pt idx="43">
                  <c:v>98</c:v>
                </c:pt>
                <c:pt idx="44">
                  <c:v>99</c:v>
                </c:pt>
                <c:pt idx="45">
                  <c:v>100</c:v>
                </c:pt>
                <c:pt idx="46">
                  <c:v>101</c:v>
                </c:pt>
                <c:pt idx="47">
                  <c:v>102</c:v>
                </c:pt>
                <c:pt idx="48">
                  <c:v>103</c:v>
                </c:pt>
                <c:pt idx="49">
                  <c:v>104</c:v>
                </c:pt>
                <c:pt idx="50">
                  <c:v>105</c:v>
                </c:pt>
                <c:pt idx="51">
                  <c:v>106</c:v>
                </c:pt>
                <c:pt idx="52">
                  <c:v>107</c:v>
                </c:pt>
                <c:pt idx="53">
                  <c:v>108</c:v>
                </c:pt>
                <c:pt idx="54">
                  <c:v>109</c:v>
                </c:pt>
                <c:pt idx="55">
                  <c:v>110</c:v>
                </c:pt>
                <c:pt idx="56">
                  <c:v>111</c:v>
                </c:pt>
                <c:pt idx="57">
                  <c:v>112</c:v>
                </c:pt>
                <c:pt idx="58">
                  <c:v>113</c:v>
                </c:pt>
                <c:pt idx="59">
                  <c:v>114</c:v>
                </c:pt>
                <c:pt idx="60">
                  <c:v>115</c:v>
                </c:pt>
                <c:pt idx="61">
                  <c:v>116</c:v>
                </c:pt>
                <c:pt idx="62">
                  <c:v>117</c:v>
                </c:pt>
                <c:pt idx="63">
                  <c:v>118</c:v>
                </c:pt>
                <c:pt idx="64">
                  <c:v>119</c:v>
                </c:pt>
                <c:pt idx="65">
                  <c:v>120</c:v>
                </c:pt>
                <c:pt idx="66">
                  <c:v>121</c:v>
                </c:pt>
                <c:pt idx="67">
                  <c:v>122</c:v>
                </c:pt>
                <c:pt idx="68">
                  <c:v>123</c:v>
                </c:pt>
                <c:pt idx="69">
                  <c:v>124</c:v>
                </c:pt>
                <c:pt idx="70">
                  <c:v>125</c:v>
                </c:pt>
                <c:pt idx="71">
                  <c:v>126</c:v>
                </c:pt>
                <c:pt idx="72">
                  <c:v>127</c:v>
                </c:pt>
                <c:pt idx="73">
                  <c:v>128</c:v>
                </c:pt>
                <c:pt idx="74">
                  <c:v>129</c:v>
                </c:pt>
                <c:pt idx="75">
                  <c:v>130</c:v>
                </c:pt>
                <c:pt idx="76">
                  <c:v>131</c:v>
                </c:pt>
                <c:pt idx="77">
                  <c:v>132</c:v>
                </c:pt>
                <c:pt idx="78">
                  <c:v>133</c:v>
                </c:pt>
                <c:pt idx="79">
                  <c:v>134</c:v>
                </c:pt>
                <c:pt idx="80">
                  <c:v>135</c:v>
                </c:pt>
                <c:pt idx="81">
                  <c:v>136</c:v>
                </c:pt>
                <c:pt idx="82">
                  <c:v>137</c:v>
                </c:pt>
                <c:pt idx="83">
                  <c:v>138</c:v>
                </c:pt>
                <c:pt idx="84">
                  <c:v>139</c:v>
                </c:pt>
                <c:pt idx="85">
                  <c:v>140</c:v>
                </c:pt>
                <c:pt idx="86">
                  <c:v>141</c:v>
                </c:pt>
                <c:pt idx="87">
                  <c:v>142</c:v>
                </c:pt>
                <c:pt idx="88">
                  <c:v>143</c:v>
                </c:pt>
                <c:pt idx="89">
                  <c:v>144</c:v>
                </c:pt>
                <c:pt idx="90">
                  <c:v>145</c:v>
                </c:pt>
                <c:pt idx="91">
                  <c:v>146</c:v>
                </c:pt>
                <c:pt idx="92">
                  <c:v>147</c:v>
                </c:pt>
                <c:pt idx="93">
                  <c:v>148</c:v>
                </c:pt>
                <c:pt idx="94">
                  <c:v>149</c:v>
                </c:pt>
                <c:pt idx="95">
                  <c:v>150</c:v>
                </c:pt>
                <c:pt idx="96">
                  <c:v>151</c:v>
                </c:pt>
                <c:pt idx="97">
                  <c:v>152</c:v>
                </c:pt>
                <c:pt idx="98">
                  <c:v>153</c:v>
                </c:pt>
                <c:pt idx="99">
                  <c:v>154</c:v>
                </c:pt>
                <c:pt idx="100">
                  <c:v>155</c:v>
                </c:pt>
                <c:pt idx="101">
                  <c:v>156</c:v>
                </c:pt>
                <c:pt idx="102">
                  <c:v>157</c:v>
                </c:pt>
                <c:pt idx="103">
                  <c:v>158</c:v>
                </c:pt>
                <c:pt idx="104">
                  <c:v>159</c:v>
                </c:pt>
                <c:pt idx="105">
                  <c:v>160</c:v>
                </c:pt>
                <c:pt idx="106">
                  <c:v>161</c:v>
                </c:pt>
                <c:pt idx="107">
                  <c:v>162</c:v>
                </c:pt>
                <c:pt idx="108">
                  <c:v>163</c:v>
                </c:pt>
                <c:pt idx="109">
                  <c:v>164</c:v>
                </c:pt>
                <c:pt idx="110">
                  <c:v>165</c:v>
                </c:pt>
                <c:pt idx="111">
                  <c:v>166</c:v>
                </c:pt>
                <c:pt idx="112">
                  <c:v>167</c:v>
                </c:pt>
                <c:pt idx="113">
                  <c:v>168</c:v>
                </c:pt>
                <c:pt idx="114">
                  <c:v>169</c:v>
                </c:pt>
                <c:pt idx="115">
                  <c:v>170</c:v>
                </c:pt>
                <c:pt idx="116">
                  <c:v>171</c:v>
                </c:pt>
                <c:pt idx="117">
                  <c:v>172</c:v>
                </c:pt>
                <c:pt idx="118">
                  <c:v>173</c:v>
                </c:pt>
                <c:pt idx="119">
                  <c:v>174</c:v>
                </c:pt>
              </c:numCache>
            </c:numRef>
          </c:xVal>
          <c:yVal>
            <c:numRef>
              <c:f>Tobacco!$E$81:$E$200</c:f>
              <c:numCache>
                <c:formatCode>0.00</c:formatCode>
                <c:ptCount val="120"/>
                <c:pt idx="0">
                  <c:v>33.299989690698297</c:v>
                </c:pt>
                <c:pt idx="1">
                  <c:v>33.299989690698297</c:v>
                </c:pt>
                <c:pt idx="2">
                  <c:v>33.299989690698297</c:v>
                </c:pt>
                <c:pt idx="3">
                  <c:v>33.299989690698297</c:v>
                </c:pt>
                <c:pt idx="4">
                  <c:v>33.299989690698297</c:v>
                </c:pt>
                <c:pt idx="5">
                  <c:v>33.299989690698297</c:v>
                </c:pt>
                <c:pt idx="6">
                  <c:v>33.299989690698297</c:v>
                </c:pt>
                <c:pt idx="7">
                  <c:v>33.299989690698297</c:v>
                </c:pt>
                <c:pt idx="8">
                  <c:v>33.299989690698297</c:v>
                </c:pt>
                <c:pt idx="9">
                  <c:v>33.299989690698297</c:v>
                </c:pt>
                <c:pt idx="10">
                  <c:v>33.299989690698297</c:v>
                </c:pt>
                <c:pt idx="11">
                  <c:v>33.299989690698297</c:v>
                </c:pt>
                <c:pt idx="12">
                  <c:v>33.299989690698297</c:v>
                </c:pt>
                <c:pt idx="13">
                  <c:v>33.299989690698297</c:v>
                </c:pt>
                <c:pt idx="14">
                  <c:v>33.299989690698297</c:v>
                </c:pt>
                <c:pt idx="15">
                  <c:v>33.299989690698297</c:v>
                </c:pt>
                <c:pt idx="16">
                  <c:v>33.299989690698297</c:v>
                </c:pt>
                <c:pt idx="17">
                  <c:v>33.299989690698297</c:v>
                </c:pt>
                <c:pt idx="18">
                  <c:v>33.299989690698297</c:v>
                </c:pt>
                <c:pt idx="19">
                  <c:v>33.299989690698297</c:v>
                </c:pt>
                <c:pt idx="20">
                  <c:v>33.299989690698297</c:v>
                </c:pt>
                <c:pt idx="21">
                  <c:v>33.299989690698297</c:v>
                </c:pt>
                <c:pt idx="22">
                  <c:v>33.299989690698297</c:v>
                </c:pt>
                <c:pt idx="23">
                  <c:v>33.299989690698297</c:v>
                </c:pt>
                <c:pt idx="24">
                  <c:v>33.299989690698297</c:v>
                </c:pt>
                <c:pt idx="25">
                  <c:v>33.299989690698297</c:v>
                </c:pt>
                <c:pt idx="26">
                  <c:v>33.299989690698297</c:v>
                </c:pt>
                <c:pt idx="27">
                  <c:v>33.299989690698297</c:v>
                </c:pt>
                <c:pt idx="28">
                  <c:v>33.299989690698297</c:v>
                </c:pt>
                <c:pt idx="29">
                  <c:v>33.299989690698297</c:v>
                </c:pt>
                <c:pt idx="30">
                  <c:v>33.299989690698297</c:v>
                </c:pt>
                <c:pt idx="31">
                  <c:v>33.299989690698297</c:v>
                </c:pt>
                <c:pt idx="32">
                  <c:v>33.299989690698297</c:v>
                </c:pt>
                <c:pt idx="33">
                  <c:v>33.299989690698297</c:v>
                </c:pt>
                <c:pt idx="34">
                  <c:v>33.299989690698297</c:v>
                </c:pt>
                <c:pt idx="35">
                  <c:v>33.299989690698297</c:v>
                </c:pt>
                <c:pt idx="36">
                  <c:v>33.299989690698297</c:v>
                </c:pt>
                <c:pt idx="37">
                  <c:v>33.299989690698297</c:v>
                </c:pt>
                <c:pt idx="38">
                  <c:v>33.299989690698297</c:v>
                </c:pt>
                <c:pt idx="39">
                  <c:v>33.299989690698297</c:v>
                </c:pt>
                <c:pt idx="40">
                  <c:v>33.299989690698297</c:v>
                </c:pt>
                <c:pt idx="41">
                  <c:v>33.299989690698297</c:v>
                </c:pt>
                <c:pt idx="42">
                  <c:v>33.299989690698297</c:v>
                </c:pt>
                <c:pt idx="43">
                  <c:v>33.299989690698297</c:v>
                </c:pt>
                <c:pt idx="44">
                  <c:v>33.299989690698297</c:v>
                </c:pt>
                <c:pt idx="45">
                  <c:v>33.299989690698297</c:v>
                </c:pt>
                <c:pt idx="46">
                  <c:v>33.299989690698297</c:v>
                </c:pt>
                <c:pt idx="47">
                  <c:v>33.299989690698297</c:v>
                </c:pt>
                <c:pt idx="48">
                  <c:v>33.299989690698297</c:v>
                </c:pt>
                <c:pt idx="49">
                  <c:v>33.299989690698297</c:v>
                </c:pt>
                <c:pt idx="50">
                  <c:v>33.299989690698297</c:v>
                </c:pt>
                <c:pt idx="51">
                  <c:v>33.299989690698297</c:v>
                </c:pt>
                <c:pt idx="52">
                  <c:v>33.299989690698297</c:v>
                </c:pt>
                <c:pt idx="53">
                  <c:v>33.299989690698297</c:v>
                </c:pt>
                <c:pt idx="54">
                  <c:v>33.299989690698297</c:v>
                </c:pt>
                <c:pt idx="55">
                  <c:v>33.299989690698297</c:v>
                </c:pt>
                <c:pt idx="56">
                  <c:v>33.299989690698297</c:v>
                </c:pt>
                <c:pt idx="57">
                  <c:v>33.299989690698297</c:v>
                </c:pt>
                <c:pt idx="58">
                  <c:v>33.299989690698297</c:v>
                </c:pt>
                <c:pt idx="59">
                  <c:v>33.299989690698297</c:v>
                </c:pt>
                <c:pt idx="60">
                  <c:v>33.299989690698297</c:v>
                </c:pt>
                <c:pt idx="61">
                  <c:v>33.299989690698297</c:v>
                </c:pt>
                <c:pt idx="62">
                  <c:v>33.299989690698297</c:v>
                </c:pt>
                <c:pt idx="63">
                  <c:v>33.299989690698297</c:v>
                </c:pt>
                <c:pt idx="64">
                  <c:v>33.299989690698297</c:v>
                </c:pt>
                <c:pt idx="65">
                  <c:v>33.299989690698297</c:v>
                </c:pt>
                <c:pt idx="66">
                  <c:v>33.299989690698297</c:v>
                </c:pt>
                <c:pt idx="67">
                  <c:v>33.299989690698297</c:v>
                </c:pt>
                <c:pt idx="68">
                  <c:v>33.299989690698297</c:v>
                </c:pt>
                <c:pt idx="69">
                  <c:v>33.299989690698297</c:v>
                </c:pt>
                <c:pt idx="70">
                  <c:v>33.299989690698297</c:v>
                </c:pt>
                <c:pt idx="71">
                  <c:v>33.299989690698297</c:v>
                </c:pt>
                <c:pt idx="72">
                  <c:v>33.299989690698297</c:v>
                </c:pt>
                <c:pt idx="73">
                  <c:v>33.299989690698297</c:v>
                </c:pt>
                <c:pt idx="74">
                  <c:v>33.299989690698297</c:v>
                </c:pt>
                <c:pt idx="75">
                  <c:v>33.299989690698297</c:v>
                </c:pt>
                <c:pt idx="76">
                  <c:v>33.299989690698297</c:v>
                </c:pt>
                <c:pt idx="77">
                  <c:v>33.299989690698297</c:v>
                </c:pt>
                <c:pt idx="78">
                  <c:v>33.299989690698297</c:v>
                </c:pt>
                <c:pt idx="79">
                  <c:v>33.299989690698297</c:v>
                </c:pt>
                <c:pt idx="80">
                  <c:v>33.299989690698297</c:v>
                </c:pt>
                <c:pt idx="81">
                  <c:v>33.299989690698297</c:v>
                </c:pt>
                <c:pt idx="82">
                  <c:v>33.299989690698297</c:v>
                </c:pt>
                <c:pt idx="83">
                  <c:v>33.299989690698297</c:v>
                </c:pt>
                <c:pt idx="84">
                  <c:v>33.299989690698297</c:v>
                </c:pt>
                <c:pt idx="85">
                  <c:v>33.299989690698297</c:v>
                </c:pt>
                <c:pt idx="86">
                  <c:v>33.299989690698297</c:v>
                </c:pt>
                <c:pt idx="87">
                  <c:v>33.299989690698297</c:v>
                </c:pt>
                <c:pt idx="88">
                  <c:v>33.299989690698297</c:v>
                </c:pt>
                <c:pt idx="89">
                  <c:v>33.299989690698297</c:v>
                </c:pt>
                <c:pt idx="90">
                  <c:v>33.299989690698297</c:v>
                </c:pt>
                <c:pt idx="91">
                  <c:v>33.299989690698297</c:v>
                </c:pt>
                <c:pt idx="92">
                  <c:v>33.299989690698297</c:v>
                </c:pt>
                <c:pt idx="93">
                  <c:v>33.299989690698297</c:v>
                </c:pt>
                <c:pt idx="94">
                  <c:v>33.299989690698297</c:v>
                </c:pt>
                <c:pt idx="95">
                  <c:v>33.299989690698297</c:v>
                </c:pt>
                <c:pt idx="96">
                  <c:v>33.299989690698297</c:v>
                </c:pt>
                <c:pt idx="97">
                  <c:v>33.299989690698297</c:v>
                </c:pt>
                <c:pt idx="98">
                  <c:v>33.299989690698297</c:v>
                </c:pt>
                <c:pt idx="99">
                  <c:v>33.299989690698297</c:v>
                </c:pt>
                <c:pt idx="100">
                  <c:v>33.299989690698297</c:v>
                </c:pt>
                <c:pt idx="101">
                  <c:v>33.299989690698297</c:v>
                </c:pt>
                <c:pt idx="102">
                  <c:v>33.299989690698297</c:v>
                </c:pt>
                <c:pt idx="103">
                  <c:v>33.299989690698297</c:v>
                </c:pt>
                <c:pt idx="104">
                  <c:v>33.299989690698297</c:v>
                </c:pt>
                <c:pt idx="105">
                  <c:v>33.299989690698297</c:v>
                </c:pt>
                <c:pt idx="106">
                  <c:v>33.299989690698297</c:v>
                </c:pt>
                <c:pt idx="107">
                  <c:v>33.299989690698297</c:v>
                </c:pt>
                <c:pt idx="108">
                  <c:v>33.299989690698297</c:v>
                </c:pt>
                <c:pt idx="109">
                  <c:v>33.299989690698297</c:v>
                </c:pt>
                <c:pt idx="110">
                  <c:v>33.299989690698297</c:v>
                </c:pt>
                <c:pt idx="111">
                  <c:v>33.299989690698297</c:v>
                </c:pt>
                <c:pt idx="112">
                  <c:v>33.299989690698297</c:v>
                </c:pt>
                <c:pt idx="113">
                  <c:v>33.299989690698297</c:v>
                </c:pt>
                <c:pt idx="114">
                  <c:v>33.299989690698297</c:v>
                </c:pt>
                <c:pt idx="115">
                  <c:v>33.299989690698297</c:v>
                </c:pt>
                <c:pt idx="116">
                  <c:v>33.299989690698297</c:v>
                </c:pt>
                <c:pt idx="117">
                  <c:v>33.299989690698297</c:v>
                </c:pt>
                <c:pt idx="118">
                  <c:v>33.299989690698297</c:v>
                </c:pt>
                <c:pt idx="119">
                  <c:v>33.299989690698297</c:v>
                </c:pt>
              </c:numCache>
            </c:numRef>
          </c:yVal>
          <c:smooth val="1"/>
          <c:extLst>
            <c:ext xmlns:c16="http://schemas.microsoft.com/office/drawing/2014/chart" uri="{C3380CC4-5D6E-409C-BE32-E72D297353CC}">
              <c16:uniqueId val="{00000003-3A02-4A2B-86A1-B321FCC5F7B3}"/>
            </c:ext>
          </c:extLst>
        </c:ser>
        <c:ser>
          <c:idx val="4"/>
          <c:order val="4"/>
          <c:tx>
            <c:v>J/4</c:v>
          </c:tx>
          <c:spPr>
            <a:ln w="25400">
              <a:solidFill>
                <a:srgbClr val="63AAFE"/>
              </a:solidFill>
              <a:prstDash val="sysDash"/>
            </a:ln>
          </c:spPr>
          <c:marker>
            <c:symbol val="none"/>
          </c:marker>
          <c:xVal>
            <c:numRef>
              <c:f>Tobacco!$B$81:$B$200</c:f>
              <c:numCache>
                <c:formatCode>0.0</c:formatCode>
                <c:ptCount val="120"/>
                <c:pt idx="0">
                  <c:v>1</c:v>
                </c:pt>
                <c:pt idx="1">
                  <c:v>2</c:v>
                </c:pt>
                <c:pt idx="2">
                  <c:v>3</c:v>
                </c:pt>
                <c:pt idx="3">
                  <c:v>4</c:v>
                </c:pt>
                <c:pt idx="4">
                  <c:v>5</c:v>
                </c:pt>
                <c:pt idx="5">
                  <c:v>7.5</c:v>
                </c:pt>
                <c:pt idx="6">
                  <c:v>10</c:v>
                </c:pt>
                <c:pt idx="7">
                  <c:v>12.5</c:v>
                </c:pt>
                <c:pt idx="8">
                  <c:v>15</c:v>
                </c:pt>
                <c:pt idx="9">
                  <c:v>17.5</c:v>
                </c:pt>
                <c:pt idx="10">
                  <c:v>20</c:v>
                </c:pt>
                <c:pt idx="11">
                  <c:v>22.5</c:v>
                </c:pt>
                <c:pt idx="12">
                  <c:v>25</c:v>
                </c:pt>
                <c:pt idx="13">
                  <c:v>27.5</c:v>
                </c:pt>
                <c:pt idx="14">
                  <c:v>30</c:v>
                </c:pt>
                <c:pt idx="15">
                  <c:v>32.5</c:v>
                </c:pt>
                <c:pt idx="16">
                  <c:v>35</c:v>
                </c:pt>
                <c:pt idx="17">
                  <c:v>37.5</c:v>
                </c:pt>
                <c:pt idx="18">
                  <c:v>40</c:v>
                </c:pt>
                <c:pt idx="19">
                  <c:v>42.5</c:v>
                </c:pt>
                <c:pt idx="20">
                  <c:v>45</c:v>
                </c:pt>
                <c:pt idx="21">
                  <c:v>47.5</c:v>
                </c:pt>
                <c:pt idx="22">
                  <c:v>50</c:v>
                </c:pt>
                <c:pt idx="23">
                  <c:v>52.5</c:v>
                </c:pt>
                <c:pt idx="24">
                  <c:v>55</c:v>
                </c:pt>
                <c:pt idx="25">
                  <c:v>57.5</c:v>
                </c:pt>
                <c:pt idx="26">
                  <c:v>60</c:v>
                </c:pt>
                <c:pt idx="27">
                  <c:v>62.5</c:v>
                </c:pt>
                <c:pt idx="28">
                  <c:v>65</c:v>
                </c:pt>
                <c:pt idx="29">
                  <c:v>67.5</c:v>
                </c:pt>
                <c:pt idx="30">
                  <c:v>70</c:v>
                </c:pt>
                <c:pt idx="31">
                  <c:v>72.5</c:v>
                </c:pt>
                <c:pt idx="32">
                  <c:v>75</c:v>
                </c:pt>
                <c:pt idx="33">
                  <c:v>77.5</c:v>
                </c:pt>
                <c:pt idx="34">
                  <c:v>80</c:v>
                </c:pt>
                <c:pt idx="35">
                  <c:v>82.5</c:v>
                </c:pt>
                <c:pt idx="36">
                  <c:v>85</c:v>
                </c:pt>
                <c:pt idx="37">
                  <c:v>87.5</c:v>
                </c:pt>
                <c:pt idx="38">
                  <c:v>90</c:v>
                </c:pt>
                <c:pt idx="39">
                  <c:v>92.5</c:v>
                </c:pt>
                <c:pt idx="40">
                  <c:v>95</c:v>
                </c:pt>
                <c:pt idx="41">
                  <c:v>96</c:v>
                </c:pt>
                <c:pt idx="42">
                  <c:v>97</c:v>
                </c:pt>
                <c:pt idx="43">
                  <c:v>98</c:v>
                </c:pt>
                <c:pt idx="44">
                  <c:v>99</c:v>
                </c:pt>
                <c:pt idx="45">
                  <c:v>100</c:v>
                </c:pt>
                <c:pt idx="46">
                  <c:v>101</c:v>
                </c:pt>
                <c:pt idx="47">
                  <c:v>102</c:v>
                </c:pt>
                <c:pt idx="48">
                  <c:v>103</c:v>
                </c:pt>
                <c:pt idx="49">
                  <c:v>104</c:v>
                </c:pt>
                <c:pt idx="50">
                  <c:v>105</c:v>
                </c:pt>
                <c:pt idx="51">
                  <c:v>106</c:v>
                </c:pt>
                <c:pt idx="52">
                  <c:v>107</c:v>
                </c:pt>
                <c:pt idx="53">
                  <c:v>108</c:v>
                </c:pt>
                <c:pt idx="54">
                  <c:v>109</c:v>
                </c:pt>
                <c:pt idx="55">
                  <c:v>110</c:v>
                </c:pt>
                <c:pt idx="56">
                  <c:v>111</c:v>
                </c:pt>
                <c:pt idx="57">
                  <c:v>112</c:v>
                </c:pt>
                <c:pt idx="58">
                  <c:v>113</c:v>
                </c:pt>
                <c:pt idx="59">
                  <c:v>114</c:v>
                </c:pt>
                <c:pt idx="60">
                  <c:v>115</c:v>
                </c:pt>
                <c:pt idx="61">
                  <c:v>116</c:v>
                </c:pt>
                <c:pt idx="62">
                  <c:v>117</c:v>
                </c:pt>
                <c:pt idx="63">
                  <c:v>118</c:v>
                </c:pt>
                <c:pt idx="64">
                  <c:v>119</c:v>
                </c:pt>
                <c:pt idx="65">
                  <c:v>120</c:v>
                </c:pt>
                <c:pt idx="66">
                  <c:v>121</c:v>
                </c:pt>
                <c:pt idx="67">
                  <c:v>122</c:v>
                </c:pt>
                <c:pt idx="68">
                  <c:v>123</c:v>
                </c:pt>
                <c:pt idx="69">
                  <c:v>124</c:v>
                </c:pt>
                <c:pt idx="70">
                  <c:v>125</c:v>
                </c:pt>
                <c:pt idx="71">
                  <c:v>126</c:v>
                </c:pt>
                <c:pt idx="72">
                  <c:v>127</c:v>
                </c:pt>
                <c:pt idx="73">
                  <c:v>128</c:v>
                </c:pt>
                <c:pt idx="74">
                  <c:v>129</c:v>
                </c:pt>
                <c:pt idx="75">
                  <c:v>130</c:v>
                </c:pt>
                <c:pt idx="76">
                  <c:v>131</c:v>
                </c:pt>
                <c:pt idx="77">
                  <c:v>132</c:v>
                </c:pt>
                <c:pt idx="78">
                  <c:v>133</c:v>
                </c:pt>
                <c:pt idx="79">
                  <c:v>134</c:v>
                </c:pt>
                <c:pt idx="80">
                  <c:v>135</c:v>
                </c:pt>
                <c:pt idx="81">
                  <c:v>136</c:v>
                </c:pt>
                <c:pt idx="82">
                  <c:v>137</c:v>
                </c:pt>
                <c:pt idx="83">
                  <c:v>138</c:v>
                </c:pt>
                <c:pt idx="84">
                  <c:v>139</c:v>
                </c:pt>
                <c:pt idx="85">
                  <c:v>140</c:v>
                </c:pt>
                <c:pt idx="86">
                  <c:v>141</c:v>
                </c:pt>
                <c:pt idx="87">
                  <c:v>142</c:v>
                </c:pt>
                <c:pt idx="88">
                  <c:v>143</c:v>
                </c:pt>
                <c:pt idx="89">
                  <c:v>144</c:v>
                </c:pt>
                <c:pt idx="90">
                  <c:v>145</c:v>
                </c:pt>
                <c:pt idx="91">
                  <c:v>146</c:v>
                </c:pt>
                <c:pt idx="92">
                  <c:v>147</c:v>
                </c:pt>
                <c:pt idx="93">
                  <c:v>148</c:v>
                </c:pt>
                <c:pt idx="94">
                  <c:v>149</c:v>
                </c:pt>
                <c:pt idx="95">
                  <c:v>150</c:v>
                </c:pt>
                <c:pt idx="96">
                  <c:v>151</c:v>
                </c:pt>
                <c:pt idx="97">
                  <c:v>152</c:v>
                </c:pt>
                <c:pt idx="98">
                  <c:v>153</c:v>
                </c:pt>
                <c:pt idx="99">
                  <c:v>154</c:v>
                </c:pt>
                <c:pt idx="100">
                  <c:v>155</c:v>
                </c:pt>
                <c:pt idx="101">
                  <c:v>156</c:v>
                </c:pt>
                <c:pt idx="102">
                  <c:v>157</c:v>
                </c:pt>
                <c:pt idx="103">
                  <c:v>158</c:v>
                </c:pt>
                <c:pt idx="104">
                  <c:v>159</c:v>
                </c:pt>
                <c:pt idx="105">
                  <c:v>160</c:v>
                </c:pt>
                <c:pt idx="106">
                  <c:v>161</c:v>
                </c:pt>
                <c:pt idx="107">
                  <c:v>162</c:v>
                </c:pt>
                <c:pt idx="108">
                  <c:v>163</c:v>
                </c:pt>
                <c:pt idx="109">
                  <c:v>164</c:v>
                </c:pt>
                <c:pt idx="110">
                  <c:v>165</c:v>
                </c:pt>
                <c:pt idx="111">
                  <c:v>166</c:v>
                </c:pt>
                <c:pt idx="112">
                  <c:v>167</c:v>
                </c:pt>
                <c:pt idx="113">
                  <c:v>168</c:v>
                </c:pt>
                <c:pt idx="114">
                  <c:v>169</c:v>
                </c:pt>
                <c:pt idx="115">
                  <c:v>170</c:v>
                </c:pt>
                <c:pt idx="116">
                  <c:v>171</c:v>
                </c:pt>
                <c:pt idx="117">
                  <c:v>172</c:v>
                </c:pt>
                <c:pt idx="118">
                  <c:v>173</c:v>
                </c:pt>
                <c:pt idx="119">
                  <c:v>174</c:v>
                </c:pt>
              </c:numCache>
            </c:numRef>
          </c:xVal>
          <c:yVal>
            <c:numRef>
              <c:f>Tobacco!$H$81:$H$200</c:f>
              <c:numCache>
                <c:formatCode>0.0</c:formatCode>
                <c:ptCount val="120"/>
                <c:pt idx="0">
                  <c:v>18.499886662138302</c:v>
                </c:pt>
                <c:pt idx="1">
                  <c:v>20.356408276963069</c:v>
                </c:pt>
                <c:pt idx="2">
                  <c:v>22.155574875316496</c:v>
                </c:pt>
                <c:pt idx="3">
                  <c:v>43.717253337259031</c:v>
                </c:pt>
                <c:pt idx="4">
                  <c:v>25.592155906503606</c:v>
                </c:pt>
                <c:pt idx="5">
                  <c:v>29.608688737219286</c:v>
                </c:pt>
                <c:pt idx="6">
                  <c:v>33.345276593262234</c:v>
                </c:pt>
                <c:pt idx="7">
                  <c:v>36.830201354305807</c:v>
                </c:pt>
                <c:pt idx="8">
                  <c:v>40.088059383445582</c:v>
                </c:pt>
                <c:pt idx="9">
                  <c:v>43.140342927743177</c:v>
                </c:pt>
                <c:pt idx="10">
                  <c:v>43.717253337259031</c:v>
                </c:pt>
                <c:pt idx="11">
                  <c:v>43.717253337259031</c:v>
                </c:pt>
                <c:pt idx="12">
                  <c:v>43.717253337259024</c:v>
                </c:pt>
                <c:pt idx="13">
                  <c:v>43.717253337259024</c:v>
                </c:pt>
                <c:pt idx="14">
                  <c:v>43.717253337259031</c:v>
                </c:pt>
                <c:pt idx="15">
                  <c:v>43.717253337259038</c:v>
                </c:pt>
                <c:pt idx="16">
                  <c:v>43.717253337259031</c:v>
                </c:pt>
                <c:pt idx="17">
                  <c:v>43.717253337259031</c:v>
                </c:pt>
                <c:pt idx="18">
                  <c:v>43.717253337259038</c:v>
                </c:pt>
                <c:pt idx="19">
                  <c:v>43.717253337259031</c:v>
                </c:pt>
                <c:pt idx="20">
                  <c:v>43.717253337259031</c:v>
                </c:pt>
                <c:pt idx="21">
                  <c:v>43.717253337259031</c:v>
                </c:pt>
                <c:pt idx="22">
                  <c:v>43.717253337259031</c:v>
                </c:pt>
                <c:pt idx="23">
                  <c:v>43.551686022071834</c:v>
                </c:pt>
                <c:pt idx="24">
                  <c:v>43.154236962469859</c:v>
                </c:pt>
                <c:pt idx="25">
                  <c:v>42.793753834983079</c:v>
                </c:pt>
                <c:pt idx="26">
                  <c:v>42.465308622341183</c:v>
                </c:pt>
                <c:pt idx="27">
                  <c:v>42.164811992657015</c:v>
                </c:pt>
                <c:pt idx="28">
                  <c:v>41.888842163818495</c:v>
                </c:pt>
                <c:pt idx="29">
                  <c:v>41.634514029505389</c:v>
                </c:pt>
                <c:pt idx="30">
                  <c:v>41.399377913101823</c:v>
                </c:pt>
                <c:pt idx="31">
                  <c:v>41.181340408827168</c:v>
                </c:pt>
                <c:pt idx="32">
                  <c:v>40.978601885826791</c:v>
                </c:pt>
                <c:pt idx="33">
                  <c:v>40.789606701773202</c:v>
                </c:pt>
                <c:pt idx="34">
                  <c:v>40.61300320937881</c:v>
                </c:pt>
                <c:pt idx="35">
                  <c:v>40.447611379861534</c:v>
                </c:pt>
                <c:pt idx="36">
                  <c:v>40.292396402967228</c:v>
                </c:pt>
                <c:pt idx="37">
                  <c:v>40.146447014847716</c:v>
                </c:pt>
                <c:pt idx="38">
                  <c:v>40.008957594617669</c:v>
                </c:pt>
                <c:pt idx="39">
                  <c:v>39.879213286544527</c:v>
                </c:pt>
                <c:pt idx="40">
                  <c:v>39.756577567669019</c:v>
                </c:pt>
                <c:pt idx="41">
                  <c:v>39.709384240251644</c:v>
                </c:pt>
                <c:pt idx="42">
                  <c:v>39.663203006314362</c:v>
                </c:pt>
                <c:pt idx="43">
                  <c:v>39.618001653698293</c:v>
                </c:pt>
                <c:pt idx="44">
                  <c:v>39.573749322860749</c:v>
                </c:pt>
                <c:pt idx="45">
                  <c:v>39.530416436615852</c:v>
                </c:pt>
                <c:pt idx="46">
                  <c:v>39.487974634209642</c:v>
                </c:pt>
                <c:pt idx="47">
                  <c:v>39.446396709420675</c:v>
                </c:pt>
                <c:pt idx="48">
                  <c:v>39.405656552402341</c:v>
                </c:pt>
                <c:pt idx="49">
                  <c:v>39.365729095005669</c:v>
                </c:pt>
                <c:pt idx="50">
                  <c:v>39.326590259341934</c:v>
                </c:pt>
                <c:pt idx="51">
                  <c:v>39.288216909363378</c:v>
                </c:pt>
                <c:pt idx="52">
                  <c:v>39.250586805257363</c:v>
                </c:pt>
                <c:pt idx="53">
                  <c:v>39.213678560465105</c:v>
                </c:pt>
                <c:pt idx="54">
                  <c:v>39.177471601150465</c:v>
                </c:pt>
                <c:pt idx="55">
                  <c:v>39.141946127957368</c:v>
                </c:pt>
                <c:pt idx="56">
                  <c:v>39.107083079906438</c:v>
                </c:pt>
                <c:pt idx="57">
                  <c:v>39.072864100292648</c:v>
                </c:pt>
                <c:pt idx="58">
                  <c:v>39.039271504455726</c:v>
                </c:pt>
                <c:pt idx="59">
                  <c:v>39.006288249304291</c:v>
                </c:pt>
                <c:pt idx="60">
                  <c:v>38.973897904483636</c:v>
                </c:pt>
                <c:pt idx="61">
                  <c:v>38.942084625084519</c:v>
                </c:pt>
                <c:pt idx="62">
                  <c:v>38.910833125797609</c:v>
                </c:pt>
                <c:pt idx="63">
                  <c:v>38.880128656425292</c:v>
                </c:pt>
                <c:pt idx="64">
                  <c:v>38.849956978668189</c:v>
                </c:pt>
                <c:pt idx="65">
                  <c:v>38.820304344109658</c:v>
                </c:pt>
                <c:pt idx="66">
                  <c:v>38.791157473326876</c:v>
                </c:pt>
                <c:pt idx="67">
                  <c:v>38.762503536061743</c:v>
                </c:pt>
                <c:pt idx="68">
                  <c:v>38.73433013238931</c:v>
                </c:pt>
                <c:pt idx="69">
                  <c:v>38.706625274825861</c:v>
                </c:pt>
                <c:pt idx="70">
                  <c:v>38.679377371322261</c:v>
                </c:pt>
                <c:pt idx="71">
                  <c:v>38.652575209091943</c:v>
                </c:pt>
                <c:pt idx="72">
                  <c:v>38.62620793922607</c:v>
                </c:pt>
                <c:pt idx="73">
                  <c:v>38.600265062051641</c:v>
                </c:pt>
                <c:pt idx="74">
                  <c:v>38.574736413190919</c:v>
                </c:pt>
                <c:pt idx="75">
                  <c:v>38.549612150283323</c:v>
                </c:pt>
                <c:pt idx="76">
                  <c:v>38.524882740333368</c:v>
                </c:pt>
                <c:pt idx="77">
                  <c:v>38.500538947650533</c:v>
                </c:pt>
                <c:pt idx="78">
                  <c:v>38.476571822348816</c:v>
                </c:pt>
                <c:pt idx="79">
                  <c:v>38.452972689376118</c:v>
                </c:pt>
                <c:pt idx="80">
                  <c:v>38.429733138045137</c:v>
                </c:pt>
                <c:pt idx="81">
                  <c:v>38.406845012039049</c:v>
                </c:pt>
                <c:pt idx="82">
                  <c:v>38.384300399867371</c:v>
                </c:pt>
                <c:pt idx="83">
                  <c:v>38.362091625748228</c:v>
                </c:pt>
                <c:pt idx="84">
                  <c:v>38.34021124089508</c:v>
                </c:pt>
                <c:pt idx="85">
                  <c:v>38.318652015187219</c:v>
                </c:pt>
                <c:pt idx="86">
                  <c:v>38.297406929204236</c:v>
                </c:pt>
                <c:pt idx="87">
                  <c:v>38.276469166606354</c:v>
                </c:pt>
                <c:pt idx="88">
                  <c:v>38.255832106842817</c:v>
                </c:pt>
                <c:pt idx="89">
                  <c:v>38.235489318172419</c:v>
                </c:pt>
                <c:pt idx="90">
                  <c:v>38.215434550980383</c:v>
                </c:pt>
                <c:pt idx="91">
                  <c:v>38.195661731377101</c:v>
                </c:pt>
                <c:pt idx="92">
                  <c:v>38.176164955065005</c:v>
                </c:pt>
                <c:pt idx="93">
                  <c:v>38.156938481460543</c:v>
                </c:pt>
                <c:pt idx="94">
                  <c:v>38.137976728058909</c:v>
                </c:pt>
                <c:pt idx="95">
                  <c:v>38.119274265029958</c:v>
                </c:pt>
                <c:pt idx="96">
                  <c:v>38.100825810034337</c:v>
                </c:pt>
                <c:pt idx="97">
                  <c:v>38.082626223249392</c:v>
                </c:pt>
                <c:pt idx="98">
                  <c:v>38.064670502594979</c:v>
                </c:pt>
                <c:pt idx="99">
                  <c:v>38.04695377915003</c:v>
                </c:pt>
                <c:pt idx="100">
                  <c:v>38.029471312750772</c:v>
                </c:pt>
                <c:pt idx="101">
                  <c:v>38.01221848776256</c:v>
                </c:pt>
                <c:pt idx="102">
                  <c:v>37.995190809017117</c:v>
                </c:pt>
                <c:pt idx="103">
                  <c:v>37.978383897907911</c:v>
                </c:pt>
                <c:pt idx="104">
                  <c:v>37.961793488636296</c:v>
                </c:pt>
                <c:pt idx="105">
                  <c:v>37.945415424601912</c:v>
                </c:pt>
                <c:pt idx="106">
                  <c:v>37.929245654930767</c:v>
                </c:pt>
                <c:pt idx="107">
                  <c:v>37.913280231134877</c:v>
                </c:pt>
                <c:pt idx="108">
                  <c:v>37.897515303897876</c:v>
                </c:pt>
                <c:pt idx="109">
                  <c:v>37.881947119980879</c:v>
                </c:pt>
                <c:pt idx="110">
                  <c:v>37.866572019243499</c:v>
                </c:pt>
                <c:pt idx="111">
                  <c:v>37.851386431775019</c:v>
                </c:pt>
                <c:pt idx="112">
                  <c:v>37.836386875131012</c:v>
                </c:pt>
                <c:pt idx="113">
                  <c:v>37.821569951670881</c:v>
                </c:pt>
                <c:pt idx="114">
                  <c:v>37.80693234599206</c:v>
                </c:pt>
                <c:pt idx="115">
                  <c:v>37.792470822456835</c:v>
                </c:pt>
                <c:pt idx="116">
                  <c:v>37.778182222807871</c:v>
                </c:pt>
                <c:pt idx="117">
                  <c:v>37.764063463868752</c:v>
                </c:pt>
                <c:pt idx="118">
                  <c:v>37.750111535326056</c:v>
                </c:pt>
                <c:pt idx="119">
                  <c:v>37.736323497589609</c:v>
                </c:pt>
              </c:numCache>
            </c:numRef>
          </c:yVal>
          <c:smooth val="0"/>
          <c:extLst>
            <c:ext xmlns:c16="http://schemas.microsoft.com/office/drawing/2014/chart" uri="{C3380CC4-5D6E-409C-BE32-E72D297353CC}">
              <c16:uniqueId val="{00000004-3A02-4A2B-86A1-B321FCC5F7B3}"/>
            </c:ext>
          </c:extLst>
        </c:ser>
        <c:dLbls>
          <c:showLegendKey val="0"/>
          <c:showVal val="0"/>
          <c:showCatName val="0"/>
          <c:showSerName val="0"/>
          <c:showPercent val="0"/>
          <c:showBubbleSize val="0"/>
        </c:dLbls>
        <c:axId val="52791168"/>
        <c:axId val="52813824"/>
      </c:scatterChart>
      <c:valAx>
        <c:axId val="52791168"/>
        <c:scaling>
          <c:orientation val="minMax"/>
          <c:max val="95"/>
          <c:min val="0"/>
        </c:scaling>
        <c:delete val="0"/>
        <c:axPos val="b"/>
        <c:title>
          <c:tx>
            <c:rich>
              <a:bodyPr/>
              <a:lstStyle/>
              <a:p>
                <a:pPr>
                  <a:defRPr sz="1600" b="0" i="0" u="none" strike="noStrike" baseline="0">
                    <a:solidFill>
                      <a:srgbClr val="000000"/>
                    </a:solidFill>
                    <a:latin typeface="Arial"/>
                    <a:ea typeface="Calibri"/>
                    <a:cs typeface="Calibri"/>
                  </a:defRPr>
                </a:pPr>
                <a:r>
                  <a:rPr lang="en-US" sz="1600" b="0" i="1" u="none" strike="noStrike" baseline="0">
                    <a:solidFill>
                      <a:srgbClr val="333333"/>
                    </a:solidFill>
                    <a:latin typeface="Arial"/>
                    <a:ea typeface="Calibri"/>
                    <a:cs typeface="Calibri"/>
                  </a:rPr>
                  <a:t>C</a:t>
                </a:r>
                <a:r>
                  <a:rPr lang="en-US" sz="1600" b="0" i="0" u="none" strike="noStrike" baseline="0">
                    <a:solidFill>
                      <a:srgbClr val="333333"/>
                    </a:solidFill>
                    <a:latin typeface="Arial"/>
                    <a:ea typeface="Calibri"/>
                    <a:cs typeface="Calibri"/>
                  </a:rPr>
                  <a:t>c, Pa</a:t>
                </a:r>
              </a:p>
            </c:rich>
          </c:tx>
          <c:overlay val="1"/>
          <c:spPr>
            <a:noFill/>
            <a:ln w="25400">
              <a:noFill/>
            </a:ln>
          </c:spPr>
        </c:title>
        <c:numFmt formatCode="0" sourceLinked="0"/>
        <c:majorTickMark val="out"/>
        <c:minorTickMark val="none"/>
        <c:tickLblPos val="nextTo"/>
        <c:spPr>
          <a:ln w="3175">
            <a:solidFill>
              <a:srgbClr val="333333"/>
            </a:solidFill>
            <a:prstDash val="solid"/>
          </a:ln>
        </c:spPr>
        <c:txPr>
          <a:bodyPr rot="0" vert="horz"/>
          <a:lstStyle/>
          <a:p>
            <a:pPr>
              <a:defRPr sz="1400" b="0" i="0" u="none" strike="noStrike" baseline="0">
                <a:solidFill>
                  <a:srgbClr val="333333"/>
                </a:solidFill>
                <a:latin typeface="Arial"/>
                <a:ea typeface="Arial"/>
                <a:cs typeface="Arial"/>
              </a:defRPr>
            </a:pPr>
            <a:endParaRPr lang="en-US"/>
          </a:p>
        </c:txPr>
        <c:crossAx val="52813824"/>
        <c:crosses val="autoZero"/>
        <c:crossBetween val="midCat"/>
        <c:majorUnit val="45"/>
        <c:minorUnit val="22.5"/>
      </c:valAx>
      <c:valAx>
        <c:axId val="52813824"/>
        <c:scaling>
          <c:orientation val="minMax"/>
          <c:max val="55"/>
          <c:min val="0"/>
        </c:scaling>
        <c:delete val="0"/>
        <c:axPos val="l"/>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rgbClr val="000000"/>
                    </a:solidFill>
                    <a:latin typeface="Arial"/>
                    <a:ea typeface="Calibri"/>
                    <a:cs typeface="Arial"/>
                  </a:defRPr>
                </a:pPr>
                <a:r>
                  <a:rPr lang="el-GR" sz="1600" b="0" i="1" u="none" strike="noStrike" baseline="0">
                    <a:solidFill>
                      <a:srgbClr val="333333"/>
                    </a:solidFill>
                    <a:latin typeface="Arial"/>
                    <a:ea typeface="Arial"/>
                    <a:cs typeface="Arial"/>
                  </a:rPr>
                  <a:t>A, </a:t>
                </a:r>
                <a:r>
                  <a:rPr lang="el-GR" sz="1600" b="0" i="0" baseline="0">
                    <a:effectLst/>
                    <a:latin typeface="Arial"/>
                    <a:cs typeface="Arial"/>
                  </a:rPr>
                  <a:t>μmol m</a:t>
                </a:r>
                <a:r>
                  <a:rPr lang="el-GR" sz="1600" b="0" i="0" baseline="30000">
                    <a:effectLst/>
                    <a:latin typeface="Arial"/>
                    <a:cs typeface="Arial"/>
                  </a:rPr>
                  <a:t>-2</a:t>
                </a:r>
                <a:r>
                  <a:rPr lang="el-GR" sz="1600" b="0" i="0" baseline="0">
                    <a:effectLst/>
                    <a:latin typeface="Arial"/>
                    <a:cs typeface="Arial"/>
                  </a:rPr>
                  <a:t> s</a:t>
                </a:r>
                <a:r>
                  <a:rPr lang="el-GR" sz="1600" b="0" i="0" baseline="30000">
                    <a:effectLst/>
                    <a:latin typeface="Arial"/>
                    <a:cs typeface="Arial"/>
                  </a:rPr>
                  <a:t>-1</a:t>
                </a:r>
                <a:r>
                  <a:rPr lang="el-GR" sz="1600" b="0" i="0" baseline="0">
                    <a:effectLst/>
                    <a:latin typeface="Arial"/>
                    <a:cs typeface="Arial"/>
                  </a:rPr>
                  <a:t> </a:t>
                </a:r>
                <a:endParaRPr lang="el-GR" sz="1600">
                  <a:effectLst/>
                  <a:latin typeface="Arial"/>
                  <a:cs typeface="Arial"/>
                </a:endParaRPr>
              </a:p>
            </c:rich>
          </c:tx>
          <c:layout>
            <c:manualLayout>
              <c:xMode val="edge"/>
              <c:yMode val="edge"/>
              <c:x val="2.31481811379912E-3"/>
              <c:y val="0.33699221065108798"/>
            </c:manualLayout>
          </c:layout>
          <c:overlay val="1"/>
          <c:spPr>
            <a:noFill/>
            <a:ln w="25400">
              <a:noFill/>
            </a:ln>
          </c:spPr>
        </c:title>
        <c:numFmt formatCode="0" sourceLinked="0"/>
        <c:majorTickMark val="in"/>
        <c:minorTickMark val="none"/>
        <c:tickLblPos val="nextTo"/>
        <c:spPr>
          <a:ln w="3175">
            <a:solidFill>
              <a:srgbClr val="333333"/>
            </a:solidFill>
            <a:prstDash val="solid"/>
          </a:ln>
        </c:spPr>
        <c:txPr>
          <a:bodyPr rot="0" vert="horz"/>
          <a:lstStyle/>
          <a:p>
            <a:pPr>
              <a:defRPr sz="1400" b="0" i="0" u="none" strike="noStrike" baseline="0">
                <a:solidFill>
                  <a:srgbClr val="333333"/>
                </a:solidFill>
                <a:latin typeface="Arial"/>
                <a:ea typeface="Arial"/>
                <a:cs typeface="Arial"/>
              </a:defRPr>
            </a:pPr>
            <a:endParaRPr lang="en-US"/>
          </a:p>
        </c:txPr>
        <c:crossAx val="52791168"/>
        <c:crosses val="autoZero"/>
        <c:crossBetween val="midCat"/>
        <c:majorUnit val="10"/>
        <c:minorUnit val="8.125"/>
      </c:valAx>
      <c:spPr>
        <a:solidFill>
          <a:srgbClr val="E6E6E6"/>
        </a:solidFill>
        <a:ln w="3175">
          <a:solidFill>
            <a:srgbClr val="333333"/>
          </a:solidFill>
          <a:prstDash val="solid"/>
        </a:ln>
      </c:spPr>
    </c:plotArea>
    <c:legend>
      <c:legendPos val="r"/>
      <c:layout>
        <c:manualLayout>
          <c:xMode val="edge"/>
          <c:yMode val="edge"/>
          <c:x val="0.12705330102967899"/>
          <c:y val="6.8681525696384693E-2"/>
          <c:w val="0.82665087112979696"/>
          <c:h val="8.7912115824231293E-2"/>
        </c:manualLayout>
      </c:layout>
      <c:overlay val="1"/>
      <c:spPr>
        <a:solidFill>
          <a:srgbClr val="E6E6E6"/>
        </a:solidFill>
        <a:ln w="3175">
          <a:solidFill>
            <a:srgbClr val="333333"/>
          </a:solidFill>
          <a:prstDash val="solid"/>
        </a:ln>
      </c:spPr>
      <c:txPr>
        <a:bodyPr/>
        <a:lstStyle/>
        <a:p>
          <a:pPr>
            <a:defRPr sz="1200" b="0" i="0" u="none" strike="noStrike" baseline="0">
              <a:solidFill>
                <a:srgbClr val="333333"/>
              </a:solidFill>
              <a:latin typeface="Arial"/>
              <a:ea typeface="Arial"/>
              <a:cs typeface="Arial"/>
            </a:defRPr>
          </a:pPr>
          <a:endParaRPr lang="en-US"/>
        </a:p>
      </c:txPr>
    </c:legend>
    <c:plotVisOnly val="0"/>
    <c:dispBlanksAs val="gap"/>
    <c:showDLblsOverMax val="1"/>
  </c:chart>
  <c:spPr>
    <a:solidFill>
      <a:srgbClr val="F3F3F3"/>
    </a:solidFill>
    <a:ln w="3175">
      <a:solidFill>
        <a:srgbClr val="333333"/>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u="none" strike="noStrike" baseline="0">
                <a:solidFill>
                  <a:srgbClr val="333333"/>
                </a:solidFill>
                <a:latin typeface="Calibri"/>
                <a:ea typeface="Calibri"/>
                <a:cs typeface="Calibri"/>
              </a:defRPr>
            </a:pPr>
            <a:r>
              <a:rPr lang="en-US"/>
              <a:t>A/Cc curve</a:t>
            </a:r>
          </a:p>
        </c:rich>
      </c:tx>
      <c:layout>
        <c:manualLayout>
          <c:xMode val="edge"/>
          <c:yMode val="edge"/>
          <c:x val="0.39723188534017501"/>
          <c:y val="1.0469501312336E-2"/>
          <c:w val="0.13815907281252801"/>
          <c:h val="8.7145196850393597E-2"/>
        </c:manualLayout>
      </c:layout>
      <c:overlay val="1"/>
      <c:spPr>
        <a:noFill/>
        <a:ln w="25400">
          <a:noFill/>
        </a:ln>
      </c:spPr>
    </c:title>
    <c:autoTitleDeleted val="0"/>
    <c:plotArea>
      <c:layout>
        <c:manualLayout>
          <c:layoutTarget val="inner"/>
          <c:xMode val="edge"/>
          <c:yMode val="edge"/>
          <c:x val="0.14238626913208899"/>
          <c:y val="0.18832934826985701"/>
          <c:w val="0.81586092187914705"/>
          <c:h val="0.66741680892883903"/>
        </c:manualLayout>
      </c:layout>
      <c:scatterChart>
        <c:scatterStyle val="smoothMarker"/>
        <c:varyColors val="0"/>
        <c:ser>
          <c:idx val="5"/>
          <c:order val="0"/>
          <c:tx>
            <c:v>Aobs</c:v>
          </c:tx>
          <c:spPr>
            <a:ln w="47625">
              <a:noFill/>
            </a:ln>
          </c:spPr>
          <c:marker>
            <c:symbol val="circle"/>
            <c:size val="5"/>
            <c:spPr>
              <a:solidFill>
                <a:srgbClr val="404040"/>
              </a:solidFill>
              <a:ln>
                <a:solidFill>
                  <a:srgbClr val="000000"/>
                </a:solidFill>
                <a:prstDash val="solid"/>
              </a:ln>
            </c:spPr>
          </c:marker>
          <c:xVal>
            <c:numRef>
              <c:f>'TPU II'!$G$11:$G$31</c:f>
              <c:numCache>
                <c:formatCode>0.00</c:formatCode>
                <c:ptCount val="21"/>
                <c:pt idx="0">
                  <c:v>2.7125046137620226</c:v>
                </c:pt>
                <c:pt idx="1">
                  <c:v>3.3616123170387286</c:v>
                </c:pt>
                <c:pt idx="2">
                  <c:v>3.9325975281453585</c:v>
                </c:pt>
                <c:pt idx="3">
                  <c:v>4.5668700396284398</c:v>
                </c:pt>
                <c:pt idx="4">
                  <c:v>5.0976373327738722</c:v>
                </c:pt>
                <c:pt idx="5">
                  <c:v>6.5828947612788262</c:v>
                </c:pt>
                <c:pt idx="6">
                  <c:v>7.8971280039678051</c:v>
                </c:pt>
                <c:pt idx="7">
                  <c:v>10.32257025571174</c:v>
                </c:pt>
                <c:pt idx="8">
                  <c:v>12.599676973253755</c:v>
                </c:pt>
                <c:pt idx="9">
                  <c:v>17.324847470716712</c:v>
                </c:pt>
                <c:pt idx="10">
                  <c:v>21.696087495776364</c:v>
                </c:pt>
                <c:pt idx="11">
                  <c:v>45.370537427709571</c:v>
                </c:pt>
                <c:pt idx="12">
                  <c:v>63.765861756762362</c:v>
                </c:pt>
                <c:pt idx="13">
                  <c:v>82.703658251239176</c:v>
                </c:pt>
                <c:pt idx="14">
                  <c:v>102.11671279519909</c:v>
                </c:pt>
                <c:pt idx="15">
                  <c:v>131.1714219587854</c:v>
                </c:pt>
                <c:pt idx="16">
                  <c:v>#N/A</c:v>
                </c:pt>
                <c:pt idx="17">
                  <c:v>#N/A</c:v>
                </c:pt>
                <c:pt idx="18">
                  <c:v>#N/A</c:v>
                </c:pt>
                <c:pt idx="19">
                  <c:v>#N/A</c:v>
                </c:pt>
                <c:pt idx="20">
                  <c:v>#N/A</c:v>
                </c:pt>
              </c:numCache>
            </c:numRef>
          </c:xVal>
          <c:yVal>
            <c:numRef>
              <c:f>'TPU II'!$C$11:$C$31</c:f>
              <c:numCache>
                <c:formatCode>0.00</c:formatCode>
                <c:ptCount val="21"/>
                <c:pt idx="0">
                  <c:v>-2.7636591530508801</c:v>
                </c:pt>
                <c:pt idx="1">
                  <c:v>-2.14178972844809</c:v>
                </c:pt>
                <c:pt idx="2">
                  <c:v>-1.4647206672034401</c:v>
                </c:pt>
                <c:pt idx="3">
                  <c:v>-0.91743200897111199</c:v>
                </c:pt>
                <c:pt idx="4">
                  <c:v>-0.295599023534866</c:v>
                </c:pt>
                <c:pt idx="5">
                  <c:v>0.80246406663497605</c:v>
                </c:pt>
                <c:pt idx="6">
                  <c:v>1.85758552956149</c:v>
                </c:pt>
                <c:pt idx="7">
                  <c:v>3.84800151178904</c:v>
                </c:pt>
                <c:pt idx="8">
                  <c:v>5.4722879986980502</c:v>
                </c:pt>
                <c:pt idx="9">
                  <c:v>8.7424700589052602</c:v>
                </c:pt>
                <c:pt idx="10">
                  <c:v>11.611247377948301</c:v>
                </c:pt>
                <c:pt idx="11">
                  <c:v>22.323817359834699</c:v>
                </c:pt>
                <c:pt idx="12">
                  <c:v>24.404989406101699</c:v>
                </c:pt>
                <c:pt idx="13">
                  <c:v>25.3810561975151</c:v>
                </c:pt>
                <c:pt idx="14">
                  <c:v>25.205238038049298</c:v>
                </c:pt>
                <c:pt idx="15">
                  <c:v>24.754845319275098</c:v>
                </c:pt>
              </c:numCache>
            </c:numRef>
          </c:yVal>
          <c:smooth val="1"/>
          <c:extLst>
            <c:ext xmlns:c16="http://schemas.microsoft.com/office/drawing/2014/chart" uri="{C3380CC4-5D6E-409C-BE32-E72D297353CC}">
              <c16:uniqueId val="{00000000-7C2B-4793-8045-9A82F851B80C}"/>
            </c:ext>
          </c:extLst>
        </c:ser>
        <c:ser>
          <c:idx val="6"/>
          <c:order val="1"/>
          <c:tx>
            <c:v>Rubisco</c:v>
          </c:tx>
          <c:spPr>
            <a:ln w="38100">
              <a:solidFill>
                <a:srgbClr val="993300"/>
              </a:solidFill>
              <a:prstDash val="solid"/>
            </a:ln>
          </c:spPr>
          <c:marker>
            <c:symbol val="none"/>
          </c:marker>
          <c:xVal>
            <c:numRef>
              <c:f>'TPU II'!$B$83:$B$200</c:f>
              <c:numCache>
                <c:formatCode>0.0</c:formatCode>
                <c:ptCount val="118"/>
                <c:pt idx="0">
                  <c:v>3</c:v>
                </c:pt>
                <c:pt idx="1">
                  <c:v>4</c:v>
                </c:pt>
                <c:pt idx="2">
                  <c:v>5</c:v>
                </c:pt>
                <c:pt idx="3">
                  <c:v>7.5</c:v>
                </c:pt>
                <c:pt idx="4">
                  <c:v>10</c:v>
                </c:pt>
                <c:pt idx="5">
                  <c:v>12.5</c:v>
                </c:pt>
                <c:pt idx="6">
                  <c:v>15</c:v>
                </c:pt>
                <c:pt idx="7">
                  <c:v>17.5</c:v>
                </c:pt>
                <c:pt idx="8">
                  <c:v>20</c:v>
                </c:pt>
                <c:pt idx="9">
                  <c:v>22.5</c:v>
                </c:pt>
                <c:pt idx="10">
                  <c:v>25</c:v>
                </c:pt>
                <c:pt idx="11">
                  <c:v>27.5</c:v>
                </c:pt>
                <c:pt idx="12">
                  <c:v>30</c:v>
                </c:pt>
                <c:pt idx="13">
                  <c:v>32.5</c:v>
                </c:pt>
                <c:pt idx="14">
                  <c:v>35</c:v>
                </c:pt>
                <c:pt idx="15">
                  <c:v>37.5</c:v>
                </c:pt>
                <c:pt idx="16">
                  <c:v>40</c:v>
                </c:pt>
                <c:pt idx="17">
                  <c:v>42.5</c:v>
                </c:pt>
                <c:pt idx="18">
                  <c:v>45</c:v>
                </c:pt>
                <c:pt idx="19">
                  <c:v>47.5</c:v>
                </c:pt>
                <c:pt idx="20">
                  <c:v>50</c:v>
                </c:pt>
                <c:pt idx="21">
                  <c:v>52.5</c:v>
                </c:pt>
                <c:pt idx="22">
                  <c:v>55</c:v>
                </c:pt>
                <c:pt idx="23">
                  <c:v>57.5</c:v>
                </c:pt>
                <c:pt idx="24">
                  <c:v>60</c:v>
                </c:pt>
                <c:pt idx="25">
                  <c:v>62.5</c:v>
                </c:pt>
                <c:pt idx="26">
                  <c:v>65</c:v>
                </c:pt>
                <c:pt idx="27">
                  <c:v>67.5</c:v>
                </c:pt>
                <c:pt idx="28">
                  <c:v>70</c:v>
                </c:pt>
                <c:pt idx="29">
                  <c:v>72.5</c:v>
                </c:pt>
                <c:pt idx="30">
                  <c:v>75</c:v>
                </c:pt>
                <c:pt idx="31">
                  <c:v>77.5</c:v>
                </c:pt>
                <c:pt idx="32">
                  <c:v>80</c:v>
                </c:pt>
                <c:pt idx="33">
                  <c:v>82.5</c:v>
                </c:pt>
                <c:pt idx="34">
                  <c:v>85</c:v>
                </c:pt>
                <c:pt idx="35">
                  <c:v>87.5</c:v>
                </c:pt>
                <c:pt idx="36">
                  <c:v>90</c:v>
                </c:pt>
                <c:pt idx="37">
                  <c:v>92.5</c:v>
                </c:pt>
                <c:pt idx="38">
                  <c:v>95</c:v>
                </c:pt>
                <c:pt idx="39">
                  <c:v>96</c:v>
                </c:pt>
                <c:pt idx="40">
                  <c:v>97</c:v>
                </c:pt>
                <c:pt idx="41">
                  <c:v>98</c:v>
                </c:pt>
                <c:pt idx="42">
                  <c:v>99</c:v>
                </c:pt>
                <c:pt idx="43">
                  <c:v>100</c:v>
                </c:pt>
                <c:pt idx="44">
                  <c:v>101</c:v>
                </c:pt>
                <c:pt idx="45">
                  <c:v>102</c:v>
                </c:pt>
                <c:pt idx="46">
                  <c:v>103</c:v>
                </c:pt>
                <c:pt idx="47">
                  <c:v>104</c:v>
                </c:pt>
                <c:pt idx="48">
                  <c:v>105</c:v>
                </c:pt>
                <c:pt idx="49">
                  <c:v>106</c:v>
                </c:pt>
                <c:pt idx="50">
                  <c:v>107</c:v>
                </c:pt>
                <c:pt idx="51">
                  <c:v>108</c:v>
                </c:pt>
                <c:pt idx="52">
                  <c:v>109</c:v>
                </c:pt>
                <c:pt idx="53">
                  <c:v>110</c:v>
                </c:pt>
                <c:pt idx="54">
                  <c:v>111</c:v>
                </c:pt>
                <c:pt idx="55">
                  <c:v>112</c:v>
                </c:pt>
                <c:pt idx="56">
                  <c:v>113</c:v>
                </c:pt>
                <c:pt idx="57">
                  <c:v>114</c:v>
                </c:pt>
                <c:pt idx="58">
                  <c:v>115</c:v>
                </c:pt>
                <c:pt idx="59">
                  <c:v>116</c:v>
                </c:pt>
                <c:pt idx="60">
                  <c:v>117</c:v>
                </c:pt>
                <c:pt idx="61">
                  <c:v>118</c:v>
                </c:pt>
                <c:pt idx="62">
                  <c:v>119</c:v>
                </c:pt>
                <c:pt idx="63">
                  <c:v>120</c:v>
                </c:pt>
                <c:pt idx="64">
                  <c:v>121</c:v>
                </c:pt>
                <c:pt idx="65">
                  <c:v>122</c:v>
                </c:pt>
                <c:pt idx="66">
                  <c:v>123</c:v>
                </c:pt>
                <c:pt idx="67">
                  <c:v>124</c:v>
                </c:pt>
                <c:pt idx="68">
                  <c:v>125</c:v>
                </c:pt>
                <c:pt idx="69">
                  <c:v>126</c:v>
                </c:pt>
                <c:pt idx="70">
                  <c:v>127</c:v>
                </c:pt>
                <c:pt idx="71">
                  <c:v>128</c:v>
                </c:pt>
                <c:pt idx="72">
                  <c:v>129</c:v>
                </c:pt>
                <c:pt idx="73">
                  <c:v>130</c:v>
                </c:pt>
                <c:pt idx="74">
                  <c:v>131</c:v>
                </c:pt>
                <c:pt idx="75">
                  <c:v>132</c:v>
                </c:pt>
                <c:pt idx="76">
                  <c:v>133</c:v>
                </c:pt>
                <c:pt idx="77">
                  <c:v>134</c:v>
                </c:pt>
                <c:pt idx="78">
                  <c:v>135</c:v>
                </c:pt>
                <c:pt idx="79">
                  <c:v>136</c:v>
                </c:pt>
                <c:pt idx="80">
                  <c:v>137</c:v>
                </c:pt>
                <c:pt idx="81">
                  <c:v>138</c:v>
                </c:pt>
                <c:pt idx="82">
                  <c:v>139</c:v>
                </c:pt>
                <c:pt idx="83">
                  <c:v>140</c:v>
                </c:pt>
                <c:pt idx="84">
                  <c:v>141</c:v>
                </c:pt>
                <c:pt idx="85">
                  <c:v>142</c:v>
                </c:pt>
                <c:pt idx="86">
                  <c:v>143</c:v>
                </c:pt>
                <c:pt idx="87">
                  <c:v>144</c:v>
                </c:pt>
                <c:pt idx="88">
                  <c:v>145</c:v>
                </c:pt>
                <c:pt idx="89">
                  <c:v>146</c:v>
                </c:pt>
                <c:pt idx="90">
                  <c:v>147</c:v>
                </c:pt>
                <c:pt idx="91">
                  <c:v>148</c:v>
                </c:pt>
                <c:pt idx="92">
                  <c:v>149</c:v>
                </c:pt>
                <c:pt idx="93">
                  <c:v>150</c:v>
                </c:pt>
                <c:pt idx="94">
                  <c:v>151</c:v>
                </c:pt>
                <c:pt idx="95">
                  <c:v>152</c:v>
                </c:pt>
                <c:pt idx="96">
                  <c:v>153</c:v>
                </c:pt>
                <c:pt idx="97">
                  <c:v>154</c:v>
                </c:pt>
                <c:pt idx="98">
                  <c:v>155</c:v>
                </c:pt>
                <c:pt idx="99">
                  <c:v>156</c:v>
                </c:pt>
                <c:pt idx="100">
                  <c:v>157</c:v>
                </c:pt>
                <c:pt idx="101">
                  <c:v>158</c:v>
                </c:pt>
                <c:pt idx="102">
                  <c:v>159</c:v>
                </c:pt>
                <c:pt idx="103">
                  <c:v>160</c:v>
                </c:pt>
                <c:pt idx="104">
                  <c:v>161</c:v>
                </c:pt>
                <c:pt idx="105">
                  <c:v>162</c:v>
                </c:pt>
                <c:pt idx="106">
                  <c:v>163</c:v>
                </c:pt>
                <c:pt idx="107">
                  <c:v>164</c:v>
                </c:pt>
                <c:pt idx="108">
                  <c:v>165</c:v>
                </c:pt>
                <c:pt idx="109">
                  <c:v>166</c:v>
                </c:pt>
                <c:pt idx="110">
                  <c:v>167</c:v>
                </c:pt>
                <c:pt idx="111">
                  <c:v>168</c:v>
                </c:pt>
                <c:pt idx="112">
                  <c:v>169</c:v>
                </c:pt>
                <c:pt idx="113">
                  <c:v>170</c:v>
                </c:pt>
                <c:pt idx="114">
                  <c:v>171</c:v>
                </c:pt>
                <c:pt idx="115">
                  <c:v>172</c:v>
                </c:pt>
                <c:pt idx="116">
                  <c:v>173</c:v>
                </c:pt>
                <c:pt idx="117">
                  <c:v>174</c:v>
                </c:pt>
              </c:numCache>
            </c:numRef>
          </c:xVal>
          <c:yVal>
            <c:numRef>
              <c:f>'TPU II'!$C$83:$C$200</c:f>
              <c:numCache>
                <c:formatCode>0.00</c:formatCode>
                <c:ptCount val="118"/>
                <c:pt idx="0">
                  <c:v>-2.3795224224975988</c:v>
                </c:pt>
                <c:pt idx="1">
                  <c:v>-1.4648766438057279</c:v>
                </c:pt>
                <c:pt idx="2">
                  <c:v>-0.57335581731969709</c:v>
                </c:pt>
                <c:pt idx="3">
                  <c:v>1.5598535839772223</c:v>
                </c:pt>
                <c:pt idx="4">
                  <c:v>3.5662442502390705</c:v>
                </c:pt>
                <c:pt idx="5">
                  <c:v>5.4567987368716091</c:v>
                </c:pt>
                <c:pt idx="6">
                  <c:v>7.2412670537546227</c:v>
                </c:pt>
                <c:pt idx="7">
                  <c:v>8.9283348533944054</c:v>
                </c:pt>
                <c:pt idx="8">
                  <c:v>10.525764810391109</c:v>
                </c:pt>
                <c:pt idx="9">
                  <c:v>12.040516048632398</c:v>
                </c:pt>
                <c:pt idx="10">
                  <c:v>13.478845492567672</c:v>
                </c:pt>
                <c:pt idx="11">
                  <c:v>14.846394255890408</c:v>
                </c:pt>
                <c:pt idx="12">
                  <c:v>16.14826158284114</c:v>
                </c:pt>
                <c:pt idx="13">
                  <c:v>17.389068385467052</c:v>
                </c:pt>
                <c:pt idx="14">
                  <c:v>18.573012045609655</c:v>
                </c:pt>
                <c:pt idx="15">
                  <c:v>19.703913851341767</c:v>
                </c:pt>
                <c:pt idx="16">
                  <c:v>20.785260197493159</c:v>
                </c:pt>
                <c:pt idx="17">
                  <c:v>21.820238486149069</c:v>
                </c:pt>
                <c:pt idx="18">
                  <c:v>22.811768505852339</c:v>
                </c:pt>
                <c:pt idx="19">
                  <c:v>23.762529940164288</c:v>
                </c:pt>
                <c:pt idx="20">
                  <c:v>24.67498655138343</c:v>
                </c:pt>
                <c:pt idx="21">
                  <c:v>25.551407499000224</c:v>
                </c:pt>
                <c:pt idx="22">
                  <c:v>26.393886181271334</c:v>
                </c:pt>
                <c:pt idx="23">
                  <c:v>27.204356929274145</c:v>
                </c:pt>
                <c:pt idx="24">
                  <c:v>27.984609833682306</c:v>
                </c:pt>
                <c:pt idx="25">
                  <c:v>28.736303943473608</c:v>
                </c:pt>
                <c:pt idx="26">
                  <c:v>29.460979041388544</c:v>
                </c:pt>
                <c:pt idx="27">
                  <c:v>30.160066172029694</c:v>
                </c:pt>
                <c:pt idx="28">
                  <c:v>30.83489707408059</c:v>
                </c:pt>
                <c:pt idx="29">
                  <c:v>31.486712647457832</c:v>
                </c:pt>
                <c:pt idx="30">
                  <c:v>32.116670568663743</c:v>
                </c:pt>
                <c:pt idx="31">
                  <c:v>32.725852152664139</c:v>
                </c:pt>
                <c:pt idx="32">
                  <c:v>33.315268546855449</c:v>
                </c:pt>
                <c:pt idx="33">
                  <c:v>33.885866331757526</c:v>
                </c:pt>
                <c:pt idx="34">
                  <c:v>34.438532593686794</c:v>
                </c:pt>
                <c:pt idx="35">
                  <c:v>34.974099526588503</c:v>
                </c:pt>
                <c:pt idx="36">
                  <c:v>35.493348613238041</c:v>
                </c:pt>
                <c:pt idx="37">
                  <c:v>35.997014429994131</c:v>
                </c:pt>
                <c:pt idx="38">
                  <c:v>36.48578811406103</c:v>
                </c:pt>
                <c:pt idx="39">
                  <c:v>36.677274869294664</c:v>
                </c:pt>
                <c:pt idx="40">
                  <c:v>36.866523383307118</c:v>
                </c:pt>
                <c:pt idx="41">
                  <c:v>37.053572671448343</c:v>
                </c:pt>
                <c:pt idx="42">
                  <c:v>37.238460847524664</c:v>
                </c:pt>
                <c:pt idx="43">
                  <c:v>37.421225149689711</c:v>
                </c:pt>
                <c:pt idx="44">
                  <c:v>37.601901965448029</c:v>
                </c:pt>
                <c:pt idx="45">
                  <c:v>37.780526855806954</c:v>
                </c:pt>
                <c:pt idx="46">
                  <c:v>37.957134578610145</c:v>
                </c:pt>
                <c:pt idx="47">
                  <c:v>38.131759111085124</c:v>
                </c:pt>
                <c:pt idx="48">
                  <c:v>38.304433671635458</c:v>
                </c:pt>
                <c:pt idx="49">
                  <c:v>38.475190740906946</c:v>
                </c:pt>
                <c:pt idx="50">
                  <c:v>38.644062082155891</c:v>
                </c:pt>
                <c:pt idx="51">
                  <c:v>38.811078760946259</c:v>
                </c:pt>
                <c:pt idx="52">
                  <c:v>38.976271164201449</c:v>
                </c:pt>
                <c:pt idx="53">
                  <c:v>39.139669018635111</c:v>
                </c:pt>
                <c:pt idx="54">
                  <c:v>39.30130140858455</c:v>
                </c:pt>
                <c:pt idx="55">
                  <c:v>39.46119679326921</c:v>
                </c:pt>
                <c:pt idx="56">
                  <c:v>39.619383023495722</c:v>
                </c:pt>
                <c:pt idx="57">
                  <c:v>39.775887357830065</c:v>
                </c:pt>
                <c:pt idx="58">
                  <c:v>39.930736478256641</c:v>
                </c:pt>
                <c:pt idx="59">
                  <c:v>40.083956505343124</c:v>
                </c:pt>
                <c:pt idx="60">
                  <c:v>40.235573012929201</c:v>
                </c:pt>
                <c:pt idx="61">
                  <c:v>40.385611042356501</c:v>
                </c:pt>
                <c:pt idx="62">
                  <c:v>40.534095116256402</c:v>
                </c:pt>
                <c:pt idx="63">
                  <c:v>40.681049251911659</c:v>
                </c:pt>
                <c:pt idx="64">
                  <c:v>40.826496974207117</c:v>
                </c:pt>
                <c:pt idx="65">
                  <c:v>40.970461328184157</c:v>
                </c:pt>
                <c:pt idx="66">
                  <c:v>41.112964891212975</c:v>
                </c:pt>
                <c:pt idx="67">
                  <c:v>41.254029784796309</c:v>
                </c:pt>
                <c:pt idx="68">
                  <c:v>41.393677686017256</c:v>
                </c:pt>
                <c:pt idx="69">
                  <c:v>41.531929838644068</c:v>
                </c:pt>
                <c:pt idx="70">
                  <c:v>41.668807063903415</c:v>
                </c:pt>
                <c:pt idx="71">
                  <c:v>41.80432977093399</c:v>
                </c:pt>
                <c:pt idx="72">
                  <c:v>41.938517966931215</c:v>
                </c:pt>
                <c:pt idx="73">
                  <c:v>42.0713912669937</c:v>
                </c:pt>
                <c:pt idx="74">
                  <c:v>42.202968903681757</c:v>
                </c:pt>
                <c:pt idx="75">
                  <c:v>42.333269736297545</c:v>
                </c:pt>
                <c:pt idx="76">
                  <c:v>42.46231225989645</c:v>
                </c:pt>
                <c:pt idx="77">
                  <c:v>42.59011461403859</c:v>
                </c:pt>
                <c:pt idx="78">
                  <c:v>42.71669459128924</c:v>
                </c:pt>
                <c:pt idx="79">
                  <c:v>42.842069645476499</c:v>
                </c:pt>
                <c:pt idx="80">
                  <c:v>42.966256899714239</c:v>
                </c:pt>
                <c:pt idx="81">
                  <c:v>43.089273154198153</c:v>
                </c:pt>
                <c:pt idx="82">
                  <c:v>43.211134893782237</c:v>
                </c:pt>
                <c:pt idx="83">
                  <c:v>43.331858295343018</c:v>
                </c:pt>
                <c:pt idx="84">
                  <c:v>43.451459234938298</c:v>
                </c:pt>
                <c:pt idx="85">
                  <c:v>43.569953294767224</c:v>
                </c:pt>
                <c:pt idx="86">
                  <c:v>43.687355769937902</c:v>
                </c:pt>
                <c:pt idx="87">
                  <c:v>43.803681675048956</c:v>
                </c:pt>
                <c:pt idx="88">
                  <c:v>43.918945750590758</c:v>
                </c:pt>
                <c:pt idx="89">
                  <c:v>44.033162469172204</c:v>
                </c:pt>
                <c:pt idx="90">
                  <c:v>44.146346041578504</c:v>
                </c:pt>
                <c:pt idx="91">
                  <c:v>44.258510422665367</c:v>
                </c:pt>
                <c:pt idx="92">
                  <c:v>44.369669317094591</c:v>
                </c:pt>
                <c:pt idx="93">
                  <c:v>44.479836184916195</c:v>
                </c:pt>
                <c:pt idx="94">
                  <c:v>44.589024247001639</c:v>
                </c:pt>
                <c:pt idx="95">
                  <c:v>44.697246490333015</c:v>
                </c:pt>
                <c:pt idx="96">
                  <c:v>44.804515673152338</c:v>
                </c:pt>
                <c:pt idx="97">
                  <c:v>44.910844329975568</c:v>
                </c:pt>
                <c:pt idx="98">
                  <c:v>45.016244776475126</c:v>
                </c:pt>
                <c:pt idx="99">
                  <c:v>45.120729114235296</c:v>
                </c:pt>
                <c:pt idx="100">
                  <c:v>45.224309235383963</c:v>
                </c:pt>
                <c:pt idx="101">
                  <c:v>45.32699682710485</c:v>
                </c:pt>
                <c:pt idx="102">
                  <c:v>45.428803376033358</c:v>
                </c:pt>
                <c:pt idx="103">
                  <c:v>45.529740172539981</c:v>
                </c:pt>
                <c:pt idx="104">
                  <c:v>45.629818314904192</c:v>
                </c:pt>
                <c:pt idx="105">
                  <c:v>45.729048713382483</c:v>
                </c:pt>
                <c:pt idx="106">
                  <c:v>45.827442094173215</c:v>
                </c:pt>
                <c:pt idx="107">
                  <c:v>45.925009003281801</c:v>
                </c:pt>
                <c:pt idx="108">
                  <c:v>46.021759810288707</c:v>
                </c:pt>
                <c:pt idx="109">
                  <c:v>46.117704712023382</c:v>
                </c:pt>
                <c:pt idx="110">
                  <c:v>46.212853736146798</c:v>
                </c:pt>
                <c:pt idx="111">
                  <c:v>46.307216744645082</c:v>
                </c:pt>
                <c:pt idx="112">
                  <c:v>46.400803437237059</c:v>
                </c:pt>
                <c:pt idx="113">
                  <c:v>46.49362335469791</c:v>
                </c:pt>
                <c:pt idx="114">
                  <c:v>46.585685882101622</c:v>
                </c:pt>
                <c:pt idx="115">
                  <c:v>46.677000251984211</c:v>
                </c:pt>
                <c:pt idx="116">
                  <c:v>46.767575547430297</c:v>
                </c:pt>
                <c:pt idx="117">
                  <c:v>46.857420705084913</c:v>
                </c:pt>
              </c:numCache>
            </c:numRef>
          </c:yVal>
          <c:smooth val="1"/>
          <c:extLst>
            <c:ext xmlns:c16="http://schemas.microsoft.com/office/drawing/2014/chart" uri="{C3380CC4-5D6E-409C-BE32-E72D297353CC}">
              <c16:uniqueId val="{00000001-7C2B-4793-8045-9A82F851B80C}"/>
            </c:ext>
          </c:extLst>
        </c:ser>
        <c:ser>
          <c:idx val="7"/>
          <c:order val="2"/>
          <c:tx>
            <c:v>RuBP_regen</c:v>
          </c:tx>
          <c:spPr>
            <a:ln w="38100">
              <a:solidFill>
                <a:srgbClr val="3366FF"/>
              </a:solidFill>
              <a:prstDash val="solid"/>
            </a:ln>
          </c:spPr>
          <c:marker>
            <c:symbol val="none"/>
          </c:marker>
          <c:xVal>
            <c:numRef>
              <c:f>'TPU II'!$B$83:$B$200</c:f>
              <c:numCache>
                <c:formatCode>0.0</c:formatCode>
                <c:ptCount val="118"/>
                <c:pt idx="0">
                  <c:v>3</c:v>
                </c:pt>
                <c:pt idx="1">
                  <c:v>4</c:v>
                </c:pt>
                <c:pt idx="2">
                  <c:v>5</c:v>
                </c:pt>
                <c:pt idx="3">
                  <c:v>7.5</c:v>
                </c:pt>
                <c:pt idx="4">
                  <c:v>10</c:v>
                </c:pt>
                <c:pt idx="5">
                  <c:v>12.5</c:v>
                </c:pt>
                <c:pt idx="6">
                  <c:v>15</c:v>
                </c:pt>
                <c:pt idx="7">
                  <c:v>17.5</c:v>
                </c:pt>
                <c:pt idx="8">
                  <c:v>20</c:v>
                </c:pt>
                <c:pt idx="9">
                  <c:v>22.5</c:v>
                </c:pt>
                <c:pt idx="10">
                  <c:v>25</c:v>
                </c:pt>
                <c:pt idx="11">
                  <c:v>27.5</c:v>
                </c:pt>
                <c:pt idx="12">
                  <c:v>30</c:v>
                </c:pt>
                <c:pt idx="13">
                  <c:v>32.5</c:v>
                </c:pt>
                <c:pt idx="14">
                  <c:v>35</c:v>
                </c:pt>
                <c:pt idx="15">
                  <c:v>37.5</c:v>
                </c:pt>
                <c:pt idx="16">
                  <c:v>40</c:v>
                </c:pt>
                <c:pt idx="17">
                  <c:v>42.5</c:v>
                </c:pt>
                <c:pt idx="18">
                  <c:v>45</c:v>
                </c:pt>
                <c:pt idx="19">
                  <c:v>47.5</c:v>
                </c:pt>
                <c:pt idx="20">
                  <c:v>50</c:v>
                </c:pt>
                <c:pt idx="21">
                  <c:v>52.5</c:v>
                </c:pt>
                <c:pt idx="22">
                  <c:v>55</c:v>
                </c:pt>
                <c:pt idx="23">
                  <c:v>57.5</c:v>
                </c:pt>
                <c:pt idx="24">
                  <c:v>60</c:v>
                </c:pt>
                <c:pt idx="25">
                  <c:v>62.5</c:v>
                </c:pt>
                <c:pt idx="26">
                  <c:v>65</c:v>
                </c:pt>
                <c:pt idx="27">
                  <c:v>67.5</c:v>
                </c:pt>
                <c:pt idx="28">
                  <c:v>70</c:v>
                </c:pt>
                <c:pt idx="29">
                  <c:v>72.5</c:v>
                </c:pt>
                <c:pt idx="30">
                  <c:v>75</c:v>
                </c:pt>
                <c:pt idx="31">
                  <c:v>77.5</c:v>
                </c:pt>
                <c:pt idx="32">
                  <c:v>80</c:v>
                </c:pt>
                <c:pt idx="33">
                  <c:v>82.5</c:v>
                </c:pt>
                <c:pt idx="34">
                  <c:v>85</c:v>
                </c:pt>
                <c:pt idx="35">
                  <c:v>87.5</c:v>
                </c:pt>
                <c:pt idx="36">
                  <c:v>90</c:v>
                </c:pt>
                <c:pt idx="37">
                  <c:v>92.5</c:v>
                </c:pt>
                <c:pt idx="38">
                  <c:v>95</c:v>
                </c:pt>
                <c:pt idx="39">
                  <c:v>96</c:v>
                </c:pt>
                <c:pt idx="40">
                  <c:v>97</c:v>
                </c:pt>
                <c:pt idx="41">
                  <c:v>98</c:v>
                </c:pt>
                <c:pt idx="42">
                  <c:v>99</c:v>
                </c:pt>
                <c:pt idx="43">
                  <c:v>100</c:v>
                </c:pt>
                <c:pt idx="44">
                  <c:v>101</c:v>
                </c:pt>
                <c:pt idx="45">
                  <c:v>102</c:v>
                </c:pt>
                <c:pt idx="46">
                  <c:v>103</c:v>
                </c:pt>
                <c:pt idx="47">
                  <c:v>104</c:v>
                </c:pt>
                <c:pt idx="48">
                  <c:v>105</c:v>
                </c:pt>
                <c:pt idx="49">
                  <c:v>106</c:v>
                </c:pt>
                <c:pt idx="50">
                  <c:v>107</c:v>
                </c:pt>
                <c:pt idx="51">
                  <c:v>108</c:v>
                </c:pt>
                <c:pt idx="52">
                  <c:v>109</c:v>
                </c:pt>
                <c:pt idx="53">
                  <c:v>110</c:v>
                </c:pt>
                <c:pt idx="54">
                  <c:v>111</c:v>
                </c:pt>
                <c:pt idx="55">
                  <c:v>112</c:v>
                </c:pt>
                <c:pt idx="56">
                  <c:v>113</c:v>
                </c:pt>
                <c:pt idx="57">
                  <c:v>114</c:v>
                </c:pt>
                <c:pt idx="58">
                  <c:v>115</c:v>
                </c:pt>
                <c:pt idx="59">
                  <c:v>116</c:v>
                </c:pt>
                <c:pt idx="60">
                  <c:v>117</c:v>
                </c:pt>
                <c:pt idx="61">
                  <c:v>118</c:v>
                </c:pt>
                <c:pt idx="62">
                  <c:v>119</c:v>
                </c:pt>
                <c:pt idx="63">
                  <c:v>120</c:v>
                </c:pt>
                <c:pt idx="64">
                  <c:v>121</c:v>
                </c:pt>
                <c:pt idx="65">
                  <c:v>122</c:v>
                </c:pt>
                <c:pt idx="66">
                  <c:v>123</c:v>
                </c:pt>
                <c:pt idx="67">
                  <c:v>124</c:v>
                </c:pt>
                <c:pt idx="68">
                  <c:v>125</c:v>
                </c:pt>
                <c:pt idx="69">
                  <c:v>126</c:v>
                </c:pt>
                <c:pt idx="70">
                  <c:v>127</c:v>
                </c:pt>
                <c:pt idx="71">
                  <c:v>128</c:v>
                </c:pt>
                <c:pt idx="72">
                  <c:v>129</c:v>
                </c:pt>
                <c:pt idx="73">
                  <c:v>130</c:v>
                </c:pt>
                <c:pt idx="74">
                  <c:v>131</c:v>
                </c:pt>
                <c:pt idx="75">
                  <c:v>132</c:v>
                </c:pt>
                <c:pt idx="76">
                  <c:v>133</c:v>
                </c:pt>
                <c:pt idx="77">
                  <c:v>134</c:v>
                </c:pt>
                <c:pt idx="78">
                  <c:v>135</c:v>
                </c:pt>
                <c:pt idx="79">
                  <c:v>136</c:v>
                </c:pt>
                <c:pt idx="80">
                  <c:v>137</c:v>
                </c:pt>
                <c:pt idx="81">
                  <c:v>138</c:v>
                </c:pt>
                <c:pt idx="82">
                  <c:v>139</c:v>
                </c:pt>
                <c:pt idx="83">
                  <c:v>140</c:v>
                </c:pt>
                <c:pt idx="84">
                  <c:v>141</c:v>
                </c:pt>
                <c:pt idx="85">
                  <c:v>142</c:v>
                </c:pt>
                <c:pt idx="86">
                  <c:v>143</c:v>
                </c:pt>
                <c:pt idx="87">
                  <c:v>144</c:v>
                </c:pt>
                <c:pt idx="88">
                  <c:v>145</c:v>
                </c:pt>
                <c:pt idx="89">
                  <c:v>146</c:v>
                </c:pt>
                <c:pt idx="90">
                  <c:v>147</c:v>
                </c:pt>
                <c:pt idx="91">
                  <c:v>148</c:v>
                </c:pt>
                <c:pt idx="92">
                  <c:v>149</c:v>
                </c:pt>
                <c:pt idx="93">
                  <c:v>150</c:v>
                </c:pt>
                <c:pt idx="94">
                  <c:v>151</c:v>
                </c:pt>
                <c:pt idx="95">
                  <c:v>152</c:v>
                </c:pt>
                <c:pt idx="96">
                  <c:v>153</c:v>
                </c:pt>
                <c:pt idx="97">
                  <c:v>154</c:v>
                </c:pt>
                <c:pt idx="98">
                  <c:v>155</c:v>
                </c:pt>
                <c:pt idx="99">
                  <c:v>156</c:v>
                </c:pt>
                <c:pt idx="100">
                  <c:v>157</c:v>
                </c:pt>
                <c:pt idx="101">
                  <c:v>158</c:v>
                </c:pt>
                <c:pt idx="102">
                  <c:v>159</c:v>
                </c:pt>
                <c:pt idx="103">
                  <c:v>160</c:v>
                </c:pt>
                <c:pt idx="104">
                  <c:v>161</c:v>
                </c:pt>
                <c:pt idx="105">
                  <c:v>162</c:v>
                </c:pt>
                <c:pt idx="106">
                  <c:v>163</c:v>
                </c:pt>
                <c:pt idx="107">
                  <c:v>164</c:v>
                </c:pt>
                <c:pt idx="108">
                  <c:v>165</c:v>
                </c:pt>
                <c:pt idx="109">
                  <c:v>166</c:v>
                </c:pt>
                <c:pt idx="110">
                  <c:v>167</c:v>
                </c:pt>
                <c:pt idx="111">
                  <c:v>168</c:v>
                </c:pt>
                <c:pt idx="112">
                  <c:v>169</c:v>
                </c:pt>
                <c:pt idx="113">
                  <c:v>170</c:v>
                </c:pt>
                <c:pt idx="114">
                  <c:v>171</c:v>
                </c:pt>
                <c:pt idx="115">
                  <c:v>172</c:v>
                </c:pt>
                <c:pt idx="116">
                  <c:v>173</c:v>
                </c:pt>
                <c:pt idx="117">
                  <c:v>174</c:v>
                </c:pt>
              </c:numCache>
            </c:numRef>
          </c:xVal>
          <c:yVal>
            <c:numRef>
              <c:f>'TPU II'!$D$83:$D$200</c:f>
              <c:numCache>
                <c:formatCode>0.00</c:formatCode>
                <c:ptCount val="118"/>
                <c:pt idx="0">
                  <c:v>-4.2681627661447079</c:v>
                </c:pt>
                <c:pt idx="1">
                  <c:v>-1.4572110523427002</c:v>
                </c:pt>
                <c:pt idx="2">
                  <c:v>0.92098177107931201</c:v>
                </c:pt>
                <c:pt idx="3">
                  <c:v>5.5231421484106633</c:v>
                </c:pt>
                <c:pt idx="4">
                  <c:v>8.8462740757120617</c:v>
                </c:pt>
                <c:pt idx="5">
                  <c:v>11.358523870742456</c:v>
                </c:pt>
                <c:pt idx="6">
                  <c:v>13.324414918290246</c:v>
                </c:pt>
                <c:pt idx="7">
                  <c:v>14.904698684034811</c:v>
                </c:pt>
                <c:pt idx="8">
                  <c:v>16.202696617212549</c:v>
                </c:pt>
                <c:pt idx="9">
                  <c:v>17.287844110076769</c:v>
                </c:pt>
                <c:pt idx="10">
                  <c:v>18.208529687660775</c:v>
                </c:pt>
                <c:pt idx="11">
                  <c:v>18.999507788295116</c:v>
                </c:pt>
                <c:pt idx="12">
                  <c:v>19.686384741381126</c:v>
                </c:pt>
                <c:pt idx="13">
                  <c:v>20.288442896232393</c:v>
                </c:pt>
                <c:pt idx="14">
                  <c:v>20.820479379887395</c:v>
                </c:pt>
                <c:pt idx="15">
                  <c:v>21.294038549026389</c:v>
                </c:pt>
                <c:pt idx="16">
                  <c:v>21.718259227188145</c:v>
                </c:pt>
                <c:pt idx="17">
                  <c:v>22.100470241735106</c:v>
                </c:pt>
                <c:pt idx="18">
                  <c:v>22.446617383499706</c:v>
                </c:pt>
                <c:pt idx="19">
                  <c:v>22.761574952892538</c:v>
                </c:pt>
                <c:pt idx="20">
                  <c:v>23.049376721020444</c:v>
                </c:pt>
                <c:pt idx="21">
                  <c:v>23.313389619050476</c:v>
                </c:pt>
                <c:pt idx="22">
                  <c:v>23.556446066952599</c:v>
                </c:pt>
                <c:pt idx="23">
                  <c:v>23.780945993713658</c:v>
                </c:pt>
                <c:pt idx="24">
                  <c:v>23.988936350061973</c:v>
                </c:pt>
                <c:pt idx="25">
                  <c:v>24.182173701393634</c:v>
                </c:pt>
                <c:pt idx="26">
                  <c:v>24.362173957525346</c:v>
                </c:pt>
                <c:pt idx="27">
                  <c:v>24.530252221165625</c:v>
                </c:pt>
                <c:pt idx="28">
                  <c:v>24.687554972318896</c:v>
                </c:pt>
                <c:pt idx="29">
                  <c:v>24.835086254913499</c:v>
                </c:pt>
                <c:pt idx="30">
                  <c:v>24.973729130384442</c:v>
                </c:pt>
                <c:pt idx="31">
                  <c:v>25.104263367066686</c:v>
                </c:pt>
                <c:pt idx="32">
                  <c:v>25.227380114037132</c:v>
                </c:pt>
                <c:pt idx="33">
                  <c:v>25.343694142582088</c:v>
                </c:pt>
                <c:pt idx="34">
                  <c:v>25.453754113040045</c:v>
                </c:pt>
                <c:pt idx="35">
                  <c:v>25.558051228896794</c:v>
                </c:pt>
                <c:pt idx="36">
                  <c:v>25.657026566150336</c:v>
                </c:pt>
                <c:pt idx="37">
                  <c:v>25.751077308641086</c:v>
                </c:pt>
                <c:pt idx="38">
                  <c:v>25.840562075243565</c:v>
                </c:pt>
                <c:pt idx="39">
                  <c:v>25.875151273201684</c:v>
                </c:pt>
                <c:pt idx="40">
                  <c:v>25.909081571840712</c:v>
                </c:pt>
                <c:pt idx="41">
                  <c:v>25.942371620865423</c:v>
                </c:pt>
                <c:pt idx="42">
                  <c:v>25.975039372735697</c:v>
                </c:pt>
                <c:pt idx="43">
                  <c:v>26.007102114949131</c:v>
                </c:pt>
                <c:pt idx="44">
                  <c:v>26.038576500546437</c:v>
                </c:pt>
                <c:pt idx="45">
                  <c:v>26.069478576952815</c:v>
                </c:pt>
                <c:pt idx="46">
                  <c:v>26.099823813260159</c:v>
                </c:pt>
                <c:pt idx="47">
                  <c:v>26.129627126047644</c:v>
                </c:pt>
                <c:pt idx="48">
                  <c:v>26.158902903831148</c:v>
                </c:pt>
                <c:pt idx="49">
                  <c:v>26.187665030225791</c:v>
                </c:pt>
                <c:pt idx="50">
                  <c:v>26.215926905899895</c:v>
                </c:pt>
                <c:pt idx="51">
                  <c:v>26.243701469393301</c:v>
                </c:pt>
                <c:pt idx="52">
                  <c:v>26.271001216867983</c:v>
                </c:pt>
                <c:pt idx="53">
                  <c:v>26.297838220854345</c:v>
                </c:pt>
                <c:pt idx="54">
                  <c:v>26.32422414805221</c:v>
                </c:pt>
                <c:pt idx="55">
                  <c:v>26.350170276241752</c:v>
                </c:pt>
                <c:pt idx="56">
                  <c:v>26.375687510355736</c:v>
                </c:pt>
                <c:pt idx="57">
                  <c:v>26.400786397761333</c:v>
                </c:pt>
                <c:pt idx="58">
                  <c:v>26.425477142796353</c:v>
                </c:pt>
                <c:pt idx="59">
                  <c:v>26.449769620602126</c:v>
                </c:pt>
                <c:pt idx="60">
                  <c:v>26.473673390292298</c:v>
                </c:pt>
                <c:pt idx="61">
                  <c:v>26.49719770749455</c:v>
                </c:pt>
                <c:pt idx="62">
                  <c:v>26.520351536299707</c:v>
                </c:pt>
                <c:pt idx="63">
                  <c:v>26.543143560650723</c:v>
                </c:pt>
                <c:pt idx="64">
                  <c:v>26.56558219520188</c:v>
                </c:pt>
                <c:pt idx="65">
                  <c:v>26.587675595676792</c:v>
                </c:pt>
                <c:pt idx="66">
                  <c:v>26.609431668751949</c:v>
                </c:pt>
                <c:pt idx="67">
                  <c:v>26.630858081490938</c:v>
                </c:pt>
                <c:pt idx="68">
                  <c:v>26.651962270353117</c:v>
                </c:pt>
                <c:pt idx="69">
                  <c:v>26.672751449798803</c:v>
                </c:pt>
                <c:pt idx="70">
                  <c:v>26.693232620512028</c:v>
                </c:pt>
                <c:pt idx="71">
                  <c:v>26.713412577260499</c:v>
                </c:pt>
                <c:pt idx="72">
                  <c:v>26.733297916411271</c:v>
                </c:pt>
                <c:pt idx="73">
                  <c:v>26.752895043119683</c:v>
                </c:pt>
                <c:pt idx="74">
                  <c:v>26.772210178207906</c:v>
                </c:pt>
                <c:pt idx="75">
                  <c:v>26.791249364748712</c:v>
                </c:pt>
                <c:pt idx="76">
                  <c:v>26.810018474369055</c:v>
                </c:pt>
                <c:pt idx="77">
                  <c:v>26.828523213287276</c:v>
                </c:pt>
                <c:pt idx="78">
                  <c:v>26.846769128097005</c:v>
                </c:pt>
                <c:pt idx="79">
                  <c:v>26.864761611310026</c:v>
                </c:pt>
                <c:pt idx="80">
                  <c:v>26.882505906669781</c:v>
                </c:pt>
                <c:pt idx="81">
                  <c:v>26.900007114246502</c:v>
                </c:pt>
                <c:pt idx="82">
                  <c:v>26.917270195324363</c:v>
                </c:pt>
                <c:pt idx="83">
                  <c:v>26.934299977090461</c:v>
                </c:pt>
                <c:pt idx="84">
                  <c:v>26.951101157135032</c:v>
                </c:pt>
                <c:pt idx="85">
                  <c:v>26.967678307771585</c:v>
                </c:pt>
                <c:pt idx="86">
                  <c:v>26.984035880185406</c:v>
                </c:pt>
                <c:pt idx="87">
                  <c:v>27.000178208418252</c:v>
                </c:pt>
                <c:pt idx="88">
                  <c:v>27.016109513196838</c:v>
                </c:pt>
                <c:pt idx="89">
                  <c:v>27.031833905612082</c:v>
                </c:pt>
                <c:pt idx="90">
                  <c:v>27.047355390655973</c:v>
                </c:pt>
                <c:pt idx="91">
                  <c:v>27.062677870622366</c:v>
                </c:pt>
                <c:pt idx="92">
                  <c:v>27.077805148377823</c:v>
                </c:pt>
                <c:pt idx="93">
                  <c:v>27.092740930508221</c:v>
                </c:pt>
                <c:pt idx="94">
                  <c:v>27.107488830346622</c:v>
                </c:pt>
                <c:pt idx="95">
                  <c:v>27.122052370887598</c:v>
                </c:pt>
                <c:pt idx="96">
                  <c:v>27.136434987592917</c:v>
                </c:pt>
                <c:pt idx="97">
                  <c:v>27.150640031093356</c:v>
                </c:pt>
                <c:pt idx="98">
                  <c:v>27.164670769790984</c:v>
                </c:pt>
                <c:pt idx="99">
                  <c:v>27.178530392366305</c:v>
                </c:pt>
                <c:pt idx="100">
                  <c:v>27.19222201019419</c:v>
                </c:pt>
                <c:pt idx="101">
                  <c:v>27.20574865967248</c:v>
                </c:pt>
                <c:pt idx="102">
                  <c:v>27.219113304466948</c:v>
                </c:pt>
                <c:pt idx="103">
                  <c:v>27.232318837676033</c:v>
                </c:pt>
                <c:pt idx="104">
                  <c:v>27.245368083918773</c:v>
                </c:pt>
                <c:pt idx="105">
                  <c:v>27.258263801349006</c:v>
                </c:pt>
                <c:pt idx="106">
                  <c:v>27.271008683598886</c:v>
                </c:pt>
                <c:pt idx="107">
                  <c:v>27.283605361654633</c:v>
                </c:pt>
                <c:pt idx="108">
                  <c:v>27.296056405667187</c:v>
                </c:pt>
                <c:pt idx="109">
                  <c:v>27.30836432670046</c:v>
                </c:pt>
                <c:pt idx="110">
                  <c:v>27.320531578419608</c:v>
                </c:pt>
                <c:pt idx="111">
                  <c:v>27.332560558721767</c:v>
                </c:pt>
                <c:pt idx="112">
                  <c:v>27.344453611311511</c:v>
                </c:pt>
                <c:pt idx="113">
                  <c:v>27.35621302722318</c:v>
                </c:pt>
                <c:pt idx="114">
                  <c:v>27.367841046292199</c:v>
                </c:pt>
                <c:pt idx="115">
                  <c:v>27.379339858577342</c:v>
                </c:pt>
                <c:pt idx="116">
                  <c:v>27.390711605735845</c:v>
                </c:pt>
                <c:pt idx="117">
                  <c:v>27.401958382353186</c:v>
                </c:pt>
              </c:numCache>
            </c:numRef>
          </c:yVal>
          <c:smooth val="1"/>
          <c:extLst>
            <c:ext xmlns:c16="http://schemas.microsoft.com/office/drawing/2014/chart" uri="{C3380CC4-5D6E-409C-BE32-E72D297353CC}">
              <c16:uniqueId val="{00000002-7C2B-4793-8045-9A82F851B80C}"/>
            </c:ext>
          </c:extLst>
        </c:ser>
        <c:ser>
          <c:idx val="8"/>
          <c:order val="3"/>
          <c:tx>
            <c:v>TPU</c:v>
          </c:tx>
          <c:spPr>
            <a:ln w="38100">
              <a:solidFill>
                <a:srgbClr val="FFF58C"/>
              </a:solidFill>
              <a:prstDash val="solid"/>
            </a:ln>
          </c:spPr>
          <c:marker>
            <c:symbol val="none"/>
          </c:marker>
          <c:xVal>
            <c:numRef>
              <c:f>'TPU II'!$B$83:$B$200</c:f>
              <c:numCache>
                <c:formatCode>0.0</c:formatCode>
                <c:ptCount val="118"/>
                <c:pt idx="0">
                  <c:v>3</c:v>
                </c:pt>
                <c:pt idx="1">
                  <c:v>4</c:v>
                </c:pt>
                <c:pt idx="2">
                  <c:v>5</c:v>
                </c:pt>
                <c:pt idx="3">
                  <c:v>7.5</c:v>
                </c:pt>
                <c:pt idx="4">
                  <c:v>10</c:v>
                </c:pt>
                <c:pt idx="5">
                  <c:v>12.5</c:v>
                </c:pt>
                <c:pt idx="6">
                  <c:v>15</c:v>
                </c:pt>
                <c:pt idx="7">
                  <c:v>17.5</c:v>
                </c:pt>
                <c:pt idx="8">
                  <c:v>20</c:v>
                </c:pt>
                <c:pt idx="9">
                  <c:v>22.5</c:v>
                </c:pt>
                <c:pt idx="10">
                  <c:v>25</c:v>
                </c:pt>
                <c:pt idx="11">
                  <c:v>27.5</c:v>
                </c:pt>
                <c:pt idx="12">
                  <c:v>30</c:v>
                </c:pt>
                <c:pt idx="13">
                  <c:v>32.5</c:v>
                </c:pt>
                <c:pt idx="14">
                  <c:v>35</c:v>
                </c:pt>
                <c:pt idx="15">
                  <c:v>37.5</c:v>
                </c:pt>
                <c:pt idx="16">
                  <c:v>40</c:v>
                </c:pt>
                <c:pt idx="17">
                  <c:v>42.5</c:v>
                </c:pt>
                <c:pt idx="18">
                  <c:v>45</c:v>
                </c:pt>
                <c:pt idx="19">
                  <c:v>47.5</c:v>
                </c:pt>
                <c:pt idx="20">
                  <c:v>50</c:v>
                </c:pt>
                <c:pt idx="21">
                  <c:v>52.5</c:v>
                </c:pt>
                <c:pt idx="22">
                  <c:v>55</c:v>
                </c:pt>
                <c:pt idx="23">
                  <c:v>57.5</c:v>
                </c:pt>
                <c:pt idx="24">
                  <c:v>60</c:v>
                </c:pt>
                <c:pt idx="25">
                  <c:v>62.5</c:v>
                </c:pt>
                <c:pt idx="26">
                  <c:v>65</c:v>
                </c:pt>
                <c:pt idx="27">
                  <c:v>67.5</c:v>
                </c:pt>
                <c:pt idx="28">
                  <c:v>70</c:v>
                </c:pt>
                <c:pt idx="29">
                  <c:v>72.5</c:v>
                </c:pt>
                <c:pt idx="30">
                  <c:v>75</c:v>
                </c:pt>
                <c:pt idx="31">
                  <c:v>77.5</c:v>
                </c:pt>
                <c:pt idx="32">
                  <c:v>80</c:v>
                </c:pt>
                <c:pt idx="33">
                  <c:v>82.5</c:v>
                </c:pt>
                <c:pt idx="34">
                  <c:v>85</c:v>
                </c:pt>
                <c:pt idx="35">
                  <c:v>87.5</c:v>
                </c:pt>
                <c:pt idx="36">
                  <c:v>90</c:v>
                </c:pt>
                <c:pt idx="37">
                  <c:v>92.5</c:v>
                </c:pt>
                <c:pt idx="38">
                  <c:v>95</c:v>
                </c:pt>
                <c:pt idx="39">
                  <c:v>96</c:v>
                </c:pt>
                <c:pt idx="40">
                  <c:v>97</c:v>
                </c:pt>
                <c:pt idx="41">
                  <c:v>98</c:v>
                </c:pt>
                <c:pt idx="42">
                  <c:v>99</c:v>
                </c:pt>
                <c:pt idx="43">
                  <c:v>100</c:v>
                </c:pt>
                <c:pt idx="44">
                  <c:v>101</c:v>
                </c:pt>
                <c:pt idx="45">
                  <c:v>102</c:v>
                </c:pt>
                <c:pt idx="46">
                  <c:v>103</c:v>
                </c:pt>
                <c:pt idx="47">
                  <c:v>104</c:v>
                </c:pt>
                <c:pt idx="48">
                  <c:v>105</c:v>
                </c:pt>
                <c:pt idx="49">
                  <c:v>106</c:v>
                </c:pt>
                <c:pt idx="50">
                  <c:v>107</c:v>
                </c:pt>
                <c:pt idx="51">
                  <c:v>108</c:v>
                </c:pt>
                <c:pt idx="52">
                  <c:v>109</c:v>
                </c:pt>
                <c:pt idx="53">
                  <c:v>110</c:v>
                </c:pt>
                <c:pt idx="54">
                  <c:v>111</c:v>
                </c:pt>
                <c:pt idx="55">
                  <c:v>112</c:v>
                </c:pt>
                <c:pt idx="56">
                  <c:v>113</c:v>
                </c:pt>
                <c:pt idx="57">
                  <c:v>114</c:v>
                </c:pt>
                <c:pt idx="58">
                  <c:v>115</c:v>
                </c:pt>
                <c:pt idx="59">
                  <c:v>116</c:v>
                </c:pt>
                <c:pt idx="60">
                  <c:v>117</c:v>
                </c:pt>
                <c:pt idx="61">
                  <c:v>118</c:v>
                </c:pt>
                <c:pt idx="62">
                  <c:v>119</c:v>
                </c:pt>
                <c:pt idx="63">
                  <c:v>120</c:v>
                </c:pt>
                <c:pt idx="64">
                  <c:v>121</c:v>
                </c:pt>
                <c:pt idx="65">
                  <c:v>122</c:v>
                </c:pt>
                <c:pt idx="66">
                  <c:v>123</c:v>
                </c:pt>
                <c:pt idx="67">
                  <c:v>124</c:v>
                </c:pt>
                <c:pt idx="68">
                  <c:v>125</c:v>
                </c:pt>
                <c:pt idx="69">
                  <c:v>126</c:v>
                </c:pt>
                <c:pt idx="70">
                  <c:v>127</c:v>
                </c:pt>
                <c:pt idx="71">
                  <c:v>128</c:v>
                </c:pt>
                <c:pt idx="72">
                  <c:v>129</c:v>
                </c:pt>
                <c:pt idx="73">
                  <c:v>130</c:v>
                </c:pt>
                <c:pt idx="74">
                  <c:v>131</c:v>
                </c:pt>
                <c:pt idx="75">
                  <c:v>132</c:v>
                </c:pt>
                <c:pt idx="76">
                  <c:v>133</c:v>
                </c:pt>
                <c:pt idx="77">
                  <c:v>134</c:v>
                </c:pt>
                <c:pt idx="78">
                  <c:v>135</c:v>
                </c:pt>
                <c:pt idx="79">
                  <c:v>136</c:v>
                </c:pt>
                <c:pt idx="80">
                  <c:v>137</c:v>
                </c:pt>
                <c:pt idx="81">
                  <c:v>138</c:v>
                </c:pt>
                <c:pt idx="82">
                  <c:v>139</c:v>
                </c:pt>
                <c:pt idx="83">
                  <c:v>140</c:v>
                </c:pt>
                <c:pt idx="84">
                  <c:v>141</c:v>
                </c:pt>
                <c:pt idx="85">
                  <c:v>142</c:v>
                </c:pt>
                <c:pt idx="86">
                  <c:v>143</c:v>
                </c:pt>
                <c:pt idx="87">
                  <c:v>144</c:v>
                </c:pt>
                <c:pt idx="88">
                  <c:v>145</c:v>
                </c:pt>
                <c:pt idx="89">
                  <c:v>146</c:v>
                </c:pt>
                <c:pt idx="90">
                  <c:v>147</c:v>
                </c:pt>
                <c:pt idx="91">
                  <c:v>148</c:v>
                </c:pt>
                <c:pt idx="92">
                  <c:v>149</c:v>
                </c:pt>
                <c:pt idx="93">
                  <c:v>150</c:v>
                </c:pt>
                <c:pt idx="94">
                  <c:v>151</c:v>
                </c:pt>
                <c:pt idx="95">
                  <c:v>152</c:v>
                </c:pt>
                <c:pt idx="96">
                  <c:v>153</c:v>
                </c:pt>
                <c:pt idx="97">
                  <c:v>154</c:v>
                </c:pt>
                <c:pt idx="98">
                  <c:v>155</c:v>
                </c:pt>
                <c:pt idx="99">
                  <c:v>156</c:v>
                </c:pt>
                <c:pt idx="100">
                  <c:v>157</c:v>
                </c:pt>
                <c:pt idx="101">
                  <c:v>158</c:v>
                </c:pt>
                <c:pt idx="102">
                  <c:v>159</c:v>
                </c:pt>
                <c:pt idx="103">
                  <c:v>160</c:v>
                </c:pt>
                <c:pt idx="104">
                  <c:v>161</c:v>
                </c:pt>
                <c:pt idx="105">
                  <c:v>162</c:v>
                </c:pt>
                <c:pt idx="106">
                  <c:v>163</c:v>
                </c:pt>
                <c:pt idx="107">
                  <c:v>164</c:v>
                </c:pt>
                <c:pt idx="108">
                  <c:v>165</c:v>
                </c:pt>
                <c:pt idx="109">
                  <c:v>166</c:v>
                </c:pt>
                <c:pt idx="110">
                  <c:v>167</c:v>
                </c:pt>
                <c:pt idx="111">
                  <c:v>168</c:v>
                </c:pt>
                <c:pt idx="112">
                  <c:v>169</c:v>
                </c:pt>
                <c:pt idx="113">
                  <c:v>170</c:v>
                </c:pt>
                <c:pt idx="114">
                  <c:v>171</c:v>
                </c:pt>
                <c:pt idx="115">
                  <c:v>172</c:v>
                </c:pt>
                <c:pt idx="116">
                  <c:v>173</c:v>
                </c:pt>
                <c:pt idx="117">
                  <c:v>174</c:v>
                </c:pt>
              </c:numCache>
            </c:numRef>
          </c:xVal>
          <c:yVal>
            <c:numRef>
              <c:f>'TPU II'!$E$83:$E$200</c:f>
              <c:numCache>
                <c:formatCode>0.00</c:formatCode>
                <c:ptCount val="118"/>
                <c:pt idx="0">
                  <c:v>1000000</c:v>
                </c:pt>
                <c:pt idx="1">
                  <c:v>1000000</c:v>
                </c:pt>
                <c:pt idx="2">
                  <c:v>1000000</c:v>
                </c:pt>
                <c:pt idx="3">
                  <c:v>1000000</c:v>
                </c:pt>
                <c:pt idx="4">
                  <c:v>1000000</c:v>
                </c:pt>
                <c:pt idx="5">
                  <c:v>127.02878673386437</c:v>
                </c:pt>
                <c:pt idx="6">
                  <c:v>64.44414319430436</c:v>
                </c:pt>
                <c:pt idx="7">
                  <c:v>48.972623005827423</c:v>
                </c:pt>
                <c:pt idx="8">
                  <c:v>41.962925904783901</c:v>
                </c:pt>
                <c:pt idx="9">
                  <c:v>37.963761593386096</c:v>
                </c:pt>
                <c:pt idx="10">
                  <c:v>35.378533501032415</c:v>
                </c:pt>
                <c:pt idx="11">
                  <c:v>33.570025506485649</c:v>
                </c:pt>
                <c:pt idx="12">
                  <c:v>32.233911279898663</c:v>
                </c:pt>
                <c:pt idx="13">
                  <c:v>31.206483182322568</c:v>
                </c:pt>
                <c:pt idx="14">
                  <c:v>30.391844008101224</c:v>
                </c:pt>
                <c:pt idx="15">
                  <c:v>29.730091360427121</c:v>
                </c:pt>
                <c:pt idx="16">
                  <c:v>29.181878223217108</c:v>
                </c:pt>
                <c:pt idx="17">
                  <c:v>28.720292658059211</c:v>
                </c:pt>
                <c:pt idx="18">
                  <c:v>28.326305092642695</c:v>
                </c:pt>
                <c:pt idx="19">
                  <c:v>27.986079338201449</c:v>
                </c:pt>
                <c:pt idx="20">
                  <c:v>27.689314080242376</c:v>
                </c:pt>
                <c:pt idx="21">
                  <c:v>27.428181786936424</c:v>
                </c:pt>
                <c:pt idx="22">
                  <c:v>27.196628189993163</c:v>
                </c:pt>
                <c:pt idx="23">
                  <c:v>26.989897051697067</c:v>
                </c:pt>
                <c:pt idx="24">
                  <c:v>26.804199991181605</c:v>
                </c:pt>
                <c:pt idx="25">
                  <c:v>26.636482213461985</c:v>
                </c:pt>
                <c:pt idx="26">
                  <c:v>26.484253143116202</c:v>
                </c:pt>
                <c:pt idx="27">
                  <c:v>26.345461909786724</c:v>
                </c:pt>
                <c:pt idx="28">
                  <c:v>26.218404413928372</c:v>
                </c:pt>
                <c:pt idx="29">
                  <c:v>26.101653007247585</c:v>
                </c:pt>
                <c:pt idx="30">
                  <c:v>25.994002617813905</c:v>
                </c:pt>
                <c:pt idx="31">
                  <c:v>25.894429001516372</c:v>
                </c:pt>
                <c:pt idx="32">
                  <c:v>25.802056050656951</c:v>
                </c:pt>
                <c:pt idx="33">
                  <c:v>25.716129947291595</c:v>
                </c:pt>
                <c:pt idx="34">
                  <c:v>25.635998545727809</c:v>
                </c:pt>
                <c:pt idx="35">
                  <c:v>25.561094790182072</c:v>
                </c:pt>
                <c:pt idx="36">
                  <c:v>25.490923275335867</c:v>
                </c:pt>
                <c:pt idx="37">
                  <c:v>25.425049276108201</c:v>
                </c:pt>
                <c:pt idx="38">
                  <c:v>25.363089733092352</c:v>
                </c:pt>
                <c:pt idx="39">
                  <c:v>25.339324724542884</c:v>
                </c:pt>
                <c:pt idx="40">
                  <c:v>25.316111479851358</c:v>
                </c:pt>
                <c:pt idx="41">
                  <c:v>25.293431003671785</c:v>
                </c:pt>
                <c:pt idx="42">
                  <c:v>25.27126516269243</c:v>
                </c:pt>
                <c:pt idx="43">
                  <c:v>25.249596637284061</c:v>
                </c:pt>
                <c:pt idx="44">
                  <c:v>25.228408876366515</c:v>
                </c:pt>
                <c:pt idx="45">
                  <c:v>25.207686055246526</c:v>
                </c:pt>
                <c:pt idx="46">
                  <c:v>25.187413036200983</c:v>
                </c:pt>
                <c:pt idx="47">
                  <c:v>25.167575331599348</c:v>
                </c:pt>
                <c:pt idx="48">
                  <c:v>25.148159069376398</c:v>
                </c:pt>
                <c:pt idx="49">
                  <c:v>25.129150960682395</c:v>
                </c:pt>
                <c:pt idx="50">
                  <c:v>25.11053826955213</c:v>
                </c:pt>
                <c:pt idx="51">
                  <c:v>25.092308784447358</c:v>
                </c:pt>
                <c:pt idx="52">
                  <c:v>25.074450791539036</c:v>
                </c:pt>
                <c:pt idx="53">
                  <c:v>25.056953049606459</c:v>
                </c:pt>
                <c:pt idx="54">
                  <c:v>25.03980476644039</c:v>
                </c:pt>
                <c:pt idx="55">
                  <c:v>25.022995576645911</c:v>
                </c:pt>
                <c:pt idx="56">
                  <c:v>25.006515520749257</c:v>
                </c:pt>
                <c:pt idx="57">
                  <c:v>24.990355025520039</c:v>
                </c:pt>
                <c:pt idx="58">
                  <c:v>24.97450488542713</c:v>
                </c:pt>
                <c:pt idx="59">
                  <c:v>24.958956245152841</c:v>
                </c:pt>
                <c:pt idx="60">
                  <c:v>24.943700583095499</c:v>
                </c:pt>
                <c:pt idx="61">
                  <c:v>24.928729695795923</c:v>
                </c:pt>
                <c:pt idx="62">
                  <c:v>24.914035683227901</c:v>
                </c:pt>
                <c:pt idx="63">
                  <c:v>24.899610934897385</c:v>
                </c:pt>
                <c:pt idx="64">
                  <c:v>24.885448116698896</c:v>
                </c:pt>
                <c:pt idx="65">
                  <c:v>24.871540158481459</c:v>
                </c:pt>
                <c:pt idx="66">
                  <c:v>24.857880242279872</c:v>
                </c:pt>
                <c:pt idx="67">
                  <c:v>24.844461791170026</c:v>
                </c:pt>
                <c:pt idx="68">
                  <c:v>24.831278458710091</c:v>
                </c:pt>
                <c:pt idx="69">
                  <c:v>24.818324118931869</c:v>
                </c:pt>
                <c:pt idx="70">
                  <c:v>24.80559285684927</c:v>
                </c:pt>
                <c:pt idx="71">
                  <c:v>24.793078959452895</c:v>
                </c:pt>
                <c:pt idx="72">
                  <c:v>24.780776907161986</c:v>
                </c:pt>
                <c:pt idx="73">
                  <c:v>24.768681365706843</c:v>
                </c:pt>
                <c:pt idx="74">
                  <c:v>24.75678717841668</c:v>
                </c:pt>
                <c:pt idx="75">
                  <c:v>24.745089358889405</c:v>
                </c:pt>
                <c:pt idx="76">
                  <c:v>24.733583084021507</c:v>
                </c:pt>
                <c:pt idx="77">
                  <c:v>24.722263687377563</c:v>
                </c:pt>
                <c:pt idx="78">
                  <c:v>24.7111266528802</c:v>
                </c:pt>
                <c:pt idx="79">
                  <c:v>24.700167608802587</c:v>
                </c:pt>
                <c:pt idx="80">
                  <c:v>24.689382322046686</c:v>
                </c:pt>
                <c:pt idx="81">
                  <c:v>24.678766692691536</c:v>
                </c:pt>
                <c:pt idx="82">
                  <c:v>24.668316748796752</c:v>
                </c:pt>
                <c:pt idx="83">
                  <c:v>24.65802864144753</c:v>
                </c:pt>
                <c:pt idx="84">
                  <c:v>24.647898640028025</c:v>
                </c:pt>
                <c:pt idx="85">
                  <c:v>24.63792312771103</c:v>
                </c:pt>
                <c:pt idx="86">
                  <c:v>24.62809859715242</c:v>
                </c:pt>
                <c:pt idx="87">
                  <c:v>24.618421646379634</c:v>
                </c:pt>
                <c:pt idx="88">
                  <c:v>24.608888974864072</c:v>
                </c:pt>
                <c:pt idx="89">
                  <c:v>24.599497379767847</c:v>
                </c:pt>
                <c:pt idx="90">
                  <c:v>24.590243752355963</c:v>
                </c:pt>
                <c:pt idx="91">
                  <c:v>24.581125074565456</c:v>
                </c:pt>
                <c:pt idx="92">
                  <c:v>24.572138415723561</c:v>
                </c:pt>
                <c:pt idx="93">
                  <c:v>24.563280929407377</c:v>
                </c:pt>
                <c:pt idx="94">
                  <c:v>24.554549850437983</c:v>
                </c:pt>
                <c:pt idx="95">
                  <c:v>24.545942492002368</c:v>
                </c:pt>
                <c:pt idx="96">
                  <c:v>24.537456242896802</c:v>
                </c:pt>
                <c:pt idx="97">
                  <c:v>24.529088564885789</c:v>
                </c:pt>
                <c:pt idx="98">
                  <c:v>24.520836990170928</c:v>
                </c:pt>
                <c:pt idx="99">
                  <c:v>24.512699118964445</c:v>
                </c:pt>
                <c:pt idx="100">
                  <c:v>24.504672617162306</c:v>
                </c:pt>
                <c:pt idx="101">
                  <c:v>24.496755214112241</c:v>
                </c:pt>
                <c:pt idx="102">
                  <c:v>24.488944700472146</c:v>
                </c:pt>
                <c:pt idx="103">
                  <c:v>24.481238926154678</c:v>
                </c:pt>
                <c:pt idx="104">
                  <c:v>24.473635798353936</c:v>
                </c:pt>
                <c:pt idx="105">
                  <c:v>24.46613327965051</c:v>
                </c:pt>
                <c:pt idx="106">
                  <c:v>24.458729386191287</c:v>
                </c:pt>
                <c:pt idx="107">
                  <c:v>24.451422185940498</c:v>
                </c:pt>
                <c:pt idx="108">
                  <c:v>24.444209796998912</c:v>
                </c:pt>
                <c:pt idx="109">
                  <c:v>24.437090385988004</c:v>
                </c:pt>
                <c:pt idx="110">
                  <c:v>24.430062166496221</c:v>
                </c:pt>
                <c:pt idx="111">
                  <c:v>24.423123397584558</c:v>
                </c:pt>
                <c:pt idx="112">
                  <c:v>24.416272382348847</c:v>
                </c:pt>
                <c:pt idx="113">
                  <c:v>24.409507466536276</c:v>
                </c:pt>
                <c:pt idx="114">
                  <c:v>24.402827037213665</c:v>
                </c:pt>
                <c:pt idx="115">
                  <c:v>24.396229521485434</c:v>
                </c:pt>
                <c:pt idx="116">
                  <c:v>24.389713385258911</c:v>
                </c:pt>
                <c:pt idx="117">
                  <c:v>24.383277132055124</c:v>
                </c:pt>
              </c:numCache>
            </c:numRef>
          </c:yVal>
          <c:smooth val="1"/>
          <c:extLst>
            <c:ext xmlns:c16="http://schemas.microsoft.com/office/drawing/2014/chart" uri="{C3380CC4-5D6E-409C-BE32-E72D297353CC}">
              <c16:uniqueId val="{00000003-7C2B-4793-8045-9A82F851B80C}"/>
            </c:ext>
          </c:extLst>
        </c:ser>
        <c:ser>
          <c:idx val="9"/>
          <c:order val="4"/>
          <c:tx>
            <c:v>J/4</c:v>
          </c:tx>
          <c:spPr>
            <a:ln w="25400">
              <a:solidFill>
                <a:srgbClr val="63AAFE"/>
              </a:solidFill>
              <a:prstDash val="sysDash"/>
            </a:ln>
          </c:spPr>
          <c:marker>
            <c:symbol val="none"/>
          </c:marker>
          <c:xVal>
            <c:numRef>
              <c:f>'TPU II'!$B$83:$B$200</c:f>
              <c:numCache>
                <c:formatCode>0.0</c:formatCode>
                <c:ptCount val="118"/>
                <c:pt idx="0">
                  <c:v>3</c:v>
                </c:pt>
                <c:pt idx="1">
                  <c:v>4</c:v>
                </c:pt>
                <c:pt idx="2">
                  <c:v>5</c:v>
                </c:pt>
                <c:pt idx="3">
                  <c:v>7.5</c:v>
                </c:pt>
                <c:pt idx="4">
                  <c:v>10</c:v>
                </c:pt>
                <c:pt idx="5">
                  <c:v>12.5</c:v>
                </c:pt>
                <c:pt idx="6">
                  <c:v>15</c:v>
                </c:pt>
                <c:pt idx="7">
                  <c:v>17.5</c:v>
                </c:pt>
                <c:pt idx="8">
                  <c:v>20</c:v>
                </c:pt>
                <c:pt idx="9">
                  <c:v>22.5</c:v>
                </c:pt>
                <c:pt idx="10">
                  <c:v>25</c:v>
                </c:pt>
                <c:pt idx="11">
                  <c:v>27.5</c:v>
                </c:pt>
                <c:pt idx="12">
                  <c:v>30</c:v>
                </c:pt>
                <c:pt idx="13">
                  <c:v>32.5</c:v>
                </c:pt>
                <c:pt idx="14">
                  <c:v>35</c:v>
                </c:pt>
                <c:pt idx="15">
                  <c:v>37.5</c:v>
                </c:pt>
                <c:pt idx="16">
                  <c:v>40</c:v>
                </c:pt>
                <c:pt idx="17">
                  <c:v>42.5</c:v>
                </c:pt>
                <c:pt idx="18">
                  <c:v>45</c:v>
                </c:pt>
                <c:pt idx="19">
                  <c:v>47.5</c:v>
                </c:pt>
                <c:pt idx="20">
                  <c:v>50</c:v>
                </c:pt>
                <c:pt idx="21">
                  <c:v>52.5</c:v>
                </c:pt>
                <c:pt idx="22">
                  <c:v>55</c:v>
                </c:pt>
                <c:pt idx="23">
                  <c:v>57.5</c:v>
                </c:pt>
                <c:pt idx="24">
                  <c:v>60</c:v>
                </c:pt>
                <c:pt idx="25">
                  <c:v>62.5</c:v>
                </c:pt>
                <c:pt idx="26">
                  <c:v>65</c:v>
                </c:pt>
                <c:pt idx="27">
                  <c:v>67.5</c:v>
                </c:pt>
                <c:pt idx="28">
                  <c:v>70</c:v>
                </c:pt>
                <c:pt idx="29">
                  <c:v>72.5</c:v>
                </c:pt>
                <c:pt idx="30">
                  <c:v>75</c:v>
                </c:pt>
                <c:pt idx="31">
                  <c:v>77.5</c:v>
                </c:pt>
                <c:pt idx="32">
                  <c:v>80</c:v>
                </c:pt>
                <c:pt idx="33">
                  <c:v>82.5</c:v>
                </c:pt>
                <c:pt idx="34">
                  <c:v>85</c:v>
                </c:pt>
                <c:pt idx="35">
                  <c:v>87.5</c:v>
                </c:pt>
                <c:pt idx="36">
                  <c:v>90</c:v>
                </c:pt>
                <c:pt idx="37">
                  <c:v>92.5</c:v>
                </c:pt>
                <c:pt idx="38">
                  <c:v>95</c:v>
                </c:pt>
                <c:pt idx="39">
                  <c:v>96</c:v>
                </c:pt>
                <c:pt idx="40">
                  <c:v>97</c:v>
                </c:pt>
                <c:pt idx="41">
                  <c:v>98</c:v>
                </c:pt>
                <c:pt idx="42">
                  <c:v>99</c:v>
                </c:pt>
                <c:pt idx="43">
                  <c:v>100</c:v>
                </c:pt>
                <c:pt idx="44">
                  <c:v>101</c:v>
                </c:pt>
                <c:pt idx="45">
                  <c:v>102</c:v>
                </c:pt>
                <c:pt idx="46">
                  <c:v>103</c:v>
                </c:pt>
                <c:pt idx="47">
                  <c:v>104</c:v>
                </c:pt>
                <c:pt idx="48">
                  <c:v>105</c:v>
                </c:pt>
                <c:pt idx="49">
                  <c:v>106</c:v>
                </c:pt>
                <c:pt idx="50">
                  <c:v>107</c:v>
                </c:pt>
                <c:pt idx="51">
                  <c:v>108</c:v>
                </c:pt>
                <c:pt idx="52">
                  <c:v>109</c:v>
                </c:pt>
                <c:pt idx="53">
                  <c:v>110</c:v>
                </c:pt>
                <c:pt idx="54">
                  <c:v>111</c:v>
                </c:pt>
                <c:pt idx="55">
                  <c:v>112</c:v>
                </c:pt>
                <c:pt idx="56">
                  <c:v>113</c:v>
                </c:pt>
                <c:pt idx="57">
                  <c:v>114</c:v>
                </c:pt>
                <c:pt idx="58">
                  <c:v>115</c:v>
                </c:pt>
                <c:pt idx="59">
                  <c:v>116</c:v>
                </c:pt>
                <c:pt idx="60">
                  <c:v>117</c:v>
                </c:pt>
                <c:pt idx="61">
                  <c:v>118</c:v>
                </c:pt>
                <c:pt idx="62">
                  <c:v>119</c:v>
                </c:pt>
                <c:pt idx="63">
                  <c:v>120</c:v>
                </c:pt>
                <c:pt idx="64">
                  <c:v>121</c:v>
                </c:pt>
                <c:pt idx="65">
                  <c:v>122</c:v>
                </c:pt>
                <c:pt idx="66">
                  <c:v>123</c:v>
                </c:pt>
                <c:pt idx="67">
                  <c:v>124</c:v>
                </c:pt>
                <c:pt idx="68">
                  <c:v>125</c:v>
                </c:pt>
                <c:pt idx="69">
                  <c:v>126</c:v>
                </c:pt>
                <c:pt idx="70">
                  <c:v>127</c:v>
                </c:pt>
                <c:pt idx="71">
                  <c:v>128</c:v>
                </c:pt>
                <c:pt idx="72">
                  <c:v>129</c:v>
                </c:pt>
                <c:pt idx="73">
                  <c:v>130</c:v>
                </c:pt>
                <c:pt idx="74">
                  <c:v>131</c:v>
                </c:pt>
                <c:pt idx="75">
                  <c:v>132</c:v>
                </c:pt>
                <c:pt idx="76">
                  <c:v>133</c:v>
                </c:pt>
                <c:pt idx="77">
                  <c:v>134</c:v>
                </c:pt>
                <c:pt idx="78">
                  <c:v>135</c:v>
                </c:pt>
                <c:pt idx="79">
                  <c:v>136</c:v>
                </c:pt>
                <c:pt idx="80">
                  <c:v>137</c:v>
                </c:pt>
                <c:pt idx="81">
                  <c:v>138</c:v>
                </c:pt>
                <c:pt idx="82">
                  <c:v>139</c:v>
                </c:pt>
                <c:pt idx="83">
                  <c:v>140</c:v>
                </c:pt>
                <c:pt idx="84">
                  <c:v>141</c:v>
                </c:pt>
                <c:pt idx="85">
                  <c:v>142</c:v>
                </c:pt>
                <c:pt idx="86">
                  <c:v>143</c:v>
                </c:pt>
                <c:pt idx="87">
                  <c:v>144</c:v>
                </c:pt>
                <c:pt idx="88">
                  <c:v>145</c:v>
                </c:pt>
                <c:pt idx="89">
                  <c:v>146</c:v>
                </c:pt>
                <c:pt idx="90">
                  <c:v>147</c:v>
                </c:pt>
                <c:pt idx="91">
                  <c:v>148</c:v>
                </c:pt>
                <c:pt idx="92">
                  <c:v>149</c:v>
                </c:pt>
                <c:pt idx="93">
                  <c:v>150</c:v>
                </c:pt>
                <c:pt idx="94">
                  <c:v>151</c:v>
                </c:pt>
                <c:pt idx="95">
                  <c:v>152</c:v>
                </c:pt>
                <c:pt idx="96">
                  <c:v>153</c:v>
                </c:pt>
                <c:pt idx="97">
                  <c:v>154</c:v>
                </c:pt>
                <c:pt idx="98">
                  <c:v>155</c:v>
                </c:pt>
                <c:pt idx="99">
                  <c:v>156</c:v>
                </c:pt>
                <c:pt idx="100">
                  <c:v>157</c:v>
                </c:pt>
                <c:pt idx="101">
                  <c:v>158</c:v>
                </c:pt>
                <c:pt idx="102">
                  <c:v>159</c:v>
                </c:pt>
                <c:pt idx="103">
                  <c:v>160</c:v>
                </c:pt>
                <c:pt idx="104">
                  <c:v>161</c:v>
                </c:pt>
                <c:pt idx="105">
                  <c:v>162</c:v>
                </c:pt>
                <c:pt idx="106">
                  <c:v>163</c:v>
                </c:pt>
                <c:pt idx="107">
                  <c:v>164</c:v>
                </c:pt>
                <c:pt idx="108">
                  <c:v>165</c:v>
                </c:pt>
                <c:pt idx="109">
                  <c:v>166</c:v>
                </c:pt>
                <c:pt idx="110">
                  <c:v>167</c:v>
                </c:pt>
                <c:pt idx="111">
                  <c:v>168</c:v>
                </c:pt>
                <c:pt idx="112">
                  <c:v>169</c:v>
                </c:pt>
                <c:pt idx="113">
                  <c:v>170</c:v>
                </c:pt>
                <c:pt idx="114">
                  <c:v>171</c:v>
                </c:pt>
                <c:pt idx="115">
                  <c:v>172</c:v>
                </c:pt>
                <c:pt idx="116">
                  <c:v>173</c:v>
                </c:pt>
                <c:pt idx="117">
                  <c:v>174</c:v>
                </c:pt>
              </c:numCache>
            </c:numRef>
          </c:xVal>
          <c:yVal>
            <c:numRef>
              <c:f>'TPU II'!$H$83:$H$200</c:f>
              <c:numCache>
                <c:formatCode>0.0</c:formatCode>
                <c:ptCount val="118"/>
                <c:pt idx="0">
                  <c:v>10.053318709977095</c:v>
                </c:pt>
                <c:pt idx="1">
                  <c:v>30.906532301935844</c:v>
                </c:pt>
                <c:pt idx="2">
                  <c:v>11.582287224501247</c:v>
                </c:pt>
                <c:pt idx="3">
                  <c:v>13.38810624480622</c:v>
                </c:pt>
                <c:pt idx="4">
                  <c:v>15.086569801686871</c:v>
                </c:pt>
                <c:pt idx="5">
                  <c:v>16.686974923100802</c:v>
                </c:pt>
                <c:pt idx="6">
                  <c:v>18.197575254132445</c:v>
                </c:pt>
                <c:pt idx="7">
                  <c:v>19.625723432778848</c:v>
                </c:pt>
                <c:pt idx="8">
                  <c:v>20.977990771463844</c:v>
                </c:pt>
                <c:pt idx="9">
                  <c:v>22.260268355363305</c:v>
                </c:pt>
                <c:pt idx="10">
                  <c:v>23.477852838979349</c:v>
                </c:pt>
                <c:pt idx="11">
                  <c:v>24.635519576478881</c:v>
                </c:pt>
                <c:pt idx="12">
                  <c:v>25.737585214991412</c:v>
                </c:pt>
                <c:pt idx="13">
                  <c:v>26.787961480604817</c:v>
                </c:pt>
                <c:pt idx="14">
                  <c:v>27.790201569718981</c:v>
                </c:pt>
                <c:pt idx="15">
                  <c:v>28.74754030526304</c:v>
                </c:pt>
                <c:pt idx="16">
                  <c:v>29.662929014046284</c:v>
                </c:pt>
                <c:pt idx="17">
                  <c:v>30.539065917493854</c:v>
                </c:pt>
                <c:pt idx="18">
                  <c:v>30.906532301935904</c:v>
                </c:pt>
                <c:pt idx="19">
                  <c:v>30.906532301935904</c:v>
                </c:pt>
                <c:pt idx="20">
                  <c:v>30.906532301935908</c:v>
                </c:pt>
                <c:pt idx="21">
                  <c:v>30.906532301935904</c:v>
                </c:pt>
                <c:pt idx="22">
                  <c:v>30.906532301935904</c:v>
                </c:pt>
                <c:pt idx="23">
                  <c:v>30.906532301935904</c:v>
                </c:pt>
                <c:pt idx="24">
                  <c:v>30.906532301935908</c:v>
                </c:pt>
                <c:pt idx="25">
                  <c:v>30.906532301935904</c:v>
                </c:pt>
                <c:pt idx="26">
                  <c:v>30.906532301935904</c:v>
                </c:pt>
                <c:pt idx="27">
                  <c:v>30.906532301935904</c:v>
                </c:pt>
                <c:pt idx="28">
                  <c:v>30.906532301935904</c:v>
                </c:pt>
                <c:pt idx="29">
                  <c:v>30.906532301935904</c:v>
                </c:pt>
                <c:pt idx="30">
                  <c:v>30.906532301935901</c:v>
                </c:pt>
                <c:pt idx="31">
                  <c:v>30.906532301935908</c:v>
                </c:pt>
                <c:pt idx="32">
                  <c:v>30.906532301935904</c:v>
                </c:pt>
                <c:pt idx="33">
                  <c:v>30.906532301935901</c:v>
                </c:pt>
                <c:pt idx="34">
                  <c:v>30.906532301935901</c:v>
                </c:pt>
                <c:pt idx="35">
                  <c:v>30.906532301935904</c:v>
                </c:pt>
                <c:pt idx="36">
                  <c:v>30.717279565012934</c:v>
                </c:pt>
                <c:pt idx="37">
                  <c:v>30.536349955154794</c:v>
                </c:pt>
                <c:pt idx="38">
                  <c:v>30.366171795694598</c:v>
                </c:pt>
                <c:pt idx="39">
                  <c:v>30.300898793060128</c:v>
                </c:pt>
                <c:pt idx="40">
                  <c:v>30.237141265737936</c:v>
                </c:pt>
                <c:pt idx="41">
                  <c:v>30.174847041086647</c:v>
                </c:pt>
                <c:pt idx="42">
                  <c:v>30.113966314129243</c:v>
                </c:pt>
                <c:pt idx="43">
                  <c:v>30.054451514750081</c:v>
                </c:pt>
                <c:pt idx="44">
                  <c:v>29.996257183731398</c:v>
                </c:pt>
                <c:pt idx="45">
                  <c:v>29.939339856950589</c:v>
                </c:pt>
                <c:pt idx="46">
                  <c:v>29.88365795711816</c:v>
                </c:pt>
                <c:pt idx="47">
                  <c:v>29.829171692489677</c:v>
                </c:pt>
                <c:pt idx="48">
                  <c:v>29.775842962033206</c:v>
                </c:pt>
                <c:pt idx="49">
                  <c:v>29.723635266577208</c:v>
                </c:pt>
                <c:pt idx="50">
                  <c:v>29.672513625503459</c:v>
                </c:pt>
                <c:pt idx="51">
                  <c:v>29.622444498585534</c:v>
                </c:pt>
                <c:pt idx="52">
                  <c:v>29.573395712605716</c:v>
                </c:pt>
                <c:pt idx="53">
                  <c:v>29.525336392412974</c:v>
                </c:pt>
                <c:pt idx="54">
                  <c:v>29.478236896111692</c:v>
                </c:pt>
                <c:pt idx="55">
                  <c:v>29.432068754095056</c:v>
                </c:pt>
                <c:pt idx="56">
                  <c:v>29.386804611659787</c:v>
                </c:pt>
                <c:pt idx="57">
                  <c:v>29.342418174959143</c:v>
                </c:pt>
                <c:pt idx="58">
                  <c:v>29.298884160069665</c:v>
                </c:pt>
                <c:pt idx="59">
                  <c:v>29.256178244964538</c:v>
                </c:pt>
                <c:pt idx="60">
                  <c:v>29.214277024201806</c:v>
                </c:pt>
                <c:pt idx="61">
                  <c:v>29.173157966150068</c:v>
                </c:pt>
                <c:pt idx="62">
                  <c:v>29.132799372587311</c:v>
                </c:pt>
                <c:pt idx="63">
                  <c:v>29.093180340520927</c:v>
                </c:pt>
                <c:pt idx="64">
                  <c:v>29.054280726087487</c:v>
                </c:pt>
                <c:pt idx="65">
                  <c:v>29.016081110401373</c:v>
                </c:pt>
                <c:pt idx="66">
                  <c:v>28.978562767230706</c:v>
                </c:pt>
                <c:pt idx="67">
                  <c:v>28.941707632387381</c:v>
                </c:pt>
                <c:pt idx="68">
                  <c:v>28.905498274726206</c:v>
                </c:pt>
                <c:pt idx="69">
                  <c:v>28.869917868655168</c:v>
                </c:pt>
                <c:pt idx="70">
                  <c:v>28.834950168065969</c:v>
                </c:pt>
                <c:pt idx="71">
                  <c:v>28.800579481599737</c:v>
                </c:pt>
                <c:pt idx="72">
                  <c:v>28.766790649168957</c:v>
                </c:pt>
                <c:pt idx="73">
                  <c:v>28.733569019661715</c:v>
                </c:pt>
                <c:pt idx="74">
                  <c:v>28.700900429759479</c:v>
                </c:pt>
                <c:pt idx="75">
                  <c:v>28.66877118380393</c:v>
                </c:pt>
                <c:pt idx="76">
                  <c:v>28.637168034652859</c:v>
                </c:pt>
                <c:pt idx="77">
                  <c:v>28.606078165468812</c:v>
                </c:pt>
                <c:pt idx="78">
                  <c:v>28.575489172387936</c:v>
                </c:pt>
                <c:pt idx="79">
                  <c:v>28.545389048019778</c:v>
                </c:pt>
                <c:pt idx="80">
                  <c:v>28.5157661657319</c:v>
                </c:pt>
                <c:pt idx="81">
                  <c:v>28.486609264676165</c:v>
                </c:pt>
                <c:pt idx="82">
                  <c:v>28.457907435516102</c:v>
                </c:pt>
                <c:pt idx="83">
                  <c:v>28.429650106817412</c:v>
                </c:pt>
                <c:pt idx="84">
                  <c:v>28.401827032065885</c:v>
                </c:pt>
                <c:pt idx="85">
                  <c:v>28.374428277279321</c:v>
                </c:pt>
                <c:pt idx="86">
                  <c:v>28.347444209181901</c:v>
                </c:pt>
                <c:pt idx="87">
                  <c:v>28.320865483911472</c:v>
                </c:pt>
                <c:pt idx="88">
                  <c:v>28.294683036231994</c:v>
                </c:pt>
                <c:pt idx="89">
                  <c:v>28.268888069224857</c:v>
                </c:pt>
                <c:pt idx="90">
                  <c:v>28.243472044434583</c:v>
                </c:pt>
                <c:pt idx="91">
                  <c:v>28.218426672445609</c:v>
                </c:pt>
                <c:pt idx="92">
                  <c:v>28.193743903868391</c:v>
                </c:pt>
                <c:pt idx="93">
                  <c:v>28.169415920714183</c:v>
                </c:pt>
                <c:pt idx="94">
                  <c:v>28.145435128139049</c:v>
                </c:pt>
                <c:pt idx="95">
                  <c:v>28.121794146538967</c:v>
                </c:pt>
                <c:pt idx="96">
                  <c:v>28.098485803978463</c:v>
                </c:pt>
                <c:pt idx="97">
                  <c:v>28.075503128936688</c:v>
                </c:pt>
                <c:pt idx="98">
                  <c:v>28.052839343355444</c:v>
                </c:pt>
                <c:pt idx="99">
                  <c:v>28.030487855974574</c:v>
                </c:pt>
                <c:pt idx="100">
                  <c:v>28.008442255940974</c:v>
                </c:pt>
                <c:pt idx="101">
                  <c:v>27.98669630667824</c:v>
                </c:pt>
                <c:pt idx="102">
                  <c:v>27.965243940004559</c:v>
                </c:pt>
                <c:pt idx="103">
                  <c:v>27.944079250487292</c:v>
                </c:pt>
                <c:pt idx="104">
                  <c:v>27.923196490023091</c:v>
                </c:pt>
                <c:pt idx="105">
                  <c:v>27.902590062633244</c:v>
                </c:pt>
                <c:pt idx="106">
                  <c:v>27.882254519464247</c:v>
                </c:pt>
                <c:pt idx="107">
                  <c:v>27.862184553984218</c:v>
                </c:pt>
                <c:pt idx="108">
                  <c:v>27.842374997366345</c:v>
                </c:pt>
                <c:pt idx="109">
                  <c:v>27.822820814050839</c:v>
                </c:pt>
                <c:pt idx="110">
                  <c:v>27.803517097477464</c:v>
                </c:pt>
                <c:pt idx="111">
                  <c:v>27.784459065980933</c:v>
                </c:pt>
                <c:pt idx="112">
                  <c:v>27.765642058842118</c:v>
                </c:pt>
                <c:pt idx="113">
                  <c:v>27.747061532488139</c:v>
                </c:pt>
                <c:pt idx="114">
                  <c:v>27.728713056834685</c:v>
                </c:pt>
                <c:pt idx="115">
                  <c:v>27.710592311764746</c:v>
                </c:pt>
                <c:pt idx="116">
                  <c:v>27.692695083737451</c:v>
                </c:pt>
                <c:pt idx="117">
                  <c:v>27.675017262521752</c:v>
                </c:pt>
              </c:numCache>
            </c:numRef>
          </c:yVal>
          <c:smooth val="1"/>
          <c:extLst>
            <c:ext xmlns:c16="http://schemas.microsoft.com/office/drawing/2014/chart" uri="{C3380CC4-5D6E-409C-BE32-E72D297353CC}">
              <c16:uniqueId val="{00000004-7C2B-4793-8045-9A82F851B80C}"/>
            </c:ext>
          </c:extLst>
        </c:ser>
        <c:dLbls>
          <c:showLegendKey val="0"/>
          <c:showVal val="0"/>
          <c:showCatName val="0"/>
          <c:showSerName val="0"/>
          <c:showPercent val="0"/>
          <c:showBubbleSize val="0"/>
        </c:dLbls>
        <c:axId val="98511104"/>
        <c:axId val="98521472"/>
      </c:scatterChart>
      <c:valAx>
        <c:axId val="98511104"/>
        <c:scaling>
          <c:orientation val="minMax"/>
          <c:max val="190"/>
          <c:min val="0"/>
        </c:scaling>
        <c:delete val="0"/>
        <c:axPos val="b"/>
        <c:title>
          <c:tx>
            <c:rich>
              <a:bodyPr/>
              <a:lstStyle/>
              <a:p>
                <a:pPr>
                  <a:defRPr sz="1600" b="0" i="0" u="none" strike="noStrike" baseline="0">
                    <a:solidFill>
                      <a:srgbClr val="000000"/>
                    </a:solidFill>
                    <a:latin typeface="Arial"/>
                    <a:ea typeface="Calibri"/>
                    <a:cs typeface="Calibri"/>
                  </a:defRPr>
                </a:pPr>
                <a:r>
                  <a:rPr lang="en-US" sz="1600" b="0" i="0" u="none" strike="noStrike" baseline="0">
                    <a:solidFill>
                      <a:srgbClr val="333333"/>
                    </a:solidFill>
                    <a:latin typeface="Arial"/>
                    <a:ea typeface="Calibri"/>
                    <a:cs typeface="Calibri"/>
                  </a:rPr>
                  <a:t>C</a:t>
                </a:r>
                <a:r>
                  <a:rPr lang="en-US" sz="1600" b="0" i="0" u="none" strike="noStrike" baseline="0">
                    <a:solidFill>
                      <a:srgbClr val="000000"/>
                    </a:solidFill>
                    <a:latin typeface="Arial"/>
                    <a:ea typeface="Calibri"/>
                    <a:cs typeface="Calibri"/>
                  </a:rPr>
                  <a:t>c, Pa</a:t>
                </a:r>
              </a:p>
            </c:rich>
          </c:tx>
          <c:layout/>
          <c:overlay val="1"/>
          <c:spPr>
            <a:noFill/>
            <a:ln w="25400">
              <a:noFill/>
            </a:ln>
          </c:spPr>
        </c:title>
        <c:numFmt formatCode="0" sourceLinked="0"/>
        <c:majorTickMark val="out"/>
        <c:minorTickMark val="none"/>
        <c:tickLblPos val="nextTo"/>
        <c:spPr>
          <a:ln w="3175">
            <a:solidFill>
              <a:srgbClr val="333333"/>
            </a:solidFill>
            <a:prstDash val="solid"/>
          </a:ln>
        </c:spPr>
        <c:txPr>
          <a:bodyPr rot="0" vert="horz"/>
          <a:lstStyle/>
          <a:p>
            <a:pPr>
              <a:defRPr sz="1400" b="0" i="0" u="none" strike="noStrike" baseline="0">
                <a:solidFill>
                  <a:srgbClr val="333333"/>
                </a:solidFill>
                <a:latin typeface="Arial"/>
                <a:ea typeface="Arial"/>
                <a:cs typeface="Arial"/>
              </a:defRPr>
            </a:pPr>
            <a:endParaRPr lang="en-US"/>
          </a:p>
        </c:txPr>
        <c:crossAx val="98521472"/>
        <c:crosses val="autoZero"/>
        <c:crossBetween val="midCat"/>
        <c:majorUnit val="50"/>
      </c:valAx>
      <c:valAx>
        <c:axId val="98521472"/>
        <c:scaling>
          <c:orientation val="minMax"/>
          <c:max val="30"/>
          <c:min val="-5"/>
        </c:scaling>
        <c:delete val="0"/>
        <c:axPos val="l"/>
        <c:title>
          <c:tx>
            <c:rich>
              <a:bodyPr/>
              <a:lstStyle/>
              <a:p>
                <a:pPr>
                  <a:defRPr sz="1800" b="0" i="0" u="none" strike="noStrike" baseline="0">
                    <a:solidFill>
                      <a:srgbClr val="000000"/>
                    </a:solidFill>
                    <a:latin typeface="Calibri"/>
                    <a:ea typeface="Calibri"/>
                    <a:cs typeface="Calibri"/>
                  </a:defRPr>
                </a:pPr>
                <a:r>
                  <a:rPr lang="en-US" sz="1800"/>
                  <a:t>A, </a:t>
                </a:r>
                <a:r>
                  <a:rPr lang="el-GR" sz="1800" b="0" i="0" baseline="0">
                    <a:effectLst/>
                  </a:rPr>
                  <a:t>μmol m</a:t>
                </a:r>
                <a:r>
                  <a:rPr lang="el-GR" sz="1800" b="0" i="0" baseline="30000">
                    <a:effectLst/>
                  </a:rPr>
                  <a:t>-2</a:t>
                </a:r>
                <a:r>
                  <a:rPr lang="el-GR" sz="1800" b="0" i="0" baseline="0">
                    <a:effectLst/>
                  </a:rPr>
                  <a:t> s</a:t>
                </a:r>
                <a:r>
                  <a:rPr lang="el-GR" sz="1800" b="0" i="0" baseline="30000">
                    <a:effectLst/>
                  </a:rPr>
                  <a:t>-1</a:t>
                </a:r>
                <a:r>
                  <a:rPr lang="el-GR" sz="1800" b="0" i="0" baseline="0">
                    <a:effectLst/>
                  </a:rPr>
                  <a:t> </a:t>
                </a:r>
                <a:endParaRPr lang="en-US" sz="1800" b="0" i="0" baseline="0">
                  <a:effectLst/>
                </a:endParaRPr>
              </a:p>
            </c:rich>
          </c:tx>
          <c:layout>
            <c:manualLayout>
              <c:xMode val="edge"/>
              <c:yMode val="edge"/>
              <c:x val="4.6295673714942904E-3"/>
              <c:y val="0.33699254593175798"/>
            </c:manualLayout>
          </c:layout>
          <c:overlay val="1"/>
          <c:spPr>
            <a:noFill/>
            <a:ln w="25400">
              <a:noFill/>
            </a:ln>
          </c:spPr>
        </c:title>
        <c:numFmt formatCode="0" sourceLinked="0"/>
        <c:majorTickMark val="in"/>
        <c:minorTickMark val="none"/>
        <c:tickLblPos val="nextTo"/>
        <c:spPr>
          <a:ln w="3175">
            <a:solidFill>
              <a:srgbClr val="333333"/>
            </a:solidFill>
            <a:prstDash val="solid"/>
          </a:ln>
        </c:spPr>
        <c:txPr>
          <a:bodyPr rot="0" vert="horz"/>
          <a:lstStyle/>
          <a:p>
            <a:pPr>
              <a:defRPr sz="1400" b="0" i="0" u="none" strike="noStrike" baseline="0">
                <a:solidFill>
                  <a:srgbClr val="333333"/>
                </a:solidFill>
                <a:latin typeface="Arial"/>
                <a:ea typeface="Arial"/>
                <a:cs typeface="Arial"/>
              </a:defRPr>
            </a:pPr>
            <a:endParaRPr lang="en-US"/>
          </a:p>
        </c:txPr>
        <c:crossAx val="98511104"/>
        <c:crosses val="autoZero"/>
        <c:crossBetween val="midCat"/>
        <c:majorUnit val="10"/>
        <c:minorUnit val="8.125"/>
      </c:valAx>
      <c:spPr>
        <a:solidFill>
          <a:srgbClr val="E6E6E6"/>
        </a:solidFill>
        <a:ln w="3175">
          <a:solidFill>
            <a:srgbClr val="333333"/>
          </a:solidFill>
          <a:prstDash val="solid"/>
        </a:ln>
      </c:spPr>
    </c:plotArea>
    <c:legend>
      <c:legendPos val="r"/>
      <c:layout>
        <c:manualLayout>
          <c:xMode val="edge"/>
          <c:yMode val="edge"/>
          <c:x val="0.13841581880916601"/>
          <c:y val="7.6923254593175797E-2"/>
          <c:w val="0.81297354684597001"/>
          <c:h val="8.7912020997375204E-2"/>
        </c:manualLayout>
      </c:layout>
      <c:overlay val="1"/>
      <c:spPr>
        <a:solidFill>
          <a:srgbClr val="E6E6E6"/>
        </a:solidFill>
        <a:ln w="3175">
          <a:solidFill>
            <a:srgbClr val="333333"/>
          </a:solidFill>
          <a:prstDash val="solid"/>
        </a:ln>
      </c:spPr>
      <c:txPr>
        <a:bodyPr/>
        <a:lstStyle/>
        <a:p>
          <a:pPr>
            <a:defRPr sz="1200" b="0" i="0" u="none" strike="noStrike" baseline="0">
              <a:solidFill>
                <a:srgbClr val="333333"/>
              </a:solidFill>
              <a:latin typeface="Arial"/>
              <a:ea typeface="Arial"/>
              <a:cs typeface="Arial"/>
            </a:defRPr>
          </a:pPr>
          <a:endParaRPr lang="en-US"/>
        </a:p>
      </c:txPr>
    </c:legend>
    <c:plotVisOnly val="0"/>
    <c:dispBlanksAs val="gap"/>
    <c:showDLblsOverMax val="1"/>
  </c:chart>
  <c:spPr>
    <a:solidFill>
      <a:srgbClr val="F3F3F3"/>
    </a:solidFill>
    <a:ln w="3175">
      <a:solidFill>
        <a:srgbClr val="333333"/>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u="none" strike="noStrike" baseline="0">
                <a:solidFill>
                  <a:srgbClr val="333333"/>
                </a:solidFill>
                <a:latin typeface="Calibri"/>
                <a:ea typeface="Calibri"/>
                <a:cs typeface="Calibri"/>
              </a:defRPr>
            </a:pPr>
            <a:r>
              <a:rPr lang="en-US"/>
              <a:t>A/Cc curve</a:t>
            </a:r>
          </a:p>
        </c:rich>
      </c:tx>
      <c:layout>
        <c:manualLayout>
          <c:xMode val="edge"/>
          <c:yMode val="edge"/>
          <c:x val="0.39723226656753702"/>
          <c:y val="1.04694290262897E-2"/>
          <c:w val="0.13815906863573399"/>
          <c:h val="8.7145131448732899E-2"/>
        </c:manualLayout>
      </c:layout>
      <c:overlay val="1"/>
      <c:spPr>
        <a:noFill/>
        <a:ln w="25400">
          <a:noFill/>
        </a:ln>
      </c:spPr>
    </c:title>
    <c:autoTitleDeleted val="0"/>
    <c:plotArea>
      <c:layout>
        <c:manualLayout>
          <c:layoutTarget val="inner"/>
          <c:xMode val="edge"/>
          <c:yMode val="edge"/>
          <c:x val="0.14170119293028299"/>
          <c:y val="0.18832934826985701"/>
          <c:w val="0.81751579872258495"/>
          <c:h val="0.66741680892883903"/>
        </c:manualLayout>
      </c:layout>
      <c:scatterChart>
        <c:scatterStyle val="smoothMarker"/>
        <c:varyColors val="0"/>
        <c:ser>
          <c:idx val="5"/>
          <c:order val="0"/>
          <c:tx>
            <c:v>Aobs</c:v>
          </c:tx>
          <c:spPr>
            <a:ln w="47625">
              <a:noFill/>
            </a:ln>
          </c:spPr>
          <c:marker>
            <c:symbol val="circle"/>
            <c:size val="5"/>
            <c:spPr>
              <a:solidFill>
                <a:srgbClr val="404040"/>
              </a:solidFill>
              <a:ln>
                <a:solidFill>
                  <a:srgbClr val="000000"/>
                </a:solidFill>
                <a:prstDash val="solid"/>
              </a:ln>
            </c:spPr>
          </c:marker>
          <c:xVal>
            <c:numRef>
              <c:f>Arabidopsis!$G$11:$G$31</c:f>
              <c:numCache>
                <c:formatCode>0.00</c:formatCode>
                <c:ptCount val="21"/>
                <c:pt idx="0">
                  <c:v>4.5281944053118899</c:v>
                </c:pt>
                <c:pt idx="1">
                  <c:v>5.4712357644718788</c:v>
                </c:pt>
                <c:pt idx="2">
                  <c:v>6.9632627082608813</c:v>
                </c:pt>
                <c:pt idx="3">
                  <c:v>10.069718576904577</c:v>
                </c:pt>
                <c:pt idx="4">
                  <c:v>13.732825975609703</c:v>
                </c:pt>
                <c:pt idx="5">
                  <c:v>18.974795894350272</c:v>
                </c:pt>
                <c:pt idx="6">
                  <c:v>20.883533916637614</c:v>
                </c:pt>
                <c:pt idx="7">
                  <c:v>23.219835360968904</c:v>
                </c:pt>
                <c:pt idx="8">
                  <c:v>25.93942167055776</c:v>
                </c:pt>
                <c:pt idx="9">
                  <c:v>28.874506806976711</c:v>
                </c:pt>
                <c:pt idx="10">
                  <c:v>36.27539753249539</c:v>
                </c:pt>
                <c:pt idx="11">
                  <c:v>43.777288258014067</c:v>
                </c:pt>
                <c:pt idx="12">
                  <c:v>61.550671867165789</c:v>
                </c:pt>
                <c:pt idx="13">
                  <c:v>82.609853401139091</c:v>
                </c:pt>
                <c:pt idx="14">
                  <c:v>#N/A</c:v>
                </c:pt>
                <c:pt idx="15">
                  <c:v>#N/A</c:v>
                </c:pt>
                <c:pt idx="16">
                  <c:v>#N/A</c:v>
                </c:pt>
                <c:pt idx="17">
                  <c:v>#N/A</c:v>
                </c:pt>
                <c:pt idx="18">
                  <c:v>#N/A</c:v>
                </c:pt>
                <c:pt idx="19">
                  <c:v>#N/A</c:v>
                </c:pt>
                <c:pt idx="20">
                  <c:v>#N/A</c:v>
                </c:pt>
              </c:numCache>
            </c:numRef>
          </c:xVal>
          <c:yVal>
            <c:numRef>
              <c:f>Arabidopsis!$C$11:$C$31</c:f>
              <c:numCache>
                <c:formatCode>0.0</c:formatCode>
                <c:ptCount val="21"/>
                <c:pt idx="0">
                  <c:v>-1.8080000000000001</c:v>
                </c:pt>
                <c:pt idx="1">
                  <c:v>-0.25700000000000001</c:v>
                </c:pt>
                <c:pt idx="2">
                  <c:v>1.1040000000000001</c:v>
                </c:pt>
                <c:pt idx="3">
                  <c:v>3.6440000000000001</c:v>
                </c:pt>
                <c:pt idx="4">
                  <c:v>5.8920000000000003</c:v>
                </c:pt>
                <c:pt idx="5">
                  <c:v>7.6459999999999999</c:v>
                </c:pt>
                <c:pt idx="6">
                  <c:v>8.4939999999999998</c:v>
                </c:pt>
                <c:pt idx="7">
                  <c:v>9.0679999999999996</c:v>
                </c:pt>
                <c:pt idx="8">
                  <c:v>9.7200000000000006</c:v>
                </c:pt>
                <c:pt idx="9">
                  <c:v>9.9749999999999996</c:v>
                </c:pt>
                <c:pt idx="10">
                  <c:v>10.928000000000001</c:v>
                </c:pt>
                <c:pt idx="11">
                  <c:v>11.881</c:v>
                </c:pt>
                <c:pt idx="12">
                  <c:v>12.983000000000001</c:v>
                </c:pt>
                <c:pt idx="13">
                  <c:v>13.468</c:v>
                </c:pt>
              </c:numCache>
            </c:numRef>
          </c:yVal>
          <c:smooth val="1"/>
          <c:extLst>
            <c:ext xmlns:c16="http://schemas.microsoft.com/office/drawing/2014/chart" uri="{C3380CC4-5D6E-409C-BE32-E72D297353CC}">
              <c16:uniqueId val="{00000000-083E-492F-BDFF-D8DE9E903AD2}"/>
            </c:ext>
          </c:extLst>
        </c:ser>
        <c:ser>
          <c:idx val="6"/>
          <c:order val="1"/>
          <c:tx>
            <c:v>Rubisco</c:v>
          </c:tx>
          <c:spPr>
            <a:ln w="38100">
              <a:solidFill>
                <a:srgbClr val="993300"/>
              </a:solidFill>
              <a:prstDash val="solid"/>
            </a:ln>
          </c:spPr>
          <c:marker>
            <c:symbol val="none"/>
          </c:marker>
          <c:xVal>
            <c:numRef>
              <c:f>Arabidopsis!$B$81:$B$200</c:f>
              <c:numCache>
                <c:formatCode>0.0</c:formatCode>
                <c:ptCount val="120"/>
                <c:pt idx="0">
                  <c:v>1</c:v>
                </c:pt>
                <c:pt idx="1">
                  <c:v>2</c:v>
                </c:pt>
                <c:pt idx="2">
                  <c:v>3</c:v>
                </c:pt>
                <c:pt idx="3">
                  <c:v>4</c:v>
                </c:pt>
                <c:pt idx="4">
                  <c:v>5</c:v>
                </c:pt>
                <c:pt idx="5">
                  <c:v>7.5</c:v>
                </c:pt>
                <c:pt idx="6">
                  <c:v>10</c:v>
                </c:pt>
                <c:pt idx="7">
                  <c:v>12.5</c:v>
                </c:pt>
                <c:pt idx="8">
                  <c:v>15</c:v>
                </c:pt>
                <c:pt idx="9">
                  <c:v>17.5</c:v>
                </c:pt>
                <c:pt idx="10">
                  <c:v>20</c:v>
                </c:pt>
                <c:pt idx="11">
                  <c:v>22.5</c:v>
                </c:pt>
                <c:pt idx="12">
                  <c:v>25</c:v>
                </c:pt>
                <c:pt idx="13">
                  <c:v>27.5</c:v>
                </c:pt>
                <c:pt idx="14">
                  <c:v>30</c:v>
                </c:pt>
                <c:pt idx="15">
                  <c:v>32.5</c:v>
                </c:pt>
                <c:pt idx="16">
                  <c:v>35</c:v>
                </c:pt>
                <c:pt idx="17">
                  <c:v>37.5</c:v>
                </c:pt>
                <c:pt idx="18">
                  <c:v>40</c:v>
                </c:pt>
                <c:pt idx="19">
                  <c:v>42.5</c:v>
                </c:pt>
                <c:pt idx="20">
                  <c:v>45</c:v>
                </c:pt>
                <c:pt idx="21">
                  <c:v>47.5</c:v>
                </c:pt>
                <c:pt idx="22">
                  <c:v>50</c:v>
                </c:pt>
                <c:pt idx="23">
                  <c:v>52.5</c:v>
                </c:pt>
                <c:pt idx="24">
                  <c:v>55</c:v>
                </c:pt>
                <c:pt idx="25">
                  <c:v>57.5</c:v>
                </c:pt>
                <c:pt idx="26">
                  <c:v>60</c:v>
                </c:pt>
                <c:pt idx="27">
                  <c:v>62.5</c:v>
                </c:pt>
                <c:pt idx="28">
                  <c:v>65</c:v>
                </c:pt>
                <c:pt idx="29">
                  <c:v>67.5</c:v>
                </c:pt>
                <c:pt idx="30">
                  <c:v>70</c:v>
                </c:pt>
                <c:pt idx="31">
                  <c:v>72.5</c:v>
                </c:pt>
                <c:pt idx="32">
                  <c:v>75</c:v>
                </c:pt>
                <c:pt idx="33">
                  <c:v>77.5</c:v>
                </c:pt>
                <c:pt idx="34">
                  <c:v>80</c:v>
                </c:pt>
                <c:pt idx="35">
                  <c:v>82.5</c:v>
                </c:pt>
                <c:pt idx="36">
                  <c:v>85</c:v>
                </c:pt>
                <c:pt idx="37">
                  <c:v>87.5</c:v>
                </c:pt>
                <c:pt idx="38">
                  <c:v>90</c:v>
                </c:pt>
                <c:pt idx="39">
                  <c:v>92.5</c:v>
                </c:pt>
                <c:pt idx="40">
                  <c:v>95</c:v>
                </c:pt>
                <c:pt idx="41">
                  <c:v>96</c:v>
                </c:pt>
                <c:pt idx="42">
                  <c:v>97</c:v>
                </c:pt>
                <c:pt idx="43">
                  <c:v>98</c:v>
                </c:pt>
                <c:pt idx="44">
                  <c:v>99</c:v>
                </c:pt>
                <c:pt idx="45">
                  <c:v>100</c:v>
                </c:pt>
                <c:pt idx="46">
                  <c:v>101</c:v>
                </c:pt>
                <c:pt idx="47">
                  <c:v>102</c:v>
                </c:pt>
                <c:pt idx="48">
                  <c:v>103</c:v>
                </c:pt>
                <c:pt idx="49">
                  <c:v>104</c:v>
                </c:pt>
                <c:pt idx="50">
                  <c:v>105</c:v>
                </c:pt>
                <c:pt idx="51">
                  <c:v>106</c:v>
                </c:pt>
                <c:pt idx="52">
                  <c:v>107</c:v>
                </c:pt>
                <c:pt idx="53">
                  <c:v>108</c:v>
                </c:pt>
                <c:pt idx="54">
                  <c:v>109</c:v>
                </c:pt>
                <c:pt idx="55">
                  <c:v>110</c:v>
                </c:pt>
                <c:pt idx="56">
                  <c:v>111</c:v>
                </c:pt>
                <c:pt idx="57">
                  <c:v>112</c:v>
                </c:pt>
                <c:pt idx="58">
                  <c:v>113</c:v>
                </c:pt>
                <c:pt idx="59">
                  <c:v>114</c:v>
                </c:pt>
                <c:pt idx="60">
                  <c:v>115</c:v>
                </c:pt>
                <c:pt idx="61">
                  <c:v>116</c:v>
                </c:pt>
                <c:pt idx="62">
                  <c:v>117</c:v>
                </c:pt>
                <c:pt idx="63">
                  <c:v>118</c:v>
                </c:pt>
                <c:pt idx="64">
                  <c:v>119</c:v>
                </c:pt>
                <c:pt idx="65">
                  <c:v>120</c:v>
                </c:pt>
                <c:pt idx="66">
                  <c:v>121</c:v>
                </c:pt>
                <c:pt idx="67">
                  <c:v>122</c:v>
                </c:pt>
                <c:pt idx="68">
                  <c:v>123</c:v>
                </c:pt>
                <c:pt idx="69">
                  <c:v>124</c:v>
                </c:pt>
                <c:pt idx="70">
                  <c:v>125</c:v>
                </c:pt>
                <c:pt idx="71">
                  <c:v>126</c:v>
                </c:pt>
                <c:pt idx="72">
                  <c:v>127</c:v>
                </c:pt>
                <c:pt idx="73">
                  <c:v>128</c:v>
                </c:pt>
                <c:pt idx="74">
                  <c:v>129</c:v>
                </c:pt>
                <c:pt idx="75">
                  <c:v>130</c:v>
                </c:pt>
                <c:pt idx="76">
                  <c:v>131</c:v>
                </c:pt>
                <c:pt idx="77">
                  <c:v>132</c:v>
                </c:pt>
                <c:pt idx="78">
                  <c:v>133</c:v>
                </c:pt>
                <c:pt idx="79">
                  <c:v>134</c:v>
                </c:pt>
                <c:pt idx="80">
                  <c:v>135</c:v>
                </c:pt>
                <c:pt idx="81">
                  <c:v>136</c:v>
                </c:pt>
                <c:pt idx="82">
                  <c:v>137</c:v>
                </c:pt>
                <c:pt idx="83">
                  <c:v>138</c:v>
                </c:pt>
                <c:pt idx="84">
                  <c:v>139</c:v>
                </c:pt>
                <c:pt idx="85">
                  <c:v>140</c:v>
                </c:pt>
                <c:pt idx="86">
                  <c:v>141</c:v>
                </c:pt>
                <c:pt idx="87">
                  <c:v>142</c:v>
                </c:pt>
                <c:pt idx="88">
                  <c:v>143</c:v>
                </c:pt>
                <c:pt idx="89">
                  <c:v>144</c:v>
                </c:pt>
                <c:pt idx="90">
                  <c:v>145</c:v>
                </c:pt>
                <c:pt idx="91">
                  <c:v>146</c:v>
                </c:pt>
                <c:pt idx="92">
                  <c:v>147</c:v>
                </c:pt>
                <c:pt idx="93">
                  <c:v>148</c:v>
                </c:pt>
                <c:pt idx="94">
                  <c:v>149</c:v>
                </c:pt>
                <c:pt idx="95">
                  <c:v>150</c:v>
                </c:pt>
                <c:pt idx="96">
                  <c:v>151</c:v>
                </c:pt>
                <c:pt idx="97">
                  <c:v>152</c:v>
                </c:pt>
                <c:pt idx="98">
                  <c:v>153</c:v>
                </c:pt>
                <c:pt idx="99">
                  <c:v>154</c:v>
                </c:pt>
                <c:pt idx="100">
                  <c:v>155</c:v>
                </c:pt>
                <c:pt idx="101">
                  <c:v>156</c:v>
                </c:pt>
                <c:pt idx="102">
                  <c:v>157</c:v>
                </c:pt>
                <c:pt idx="103">
                  <c:v>158</c:v>
                </c:pt>
                <c:pt idx="104">
                  <c:v>159</c:v>
                </c:pt>
                <c:pt idx="105">
                  <c:v>160</c:v>
                </c:pt>
                <c:pt idx="106">
                  <c:v>161</c:v>
                </c:pt>
                <c:pt idx="107">
                  <c:v>162</c:v>
                </c:pt>
                <c:pt idx="108">
                  <c:v>163</c:v>
                </c:pt>
                <c:pt idx="109">
                  <c:v>164</c:v>
                </c:pt>
                <c:pt idx="110">
                  <c:v>165</c:v>
                </c:pt>
                <c:pt idx="111">
                  <c:v>166</c:v>
                </c:pt>
                <c:pt idx="112">
                  <c:v>167</c:v>
                </c:pt>
                <c:pt idx="113">
                  <c:v>168</c:v>
                </c:pt>
                <c:pt idx="114">
                  <c:v>169</c:v>
                </c:pt>
                <c:pt idx="115">
                  <c:v>170</c:v>
                </c:pt>
                <c:pt idx="116">
                  <c:v>171</c:v>
                </c:pt>
                <c:pt idx="117">
                  <c:v>172</c:v>
                </c:pt>
                <c:pt idx="118">
                  <c:v>173</c:v>
                </c:pt>
                <c:pt idx="119">
                  <c:v>174</c:v>
                </c:pt>
              </c:numCache>
            </c:numRef>
          </c:xVal>
          <c:yVal>
            <c:numRef>
              <c:f>Arabidopsis!$C$81:$C$200</c:f>
              <c:numCache>
                <c:formatCode>0.00</c:formatCode>
                <c:ptCount val="120"/>
                <c:pt idx="0">
                  <c:v>-3.9163154883636677</c:v>
                </c:pt>
                <c:pt idx="1">
                  <c:v>-2.9967478699213368</c:v>
                </c:pt>
                <c:pt idx="2">
                  <c:v>-2.1055891940310985</c:v>
                </c:pt>
                <c:pt idx="3">
                  <c:v>-1.2415429965570859</c:v>
                </c:pt>
                <c:pt idx="4">
                  <c:v>-0.40339051818583643</c:v>
                </c:pt>
                <c:pt idx="5">
                  <c:v>1.58606842484148</c:v>
                </c:pt>
                <c:pt idx="6">
                  <c:v>3.4368657268735756</c:v>
                </c:pt>
                <c:pt idx="7">
                  <c:v>5.1630098974417269</c:v>
                </c:pt>
                <c:pt idx="8">
                  <c:v>6.7766839452723318</c:v>
                </c:pt>
                <c:pt idx="9">
                  <c:v>8.2885333561424428</c:v>
                </c:pt>
                <c:pt idx="10">
                  <c:v>9.7079012229386556</c:v>
                </c:pt>
                <c:pt idx="11">
                  <c:v>11.043021506783493</c:v>
                </c:pt>
                <c:pt idx="12">
                  <c:v>12.301178876590022</c:v>
                </c:pt>
                <c:pt idx="13">
                  <c:v>13.488841681182786</c:v>
                </c:pt>
                <c:pt idx="14">
                  <c:v>14.611773179239648</c:v>
                </c:pt>
                <c:pt idx="15">
                  <c:v>15.675125064582398</c:v>
                </c:pt>
                <c:pt idx="16">
                  <c:v>16.683516489608376</c:v>
                </c:pt>
                <c:pt idx="17">
                  <c:v>17.641101144177789</c:v>
                </c:pt>
                <c:pt idx="18">
                  <c:v>18.551624444545325</c:v>
                </c:pt>
                <c:pt idx="19">
                  <c:v>19.4184724927132</c:v>
                </c:pt>
                <c:pt idx="20">
                  <c:v>20.244714155469829</c:v>
                </c:pt>
                <c:pt idx="21">
                  <c:v>21.033137365346107</c:v>
                </c:pt>
                <c:pt idx="22">
                  <c:v>21.786280548432348</c:v>
                </c:pt>
                <c:pt idx="23">
                  <c:v>22.506459925567768</c:v>
                </c:pt>
                <c:pt idx="24">
                  <c:v>23.195793305518812</c:v>
                </c:pt>
                <c:pt idx="25">
                  <c:v>23.856220885001186</c:v>
                </c:pt>
                <c:pt idx="26">
                  <c:v>24.489523485816036</c:v>
                </c:pt>
                <c:pt idx="27">
                  <c:v>25.097338590105359</c:v>
                </c:pt>
                <c:pt idx="28">
                  <c:v>25.681174477762848</c:v>
                </c:pt>
                <c:pt idx="29">
                  <c:v>26.242422722985783</c:v>
                </c:pt>
                <c:pt idx="30">
                  <c:v>26.7823692679389</c:v>
                </c:pt>
                <c:pt idx="31">
                  <c:v>27.302204259025824</c:v>
                </c:pt>
                <c:pt idx="32">
                  <c:v>27.803030804132153</c:v>
                </c:pt>
                <c:pt idx="33">
                  <c:v>28.285872786456942</c:v>
                </c:pt>
                <c:pt idx="34">
                  <c:v>28.751681851413128</c:v>
                </c:pt>
                <c:pt idx="35">
                  <c:v>29.201343666926213</c:v>
                </c:pt>
                <c:pt idx="36">
                  <c:v>29.635683543785959</c:v>
                </c:pt>
                <c:pt idx="37">
                  <c:v>30.055471491092753</c:v>
                </c:pt>
                <c:pt idx="38">
                  <c:v>30.461426771949558</c:v>
                </c:pt>
                <c:pt idx="39">
                  <c:v>30.854222016101996</c:v>
                </c:pt>
                <c:pt idx="40">
                  <c:v>31.234486938994046</c:v>
                </c:pt>
                <c:pt idx="41">
                  <c:v>31.383217873378534</c:v>
                </c:pt>
                <c:pt idx="42">
                  <c:v>31.53007488936202</c:v>
                </c:pt>
                <c:pt idx="43">
                  <c:v>31.675093180566407</c:v>
                </c:pt>
                <c:pt idx="44">
                  <c:v>31.81830706481216</c:v>
                </c:pt>
                <c:pt idx="45">
                  <c:v>31.959750011192973</c:v>
                </c:pt>
                <c:pt idx="46">
                  <c:v>32.099454666152269</c:v>
                </c:pt>
                <c:pt idx="47">
                  <c:v>32.237452878604174</c:v>
                </c:pt>
                <c:pt idx="48">
                  <c:v>32.373775724139492</c:v>
                </c:pt>
                <c:pt idx="49">
                  <c:v>32.508453528355453</c:v>
                </c:pt>
                <c:pt idx="50">
                  <c:v>32.64151588934584</c:v>
                </c:pt>
                <c:pt idx="51">
                  <c:v>32.772991699386786</c:v>
                </c:pt>
                <c:pt idx="52">
                  <c:v>32.902909165851341</c:v>
                </c:pt>
                <c:pt idx="53">
                  <c:v>33.031295831384796</c:v>
                </c:pt>
                <c:pt idx="54">
                  <c:v>33.158178593371019</c:v>
                </c:pt>
                <c:pt idx="55">
                  <c:v>33.283583722718653</c:v>
                </c:pt>
                <c:pt idx="56">
                  <c:v>33.407536881994858</c:v>
                </c:pt>
                <c:pt idx="57">
                  <c:v>33.530063142932697</c:v>
                </c:pt>
                <c:pt idx="58">
                  <c:v>33.651187003337483</c:v>
                </c:pt>
                <c:pt idx="59">
                  <c:v>33.770932403415834</c:v>
                </c:pt>
                <c:pt idx="60">
                  <c:v>33.889322741550423</c:v>
                </c:pt>
                <c:pt idx="61">
                  <c:v>34.006380889542179</c:v>
                </c:pt>
                <c:pt idx="62">
                  <c:v>34.122129207340869</c:v>
                </c:pt>
                <c:pt idx="63">
                  <c:v>34.236589557283899</c:v>
                </c:pt>
                <c:pt idx="64">
                  <c:v>34.349783317862439</c:v>
                </c:pt>
                <c:pt idx="65">
                  <c:v>34.461731397033098</c:v>
                </c:pt>
                <c:pt idx="66">
                  <c:v>34.572454245092487</c:v>
                </c:pt>
                <c:pt idx="67">
                  <c:v>34.681971867131359</c:v>
                </c:pt>
                <c:pt idx="68">
                  <c:v>34.790303835084295</c:v>
                </c:pt>
                <c:pt idx="69">
                  <c:v>34.897469299390096</c:v>
                </c:pt>
                <c:pt idx="70">
                  <c:v>35.003487000277573</c:v>
                </c:pt>
                <c:pt idx="71">
                  <c:v>35.108375278690573</c:v>
                </c:pt>
                <c:pt idx="72">
                  <c:v>35.212152086865785</c:v>
                </c:pt>
                <c:pt idx="73">
                  <c:v>35.314834998575989</c:v>
                </c:pt>
                <c:pt idx="74">
                  <c:v>35.416441219051087</c:v>
                </c:pt>
                <c:pt idx="75">
                  <c:v>35.516987594588713</c:v>
                </c:pt>
                <c:pt idx="76">
                  <c:v>35.616490621865658</c:v>
                </c:pt>
                <c:pt idx="77">
                  <c:v>35.714966456960866</c:v>
                </c:pt>
                <c:pt idx="78">
                  <c:v>35.812430924100482</c:v>
                </c:pt>
                <c:pt idx="79">
                  <c:v>35.908899524134846</c:v>
                </c:pt>
                <c:pt idx="80">
                  <c:v>36.004387442756894</c:v>
                </c:pt>
                <c:pt idx="81">
                  <c:v>36.098909558471256</c:v>
                </c:pt>
                <c:pt idx="82">
                  <c:v>36.192480450322726</c:v>
                </c:pt>
                <c:pt idx="83">
                  <c:v>36.285114405392584</c:v>
                </c:pt>
                <c:pt idx="84">
                  <c:v>36.376825426070852</c:v>
                </c:pt>
                <c:pt idx="85">
                  <c:v>36.467627237112239</c:v>
                </c:pt>
                <c:pt idx="86">
                  <c:v>36.557533292483349</c:v>
                </c:pt>
                <c:pt idx="87">
                  <c:v>36.646556782008119</c:v>
                </c:pt>
                <c:pt idx="88">
                  <c:v>36.734710637818601</c:v>
                </c:pt>
                <c:pt idx="89">
                  <c:v>36.822007540617591</c:v>
                </c:pt>
                <c:pt idx="90">
                  <c:v>36.908459925759487</c:v>
                </c:pt>
                <c:pt idx="91">
                  <c:v>36.994079989155537</c:v>
                </c:pt>
                <c:pt idx="92">
                  <c:v>37.078879693009327</c:v>
                </c:pt>
                <c:pt idx="93">
                  <c:v>37.162870771388206</c:v>
                </c:pt>
                <c:pt idx="94">
                  <c:v>37.246064735636111</c:v>
                </c:pt>
                <c:pt idx="95">
                  <c:v>37.328472879632905</c:v>
                </c:pt>
                <c:pt idx="96">
                  <c:v>37.410106284905545</c:v>
                </c:pt>
                <c:pt idx="97">
                  <c:v>37.49097582559564</c:v>
                </c:pt>
                <c:pt idx="98">
                  <c:v>37.571092173288228</c:v>
                </c:pt>
                <c:pt idx="99">
                  <c:v>37.650465801706353</c:v>
                </c:pt>
                <c:pt idx="100">
                  <c:v>37.729106991275508</c:v>
                </c:pt>
                <c:pt idx="101">
                  <c:v>37.807025833562513</c:v>
                </c:pt>
                <c:pt idx="102">
                  <c:v>37.884232235592457</c:v>
                </c:pt>
                <c:pt idx="103">
                  <c:v>37.960735924047825</c:v>
                </c:pt>
                <c:pt idx="104">
                  <c:v>38.036546449353537</c:v>
                </c:pt>
                <c:pt idx="105">
                  <c:v>38.111673189651377</c:v>
                </c:pt>
                <c:pt idx="106">
                  <c:v>38.186125354667382</c:v>
                </c:pt>
                <c:pt idx="107">
                  <c:v>38.25991198947554</c:v>
                </c:pt>
                <c:pt idx="108">
                  <c:v>38.333041978160992</c:v>
                </c:pt>
                <c:pt idx="109">
                  <c:v>38.40552404738586</c:v>
                </c:pt>
                <c:pt idx="110">
                  <c:v>38.47736676986073</c:v>
                </c:pt>
                <c:pt idx="111">
                  <c:v>38.548578567724668</c:v>
                </c:pt>
                <c:pt idx="112">
                  <c:v>38.619167715836561</c:v>
                </c:pt>
                <c:pt idx="113">
                  <c:v>38.689142344980539</c:v>
                </c:pt>
                <c:pt idx="114">
                  <c:v>38.758510444987976</c:v>
                </c:pt>
                <c:pt idx="115">
                  <c:v>38.827279867778763</c:v>
                </c:pt>
                <c:pt idx="116">
                  <c:v>38.89545833032404</c:v>
                </c:pt>
                <c:pt idx="117">
                  <c:v>38.963053417533025</c:v>
                </c:pt>
                <c:pt idx="118">
                  <c:v>39.030072585065923</c:v>
                </c:pt>
                <c:pt idx="119">
                  <c:v>39.096523162075322</c:v>
                </c:pt>
              </c:numCache>
            </c:numRef>
          </c:yVal>
          <c:smooth val="1"/>
          <c:extLst>
            <c:ext xmlns:c16="http://schemas.microsoft.com/office/drawing/2014/chart" uri="{C3380CC4-5D6E-409C-BE32-E72D297353CC}">
              <c16:uniqueId val="{00000001-083E-492F-BDFF-D8DE9E903AD2}"/>
            </c:ext>
          </c:extLst>
        </c:ser>
        <c:ser>
          <c:idx val="7"/>
          <c:order val="2"/>
          <c:tx>
            <c:v>RuBP_regen</c:v>
          </c:tx>
          <c:spPr>
            <a:ln w="38100">
              <a:solidFill>
                <a:srgbClr val="3366FF"/>
              </a:solidFill>
              <a:prstDash val="solid"/>
            </a:ln>
          </c:spPr>
          <c:marker>
            <c:symbol val="none"/>
          </c:marker>
          <c:xVal>
            <c:numRef>
              <c:f>Arabidopsis!$B$81:$B$200</c:f>
              <c:numCache>
                <c:formatCode>0.0</c:formatCode>
                <c:ptCount val="120"/>
                <c:pt idx="0">
                  <c:v>1</c:v>
                </c:pt>
                <c:pt idx="1">
                  <c:v>2</c:v>
                </c:pt>
                <c:pt idx="2">
                  <c:v>3</c:v>
                </c:pt>
                <c:pt idx="3">
                  <c:v>4</c:v>
                </c:pt>
                <c:pt idx="4">
                  <c:v>5</c:v>
                </c:pt>
                <c:pt idx="5">
                  <c:v>7.5</c:v>
                </c:pt>
                <c:pt idx="6">
                  <c:v>10</c:v>
                </c:pt>
                <c:pt idx="7">
                  <c:v>12.5</c:v>
                </c:pt>
                <c:pt idx="8">
                  <c:v>15</c:v>
                </c:pt>
                <c:pt idx="9">
                  <c:v>17.5</c:v>
                </c:pt>
                <c:pt idx="10">
                  <c:v>20</c:v>
                </c:pt>
                <c:pt idx="11">
                  <c:v>22.5</c:v>
                </c:pt>
                <c:pt idx="12">
                  <c:v>25</c:v>
                </c:pt>
                <c:pt idx="13">
                  <c:v>27.5</c:v>
                </c:pt>
                <c:pt idx="14">
                  <c:v>30</c:v>
                </c:pt>
                <c:pt idx="15">
                  <c:v>32.5</c:v>
                </c:pt>
                <c:pt idx="16">
                  <c:v>35</c:v>
                </c:pt>
                <c:pt idx="17">
                  <c:v>37.5</c:v>
                </c:pt>
                <c:pt idx="18">
                  <c:v>40</c:v>
                </c:pt>
                <c:pt idx="19">
                  <c:v>42.5</c:v>
                </c:pt>
                <c:pt idx="20">
                  <c:v>45</c:v>
                </c:pt>
                <c:pt idx="21">
                  <c:v>47.5</c:v>
                </c:pt>
                <c:pt idx="22">
                  <c:v>50</c:v>
                </c:pt>
                <c:pt idx="23">
                  <c:v>52.5</c:v>
                </c:pt>
                <c:pt idx="24">
                  <c:v>55</c:v>
                </c:pt>
                <c:pt idx="25">
                  <c:v>57.5</c:v>
                </c:pt>
                <c:pt idx="26">
                  <c:v>60</c:v>
                </c:pt>
                <c:pt idx="27">
                  <c:v>62.5</c:v>
                </c:pt>
                <c:pt idx="28">
                  <c:v>65</c:v>
                </c:pt>
                <c:pt idx="29">
                  <c:v>67.5</c:v>
                </c:pt>
                <c:pt idx="30">
                  <c:v>70</c:v>
                </c:pt>
                <c:pt idx="31">
                  <c:v>72.5</c:v>
                </c:pt>
                <c:pt idx="32">
                  <c:v>75</c:v>
                </c:pt>
                <c:pt idx="33">
                  <c:v>77.5</c:v>
                </c:pt>
                <c:pt idx="34">
                  <c:v>80</c:v>
                </c:pt>
                <c:pt idx="35">
                  <c:v>82.5</c:v>
                </c:pt>
                <c:pt idx="36">
                  <c:v>85</c:v>
                </c:pt>
                <c:pt idx="37">
                  <c:v>87.5</c:v>
                </c:pt>
                <c:pt idx="38">
                  <c:v>90</c:v>
                </c:pt>
                <c:pt idx="39">
                  <c:v>92.5</c:v>
                </c:pt>
                <c:pt idx="40">
                  <c:v>95</c:v>
                </c:pt>
                <c:pt idx="41">
                  <c:v>96</c:v>
                </c:pt>
                <c:pt idx="42">
                  <c:v>97</c:v>
                </c:pt>
                <c:pt idx="43">
                  <c:v>98</c:v>
                </c:pt>
                <c:pt idx="44">
                  <c:v>99</c:v>
                </c:pt>
                <c:pt idx="45">
                  <c:v>100</c:v>
                </c:pt>
                <c:pt idx="46">
                  <c:v>101</c:v>
                </c:pt>
                <c:pt idx="47">
                  <c:v>102</c:v>
                </c:pt>
                <c:pt idx="48">
                  <c:v>103</c:v>
                </c:pt>
                <c:pt idx="49">
                  <c:v>104</c:v>
                </c:pt>
                <c:pt idx="50">
                  <c:v>105</c:v>
                </c:pt>
                <c:pt idx="51">
                  <c:v>106</c:v>
                </c:pt>
                <c:pt idx="52">
                  <c:v>107</c:v>
                </c:pt>
                <c:pt idx="53">
                  <c:v>108</c:v>
                </c:pt>
                <c:pt idx="54">
                  <c:v>109</c:v>
                </c:pt>
                <c:pt idx="55">
                  <c:v>110</c:v>
                </c:pt>
                <c:pt idx="56">
                  <c:v>111</c:v>
                </c:pt>
                <c:pt idx="57">
                  <c:v>112</c:v>
                </c:pt>
                <c:pt idx="58">
                  <c:v>113</c:v>
                </c:pt>
                <c:pt idx="59">
                  <c:v>114</c:v>
                </c:pt>
                <c:pt idx="60">
                  <c:v>115</c:v>
                </c:pt>
                <c:pt idx="61">
                  <c:v>116</c:v>
                </c:pt>
                <c:pt idx="62">
                  <c:v>117</c:v>
                </c:pt>
                <c:pt idx="63">
                  <c:v>118</c:v>
                </c:pt>
                <c:pt idx="64">
                  <c:v>119</c:v>
                </c:pt>
                <c:pt idx="65">
                  <c:v>120</c:v>
                </c:pt>
                <c:pt idx="66">
                  <c:v>121</c:v>
                </c:pt>
                <c:pt idx="67">
                  <c:v>122</c:v>
                </c:pt>
                <c:pt idx="68">
                  <c:v>123</c:v>
                </c:pt>
                <c:pt idx="69">
                  <c:v>124</c:v>
                </c:pt>
                <c:pt idx="70">
                  <c:v>125</c:v>
                </c:pt>
                <c:pt idx="71">
                  <c:v>126</c:v>
                </c:pt>
                <c:pt idx="72">
                  <c:v>127</c:v>
                </c:pt>
                <c:pt idx="73">
                  <c:v>128</c:v>
                </c:pt>
                <c:pt idx="74">
                  <c:v>129</c:v>
                </c:pt>
                <c:pt idx="75">
                  <c:v>130</c:v>
                </c:pt>
                <c:pt idx="76">
                  <c:v>131</c:v>
                </c:pt>
                <c:pt idx="77">
                  <c:v>132</c:v>
                </c:pt>
                <c:pt idx="78">
                  <c:v>133</c:v>
                </c:pt>
                <c:pt idx="79">
                  <c:v>134</c:v>
                </c:pt>
                <c:pt idx="80">
                  <c:v>135</c:v>
                </c:pt>
                <c:pt idx="81">
                  <c:v>136</c:v>
                </c:pt>
                <c:pt idx="82">
                  <c:v>137</c:v>
                </c:pt>
                <c:pt idx="83">
                  <c:v>138</c:v>
                </c:pt>
                <c:pt idx="84">
                  <c:v>139</c:v>
                </c:pt>
                <c:pt idx="85">
                  <c:v>140</c:v>
                </c:pt>
                <c:pt idx="86">
                  <c:v>141</c:v>
                </c:pt>
                <c:pt idx="87">
                  <c:v>142</c:v>
                </c:pt>
                <c:pt idx="88">
                  <c:v>143</c:v>
                </c:pt>
                <c:pt idx="89">
                  <c:v>144</c:v>
                </c:pt>
                <c:pt idx="90">
                  <c:v>145</c:v>
                </c:pt>
                <c:pt idx="91">
                  <c:v>146</c:v>
                </c:pt>
                <c:pt idx="92">
                  <c:v>147</c:v>
                </c:pt>
                <c:pt idx="93">
                  <c:v>148</c:v>
                </c:pt>
                <c:pt idx="94">
                  <c:v>149</c:v>
                </c:pt>
                <c:pt idx="95">
                  <c:v>150</c:v>
                </c:pt>
                <c:pt idx="96">
                  <c:v>151</c:v>
                </c:pt>
                <c:pt idx="97">
                  <c:v>152</c:v>
                </c:pt>
                <c:pt idx="98">
                  <c:v>153</c:v>
                </c:pt>
                <c:pt idx="99">
                  <c:v>154</c:v>
                </c:pt>
                <c:pt idx="100">
                  <c:v>155</c:v>
                </c:pt>
                <c:pt idx="101">
                  <c:v>156</c:v>
                </c:pt>
                <c:pt idx="102">
                  <c:v>157</c:v>
                </c:pt>
                <c:pt idx="103">
                  <c:v>158</c:v>
                </c:pt>
                <c:pt idx="104">
                  <c:v>159</c:v>
                </c:pt>
                <c:pt idx="105">
                  <c:v>160</c:v>
                </c:pt>
                <c:pt idx="106">
                  <c:v>161</c:v>
                </c:pt>
                <c:pt idx="107">
                  <c:v>162</c:v>
                </c:pt>
                <c:pt idx="108">
                  <c:v>163</c:v>
                </c:pt>
                <c:pt idx="109">
                  <c:v>164</c:v>
                </c:pt>
                <c:pt idx="110">
                  <c:v>165</c:v>
                </c:pt>
                <c:pt idx="111">
                  <c:v>166</c:v>
                </c:pt>
                <c:pt idx="112">
                  <c:v>167</c:v>
                </c:pt>
                <c:pt idx="113">
                  <c:v>168</c:v>
                </c:pt>
                <c:pt idx="114">
                  <c:v>169</c:v>
                </c:pt>
                <c:pt idx="115">
                  <c:v>170</c:v>
                </c:pt>
                <c:pt idx="116">
                  <c:v>171</c:v>
                </c:pt>
                <c:pt idx="117">
                  <c:v>172</c:v>
                </c:pt>
                <c:pt idx="118">
                  <c:v>173</c:v>
                </c:pt>
                <c:pt idx="119">
                  <c:v>174</c:v>
                </c:pt>
              </c:numCache>
            </c:numRef>
          </c:xVal>
          <c:yVal>
            <c:numRef>
              <c:f>Arabidopsis!$D$81:$D$200</c:f>
              <c:numCache>
                <c:formatCode>0.00</c:formatCode>
                <c:ptCount val="120"/>
                <c:pt idx="0">
                  <c:v>-6.7682944358548083</c:v>
                </c:pt>
                <c:pt idx="1">
                  <c:v>-4.6764392319038803</c:v>
                </c:pt>
                <c:pt idx="2">
                  <c:v>-2.9347823031780953</c:v>
                </c:pt>
                <c:pt idx="3">
                  <c:v>-1.4621758980076409</c:v>
                </c:pt>
                <c:pt idx="4">
                  <c:v>-0.20074595869828005</c:v>
                </c:pt>
                <c:pt idx="5">
                  <c:v>2.2817205004032575</c:v>
                </c:pt>
                <c:pt idx="6">
                  <c:v>4.1090682043205593</c:v>
                </c:pt>
                <c:pt idx="7">
                  <c:v>5.5103950021498065</c:v>
                </c:pt>
                <c:pt idx="8">
                  <c:v>6.6191288010000013</c:v>
                </c:pt>
                <c:pt idx="9">
                  <c:v>7.5182458618254806</c:v>
                </c:pt>
                <c:pt idx="10">
                  <c:v>8.2620572477566405</c:v>
                </c:pt>
                <c:pt idx="11">
                  <c:v>8.8876031860215683</c:v>
                </c:pt>
                <c:pt idx="12">
                  <c:v>9.421012611265164</c:v>
                </c:pt>
                <c:pt idx="13">
                  <c:v>9.8812453752098168</c:v>
                </c:pt>
                <c:pt idx="14">
                  <c:v>10.282393174805637</c:v>
                </c:pt>
                <c:pt idx="15">
                  <c:v>10.635147749906059</c:v>
                </c:pt>
                <c:pt idx="16">
                  <c:v>10.947767951850789</c:v>
                </c:pt>
                <c:pt idx="17">
                  <c:v>11.226734496389966</c:v>
                </c:pt>
                <c:pt idx="18">
                  <c:v>11.477204063739572</c:v>
                </c:pt>
                <c:pt idx="19">
                  <c:v>11.703330999433653</c:v>
                </c:pt>
                <c:pt idx="20">
                  <c:v>11.908499565522813</c:v>
                </c:pt>
                <c:pt idx="21">
                  <c:v>12.095494473929811</c:v>
                </c:pt>
                <c:pt idx="22">
                  <c:v>12.266628024657569</c:v>
                </c:pt>
                <c:pt idx="23">
                  <c:v>12.42383620777529</c:v>
                </c:pt>
                <c:pt idx="24">
                  <c:v>12.568752262724418</c:v>
                </c:pt>
                <c:pt idx="25">
                  <c:v>12.702763631988098</c:v>
                </c:pt>
                <c:pt idx="26">
                  <c:v>12.827056523954973</c:v>
                </c:pt>
                <c:pt idx="27">
                  <c:v>12.942651119954862</c:v>
                </c:pt>
                <c:pt idx="28">
                  <c:v>13.050429639588275</c:v>
                </c:pt>
                <c:pt idx="29">
                  <c:v>13.151158899212666</c:v>
                </c:pt>
                <c:pt idx="30">
                  <c:v>13.245508584279472</c:v>
                </c:pt>
                <c:pt idx="31">
                  <c:v>13.334066156463171</c:v>
                </c:pt>
                <c:pt idx="32">
                  <c:v>13.417349097112515</c:v>
                </c:pt>
                <c:pt idx="33">
                  <c:v>13.495815026250646</c:v>
                </c:pt>
                <c:pt idx="34">
                  <c:v>13.569870115103621</c:v>
                </c:pt>
                <c:pt idx="35">
                  <c:v>13.639876118721924</c:v>
                </c:pt>
                <c:pt idx="36">
                  <c:v>13.706156285738354</c:v>
                </c:pt>
                <c:pt idx="37">
                  <c:v>13.769000349002932</c:v>
                </c:pt>
                <c:pt idx="38">
                  <c:v>13.828668759653628</c:v>
                </c:pt>
                <c:pt idx="39">
                  <c:v>13.885396295133512</c:v>
                </c:pt>
                <c:pt idx="40">
                  <c:v>13.939395146553963</c:v>
                </c:pt>
                <c:pt idx="41">
                  <c:v>13.960274336707775</c:v>
                </c:pt>
                <c:pt idx="42">
                  <c:v>13.980759381654122</c:v>
                </c:pt>
                <c:pt idx="43">
                  <c:v>14.000861337701682</c:v>
                </c:pt>
                <c:pt idx="44">
                  <c:v>14.020590851463991</c:v>
                </c:pt>
                <c:pt idx="45">
                  <c:v>14.039958178661996</c:v>
                </c:pt>
                <c:pt idx="46">
                  <c:v>14.058973201900514</c:v>
                </c:pt>
                <c:pt idx="47">
                  <c:v>14.077645447483333</c:v>
                </c:pt>
                <c:pt idx="48">
                  <c:v>14.095984101327097</c:v>
                </c:pt>
                <c:pt idx="49">
                  <c:v>14.113998024029781</c:v>
                </c:pt>
                <c:pt idx="50">
                  <c:v>14.13169576514573</c:v>
                </c:pt>
                <c:pt idx="51">
                  <c:v>14.149085576715578</c:v>
                </c:pt>
                <c:pt idx="52">
                  <c:v>14.166175426095995</c:v>
                </c:pt>
                <c:pt idx="53">
                  <c:v>14.182973008131226</c:v>
                </c:pt>
                <c:pt idx="54">
                  <c:v>14.199485756705442</c:v>
                </c:pt>
                <c:pt idx="55">
                  <c:v>14.215720855712362</c:v>
                </c:pt>
                <c:pt idx="56">
                  <c:v>14.231685249476163</c:v>
                </c:pt>
                <c:pt idx="57">
                  <c:v>14.247385652655385</c:v>
                </c:pt>
                <c:pt idx="58">
                  <c:v>14.262828559659605</c:v>
                </c:pt>
                <c:pt idx="59">
                  <c:v>14.278020253606501</c:v>
                </c:pt>
                <c:pt idx="60">
                  <c:v>14.292966814845364</c:v>
                </c:pt>
                <c:pt idx="61">
                  <c:v>14.307674129071298</c:v>
                </c:pt>
                <c:pt idx="62">
                  <c:v>14.322147895052852</c:v>
                </c:pt>
                <c:pt idx="63">
                  <c:v>14.336393631994428</c:v>
                </c:pt>
                <c:pt idx="64">
                  <c:v>14.35041668655343</c:v>
                </c:pt>
                <c:pt idx="65">
                  <c:v>14.364222239530894</c:v>
                </c:pt>
                <c:pt idx="66">
                  <c:v>14.377815312253198</c:v>
                </c:pt>
                <c:pt idx="67">
                  <c:v>14.391200772661353</c:v>
                </c:pt>
                <c:pt idx="68">
                  <c:v>14.404383341123415</c:v>
                </c:pt>
                <c:pt idx="69">
                  <c:v>14.417367595984551</c:v>
                </c:pt>
                <c:pt idx="70">
                  <c:v>14.430157978868522</c:v>
                </c:pt>
                <c:pt idx="71">
                  <c:v>14.442758799743428</c:v>
                </c:pt>
                <c:pt idx="72">
                  <c:v>14.455174241763894</c:v>
                </c:pt>
                <c:pt idx="73">
                  <c:v>14.467408365901099</c:v>
                </c:pt>
                <c:pt idx="74">
                  <c:v>14.479465115371427</c:v>
                </c:pt>
                <c:pt idx="75">
                  <c:v>14.491348319873872</c:v>
                </c:pt>
                <c:pt idx="76">
                  <c:v>14.503061699645771</c:v>
                </c:pt>
                <c:pt idx="77">
                  <c:v>14.514608869345899</c:v>
                </c:pt>
                <c:pt idx="78">
                  <c:v>14.525993341773418</c:v>
                </c:pt>
                <c:pt idx="79">
                  <c:v>14.537218531430732</c:v>
                </c:pt>
                <c:pt idx="80">
                  <c:v>14.548287757937819</c:v>
                </c:pt>
                <c:pt idx="81">
                  <c:v>14.559204249305267</c:v>
                </c:pt>
                <c:pt idx="82">
                  <c:v>14.569971145072703</c:v>
                </c:pt>
                <c:pt idx="83">
                  <c:v>14.580591499319119</c:v>
                </c:pt>
                <c:pt idx="84">
                  <c:v>14.591068283551087</c:v>
                </c:pt>
                <c:pt idx="85">
                  <c:v>14.601404389474636</c:v>
                </c:pt>
                <c:pt idx="86">
                  <c:v>14.611602631656226</c:v>
                </c:pt>
                <c:pt idx="87">
                  <c:v>14.621665750077925</c:v>
                </c:pt>
                <c:pt idx="88">
                  <c:v>14.631596412591721</c:v>
                </c:pt>
                <c:pt idx="89">
                  <c:v>14.64139721727752</c:v>
                </c:pt>
                <c:pt idx="90">
                  <c:v>14.651070694709267</c:v>
                </c:pt>
                <c:pt idx="91">
                  <c:v>14.66061931013331</c:v>
                </c:pt>
                <c:pt idx="92">
                  <c:v>14.670045465562932</c:v>
                </c:pt>
                <c:pt idx="93">
                  <c:v>14.679351501792851</c:v>
                </c:pt>
                <c:pt idx="94">
                  <c:v>14.688539700337151</c:v>
                </c:pt>
                <c:pt idx="95">
                  <c:v>14.697612285294083</c:v>
                </c:pt>
                <c:pt idx="96">
                  <c:v>14.706571425140918</c:v>
                </c:pt>
                <c:pt idx="97">
                  <c:v>14.715419234461864</c:v>
                </c:pt>
                <c:pt idx="98">
                  <c:v>14.724157775611983</c:v>
                </c:pt>
                <c:pt idx="99">
                  <c:v>14.732789060319849</c:v>
                </c:pt>
                <c:pt idx="100">
                  <c:v>14.741315051231524</c:v>
                </c:pt>
                <c:pt idx="101">
                  <c:v>14.749737663398397</c:v>
                </c:pt>
                <c:pt idx="102">
                  <c:v>14.758058765711215</c:v>
                </c:pt>
                <c:pt idx="103">
                  <c:v>14.766280182282578</c:v>
                </c:pt>
                <c:pt idx="104">
                  <c:v>14.774403693780053</c:v>
                </c:pt>
                <c:pt idx="105">
                  <c:v>14.782431038711929</c:v>
                </c:pt>
                <c:pt idx="106">
                  <c:v>14.790363914667582</c:v>
                </c:pt>
                <c:pt idx="107">
                  <c:v>14.798203979514319</c:v>
                </c:pt>
                <c:pt idx="108">
                  <c:v>14.805952852552432</c:v>
                </c:pt>
                <c:pt idx="109">
                  <c:v>14.813612115630207</c:v>
                </c:pt>
                <c:pt idx="110">
                  <c:v>14.821183314220455</c:v>
                </c:pt>
                <c:pt idx="111">
                  <c:v>14.828667958460137</c:v>
                </c:pt>
                <c:pt idx="112">
                  <c:v>14.836067524154512</c:v>
                </c:pt>
                <c:pt idx="113">
                  <c:v>14.843383453747261</c:v>
                </c:pt>
                <c:pt idx="114">
                  <c:v>14.850617157257895</c:v>
                </c:pt>
                <c:pt idx="115">
                  <c:v>14.857770013187716</c:v>
                </c:pt>
                <c:pt idx="116">
                  <c:v>14.864843369395592</c:v>
                </c:pt>
                <c:pt idx="117">
                  <c:v>14.87183854394468</c:v>
                </c:pt>
                <c:pt idx="118">
                  <c:v>14.878756825921226</c:v>
                </c:pt>
                <c:pt idx="119">
                  <c:v>14.885599476226515</c:v>
                </c:pt>
              </c:numCache>
            </c:numRef>
          </c:yVal>
          <c:smooth val="1"/>
          <c:extLst>
            <c:ext xmlns:c16="http://schemas.microsoft.com/office/drawing/2014/chart" uri="{C3380CC4-5D6E-409C-BE32-E72D297353CC}">
              <c16:uniqueId val="{00000002-083E-492F-BDFF-D8DE9E903AD2}"/>
            </c:ext>
          </c:extLst>
        </c:ser>
        <c:ser>
          <c:idx val="8"/>
          <c:order val="3"/>
          <c:tx>
            <c:v>TPU</c:v>
          </c:tx>
          <c:spPr>
            <a:ln w="38100">
              <a:solidFill>
                <a:srgbClr val="FFF58C"/>
              </a:solidFill>
              <a:prstDash val="solid"/>
            </a:ln>
          </c:spPr>
          <c:marker>
            <c:symbol val="none"/>
          </c:marker>
          <c:xVal>
            <c:numRef>
              <c:f>Arabidopsis!$B$81:$B$200</c:f>
              <c:numCache>
                <c:formatCode>0.0</c:formatCode>
                <c:ptCount val="120"/>
                <c:pt idx="0">
                  <c:v>1</c:v>
                </c:pt>
                <c:pt idx="1">
                  <c:v>2</c:v>
                </c:pt>
                <c:pt idx="2">
                  <c:v>3</c:v>
                </c:pt>
                <c:pt idx="3">
                  <c:v>4</c:v>
                </c:pt>
                <c:pt idx="4">
                  <c:v>5</c:v>
                </c:pt>
                <c:pt idx="5">
                  <c:v>7.5</c:v>
                </c:pt>
                <c:pt idx="6">
                  <c:v>10</c:v>
                </c:pt>
                <c:pt idx="7">
                  <c:v>12.5</c:v>
                </c:pt>
                <c:pt idx="8">
                  <c:v>15</c:v>
                </c:pt>
                <c:pt idx="9">
                  <c:v>17.5</c:v>
                </c:pt>
                <c:pt idx="10">
                  <c:v>20</c:v>
                </c:pt>
                <c:pt idx="11">
                  <c:v>22.5</c:v>
                </c:pt>
                <c:pt idx="12">
                  <c:v>25</c:v>
                </c:pt>
                <c:pt idx="13">
                  <c:v>27.5</c:v>
                </c:pt>
                <c:pt idx="14">
                  <c:v>30</c:v>
                </c:pt>
                <c:pt idx="15">
                  <c:v>32.5</c:v>
                </c:pt>
                <c:pt idx="16">
                  <c:v>35</c:v>
                </c:pt>
                <c:pt idx="17">
                  <c:v>37.5</c:v>
                </c:pt>
                <c:pt idx="18">
                  <c:v>40</c:v>
                </c:pt>
                <c:pt idx="19">
                  <c:v>42.5</c:v>
                </c:pt>
                <c:pt idx="20">
                  <c:v>45</c:v>
                </c:pt>
                <c:pt idx="21">
                  <c:v>47.5</c:v>
                </c:pt>
                <c:pt idx="22">
                  <c:v>50</c:v>
                </c:pt>
                <c:pt idx="23">
                  <c:v>52.5</c:v>
                </c:pt>
                <c:pt idx="24">
                  <c:v>55</c:v>
                </c:pt>
                <c:pt idx="25">
                  <c:v>57.5</c:v>
                </c:pt>
                <c:pt idx="26">
                  <c:v>60</c:v>
                </c:pt>
                <c:pt idx="27">
                  <c:v>62.5</c:v>
                </c:pt>
                <c:pt idx="28">
                  <c:v>65</c:v>
                </c:pt>
                <c:pt idx="29">
                  <c:v>67.5</c:v>
                </c:pt>
                <c:pt idx="30">
                  <c:v>70</c:v>
                </c:pt>
                <c:pt idx="31">
                  <c:v>72.5</c:v>
                </c:pt>
                <c:pt idx="32">
                  <c:v>75</c:v>
                </c:pt>
                <c:pt idx="33">
                  <c:v>77.5</c:v>
                </c:pt>
                <c:pt idx="34">
                  <c:v>80</c:v>
                </c:pt>
                <c:pt idx="35">
                  <c:v>82.5</c:v>
                </c:pt>
                <c:pt idx="36">
                  <c:v>85</c:v>
                </c:pt>
                <c:pt idx="37">
                  <c:v>87.5</c:v>
                </c:pt>
                <c:pt idx="38">
                  <c:v>90</c:v>
                </c:pt>
                <c:pt idx="39">
                  <c:v>92.5</c:v>
                </c:pt>
                <c:pt idx="40">
                  <c:v>95</c:v>
                </c:pt>
                <c:pt idx="41">
                  <c:v>96</c:v>
                </c:pt>
                <c:pt idx="42">
                  <c:v>97</c:v>
                </c:pt>
                <c:pt idx="43">
                  <c:v>98</c:v>
                </c:pt>
                <c:pt idx="44">
                  <c:v>99</c:v>
                </c:pt>
                <c:pt idx="45">
                  <c:v>100</c:v>
                </c:pt>
                <c:pt idx="46">
                  <c:v>101</c:v>
                </c:pt>
                <c:pt idx="47">
                  <c:v>102</c:v>
                </c:pt>
                <c:pt idx="48">
                  <c:v>103</c:v>
                </c:pt>
                <c:pt idx="49">
                  <c:v>104</c:v>
                </c:pt>
                <c:pt idx="50">
                  <c:v>105</c:v>
                </c:pt>
                <c:pt idx="51">
                  <c:v>106</c:v>
                </c:pt>
                <c:pt idx="52">
                  <c:v>107</c:v>
                </c:pt>
                <c:pt idx="53">
                  <c:v>108</c:v>
                </c:pt>
                <c:pt idx="54">
                  <c:v>109</c:v>
                </c:pt>
                <c:pt idx="55">
                  <c:v>110</c:v>
                </c:pt>
                <c:pt idx="56">
                  <c:v>111</c:v>
                </c:pt>
                <c:pt idx="57">
                  <c:v>112</c:v>
                </c:pt>
                <c:pt idx="58">
                  <c:v>113</c:v>
                </c:pt>
                <c:pt idx="59">
                  <c:v>114</c:v>
                </c:pt>
                <c:pt idx="60">
                  <c:v>115</c:v>
                </c:pt>
                <c:pt idx="61">
                  <c:v>116</c:v>
                </c:pt>
                <c:pt idx="62">
                  <c:v>117</c:v>
                </c:pt>
                <c:pt idx="63">
                  <c:v>118</c:v>
                </c:pt>
                <c:pt idx="64">
                  <c:v>119</c:v>
                </c:pt>
                <c:pt idx="65">
                  <c:v>120</c:v>
                </c:pt>
                <c:pt idx="66">
                  <c:v>121</c:v>
                </c:pt>
                <c:pt idx="67">
                  <c:v>122</c:v>
                </c:pt>
                <c:pt idx="68">
                  <c:v>123</c:v>
                </c:pt>
                <c:pt idx="69">
                  <c:v>124</c:v>
                </c:pt>
                <c:pt idx="70">
                  <c:v>125</c:v>
                </c:pt>
                <c:pt idx="71">
                  <c:v>126</c:v>
                </c:pt>
                <c:pt idx="72">
                  <c:v>127</c:v>
                </c:pt>
                <c:pt idx="73">
                  <c:v>128</c:v>
                </c:pt>
                <c:pt idx="74">
                  <c:v>129</c:v>
                </c:pt>
                <c:pt idx="75">
                  <c:v>130</c:v>
                </c:pt>
                <c:pt idx="76">
                  <c:v>131</c:v>
                </c:pt>
                <c:pt idx="77">
                  <c:v>132</c:v>
                </c:pt>
                <c:pt idx="78">
                  <c:v>133</c:v>
                </c:pt>
                <c:pt idx="79">
                  <c:v>134</c:v>
                </c:pt>
                <c:pt idx="80">
                  <c:v>135</c:v>
                </c:pt>
                <c:pt idx="81">
                  <c:v>136</c:v>
                </c:pt>
                <c:pt idx="82">
                  <c:v>137</c:v>
                </c:pt>
                <c:pt idx="83">
                  <c:v>138</c:v>
                </c:pt>
                <c:pt idx="84">
                  <c:v>139</c:v>
                </c:pt>
                <c:pt idx="85">
                  <c:v>140</c:v>
                </c:pt>
                <c:pt idx="86">
                  <c:v>141</c:v>
                </c:pt>
                <c:pt idx="87">
                  <c:v>142</c:v>
                </c:pt>
                <c:pt idx="88">
                  <c:v>143</c:v>
                </c:pt>
                <c:pt idx="89">
                  <c:v>144</c:v>
                </c:pt>
                <c:pt idx="90">
                  <c:v>145</c:v>
                </c:pt>
                <c:pt idx="91">
                  <c:v>146</c:v>
                </c:pt>
                <c:pt idx="92">
                  <c:v>147</c:v>
                </c:pt>
                <c:pt idx="93">
                  <c:v>148</c:v>
                </c:pt>
                <c:pt idx="94">
                  <c:v>149</c:v>
                </c:pt>
                <c:pt idx="95">
                  <c:v>150</c:v>
                </c:pt>
                <c:pt idx="96">
                  <c:v>151</c:v>
                </c:pt>
                <c:pt idx="97">
                  <c:v>152</c:v>
                </c:pt>
                <c:pt idx="98">
                  <c:v>153</c:v>
                </c:pt>
                <c:pt idx="99">
                  <c:v>154</c:v>
                </c:pt>
                <c:pt idx="100">
                  <c:v>155</c:v>
                </c:pt>
                <c:pt idx="101">
                  <c:v>156</c:v>
                </c:pt>
                <c:pt idx="102">
                  <c:v>157</c:v>
                </c:pt>
                <c:pt idx="103">
                  <c:v>158</c:v>
                </c:pt>
                <c:pt idx="104">
                  <c:v>159</c:v>
                </c:pt>
                <c:pt idx="105">
                  <c:v>160</c:v>
                </c:pt>
                <c:pt idx="106">
                  <c:v>161</c:v>
                </c:pt>
                <c:pt idx="107">
                  <c:v>162</c:v>
                </c:pt>
                <c:pt idx="108">
                  <c:v>163</c:v>
                </c:pt>
                <c:pt idx="109">
                  <c:v>164</c:v>
                </c:pt>
                <c:pt idx="110">
                  <c:v>165</c:v>
                </c:pt>
                <c:pt idx="111">
                  <c:v>166</c:v>
                </c:pt>
                <c:pt idx="112">
                  <c:v>167</c:v>
                </c:pt>
                <c:pt idx="113">
                  <c:v>168</c:v>
                </c:pt>
                <c:pt idx="114">
                  <c:v>169</c:v>
                </c:pt>
                <c:pt idx="115">
                  <c:v>170</c:v>
                </c:pt>
                <c:pt idx="116">
                  <c:v>171</c:v>
                </c:pt>
                <c:pt idx="117">
                  <c:v>172</c:v>
                </c:pt>
                <c:pt idx="118">
                  <c:v>173</c:v>
                </c:pt>
                <c:pt idx="119">
                  <c:v>174</c:v>
                </c:pt>
              </c:numCache>
            </c:numRef>
          </c:xVal>
          <c:yVal>
            <c:numRef>
              <c:f>Arabidopsis!$E$81:$E$200</c:f>
              <c:numCache>
                <c:formatCode>0.00</c:formatCode>
                <c:ptCount val="120"/>
                <c:pt idx="0">
                  <c:v>14.309648966667801</c:v>
                </c:pt>
                <c:pt idx="1">
                  <c:v>14.309648966667801</c:v>
                </c:pt>
                <c:pt idx="2">
                  <c:v>14.309648966667801</c:v>
                </c:pt>
                <c:pt idx="3">
                  <c:v>14.309648966667801</c:v>
                </c:pt>
                <c:pt idx="4">
                  <c:v>14.309648966667801</c:v>
                </c:pt>
                <c:pt idx="5">
                  <c:v>14.309648966667801</c:v>
                </c:pt>
                <c:pt idx="6">
                  <c:v>14.309648966667801</c:v>
                </c:pt>
                <c:pt idx="7">
                  <c:v>14.309648966667801</c:v>
                </c:pt>
                <c:pt idx="8">
                  <c:v>14.309648966667801</c:v>
                </c:pt>
                <c:pt idx="9">
                  <c:v>14.309648966667801</c:v>
                </c:pt>
                <c:pt idx="10">
                  <c:v>14.309648966667801</c:v>
                </c:pt>
                <c:pt idx="11">
                  <c:v>14.309648966667801</c:v>
                </c:pt>
                <c:pt idx="12">
                  <c:v>14.309648966667801</c:v>
                </c:pt>
                <c:pt idx="13">
                  <c:v>14.309648966667801</c:v>
                </c:pt>
                <c:pt idx="14">
                  <c:v>14.309648966667801</c:v>
                </c:pt>
                <c:pt idx="15">
                  <c:v>14.309648966667801</c:v>
                </c:pt>
                <c:pt idx="16">
                  <c:v>14.309648966667801</c:v>
                </c:pt>
                <c:pt idx="17">
                  <c:v>14.309648966667801</c:v>
                </c:pt>
                <c:pt idx="18">
                  <c:v>14.309648966667801</c:v>
                </c:pt>
                <c:pt idx="19">
                  <c:v>14.309648966667801</c:v>
                </c:pt>
                <c:pt idx="20">
                  <c:v>14.309648966667801</c:v>
                </c:pt>
                <c:pt idx="21">
                  <c:v>14.309648966667801</c:v>
                </c:pt>
                <c:pt idx="22">
                  <c:v>14.309648966667801</c:v>
                </c:pt>
                <c:pt idx="23">
                  <c:v>14.309648966667801</c:v>
                </c:pt>
                <c:pt idx="24">
                  <c:v>14.309648966667801</c:v>
                </c:pt>
                <c:pt idx="25">
                  <c:v>14.309648966667801</c:v>
                </c:pt>
                <c:pt idx="26">
                  <c:v>14.309648966667801</c:v>
                </c:pt>
                <c:pt idx="27">
                  <c:v>14.309648966667801</c:v>
                </c:pt>
                <c:pt idx="28">
                  <c:v>14.309648966667801</c:v>
                </c:pt>
                <c:pt idx="29">
                  <c:v>14.309648966667801</c:v>
                </c:pt>
                <c:pt idx="30">
                  <c:v>14.309648966667801</c:v>
                </c:pt>
                <c:pt idx="31">
                  <c:v>14.309648966667801</c:v>
                </c:pt>
                <c:pt idx="32">
                  <c:v>14.309648966667801</c:v>
                </c:pt>
                <c:pt idx="33">
                  <c:v>14.309648966667801</c:v>
                </c:pt>
                <c:pt idx="34">
                  <c:v>14.309648966667801</c:v>
                </c:pt>
                <c:pt idx="35">
                  <c:v>14.309648966667801</c:v>
                </c:pt>
                <c:pt idx="36">
                  <c:v>14.309648966667801</c:v>
                </c:pt>
                <c:pt idx="37">
                  <c:v>14.309648966667801</c:v>
                </c:pt>
                <c:pt idx="38">
                  <c:v>14.309648966667801</c:v>
                </c:pt>
                <c:pt idx="39">
                  <c:v>14.309648966667801</c:v>
                </c:pt>
                <c:pt idx="40">
                  <c:v>14.309648966667801</c:v>
                </c:pt>
                <c:pt idx="41">
                  <c:v>14.309648966667801</c:v>
                </c:pt>
                <c:pt idx="42">
                  <c:v>14.309648966667801</c:v>
                </c:pt>
                <c:pt idx="43">
                  <c:v>14.309648966667801</c:v>
                </c:pt>
                <c:pt idx="44">
                  <c:v>14.309648966667801</c:v>
                </c:pt>
                <c:pt idx="45">
                  <c:v>14.309648966667801</c:v>
                </c:pt>
                <c:pt idx="46">
                  <c:v>14.309648966667801</c:v>
                </c:pt>
                <c:pt idx="47">
                  <c:v>14.309648966667801</c:v>
                </c:pt>
                <c:pt idx="48">
                  <c:v>14.309648966667801</c:v>
                </c:pt>
                <c:pt idx="49">
                  <c:v>14.309648966667801</c:v>
                </c:pt>
                <c:pt idx="50">
                  <c:v>14.309648966667801</c:v>
                </c:pt>
                <c:pt idx="51">
                  <c:v>14.309648966667801</c:v>
                </c:pt>
                <c:pt idx="52">
                  <c:v>14.309648966667801</c:v>
                </c:pt>
                <c:pt idx="53">
                  <c:v>14.309648966667801</c:v>
                </c:pt>
                <c:pt idx="54">
                  <c:v>14.309648966667801</c:v>
                </c:pt>
                <c:pt idx="55">
                  <c:v>14.309648966667801</c:v>
                </c:pt>
                <c:pt idx="56">
                  <c:v>14.309648966667801</c:v>
                </c:pt>
                <c:pt idx="57">
                  <c:v>14.309648966667801</c:v>
                </c:pt>
                <c:pt idx="58">
                  <c:v>14.309648966667801</c:v>
                </c:pt>
                <c:pt idx="59">
                  <c:v>14.309648966667801</c:v>
                </c:pt>
                <c:pt idx="60">
                  <c:v>14.309648966667801</c:v>
                </c:pt>
                <c:pt idx="61">
                  <c:v>14.309648966667801</c:v>
                </c:pt>
                <c:pt idx="62">
                  <c:v>14.309648966667801</c:v>
                </c:pt>
                <c:pt idx="63">
                  <c:v>14.309648966667801</c:v>
                </c:pt>
                <c:pt idx="64">
                  <c:v>14.309648966667801</c:v>
                </c:pt>
                <c:pt idx="65">
                  <c:v>14.309648966667801</c:v>
                </c:pt>
                <c:pt idx="66">
                  <c:v>14.309648966667801</c:v>
                </c:pt>
                <c:pt idx="67">
                  <c:v>14.309648966667801</c:v>
                </c:pt>
                <c:pt idx="68">
                  <c:v>14.309648966667801</c:v>
                </c:pt>
                <c:pt idx="69">
                  <c:v>14.309648966667801</c:v>
                </c:pt>
                <c:pt idx="70">
                  <c:v>14.309648966667801</c:v>
                </c:pt>
                <c:pt idx="71">
                  <c:v>14.309648966667801</c:v>
                </c:pt>
                <c:pt idx="72">
                  <c:v>14.309648966667801</c:v>
                </c:pt>
                <c:pt idx="73">
                  <c:v>14.309648966667801</c:v>
                </c:pt>
                <c:pt idx="74">
                  <c:v>14.309648966667801</c:v>
                </c:pt>
                <c:pt idx="75">
                  <c:v>14.309648966667801</c:v>
                </c:pt>
                <c:pt idx="76">
                  <c:v>14.309648966667801</c:v>
                </c:pt>
                <c:pt idx="77">
                  <c:v>14.309648966667801</c:v>
                </c:pt>
                <c:pt idx="78">
                  <c:v>14.309648966667801</c:v>
                </c:pt>
                <c:pt idx="79">
                  <c:v>14.309648966667801</c:v>
                </c:pt>
                <c:pt idx="80">
                  <c:v>14.309648966667801</c:v>
                </c:pt>
                <c:pt idx="81">
                  <c:v>14.309648966667801</c:v>
                </c:pt>
                <c:pt idx="82">
                  <c:v>14.309648966667801</c:v>
                </c:pt>
                <c:pt idx="83">
                  <c:v>14.309648966667801</c:v>
                </c:pt>
                <c:pt idx="84">
                  <c:v>14.309648966667801</c:v>
                </c:pt>
                <c:pt idx="85">
                  <c:v>14.309648966667801</c:v>
                </c:pt>
                <c:pt idx="86">
                  <c:v>14.309648966667801</c:v>
                </c:pt>
                <c:pt idx="87">
                  <c:v>14.309648966667801</c:v>
                </c:pt>
                <c:pt idx="88">
                  <c:v>14.309648966667801</c:v>
                </c:pt>
                <c:pt idx="89">
                  <c:v>14.309648966667801</c:v>
                </c:pt>
                <c:pt idx="90">
                  <c:v>14.309648966667801</c:v>
                </c:pt>
                <c:pt idx="91">
                  <c:v>14.309648966667801</c:v>
                </c:pt>
                <c:pt idx="92">
                  <c:v>14.309648966667801</c:v>
                </c:pt>
                <c:pt idx="93">
                  <c:v>14.309648966667801</c:v>
                </c:pt>
                <c:pt idx="94">
                  <c:v>14.309648966667801</c:v>
                </c:pt>
                <c:pt idx="95">
                  <c:v>14.309648966667801</c:v>
                </c:pt>
                <c:pt idx="96">
                  <c:v>14.309648966667801</c:v>
                </c:pt>
                <c:pt idx="97">
                  <c:v>14.309648966667801</c:v>
                </c:pt>
                <c:pt idx="98">
                  <c:v>14.309648966667801</c:v>
                </c:pt>
                <c:pt idx="99">
                  <c:v>14.309648966667801</c:v>
                </c:pt>
                <c:pt idx="100">
                  <c:v>14.309648966667801</c:v>
                </c:pt>
                <c:pt idx="101">
                  <c:v>14.309648966667801</c:v>
                </c:pt>
                <c:pt idx="102">
                  <c:v>14.309648966667801</c:v>
                </c:pt>
                <c:pt idx="103">
                  <c:v>14.309648966667801</c:v>
                </c:pt>
                <c:pt idx="104">
                  <c:v>14.309648966667801</c:v>
                </c:pt>
                <c:pt idx="105">
                  <c:v>14.309648966667801</c:v>
                </c:pt>
                <c:pt idx="106">
                  <c:v>14.309648966667801</c:v>
                </c:pt>
                <c:pt idx="107">
                  <c:v>14.309648966667801</c:v>
                </c:pt>
                <c:pt idx="108">
                  <c:v>14.309648966667801</c:v>
                </c:pt>
                <c:pt idx="109">
                  <c:v>14.309648966667801</c:v>
                </c:pt>
                <c:pt idx="110">
                  <c:v>14.309648966667801</c:v>
                </c:pt>
                <c:pt idx="111">
                  <c:v>14.309648966667801</c:v>
                </c:pt>
                <c:pt idx="112">
                  <c:v>14.309648966667801</c:v>
                </c:pt>
                <c:pt idx="113">
                  <c:v>14.309648966667801</c:v>
                </c:pt>
                <c:pt idx="114">
                  <c:v>14.309648966667801</c:v>
                </c:pt>
                <c:pt idx="115">
                  <c:v>14.309648966667801</c:v>
                </c:pt>
                <c:pt idx="116">
                  <c:v>14.309648966667801</c:v>
                </c:pt>
                <c:pt idx="117">
                  <c:v>14.309648966667801</c:v>
                </c:pt>
                <c:pt idx="118">
                  <c:v>14.309648966667801</c:v>
                </c:pt>
                <c:pt idx="119">
                  <c:v>14.309648966667801</c:v>
                </c:pt>
              </c:numCache>
            </c:numRef>
          </c:yVal>
          <c:smooth val="1"/>
          <c:extLst>
            <c:ext xmlns:c16="http://schemas.microsoft.com/office/drawing/2014/chart" uri="{C3380CC4-5D6E-409C-BE32-E72D297353CC}">
              <c16:uniqueId val="{00000003-083E-492F-BDFF-D8DE9E903AD2}"/>
            </c:ext>
          </c:extLst>
        </c:ser>
        <c:ser>
          <c:idx val="9"/>
          <c:order val="4"/>
          <c:tx>
            <c:v>J/4</c:v>
          </c:tx>
          <c:spPr>
            <a:ln w="25400">
              <a:solidFill>
                <a:srgbClr val="63AAFE"/>
              </a:solidFill>
              <a:prstDash val="sysDash"/>
            </a:ln>
          </c:spPr>
          <c:marker>
            <c:symbol val="none"/>
          </c:marker>
          <c:xVal>
            <c:numRef>
              <c:f>Arabidopsis!$B$81:$B$200</c:f>
              <c:numCache>
                <c:formatCode>0.0</c:formatCode>
                <c:ptCount val="120"/>
                <c:pt idx="0">
                  <c:v>1</c:v>
                </c:pt>
                <c:pt idx="1">
                  <c:v>2</c:v>
                </c:pt>
                <c:pt idx="2">
                  <c:v>3</c:v>
                </c:pt>
                <c:pt idx="3">
                  <c:v>4</c:v>
                </c:pt>
                <c:pt idx="4">
                  <c:v>5</c:v>
                </c:pt>
                <c:pt idx="5">
                  <c:v>7.5</c:v>
                </c:pt>
                <c:pt idx="6">
                  <c:v>10</c:v>
                </c:pt>
                <c:pt idx="7">
                  <c:v>12.5</c:v>
                </c:pt>
                <c:pt idx="8">
                  <c:v>15</c:v>
                </c:pt>
                <c:pt idx="9">
                  <c:v>17.5</c:v>
                </c:pt>
                <c:pt idx="10">
                  <c:v>20</c:v>
                </c:pt>
                <c:pt idx="11">
                  <c:v>22.5</c:v>
                </c:pt>
                <c:pt idx="12">
                  <c:v>25</c:v>
                </c:pt>
                <c:pt idx="13">
                  <c:v>27.5</c:v>
                </c:pt>
                <c:pt idx="14">
                  <c:v>30</c:v>
                </c:pt>
                <c:pt idx="15">
                  <c:v>32.5</c:v>
                </c:pt>
                <c:pt idx="16">
                  <c:v>35</c:v>
                </c:pt>
                <c:pt idx="17">
                  <c:v>37.5</c:v>
                </c:pt>
                <c:pt idx="18">
                  <c:v>40</c:v>
                </c:pt>
                <c:pt idx="19">
                  <c:v>42.5</c:v>
                </c:pt>
                <c:pt idx="20">
                  <c:v>45</c:v>
                </c:pt>
                <c:pt idx="21">
                  <c:v>47.5</c:v>
                </c:pt>
                <c:pt idx="22">
                  <c:v>50</c:v>
                </c:pt>
                <c:pt idx="23">
                  <c:v>52.5</c:v>
                </c:pt>
                <c:pt idx="24">
                  <c:v>55</c:v>
                </c:pt>
                <c:pt idx="25">
                  <c:v>57.5</c:v>
                </c:pt>
                <c:pt idx="26">
                  <c:v>60</c:v>
                </c:pt>
                <c:pt idx="27">
                  <c:v>62.5</c:v>
                </c:pt>
                <c:pt idx="28">
                  <c:v>65</c:v>
                </c:pt>
                <c:pt idx="29">
                  <c:v>67.5</c:v>
                </c:pt>
                <c:pt idx="30">
                  <c:v>70</c:v>
                </c:pt>
                <c:pt idx="31">
                  <c:v>72.5</c:v>
                </c:pt>
                <c:pt idx="32">
                  <c:v>75</c:v>
                </c:pt>
                <c:pt idx="33">
                  <c:v>77.5</c:v>
                </c:pt>
                <c:pt idx="34">
                  <c:v>80</c:v>
                </c:pt>
                <c:pt idx="35">
                  <c:v>82.5</c:v>
                </c:pt>
                <c:pt idx="36">
                  <c:v>85</c:v>
                </c:pt>
                <c:pt idx="37">
                  <c:v>87.5</c:v>
                </c:pt>
                <c:pt idx="38">
                  <c:v>90</c:v>
                </c:pt>
                <c:pt idx="39">
                  <c:v>92.5</c:v>
                </c:pt>
                <c:pt idx="40">
                  <c:v>95</c:v>
                </c:pt>
                <c:pt idx="41">
                  <c:v>96</c:v>
                </c:pt>
                <c:pt idx="42">
                  <c:v>97</c:v>
                </c:pt>
                <c:pt idx="43">
                  <c:v>98</c:v>
                </c:pt>
                <c:pt idx="44">
                  <c:v>99</c:v>
                </c:pt>
                <c:pt idx="45">
                  <c:v>100</c:v>
                </c:pt>
                <c:pt idx="46">
                  <c:v>101</c:v>
                </c:pt>
                <c:pt idx="47">
                  <c:v>102</c:v>
                </c:pt>
                <c:pt idx="48">
                  <c:v>103</c:v>
                </c:pt>
                <c:pt idx="49">
                  <c:v>104</c:v>
                </c:pt>
                <c:pt idx="50">
                  <c:v>105</c:v>
                </c:pt>
                <c:pt idx="51">
                  <c:v>106</c:v>
                </c:pt>
                <c:pt idx="52">
                  <c:v>107</c:v>
                </c:pt>
                <c:pt idx="53">
                  <c:v>108</c:v>
                </c:pt>
                <c:pt idx="54">
                  <c:v>109</c:v>
                </c:pt>
                <c:pt idx="55">
                  <c:v>110</c:v>
                </c:pt>
                <c:pt idx="56">
                  <c:v>111</c:v>
                </c:pt>
                <c:pt idx="57">
                  <c:v>112</c:v>
                </c:pt>
                <c:pt idx="58">
                  <c:v>113</c:v>
                </c:pt>
                <c:pt idx="59">
                  <c:v>114</c:v>
                </c:pt>
                <c:pt idx="60">
                  <c:v>115</c:v>
                </c:pt>
                <c:pt idx="61">
                  <c:v>116</c:v>
                </c:pt>
                <c:pt idx="62">
                  <c:v>117</c:v>
                </c:pt>
                <c:pt idx="63">
                  <c:v>118</c:v>
                </c:pt>
                <c:pt idx="64">
                  <c:v>119</c:v>
                </c:pt>
                <c:pt idx="65">
                  <c:v>120</c:v>
                </c:pt>
                <c:pt idx="66">
                  <c:v>121</c:v>
                </c:pt>
                <c:pt idx="67">
                  <c:v>122</c:v>
                </c:pt>
                <c:pt idx="68">
                  <c:v>123</c:v>
                </c:pt>
                <c:pt idx="69">
                  <c:v>124</c:v>
                </c:pt>
                <c:pt idx="70">
                  <c:v>125</c:v>
                </c:pt>
                <c:pt idx="71">
                  <c:v>126</c:v>
                </c:pt>
                <c:pt idx="72">
                  <c:v>127</c:v>
                </c:pt>
                <c:pt idx="73">
                  <c:v>128</c:v>
                </c:pt>
                <c:pt idx="74">
                  <c:v>129</c:v>
                </c:pt>
                <c:pt idx="75">
                  <c:v>130</c:v>
                </c:pt>
                <c:pt idx="76">
                  <c:v>131</c:v>
                </c:pt>
                <c:pt idx="77">
                  <c:v>132</c:v>
                </c:pt>
                <c:pt idx="78">
                  <c:v>133</c:v>
                </c:pt>
                <c:pt idx="79">
                  <c:v>134</c:v>
                </c:pt>
                <c:pt idx="80">
                  <c:v>135</c:v>
                </c:pt>
                <c:pt idx="81">
                  <c:v>136</c:v>
                </c:pt>
                <c:pt idx="82">
                  <c:v>137</c:v>
                </c:pt>
                <c:pt idx="83">
                  <c:v>138</c:v>
                </c:pt>
                <c:pt idx="84">
                  <c:v>139</c:v>
                </c:pt>
                <c:pt idx="85">
                  <c:v>140</c:v>
                </c:pt>
                <c:pt idx="86">
                  <c:v>141</c:v>
                </c:pt>
                <c:pt idx="87">
                  <c:v>142</c:v>
                </c:pt>
                <c:pt idx="88">
                  <c:v>143</c:v>
                </c:pt>
                <c:pt idx="89">
                  <c:v>144</c:v>
                </c:pt>
                <c:pt idx="90">
                  <c:v>145</c:v>
                </c:pt>
                <c:pt idx="91">
                  <c:v>146</c:v>
                </c:pt>
                <c:pt idx="92">
                  <c:v>147</c:v>
                </c:pt>
                <c:pt idx="93">
                  <c:v>148</c:v>
                </c:pt>
                <c:pt idx="94">
                  <c:v>149</c:v>
                </c:pt>
                <c:pt idx="95">
                  <c:v>150</c:v>
                </c:pt>
                <c:pt idx="96">
                  <c:v>151</c:v>
                </c:pt>
                <c:pt idx="97">
                  <c:v>152</c:v>
                </c:pt>
                <c:pt idx="98">
                  <c:v>153</c:v>
                </c:pt>
                <c:pt idx="99">
                  <c:v>154</c:v>
                </c:pt>
                <c:pt idx="100">
                  <c:v>155</c:v>
                </c:pt>
                <c:pt idx="101">
                  <c:v>156</c:v>
                </c:pt>
                <c:pt idx="102">
                  <c:v>157</c:v>
                </c:pt>
                <c:pt idx="103">
                  <c:v>158</c:v>
                </c:pt>
                <c:pt idx="104">
                  <c:v>159</c:v>
                </c:pt>
                <c:pt idx="105">
                  <c:v>160</c:v>
                </c:pt>
                <c:pt idx="106">
                  <c:v>161</c:v>
                </c:pt>
                <c:pt idx="107">
                  <c:v>162</c:v>
                </c:pt>
                <c:pt idx="108">
                  <c:v>163</c:v>
                </c:pt>
                <c:pt idx="109">
                  <c:v>164</c:v>
                </c:pt>
                <c:pt idx="110">
                  <c:v>165</c:v>
                </c:pt>
                <c:pt idx="111">
                  <c:v>166</c:v>
                </c:pt>
                <c:pt idx="112">
                  <c:v>167</c:v>
                </c:pt>
                <c:pt idx="113">
                  <c:v>168</c:v>
                </c:pt>
                <c:pt idx="114">
                  <c:v>169</c:v>
                </c:pt>
                <c:pt idx="115">
                  <c:v>170</c:v>
                </c:pt>
                <c:pt idx="116">
                  <c:v>171</c:v>
                </c:pt>
                <c:pt idx="117">
                  <c:v>172</c:v>
                </c:pt>
                <c:pt idx="118">
                  <c:v>173</c:v>
                </c:pt>
                <c:pt idx="119">
                  <c:v>174</c:v>
                </c:pt>
              </c:numCache>
            </c:numRef>
          </c:xVal>
          <c:yVal>
            <c:numRef>
              <c:f>Arabidopsis!$H$81:$H$200</c:f>
              <c:numCache>
                <c:formatCode>0.0</c:formatCode>
                <c:ptCount val="120"/>
                <c:pt idx="0">
                  <c:v>8.8049778671629628</c:v>
                </c:pt>
                <c:pt idx="1">
                  <c:v>9.5381627863481402</c:v>
                </c:pt>
                <c:pt idx="2">
                  <c:v>10.24869683371981</c:v>
                </c:pt>
                <c:pt idx="3">
                  <c:v>10.93761369938799</c:v>
                </c:pt>
                <c:pt idx="4">
                  <c:v>16.972248858341025</c:v>
                </c:pt>
                <c:pt idx="5">
                  <c:v>13.19211028007115</c:v>
                </c:pt>
                <c:pt idx="6">
                  <c:v>14.667778456183251</c:v>
                </c:pt>
                <c:pt idx="7">
                  <c:v>16.044058839287395</c:v>
                </c:pt>
                <c:pt idx="8">
                  <c:v>16.972248858341025</c:v>
                </c:pt>
                <c:pt idx="9">
                  <c:v>16.972248858341025</c:v>
                </c:pt>
                <c:pt idx="10">
                  <c:v>16.972248858341025</c:v>
                </c:pt>
                <c:pt idx="11">
                  <c:v>16.972248858341029</c:v>
                </c:pt>
                <c:pt idx="12">
                  <c:v>16.972248858341025</c:v>
                </c:pt>
                <c:pt idx="13">
                  <c:v>16.972248858341029</c:v>
                </c:pt>
                <c:pt idx="14">
                  <c:v>16.972248858341025</c:v>
                </c:pt>
                <c:pt idx="15">
                  <c:v>16.972248858341025</c:v>
                </c:pt>
                <c:pt idx="16">
                  <c:v>16.972248858341022</c:v>
                </c:pt>
                <c:pt idx="17">
                  <c:v>16.972248858341025</c:v>
                </c:pt>
                <c:pt idx="18">
                  <c:v>16.972248858341025</c:v>
                </c:pt>
                <c:pt idx="19">
                  <c:v>16.972248858341025</c:v>
                </c:pt>
                <c:pt idx="20">
                  <c:v>16.972248858341025</c:v>
                </c:pt>
                <c:pt idx="21">
                  <c:v>16.972248858341025</c:v>
                </c:pt>
                <c:pt idx="22">
                  <c:v>16.972248858341025</c:v>
                </c:pt>
                <c:pt idx="23">
                  <c:v>16.972248858341025</c:v>
                </c:pt>
                <c:pt idx="24">
                  <c:v>16.972248858341025</c:v>
                </c:pt>
                <c:pt idx="25">
                  <c:v>16.972248858341025</c:v>
                </c:pt>
                <c:pt idx="26">
                  <c:v>16.972248858341025</c:v>
                </c:pt>
                <c:pt idx="27">
                  <c:v>16.972248858341025</c:v>
                </c:pt>
                <c:pt idx="28">
                  <c:v>16.972248858341025</c:v>
                </c:pt>
                <c:pt idx="29">
                  <c:v>16.972248858341025</c:v>
                </c:pt>
                <c:pt idx="30">
                  <c:v>16.972248858341025</c:v>
                </c:pt>
                <c:pt idx="31">
                  <c:v>16.972248858341025</c:v>
                </c:pt>
                <c:pt idx="32">
                  <c:v>16.972248858341025</c:v>
                </c:pt>
                <c:pt idx="33">
                  <c:v>16.972248858341025</c:v>
                </c:pt>
                <c:pt idx="34">
                  <c:v>16.972248858341025</c:v>
                </c:pt>
                <c:pt idx="35">
                  <c:v>16.972248858341025</c:v>
                </c:pt>
                <c:pt idx="36">
                  <c:v>16.972248858341025</c:v>
                </c:pt>
                <c:pt idx="37">
                  <c:v>16.972248858341025</c:v>
                </c:pt>
                <c:pt idx="38">
                  <c:v>16.972248858341025</c:v>
                </c:pt>
                <c:pt idx="39">
                  <c:v>16.972248858341025</c:v>
                </c:pt>
                <c:pt idx="40">
                  <c:v>16.972248858341025</c:v>
                </c:pt>
                <c:pt idx="41">
                  <c:v>16.972248858341025</c:v>
                </c:pt>
                <c:pt idx="42">
                  <c:v>16.972248858341029</c:v>
                </c:pt>
                <c:pt idx="43">
                  <c:v>16.972248858341025</c:v>
                </c:pt>
                <c:pt idx="44">
                  <c:v>16.972248858341029</c:v>
                </c:pt>
                <c:pt idx="45">
                  <c:v>16.972248858341025</c:v>
                </c:pt>
                <c:pt idx="46">
                  <c:v>16.972248858341025</c:v>
                </c:pt>
                <c:pt idx="47">
                  <c:v>16.972248858341025</c:v>
                </c:pt>
                <c:pt idx="48">
                  <c:v>16.972248858341025</c:v>
                </c:pt>
                <c:pt idx="49">
                  <c:v>16.972248858341025</c:v>
                </c:pt>
                <c:pt idx="50">
                  <c:v>16.972248858341025</c:v>
                </c:pt>
                <c:pt idx="51">
                  <c:v>16.972248858341025</c:v>
                </c:pt>
                <c:pt idx="52">
                  <c:v>16.972248858341025</c:v>
                </c:pt>
                <c:pt idx="53">
                  <c:v>16.972248858341025</c:v>
                </c:pt>
                <c:pt idx="54">
                  <c:v>16.972248858341025</c:v>
                </c:pt>
                <c:pt idx="55">
                  <c:v>16.972248858341025</c:v>
                </c:pt>
                <c:pt idx="56">
                  <c:v>16.972248858341025</c:v>
                </c:pt>
                <c:pt idx="57">
                  <c:v>16.972248858341022</c:v>
                </c:pt>
                <c:pt idx="58">
                  <c:v>16.972248858341025</c:v>
                </c:pt>
                <c:pt idx="59">
                  <c:v>16.972248858341025</c:v>
                </c:pt>
                <c:pt idx="60">
                  <c:v>16.972248858341025</c:v>
                </c:pt>
                <c:pt idx="61">
                  <c:v>16.972248858341025</c:v>
                </c:pt>
                <c:pt idx="62">
                  <c:v>16.95825929588225</c:v>
                </c:pt>
                <c:pt idx="63">
                  <c:v>16.942342694372392</c:v>
                </c:pt>
                <c:pt idx="64">
                  <c:v>16.926704047397134</c:v>
                </c:pt>
                <c:pt idx="65">
                  <c:v>16.911336137023898</c:v>
                </c:pt>
                <c:pt idx="66">
                  <c:v>16.896231993089447</c:v>
                </c:pt>
                <c:pt idx="67">
                  <c:v>16.881384882658867</c:v>
                </c:pt>
                <c:pt idx="68">
                  <c:v>16.866788300018211</c:v>
                </c:pt>
                <c:pt idx="69">
                  <c:v>16.85243595716944</c:v>
                </c:pt>
                <c:pt idx="70">
                  <c:v>16.838321774798594</c:v>
                </c:pt>
                <c:pt idx="71">
                  <c:v>16.82443987368983</c:v>
                </c:pt>
                <c:pt idx="72">
                  <c:v>16.810784566559935</c:v>
                </c:pt>
                <c:pt idx="73">
                  <c:v>16.797350350289459</c:v>
                </c:pt>
                <c:pt idx="74">
                  <c:v>16.784131898528155</c:v>
                </c:pt>
                <c:pt idx="75">
                  <c:v>16.771124054653878</c:v>
                </c:pt>
                <c:pt idx="76">
                  <c:v>16.758321825065384</c:v>
                </c:pt>
                <c:pt idx="77">
                  <c:v>16.745720372790682</c:v>
                </c:pt>
                <c:pt idx="78">
                  <c:v>16.733315011393763</c:v>
                </c:pt>
                <c:pt idx="79">
                  <c:v>16.721101199163634</c:v>
                </c:pt>
                <c:pt idx="80">
                  <c:v>16.709074533570387</c:v>
                </c:pt>
                <c:pt idx="81">
                  <c:v>16.697230745974249</c:v>
                </c:pt>
                <c:pt idx="82">
                  <c:v>16.685565696574109</c:v>
                </c:pt>
                <c:pt idx="83">
                  <c:v>16.674075369583097</c:v>
                </c:pt>
                <c:pt idx="84">
                  <c:v>16.662755868619271</c:v>
                </c:pt>
                <c:pt idx="85">
                  <c:v>16.651603412300425</c:v>
                </c:pt>
                <c:pt idx="86">
                  <c:v>16.640614330032445</c:v>
                </c:pt>
                <c:pt idx="87">
                  <c:v>16.629785057981444</c:v>
                </c:pt>
                <c:pt idx="88">
                  <c:v>16.619112135220341</c:v>
                </c:pt>
                <c:pt idx="89">
                  <c:v>16.608592200041148</c:v>
                </c:pt>
                <c:pt idx="90">
                  <c:v>16.598221986424711</c:v>
                </c:pt>
                <c:pt idx="91">
                  <c:v>16.587998320660127</c:v>
                </c:pt>
                <c:pt idx="92">
                  <c:v>16.577918118106439</c:v>
                </c:pt>
                <c:pt idx="93">
                  <c:v>16.567978380089759</c:v>
                </c:pt>
                <c:pt idx="94">
                  <c:v>16.558176190929153</c:v>
                </c:pt>
                <c:pt idx="95">
                  <c:v>16.548508715085191</c:v>
                </c:pt>
                <c:pt idx="96">
                  <c:v>16.538973194425225</c:v>
                </c:pt>
                <c:pt idx="97">
                  <c:v>16.529566945599914</c:v>
                </c:pt>
                <c:pt idx="98">
                  <c:v>16.520287357525714</c:v>
                </c:pt>
                <c:pt idx="99">
                  <c:v>16.511131888968393</c:v>
                </c:pt>
                <c:pt idx="100">
                  <c:v>16.502098066222878</c:v>
                </c:pt>
                <c:pt idx="101">
                  <c:v>16.493183480884937</c:v>
                </c:pt>
                <c:pt idx="102">
                  <c:v>16.484385787710565</c:v>
                </c:pt>
                <c:pt idx="103">
                  <c:v>16.475702702558998</c:v>
                </c:pt>
                <c:pt idx="104">
                  <c:v>16.467132000415599</c:v>
                </c:pt>
                <c:pt idx="105">
                  <c:v>16.45867151349103</c:v>
                </c:pt>
                <c:pt idx="106">
                  <c:v>16.450319129393264</c:v>
                </c:pt>
                <c:pt idx="107">
                  <c:v>16.442072789369263</c:v>
                </c:pt>
                <c:pt idx="108">
                  <c:v>16.433930486613153</c:v>
                </c:pt>
                <c:pt idx="109">
                  <c:v>16.425890264638074</c:v>
                </c:pt>
                <c:pt idx="110">
                  <c:v>16.417950215708867</c:v>
                </c:pt>
                <c:pt idx="111">
                  <c:v>16.410108479332983</c:v>
                </c:pt>
                <c:pt idx="112">
                  <c:v>16.402363240807105</c:v>
                </c:pt>
                <c:pt idx="113">
                  <c:v>16.394712729817087</c:v>
                </c:pt>
                <c:pt idx="114">
                  <c:v>16.38715521908896</c:v>
                </c:pt>
                <c:pt idx="115">
                  <c:v>16.379689023088844</c:v>
                </c:pt>
                <c:pt idx="116">
                  <c:v>16.372312496769666</c:v>
                </c:pt>
                <c:pt idx="117">
                  <c:v>16.365024034362833</c:v>
                </c:pt>
                <c:pt idx="118">
                  <c:v>16.357822068212837</c:v>
                </c:pt>
                <c:pt idx="119">
                  <c:v>16.350705067653188</c:v>
                </c:pt>
              </c:numCache>
            </c:numRef>
          </c:yVal>
          <c:smooth val="1"/>
          <c:extLst>
            <c:ext xmlns:c16="http://schemas.microsoft.com/office/drawing/2014/chart" uri="{C3380CC4-5D6E-409C-BE32-E72D297353CC}">
              <c16:uniqueId val="{00000004-083E-492F-BDFF-D8DE9E903AD2}"/>
            </c:ext>
          </c:extLst>
        </c:ser>
        <c:dLbls>
          <c:showLegendKey val="0"/>
          <c:showVal val="0"/>
          <c:showCatName val="0"/>
          <c:showSerName val="0"/>
          <c:showPercent val="0"/>
          <c:showBubbleSize val="0"/>
        </c:dLbls>
        <c:axId val="98699520"/>
        <c:axId val="98705792"/>
      </c:scatterChart>
      <c:valAx>
        <c:axId val="98699520"/>
        <c:scaling>
          <c:orientation val="minMax"/>
          <c:max val="95"/>
          <c:min val="0"/>
        </c:scaling>
        <c:delete val="0"/>
        <c:axPos val="b"/>
        <c:title>
          <c:tx>
            <c:rich>
              <a:bodyPr/>
              <a:lstStyle/>
              <a:p>
                <a:pPr>
                  <a:defRPr sz="1200" b="0" i="0" u="none" strike="noStrike" baseline="0">
                    <a:solidFill>
                      <a:srgbClr val="000000"/>
                    </a:solidFill>
                    <a:latin typeface="Calibri"/>
                    <a:ea typeface="Calibri"/>
                    <a:cs typeface="Calibri"/>
                  </a:defRPr>
                </a:pPr>
                <a:r>
                  <a:rPr lang="en-US"/>
                  <a:t>Cc, Pa</a:t>
                </a:r>
              </a:p>
            </c:rich>
          </c:tx>
          <c:overlay val="1"/>
          <c:spPr>
            <a:noFill/>
            <a:ln w="25400">
              <a:noFill/>
            </a:ln>
          </c:spPr>
        </c:title>
        <c:numFmt formatCode="0" sourceLinked="0"/>
        <c:majorTickMark val="out"/>
        <c:minorTickMark val="none"/>
        <c:tickLblPos val="nextTo"/>
        <c:spPr>
          <a:ln w="3175">
            <a:solidFill>
              <a:srgbClr val="333333"/>
            </a:solidFill>
            <a:prstDash val="solid"/>
          </a:ln>
        </c:spPr>
        <c:txPr>
          <a:bodyPr rot="0" vert="horz"/>
          <a:lstStyle/>
          <a:p>
            <a:pPr>
              <a:defRPr sz="1400" b="0" i="0" u="none" strike="noStrike" baseline="0">
                <a:solidFill>
                  <a:srgbClr val="333333"/>
                </a:solidFill>
                <a:latin typeface="Arial"/>
                <a:ea typeface="Arial"/>
                <a:cs typeface="Arial"/>
              </a:defRPr>
            </a:pPr>
            <a:endParaRPr lang="en-US"/>
          </a:p>
        </c:txPr>
        <c:crossAx val="98705792"/>
        <c:crosses val="autoZero"/>
        <c:crossBetween val="midCat"/>
        <c:majorUnit val="25"/>
        <c:minorUnit val="22.5"/>
      </c:valAx>
      <c:valAx>
        <c:axId val="98705792"/>
        <c:scaling>
          <c:orientation val="minMax"/>
          <c:max val="35"/>
          <c:min val="0"/>
        </c:scaling>
        <c:delete val="0"/>
        <c:axPos val="l"/>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rgbClr val="000000"/>
                    </a:solidFill>
                    <a:latin typeface="Calibri"/>
                    <a:ea typeface="Calibri"/>
                    <a:cs typeface="Calibri"/>
                  </a:defRPr>
                </a:pPr>
                <a:r>
                  <a:rPr lang="el-GR" sz="1800" b="0" i="1" u="none" strike="noStrike" baseline="0">
                    <a:solidFill>
                      <a:srgbClr val="333333"/>
                    </a:solidFill>
                    <a:latin typeface="Arial"/>
                    <a:ea typeface="Arial"/>
                    <a:cs typeface="Arial"/>
                  </a:rPr>
                  <a:t>A, </a:t>
                </a:r>
                <a:r>
                  <a:rPr lang="el-GR" sz="1800" b="0" i="0" baseline="0">
                    <a:effectLst/>
                  </a:rPr>
                  <a:t>μmol m</a:t>
                </a:r>
                <a:r>
                  <a:rPr lang="el-GR" sz="1800" b="0" i="0" baseline="30000">
                    <a:effectLst/>
                  </a:rPr>
                  <a:t>-2</a:t>
                </a:r>
                <a:r>
                  <a:rPr lang="el-GR" sz="1800" b="0" i="0" baseline="0">
                    <a:effectLst/>
                  </a:rPr>
                  <a:t> s</a:t>
                </a:r>
                <a:r>
                  <a:rPr lang="el-GR" sz="1800" b="0" i="0" baseline="30000">
                    <a:effectLst/>
                  </a:rPr>
                  <a:t>-1</a:t>
                </a:r>
                <a:r>
                  <a:rPr lang="el-GR" sz="1800" b="0" i="0" baseline="0">
                    <a:effectLst/>
                  </a:rPr>
                  <a:t> </a:t>
                </a:r>
                <a:endParaRPr lang="el-GR" sz="1800">
                  <a:effectLst/>
                </a:endParaRPr>
              </a:p>
            </c:rich>
          </c:tx>
          <c:layout>
            <c:manualLayout>
              <c:xMode val="edge"/>
              <c:yMode val="edge"/>
              <c:x val="1.9941029367037299E-2"/>
              <c:y val="0.30407232907361997"/>
            </c:manualLayout>
          </c:layout>
          <c:overlay val="1"/>
          <c:spPr>
            <a:noFill/>
            <a:ln w="25400">
              <a:noFill/>
            </a:ln>
          </c:spPr>
        </c:title>
        <c:numFmt formatCode="0" sourceLinked="0"/>
        <c:majorTickMark val="in"/>
        <c:minorTickMark val="none"/>
        <c:tickLblPos val="nextTo"/>
        <c:spPr>
          <a:ln w="3175">
            <a:solidFill>
              <a:srgbClr val="333333"/>
            </a:solidFill>
            <a:prstDash val="solid"/>
          </a:ln>
        </c:spPr>
        <c:txPr>
          <a:bodyPr rot="0" vert="horz"/>
          <a:lstStyle/>
          <a:p>
            <a:pPr>
              <a:defRPr sz="1400" b="0" i="0" u="none" strike="noStrike" baseline="0">
                <a:solidFill>
                  <a:srgbClr val="333333"/>
                </a:solidFill>
                <a:latin typeface="Arial"/>
                <a:ea typeface="Arial"/>
                <a:cs typeface="Arial"/>
              </a:defRPr>
            </a:pPr>
            <a:endParaRPr lang="en-US"/>
          </a:p>
        </c:txPr>
        <c:crossAx val="98699520"/>
        <c:crosses val="autoZero"/>
        <c:crossBetween val="midCat"/>
        <c:majorUnit val="10"/>
        <c:minorUnit val="8.125"/>
      </c:valAx>
      <c:spPr>
        <a:solidFill>
          <a:srgbClr val="E6E6E6"/>
        </a:solidFill>
        <a:ln w="3175">
          <a:solidFill>
            <a:srgbClr val="333333"/>
          </a:solidFill>
          <a:prstDash val="solid"/>
        </a:ln>
      </c:spPr>
    </c:plotArea>
    <c:legend>
      <c:legendPos val="r"/>
      <c:layout>
        <c:manualLayout>
          <c:xMode val="edge"/>
          <c:yMode val="edge"/>
          <c:x val="0.143827346152546"/>
          <c:y val="6.6282862183210695E-2"/>
          <c:w val="0.81341674833564304"/>
          <c:h val="9.7982875091433302E-2"/>
        </c:manualLayout>
      </c:layout>
      <c:overlay val="1"/>
      <c:spPr>
        <a:solidFill>
          <a:srgbClr val="E6E6E6"/>
        </a:solidFill>
        <a:ln w="3175">
          <a:solidFill>
            <a:srgbClr val="333333"/>
          </a:solidFill>
          <a:prstDash val="solid"/>
        </a:ln>
      </c:spPr>
      <c:txPr>
        <a:bodyPr/>
        <a:lstStyle/>
        <a:p>
          <a:pPr>
            <a:defRPr sz="1200" b="0" i="0" u="none" strike="noStrike" baseline="0">
              <a:solidFill>
                <a:srgbClr val="333333"/>
              </a:solidFill>
              <a:latin typeface="Arial"/>
              <a:ea typeface="Arial"/>
              <a:cs typeface="Arial"/>
            </a:defRPr>
          </a:pPr>
          <a:endParaRPr lang="en-US"/>
        </a:p>
      </c:txPr>
    </c:legend>
    <c:plotVisOnly val="0"/>
    <c:dispBlanksAs val="gap"/>
    <c:showDLblsOverMax val="1"/>
  </c:chart>
  <c:spPr>
    <a:solidFill>
      <a:srgbClr val="F3F3F3"/>
    </a:solidFill>
    <a:ln w="3175">
      <a:solidFill>
        <a:srgbClr val="333333"/>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b="0" i="0" u="none" strike="noStrike" baseline="0">
                <a:solidFill>
                  <a:srgbClr val="333333"/>
                </a:solidFill>
                <a:latin typeface="Arial"/>
                <a:ea typeface="Arial"/>
                <a:cs typeface="Arial"/>
              </a:defRPr>
            </a:pPr>
            <a:r>
              <a:rPr lang="en-US" sz="1600"/>
              <a:t>Light Response Curve</a:t>
            </a:r>
          </a:p>
        </c:rich>
      </c:tx>
      <c:layout>
        <c:manualLayout>
          <c:xMode val="edge"/>
          <c:yMode val="edge"/>
          <c:x val="0.31257305336832902"/>
          <c:y val="5.0001175226231003E-3"/>
          <c:w val="0.37485389326334201"/>
          <c:h val="0.10678387589611001"/>
        </c:manualLayout>
      </c:layout>
      <c:overlay val="1"/>
      <c:spPr>
        <a:noFill/>
        <a:ln w="25400">
          <a:noFill/>
        </a:ln>
      </c:spPr>
    </c:title>
    <c:autoTitleDeleted val="0"/>
    <c:plotArea>
      <c:layout>
        <c:manualLayout>
          <c:layoutTarget val="inner"/>
          <c:xMode val="edge"/>
          <c:yMode val="edge"/>
          <c:x val="0.133409379299291"/>
          <c:y val="0.177538344903232"/>
          <c:w val="0.819353253102168"/>
          <c:h val="0.67641084530045803"/>
        </c:manualLayout>
      </c:layout>
      <c:scatterChart>
        <c:scatterStyle val="smoothMarker"/>
        <c:varyColors val="0"/>
        <c:ser>
          <c:idx val="0"/>
          <c:order val="0"/>
          <c:tx>
            <c:v>Aobs</c:v>
          </c:tx>
          <c:spPr>
            <a:ln w="47625">
              <a:noFill/>
            </a:ln>
          </c:spPr>
          <c:marker>
            <c:symbol val="circle"/>
            <c:size val="6"/>
            <c:spPr>
              <a:solidFill>
                <a:srgbClr val="404040"/>
              </a:solidFill>
              <a:ln>
                <a:solidFill>
                  <a:srgbClr val="000000"/>
                </a:solidFill>
                <a:prstDash val="solid"/>
              </a:ln>
            </c:spPr>
          </c:marker>
          <c:xVal>
            <c:numRef>
              <c:f>'Light curve'!$E$15:$E$30</c:f>
              <c:numCache>
                <c:formatCode>General</c:formatCode>
                <c:ptCount val="16"/>
                <c:pt idx="0">
                  <c:v>1500</c:v>
                </c:pt>
                <c:pt idx="1">
                  <c:v>999</c:v>
                </c:pt>
                <c:pt idx="2">
                  <c:v>750</c:v>
                </c:pt>
                <c:pt idx="3">
                  <c:v>499</c:v>
                </c:pt>
                <c:pt idx="4" formatCode="0">
                  <c:v>250</c:v>
                </c:pt>
                <c:pt idx="5" formatCode="0">
                  <c:v>100</c:v>
                </c:pt>
                <c:pt idx="6" formatCode="0">
                  <c:v>51</c:v>
                </c:pt>
                <c:pt idx="7" formatCode="0">
                  <c:v>25</c:v>
                </c:pt>
                <c:pt idx="8" formatCode="0">
                  <c:v>10</c:v>
                </c:pt>
              </c:numCache>
            </c:numRef>
          </c:xVal>
          <c:yVal>
            <c:numRef>
              <c:f>'Light curve'!$B$15:$B$30</c:f>
              <c:numCache>
                <c:formatCode>0.00</c:formatCode>
                <c:ptCount val="16"/>
                <c:pt idx="0">
                  <c:v>6.87</c:v>
                </c:pt>
                <c:pt idx="1">
                  <c:v>7</c:v>
                </c:pt>
                <c:pt idx="2">
                  <c:v>6.97</c:v>
                </c:pt>
                <c:pt idx="3">
                  <c:v>7.26</c:v>
                </c:pt>
                <c:pt idx="4">
                  <c:v>6.82</c:v>
                </c:pt>
                <c:pt idx="5">
                  <c:v>4.5999999999999996</c:v>
                </c:pt>
                <c:pt idx="6">
                  <c:v>2.58</c:v>
                </c:pt>
                <c:pt idx="7">
                  <c:v>1.1599999999999999</c:v>
                </c:pt>
                <c:pt idx="8">
                  <c:v>0.26800000000000002</c:v>
                </c:pt>
              </c:numCache>
            </c:numRef>
          </c:yVal>
          <c:smooth val="0"/>
          <c:extLst>
            <c:ext xmlns:c16="http://schemas.microsoft.com/office/drawing/2014/chart" uri="{C3380CC4-5D6E-409C-BE32-E72D297353CC}">
              <c16:uniqueId val="{00000000-7F65-4044-8F8E-264ED3CD0EF5}"/>
            </c:ext>
          </c:extLst>
        </c:ser>
        <c:ser>
          <c:idx val="1"/>
          <c:order val="1"/>
          <c:tx>
            <c:v>Modeled J/4</c:v>
          </c:tx>
          <c:spPr>
            <a:ln w="38100">
              <a:solidFill>
                <a:srgbClr val="3366FF"/>
              </a:solidFill>
              <a:prstDash val="solid"/>
            </a:ln>
          </c:spPr>
          <c:marker>
            <c:symbol val="none"/>
          </c:marker>
          <c:xVal>
            <c:numRef>
              <c:f>'Light curve'!$B$84:$B$203</c:f>
              <c:numCache>
                <c:formatCode>0.0</c:formatCode>
                <c:ptCount val="120"/>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525</c:v>
                </c:pt>
                <c:pt idx="52">
                  <c:v>550</c:v>
                </c:pt>
                <c:pt idx="53">
                  <c:v>575</c:v>
                </c:pt>
                <c:pt idx="54">
                  <c:v>600</c:v>
                </c:pt>
                <c:pt idx="55">
                  <c:v>625</c:v>
                </c:pt>
                <c:pt idx="56">
                  <c:v>650</c:v>
                </c:pt>
                <c:pt idx="57">
                  <c:v>675</c:v>
                </c:pt>
                <c:pt idx="58">
                  <c:v>700</c:v>
                </c:pt>
                <c:pt idx="59">
                  <c:v>725</c:v>
                </c:pt>
                <c:pt idx="60">
                  <c:v>750</c:v>
                </c:pt>
                <c:pt idx="61">
                  <c:v>775</c:v>
                </c:pt>
                <c:pt idx="62">
                  <c:v>800</c:v>
                </c:pt>
                <c:pt idx="63">
                  <c:v>825</c:v>
                </c:pt>
                <c:pt idx="64">
                  <c:v>850</c:v>
                </c:pt>
                <c:pt idx="65">
                  <c:v>875</c:v>
                </c:pt>
                <c:pt idx="66">
                  <c:v>900</c:v>
                </c:pt>
                <c:pt idx="67">
                  <c:v>925</c:v>
                </c:pt>
                <c:pt idx="68">
                  <c:v>950</c:v>
                </c:pt>
                <c:pt idx="69">
                  <c:v>975</c:v>
                </c:pt>
                <c:pt idx="70">
                  <c:v>1000</c:v>
                </c:pt>
                <c:pt idx="71">
                  <c:v>1025</c:v>
                </c:pt>
                <c:pt idx="72">
                  <c:v>1050</c:v>
                </c:pt>
                <c:pt idx="73">
                  <c:v>1075</c:v>
                </c:pt>
                <c:pt idx="74">
                  <c:v>1100</c:v>
                </c:pt>
                <c:pt idx="75">
                  <c:v>1125</c:v>
                </c:pt>
                <c:pt idx="76">
                  <c:v>1150</c:v>
                </c:pt>
                <c:pt idx="77">
                  <c:v>1175</c:v>
                </c:pt>
                <c:pt idx="78">
                  <c:v>1200</c:v>
                </c:pt>
                <c:pt idx="79">
                  <c:v>1225</c:v>
                </c:pt>
                <c:pt idx="80">
                  <c:v>1250</c:v>
                </c:pt>
                <c:pt idx="81">
                  <c:v>1275</c:v>
                </c:pt>
                <c:pt idx="82">
                  <c:v>1300</c:v>
                </c:pt>
                <c:pt idx="83">
                  <c:v>1325</c:v>
                </c:pt>
                <c:pt idx="84">
                  <c:v>1350</c:v>
                </c:pt>
                <c:pt idx="85">
                  <c:v>1375</c:v>
                </c:pt>
                <c:pt idx="86">
                  <c:v>1400</c:v>
                </c:pt>
                <c:pt idx="87">
                  <c:v>1425</c:v>
                </c:pt>
                <c:pt idx="88">
                  <c:v>1450</c:v>
                </c:pt>
                <c:pt idx="89">
                  <c:v>1475</c:v>
                </c:pt>
                <c:pt idx="90">
                  <c:v>1500</c:v>
                </c:pt>
                <c:pt idx="91">
                  <c:v>1525</c:v>
                </c:pt>
                <c:pt idx="92">
                  <c:v>1550</c:v>
                </c:pt>
                <c:pt idx="93">
                  <c:v>1575</c:v>
                </c:pt>
                <c:pt idx="94">
                  <c:v>1600</c:v>
                </c:pt>
                <c:pt idx="95">
                  <c:v>1625</c:v>
                </c:pt>
                <c:pt idx="96">
                  <c:v>1650</c:v>
                </c:pt>
                <c:pt idx="97">
                  <c:v>1675</c:v>
                </c:pt>
                <c:pt idx="98">
                  <c:v>1700</c:v>
                </c:pt>
                <c:pt idx="99">
                  <c:v>1725</c:v>
                </c:pt>
                <c:pt idx="100">
                  <c:v>1750</c:v>
                </c:pt>
                <c:pt idx="101">
                  <c:v>1775</c:v>
                </c:pt>
                <c:pt idx="102">
                  <c:v>1800</c:v>
                </c:pt>
                <c:pt idx="103">
                  <c:v>1825</c:v>
                </c:pt>
                <c:pt idx="104">
                  <c:v>1850</c:v>
                </c:pt>
                <c:pt idx="105">
                  <c:v>1875</c:v>
                </c:pt>
                <c:pt idx="106">
                  <c:v>1900</c:v>
                </c:pt>
                <c:pt idx="107">
                  <c:v>1925</c:v>
                </c:pt>
                <c:pt idx="108">
                  <c:v>1950</c:v>
                </c:pt>
                <c:pt idx="109">
                  <c:v>1975</c:v>
                </c:pt>
                <c:pt idx="110">
                  <c:v>2000</c:v>
                </c:pt>
                <c:pt idx="111">
                  <c:v>2025</c:v>
                </c:pt>
                <c:pt idx="112">
                  <c:v>2050</c:v>
                </c:pt>
                <c:pt idx="113">
                  <c:v>2075</c:v>
                </c:pt>
                <c:pt idx="114">
                  <c:v>2100</c:v>
                </c:pt>
                <c:pt idx="115">
                  <c:v>2125</c:v>
                </c:pt>
                <c:pt idx="116">
                  <c:v>2150</c:v>
                </c:pt>
                <c:pt idx="117">
                  <c:v>2175</c:v>
                </c:pt>
                <c:pt idx="118">
                  <c:v>2200</c:v>
                </c:pt>
                <c:pt idx="119">
                  <c:v>2225</c:v>
                </c:pt>
              </c:numCache>
            </c:numRef>
          </c:xVal>
          <c:yVal>
            <c:numRef>
              <c:f>'Light curve'!$D$84:$D$203</c:f>
              <c:numCache>
                <c:formatCode>0.00</c:formatCode>
                <c:ptCount val="120"/>
                <c:pt idx="0" formatCode="General">
                  <c:v>0</c:v>
                </c:pt>
                <c:pt idx="1">
                  <c:v>0.95700942445401516</c:v>
                </c:pt>
                <c:pt idx="2">
                  <c:v>1.9045804094786876</c:v>
                </c:pt>
                <c:pt idx="3">
                  <c:v>2.841507119843333</c:v>
                </c:pt>
                <c:pt idx="4">
                  <c:v>3.7664086082806016</c:v>
                </c:pt>
                <c:pt idx="5">
                  <c:v>4.677706780797843</c:v>
                </c:pt>
                <c:pt idx="6">
                  <c:v>5.5736049219260124</c:v>
                </c:pt>
                <c:pt idx="7">
                  <c:v>6.452069050360401</c:v>
                </c:pt>
                <c:pt idx="8">
                  <c:v>7.3108155568373423</c:v>
                </c:pt>
                <c:pt idx="9">
                  <c:v>8.1473100128621141</c:v>
                </c:pt>
                <c:pt idx="10">
                  <c:v>8.9587835481235576</c:v>
                </c:pt>
                <c:pt idx="11">
                  <c:v>9.7422743552801805</c:v>
                </c:pt>
                <c:pt idx="12">
                  <c:v>10.494701959120841</c:v>
                </c:pt>
                <c:pt idx="13">
                  <c:v>11.212979872848704</c:v>
                </c:pt>
                <c:pt idx="14">
                  <c:v>11.894167164103226</c:v>
                </c:pt>
                <c:pt idx="15">
                  <c:v>12.535650941343487</c:v>
                </c:pt>
                <c:pt idx="16">
                  <c:v>13.135341059786537</c:v>
                </c:pt>
                <c:pt idx="17">
                  <c:v>13.691848702154159</c:v>
                </c:pt>
                <c:pt idx="18">
                  <c:v>14.204616533359962</c:v>
                </c:pt>
                <c:pt idx="19">
                  <c:v>14.673973550675591</c:v>
                </c:pt>
                <c:pt idx="20">
                  <c:v>15.101102523038943</c:v>
                </c:pt>
                <c:pt idx="21">
                  <c:v>15.48792726026959</c:v>
                </c:pt>
                <c:pt idx="22">
                  <c:v>15.836943538835687</c:v>
                </c:pt>
                <c:pt idx="23">
                  <c:v>16.151025561289067</c:v>
                </c:pt>
                <c:pt idx="24">
                  <c:v>16.433238057026703</c:v>
                </c:pt>
                <c:pt idx="25">
                  <c:v>16.686675507465029</c:v>
                </c:pt>
                <c:pt idx="26">
                  <c:v>16.914339150438934</c:v>
                </c:pt>
                <c:pt idx="27">
                  <c:v>17.119053138632232</c:v>
                </c:pt>
                <c:pt idx="28">
                  <c:v>17.303415225416487</c:v>
                </c:pt>
                <c:pt idx="29">
                  <c:v>17.469774618787451</c:v>
                </c:pt>
                <c:pt idx="30">
                  <c:v>17.62022928327012</c:v>
                </c:pt>
                <c:pt idx="31">
                  <c:v>17.756635933243658</c:v>
                </c:pt>
                <c:pt idx="32">
                  <c:v>17.880627432119208</c:v>
                </c:pt>
                <c:pt idx="33">
                  <c:v>17.993633792842491</c:v>
                </c:pt>
                <c:pt idx="34">
                  <c:v>18.096904230958639</c:v>
                </c:pt>
                <c:pt idx="35">
                  <c:v>18.191528683477813</c:v>
                </c:pt>
                <c:pt idx="36">
                  <c:v>18.278457892821564</c:v>
                </c:pt>
                <c:pt idx="37">
                  <c:v>18.358521616792018</c:v>
                </c:pt>
                <c:pt idx="38">
                  <c:v>18.432444819717809</c:v>
                </c:pt>
                <c:pt idx="39">
                  <c:v>18.500861876413175</c:v>
                </c:pt>
                <c:pt idx="40">
                  <c:v>18.564328918098155</c:v>
                </c:pt>
                <c:pt idx="41">
                  <c:v>18.623334496156101</c:v>
                </c:pt>
                <c:pt idx="42">
                  <c:v>18.678308755075058</c:v>
                </c:pt>
                <c:pt idx="43">
                  <c:v>18.729631303155568</c:v>
                </c:pt>
                <c:pt idx="44">
                  <c:v>18.777637956969485</c:v>
                </c:pt>
                <c:pt idx="45">
                  <c:v>18.822626518366061</c:v>
                </c:pt>
                <c:pt idx="46">
                  <c:v>18.864861724190899</c:v>
                </c:pt>
                <c:pt idx="47">
                  <c:v>18.904579490608285</c:v>
                </c:pt>
                <c:pt idx="48">
                  <c:v>18.941990556944756</c:v>
                </c:pt>
                <c:pt idx="49">
                  <c:v>18.977283618728475</c:v>
                </c:pt>
                <c:pt idx="50">
                  <c:v>19.010628026206852</c:v>
                </c:pt>
                <c:pt idx="51">
                  <c:v>19.086426884736682</c:v>
                </c:pt>
                <c:pt idx="52">
                  <c:v>19.152961889417668</c:v>
                </c:pt>
                <c:pt idx="53">
                  <c:v>19.211798938330677</c:v>
                </c:pt>
                <c:pt idx="54">
                  <c:v>19.264176649896605</c:v>
                </c:pt>
                <c:pt idx="55">
                  <c:v>19.311086011748891</c:v>
                </c:pt>
                <c:pt idx="56">
                  <c:v>19.353328286656755</c:v>
                </c:pt>
                <c:pt idx="57">
                  <c:v>19.391557664858205</c:v>
                </c:pt>
                <c:pt idx="58">
                  <c:v>19.426313074473207</c:v>
                </c:pt>
                <c:pt idx="59">
                  <c:v>19.458042186865825</c:v>
                </c:pt>
                <c:pt idx="60">
                  <c:v>19.487119733909918</c:v>
                </c:pt>
                <c:pt idx="61">
                  <c:v>19.513861631217413</c:v>
                </c:pt>
                <c:pt idx="62">
                  <c:v>19.538535974487928</c:v>
                </c:pt>
                <c:pt idx="63">
                  <c:v>19.561371680039876</c:v>
                </c:pt>
                <c:pt idx="64">
                  <c:v>19.5825653327969</c:v>
                </c:pt>
                <c:pt idx="65">
                  <c:v>19.602286657535803</c:v>
                </c:pt>
                <c:pt idx="66">
                  <c:v>19.620682923402637</c:v>
                </c:pt>
                <c:pt idx="67">
                  <c:v>19.637882515008478</c:v>
                </c:pt>
                <c:pt idx="68">
                  <c:v>19.653997847267725</c:v>
                </c:pt>
                <c:pt idx="69">
                  <c:v>19.669127759645601</c:v>
                </c:pt>
                <c:pt idx="70">
                  <c:v>19.683359494539442</c:v>
                </c:pt>
                <c:pt idx="71">
                  <c:v>19.69677034124863</c:v>
                </c:pt>
                <c:pt idx="72">
                  <c:v>19.70942900934525</c:v>
                </c:pt>
                <c:pt idx="73">
                  <c:v>19.721396781779134</c:v>
                </c:pt>
                <c:pt idx="74">
                  <c:v>19.732728487676866</c:v>
                </c:pt>
                <c:pt idx="75">
                  <c:v>19.743473326754625</c:v>
                </c:pt>
                <c:pt idx="76">
                  <c:v>19.753675570992435</c:v>
                </c:pt>
                <c:pt idx="77">
                  <c:v>19.763375164292533</c:v>
                </c:pt>
                <c:pt idx="78">
                  <c:v>19.772608236955236</c:v>
                </c:pt>
                <c:pt idx="79">
                  <c:v>19.781407548714842</c:v>
                </c:pt>
                <c:pt idx="80">
                  <c:v>19.78980287161027</c:v>
                </c:pt>
                <c:pt idx="81">
                  <c:v>19.79782132198239</c:v>
                </c:pt>
                <c:pt idx="82">
                  <c:v>19.805487649290594</c:v>
                </c:pt>
                <c:pt idx="83">
                  <c:v>19.812824488143395</c:v>
                </c:pt>
                <c:pt idx="84">
                  <c:v>19.8198525788811</c:v>
                </c:pt>
                <c:pt idx="85">
                  <c:v>19.826590961183669</c:v>
                </c:pt>
                <c:pt idx="86">
                  <c:v>19.83305714446583</c:v>
                </c:pt>
                <c:pt idx="87">
                  <c:v>19.839267258235189</c:v>
                </c:pt>
                <c:pt idx="88">
                  <c:v>19.845236185103222</c:v>
                </c:pt>
                <c:pt idx="89">
                  <c:v>19.850977678734889</c:v>
                </c:pt>
                <c:pt idx="90">
                  <c:v>19.856504468685532</c:v>
                </c:pt>
                <c:pt idx="91">
                  <c:v>19.86182835379163</c:v>
                </c:pt>
                <c:pt idx="92">
                  <c:v>19.866960285544128</c:v>
                </c:pt>
                <c:pt idx="93">
                  <c:v>19.871910442674036</c:v>
                </c:pt>
                <c:pt idx="94">
                  <c:v>19.87668829800992</c:v>
                </c:pt>
                <c:pt idx="95">
                  <c:v>19.881302678524282</c:v>
                </c:pt>
                <c:pt idx="96">
                  <c:v>19.885761819363243</c:v>
                </c:pt>
                <c:pt idx="97">
                  <c:v>19.890073412550382</c:v>
                </c:pt>
                <c:pt idx="98">
                  <c:v>19.894244650966328</c:v>
                </c:pt>
                <c:pt idx="99">
                  <c:v>19.898282268129247</c:v>
                </c:pt>
                <c:pt idx="100">
                  <c:v>19.902192574236128</c:v>
                </c:pt>
                <c:pt idx="101">
                  <c:v>19.905981488868012</c:v>
                </c:pt>
                <c:pt idx="102">
                  <c:v>19.909654570713332</c:v>
                </c:pt>
                <c:pt idx="103">
                  <c:v>19.913217044621362</c:v>
                </c:pt>
                <c:pt idx="104">
                  <c:v>19.916673826261295</c:v>
                </c:pt>
                <c:pt idx="105">
                  <c:v>19.920029544630101</c:v>
                </c:pt>
                <c:pt idx="106">
                  <c:v>19.923288562624599</c:v>
                </c:pt>
                <c:pt idx="107">
                  <c:v>19.926454995869385</c:v>
                </c:pt>
                <c:pt idx="108">
                  <c:v>19.929532729970038</c:v>
                </c:pt>
                <c:pt idx="109">
                  <c:v>19.932525436343468</c:v>
                </c:pt>
                <c:pt idx="110">
                  <c:v>19.935436586759828</c:v>
                </c:pt>
                <c:pt idx="111">
                  <c:v>19.938269466716971</c:v>
                </c:pt>
                <c:pt idx="112">
                  <c:v>19.941027187755047</c:v>
                </c:pt>
                <c:pt idx="113">
                  <c:v>19.943712698807722</c:v>
                </c:pt>
                <c:pt idx="114">
                  <c:v>19.946328796677086</c:v>
                </c:pt>
                <c:pt idx="115">
                  <c:v>19.948878135709776</c:v>
                </c:pt>
                <c:pt idx="116">
                  <c:v>19.951363236744509</c:v>
                </c:pt>
                <c:pt idx="117">
                  <c:v>19.953786495394304</c:v>
                </c:pt>
                <c:pt idx="118">
                  <c:v>19.956150189720194</c:v>
                </c:pt>
                <c:pt idx="119">
                  <c:v>19.95845648734792</c:v>
                </c:pt>
              </c:numCache>
            </c:numRef>
          </c:yVal>
          <c:smooth val="1"/>
          <c:extLst>
            <c:ext xmlns:c16="http://schemas.microsoft.com/office/drawing/2014/chart" uri="{C3380CC4-5D6E-409C-BE32-E72D297353CC}">
              <c16:uniqueId val="{00000001-7F65-4044-8F8E-264ED3CD0EF5}"/>
            </c:ext>
          </c:extLst>
        </c:ser>
        <c:ser>
          <c:idx val="2"/>
          <c:order val="2"/>
          <c:tx>
            <c:v>Calculated J/4</c:v>
          </c:tx>
          <c:spPr>
            <a:ln w="47625">
              <a:noFill/>
            </a:ln>
          </c:spPr>
          <c:marker>
            <c:symbol val="square"/>
            <c:size val="7"/>
            <c:spPr>
              <a:solidFill>
                <a:srgbClr val="0000FF"/>
              </a:solidFill>
              <a:ln w="12700" cap="flat">
                <a:solidFill>
                  <a:srgbClr val="000090"/>
                </a:solidFill>
                <a:prstDash val="solid"/>
                <a:bevel/>
              </a:ln>
              <a:effectLst/>
            </c:spPr>
          </c:marker>
          <c:xVal>
            <c:numRef>
              <c:f>'Light curve'!$E$15:$E$30</c:f>
              <c:numCache>
                <c:formatCode>General</c:formatCode>
                <c:ptCount val="16"/>
                <c:pt idx="0">
                  <c:v>1500</c:v>
                </c:pt>
                <c:pt idx="1">
                  <c:v>999</c:v>
                </c:pt>
                <c:pt idx="2">
                  <c:v>750</c:v>
                </c:pt>
                <c:pt idx="3">
                  <c:v>499</c:v>
                </c:pt>
                <c:pt idx="4" formatCode="0">
                  <c:v>250</c:v>
                </c:pt>
                <c:pt idx="5" formatCode="0">
                  <c:v>100</c:v>
                </c:pt>
                <c:pt idx="6" formatCode="0">
                  <c:v>51</c:v>
                </c:pt>
                <c:pt idx="7" formatCode="0">
                  <c:v>25</c:v>
                </c:pt>
                <c:pt idx="8" formatCode="0">
                  <c:v>10</c:v>
                </c:pt>
              </c:numCache>
            </c:numRef>
          </c:xVal>
          <c:yVal>
            <c:numRef>
              <c:f>'Light curve'!$H$15:$H$30</c:f>
              <c:numCache>
                <c:formatCode>0.0</c:formatCode>
                <c:ptCount val="16"/>
                <c:pt idx="0">
                  <c:v>18.867613752589381</c:v>
                </c:pt>
                <c:pt idx="1">
                  <c:v>19.480337874133419</c:v>
                </c:pt>
                <c:pt idx="2">
                  <c:v>18.172267393462771</c:v>
                </c:pt>
                <c:pt idx="3">
                  <c:v>20.14593706039912</c:v>
                </c:pt>
                <c:pt idx="4">
                  <c:v>16.751122213948776</c:v>
                </c:pt>
                <c:pt idx="5">
                  <c:v>8.8313283526327133</c:v>
                </c:pt>
                <c:pt idx="6">
                  <c:v>4.7442418298294173</c:v>
                </c:pt>
                <c:pt idx="7">
                  <c:v>2.5065038545064917</c:v>
                </c:pt>
                <c:pt idx="8">
                  <c:v>1.0736311167415253</c:v>
                </c:pt>
                <c:pt idx="9">
                  <c:v>0</c:v>
                </c:pt>
                <c:pt idx="10">
                  <c:v>0</c:v>
                </c:pt>
                <c:pt idx="11">
                  <c:v>0</c:v>
                </c:pt>
                <c:pt idx="12">
                  <c:v>0</c:v>
                </c:pt>
                <c:pt idx="13">
                  <c:v>0</c:v>
                </c:pt>
                <c:pt idx="14">
                  <c:v>0</c:v>
                </c:pt>
                <c:pt idx="15">
                  <c:v>0</c:v>
                </c:pt>
              </c:numCache>
            </c:numRef>
          </c:yVal>
          <c:smooth val="0"/>
          <c:extLst>
            <c:ext xmlns:c16="http://schemas.microsoft.com/office/drawing/2014/chart" uri="{C3380CC4-5D6E-409C-BE32-E72D297353CC}">
              <c16:uniqueId val="{00000002-7F65-4044-8F8E-264ED3CD0EF5}"/>
            </c:ext>
          </c:extLst>
        </c:ser>
        <c:dLbls>
          <c:showLegendKey val="0"/>
          <c:showVal val="0"/>
          <c:showCatName val="0"/>
          <c:showSerName val="0"/>
          <c:showPercent val="0"/>
          <c:showBubbleSize val="0"/>
        </c:dLbls>
        <c:axId val="105283968"/>
        <c:axId val="105286272"/>
      </c:scatterChart>
      <c:valAx>
        <c:axId val="105283968"/>
        <c:scaling>
          <c:orientation val="minMax"/>
          <c:max val="2000"/>
        </c:scaling>
        <c:delete val="0"/>
        <c:axPos val="b"/>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rgbClr val="000000"/>
                    </a:solidFill>
                    <a:latin typeface="Arial"/>
                    <a:ea typeface="Calibri"/>
                    <a:cs typeface="Arial"/>
                  </a:defRPr>
                </a:pPr>
                <a:r>
                  <a:rPr lang="en-US" sz="1600" b="0" i="0" u="none" strike="noStrike" baseline="0">
                    <a:solidFill>
                      <a:srgbClr val="000000"/>
                    </a:solidFill>
                    <a:latin typeface="Arial"/>
                    <a:ea typeface="Arial"/>
                    <a:cs typeface="Arial"/>
                  </a:rPr>
                  <a:t>Light, </a:t>
                </a:r>
                <a:r>
                  <a:rPr lang="el-GR" sz="1600" b="0" i="0" baseline="0">
                    <a:effectLst/>
                    <a:latin typeface="Arial"/>
                    <a:cs typeface="Arial"/>
                  </a:rPr>
                  <a:t>μmol m</a:t>
                </a:r>
                <a:r>
                  <a:rPr lang="el-GR" sz="1600" b="0" i="0" baseline="30000">
                    <a:effectLst/>
                    <a:latin typeface="Arial"/>
                    <a:cs typeface="Arial"/>
                  </a:rPr>
                  <a:t>-2</a:t>
                </a:r>
                <a:r>
                  <a:rPr lang="el-GR" sz="1600" b="0" i="0" baseline="0">
                    <a:effectLst/>
                    <a:latin typeface="Arial"/>
                    <a:cs typeface="Arial"/>
                  </a:rPr>
                  <a:t> s</a:t>
                </a:r>
                <a:r>
                  <a:rPr lang="el-GR" sz="1600" b="0" i="0" baseline="30000">
                    <a:effectLst/>
                    <a:latin typeface="Arial"/>
                    <a:cs typeface="Arial"/>
                  </a:rPr>
                  <a:t>-1</a:t>
                </a:r>
                <a:r>
                  <a:rPr lang="el-GR" sz="1600" b="0" i="0" baseline="0">
                    <a:effectLst/>
                    <a:latin typeface="Arial"/>
                    <a:cs typeface="Arial"/>
                  </a:rPr>
                  <a:t> </a:t>
                </a:r>
                <a:endParaRPr lang="el-GR" sz="1600">
                  <a:effectLst/>
                  <a:latin typeface="Arial"/>
                  <a:cs typeface="Arial"/>
                </a:endParaRPr>
              </a:p>
            </c:rich>
          </c:tx>
          <c:layout>
            <c:manualLayout>
              <c:xMode val="edge"/>
              <c:yMode val="edge"/>
              <c:x val="0.40981242344706897"/>
              <c:y val="0.92941661769890704"/>
            </c:manualLayout>
          </c:layout>
          <c:overlay val="0"/>
          <c:spPr>
            <a:noFill/>
            <a:ln w="25400">
              <a:noFill/>
            </a:ln>
          </c:spPr>
        </c:title>
        <c:numFmt formatCode="0" sourceLinked="0"/>
        <c:majorTickMark val="out"/>
        <c:minorTickMark val="none"/>
        <c:tickLblPos val="nextTo"/>
        <c:spPr>
          <a:ln w="3175">
            <a:solidFill>
              <a:srgbClr val="333333"/>
            </a:solidFill>
            <a:prstDash val="solid"/>
          </a:ln>
        </c:spPr>
        <c:txPr>
          <a:bodyPr rot="0" vert="horz"/>
          <a:lstStyle/>
          <a:p>
            <a:pPr>
              <a:defRPr sz="1200" b="0" i="0" u="none" strike="noStrike" baseline="0">
                <a:solidFill>
                  <a:srgbClr val="333333"/>
                </a:solidFill>
                <a:latin typeface="Arial"/>
                <a:ea typeface="Arial"/>
                <a:cs typeface="Arial"/>
              </a:defRPr>
            </a:pPr>
            <a:endParaRPr lang="en-US"/>
          </a:p>
        </c:txPr>
        <c:crossAx val="105286272"/>
        <c:crosses val="autoZero"/>
        <c:crossBetween val="midCat"/>
        <c:majorUnit val="500"/>
        <c:minorUnit val="250"/>
      </c:valAx>
      <c:valAx>
        <c:axId val="105286272"/>
        <c:scaling>
          <c:orientation val="minMax"/>
          <c:max val="30"/>
          <c:min val="0"/>
        </c:scaling>
        <c:delete val="0"/>
        <c:axPos val="l"/>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rgbClr val="000000"/>
                    </a:solidFill>
                    <a:latin typeface="Arial"/>
                    <a:ea typeface="Calibri"/>
                    <a:cs typeface="Calibri"/>
                  </a:defRPr>
                </a:pPr>
                <a:r>
                  <a:rPr lang="en-US" sz="1600" i="1">
                    <a:latin typeface="Arial"/>
                  </a:rPr>
                  <a:t>A</a:t>
                </a:r>
                <a:r>
                  <a:rPr lang="en-US" sz="1600">
                    <a:latin typeface="Arial"/>
                  </a:rPr>
                  <a:t> or </a:t>
                </a:r>
                <a:r>
                  <a:rPr lang="en-US" sz="1600" i="1">
                    <a:latin typeface="Arial"/>
                  </a:rPr>
                  <a:t>J</a:t>
                </a:r>
                <a:r>
                  <a:rPr lang="en-US" sz="1600">
                    <a:latin typeface="Arial"/>
                  </a:rPr>
                  <a:t>, </a:t>
                </a:r>
                <a:r>
                  <a:rPr lang="el-GR" sz="1600" b="0" i="0" baseline="0">
                    <a:effectLst/>
                    <a:latin typeface="Arial"/>
                  </a:rPr>
                  <a:t>μmol m</a:t>
                </a:r>
                <a:r>
                  <a:rPr lang="el-GR" sz="1600" b="0" i="0" baseline="30000">
                    <a:effectLst/>
                    <a:latin typeface="Arial"/>
                  </a:rPr>
                  <a:t>-2</a:t>
                </a:r>
                <a:r>
                  <a:rPr lang="el-GR" sz="1600" b="0" i="0" baseline="0">
                    <a:effectLst/>
                    <a:latin typeface="Arial"/>
                  </a:rPr>
                  <a:t> s</a:t>
                </a:r>
                <a:r>
                  <a:rPr lang="el-GR" sz="1600" b="0" i="0" baseline="30000">
                    <a:effectLst/>
                    <a:latin typeface="Arial"/>
                  </a:rPr>
                  <a:t>-1</a:t>
                </a:r>
                <a:r>
                  <a:rPr lang="el-GR" sz="1600" b="0" i="0" baseline="0">
                    <a:effectLst/>
                    <a:latin typeface="Arial"/>
                  </a:rPr>
                  <a:t> </a:t>
                </a:r>
                <a:endParaRPr lang="el-GR" sz="1600">
                  <a:effectLst/>
                  <a:latin typeface="Arial"/>
                </a:endParaRPr>
              </a:p>
            </c:rich>
          </c:tx>
          <c:layout>
            <c:manualLayout>
              <c:xMode val="edge"/>
              <c:yMode val="edge"/>
              <c:x val="1.26615923009624E-2"/>
              <c:y val="0.27915054648019699"/>
            </c:manualLayout>
          </c:layout>
          <c:overlay val="1"/>
          <c:spPr>
            <a:noFill/>
            <a:ln w="25400">
              <a:noFill/>
            </a:ln>
          </c:spPr>
        </c:title>
        <c:numFmt formatCode="0" sourceLinked="0"/>
        <c:majorTickMark val="out"/>
        <c:minorTickMark val="none"/>
        <c:tickLblPos val="nextTo"/>
        <c:spPr>
          <a:ln w="3175">
            <a:solidFill>
              <a:srgbClr val="333333"/>
            </a:solidFill>
            <a:prstDash val="solid"/>
          </a:ln>
        </c:spPr>
        <c:txPr>
          <a:bodyPr rot="0" vert="horz"/>
          <a:lstStyle/>
          <a:p>
            <a:pPr>
              <a:defRPr sz="1200" b="0" i="0" u="none" strike="noStrike" baseline="0">
                <a:solidFill>
                  <a:srgbClr val="333333"/>
                </a:solidFill>
                <a:latin typeface="Arial"/>
                <a:ea typeface="Arial"/>
                <a:cs typeface="Arial"/>
              </a:defRPr>
            </a:pPr>
            <a:endParaRPr lang="en-US"/>
          </a:p>
        </c:txPr>
        <c:crossAx val="105283968"/>
        <c:crosses val="autoZero"/>
        <c:crossBetween val="midCat"/>
        <c:majorUnit val="15"/>
        <c:minorUnit val="7.5"/>
      </c:valAx>
      <c:spPr>
        <a:solidFill>
          <a:srgbClr val="E6E6E6"/>
        </a:solidFill>
        <a:ln w="3175">
          <a:solidFill>
            <a:srgbClr val="333333"/>
          </a:solidFill>
          <a:prstDash val="solid"/>
        </a:ln>
      </c:spPr>
    </c:plotArea>
    <c:legend>
      <c:legendPos val="r"/>
      <c:layout>
        <c:manualLayout>
          <c:xMode val="edge"/>
          <c:yMode val="edge"/>
          <c:x val="0.133438495188101"/>
          <c:y val="9.9060994241391406E-2"/>
          <c:w val="0.812887314085739"/>
          <c:h val="5.0746268656716401E-2"/>
        </c:manualLayout>
      </c:layout>
      <c:overlay val="1"/>
      <c:spPr>
        <a:solidFill>
          <a:srgbClr val="E6E6E6"/>
        </a:solidFill>
        <a:ln w="3175">
          <a:solidFill>
            <a:srgbClr val="333333"/>
          </a:solidFill>
          <a:prstDash val="solid"/>
        </a:ln>
      </c:spPr>
      <c:txPr>
        <a:bodyPr/>
        <a:lstStyle/>
        <a:p>
          <a:pPr>
            <a:defRPr sz="1200" b="0" i="0" u="none" strike="noStrike" baseline="0">
              <a:solidFill>
                <a:srgbClr val="333333"/>
              </a:solidFill>
              <a:latin typeface="Arial"/>
              <a:ea typeface="Arial"/>
              <a:cs typeface="Arial"/>
            </a:defRPr>
          </a:pPr>
          <a:endParaRPr lang="en-US"/>
        </a:p>
      </c:txPr>
    </c:legend>
    <c:plotVisOnly val="0"/>
    <c:dispBlanksAs val="gap"/>
    <c:showDLblsOverMax val="1"/>
  </c:chart>
  <c:spPr>
    <a:solidFill>
      <a:srgbClr val="F3F3F3"/>
    </a:solidFill>
    <a:ln w="3175">
      <a:solidFill>
        <a:srgbClr val="333333"/>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http://onlinelibrary.wiley.com/doi/10.1111/pce.12641/full" TargetMode="External"/><Relationship Id="rId2" Type="http://schemas.openxmlformats.org/officeDocument/2006/relationships/image" Target="../media/image1.jpe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hyperlink" Target="http://onlinelibrary.wiley.com/doi/10.1111/pce.12641/full" TargetMode="External"/><Relationship Id="rId2" Type="http://schemas.openxmlformats.org/officeDocument/2006/relationships/image" Target="../media/image1.jpe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hyperlink" Target="http://onlinelibrary.wiley.com/doi/10.1111/pce.12641/full" TargetMode="External"/><Relationship Id="rId2" Type="http://schemas.openxmlformats.org/officeDocument/2006/relationships/image" Target="../media/image1.jpe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hyperlink" Target="http://onlinelibrary.wiley.com/doi/10.1111/pce.12641/full" TargetMode="External"/><Relationship Id="rId7" Type="http://schemas.openxmlformats.org/officeDocument/2006/relationships/image" Target="../media/image5.emf"/><Relationship Id="rId2" Type="http://schemas.openxmlformats.org/officeDocument/2006/relationships/image" Target="../media/image1.jpeg"/><Relationship Id="rId1" Type="http://schemas.openxmlformats.org/officeDocument/2006/relationships/chart" Target="../charts/chart4.xml"/><Relationship Id="rId6" Type="http://schemas.openxmlformats.org/officeDocument/2006/relationships/image" Target="../media/image4.emf"/><Relationship Id="rId5" Type="http://schemas.openxmlformats.org/officeDocument/2006/relationships/image" Target="../media/image3.emf"/><Relationship Id="rId4" Type="http://schemas.openxmlformats.org/officeDocument/2006/relationships/image" Target="../media/image2.emf"/></Relationships>
</file>

<file path=xl/drawings/_rels/drawing5.xml.rels><?xml version="1.0" encoding="UTF-8" standalone="yes"?>
<Relationships xmlns="http://schemas.openxmlformats.org/package/2006/relationships"><Relationship Id="rId3" Type="http://schemas.openxmlformats.org/officeDocument/2006/relationships/hyperlink" Target="http://onlinelibrary.wiley.com/doi/10.1111/pce.12560/full" TargetMode="External"/><Relationship Id="rId2" Type="http://schemas.openxmlformats.org/officeDocument/2006/relationships/hyperlink" Target="http://onlinelibrary.wiley.com/doi/10.1111/pce.12722/full" TargetMode="External"/><Relationship Id="rId1" Type="http://schemas.openxmlformats.org/officeDocument/2006/relationships/image" Target="../media/image1.jpeg"/><Relationship Id="rId5" Type="http://schemas.openxmlformats.org/officeDocument/2006/relationships/image" Target="../media/image7.emf"/><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5</xdr:col>
      <xdr:colOff>266700</xdr:colOff>
      <xdr:row>31</xdr:row>
      <xdr:rowOff>88900</xdr:rowOff>
    </xdr:from>
    <xdr:to>
      <xdr:col>14</xdr:col>
      <xdr:colOff>254000</xdr:colOff>
      <xdr:row>60</xdr:row>
      <xdr:rowOff>127000</xdr:rowOff>
    </xdr:to>
    <xdr:graphicFrame macro="">
      <xdr:nvGraphicFramePr>
        <xdr:cNvPr id="147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0</xdr:row>
      <xdr:rowOff>25400</xdr:rowOff>
    </xdr:from>
    <xdr:to>
      <xdr:col>7</xdr:col>
      <xdr:colOff>381000</xdr:colOff>
      <xdr:row>0</xdr:row>
      <xdr:rowOff>622300</xdr:rowOff>
    </xdr:to>
    <xdr:pic>
      <xdr:nvPicPr>
        <xdr:cNvPr id="1478" name="pce_large.jpeg" descr="pce_larg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 y="25400"/>
          <a:ext cx="561340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0</xdr:col>
      <xdr:colOff>250825</xdr:colOff>
      <xdr:row>1</xdr:row>
      <xdr:rowOff>123825</xdr:rowOff>
    </xdr:from>
    <xdr:to>
      <xdr:col>13</xdr:col>
      <xdr:colOff>79375</xdr:colOff>
      <xdr:row>1</xdr:row>
      <xdr:rowOff>485775</xdr:rowOff>
    </xdr:to>
    <xdr:sp macro="" textlink="">
      <xdr:nvSpPr>
        <xdr:cNvPr id="1215" name="Shape 5"/>
        <xdr:cNvSpPr>
          <a:spLocks noChangeArrowheads="1"/>
        </xdr:cNvSpPr>
      </xdr:nvSpPr>
      <xdr:spPr bwMode="auto">
        <a:xfrm>
          <a:off x="238125" y="771525"/>
          <a:ext cx="8020050" cy="361950"/>
        </a:xfrm>
        <a:prstGeom prst="rect">
          <a:avLst/>
        </a:prstGeom>
        <a:solidFill>
          <a:srgbClr val="D0E6C7"/>
        </a:solidFill>
        <a:ln>
          <a:noFill/>
        </a:ln>
        <a:extLst>
          <a:ext uri="{91240B29-F687-4F45-9708-019B960494DF}">
            <a14:hiddenLine xmlns:a14="http://schemas.microsoft.com/office/drawing/2010/main" w="12700">
              <a:solidFill>
                <a:srgbClr val="000000"/>
              </a:solidFill>
              <a:miter lim="400000"/>
              <a:headEnd/>
              <a:tailEnd/>
            </a14:hiddenLine>
          </a:ext>
        </a:extLst>
      </xdr:spPr>
      <xdr:txBody>
        <a:bodyPr vertOverflow="clip" wrap="square" lIns="0" tIns="0" rIns="0" bIns="0" anchor="t" upright="1"/>
        <a:lstStyle/>
        <a:p>
          <a:pPr algn="l" rtl="0">
            <a:defRPr sz="1000"/>
          </a:pPr>
          <a:r>
            <a:rPr lang="en-US" sz="1400" b="1" i="1" u="none" strike="noStrike" baseline="0">
              <a:solidFill>
                <a:srgbClr val="119842"/>
              </a:solidFill>
              <a:latin typeface="Arial"/>
              <a:ea typeface="Arial"/>
              <a:cs typeface="Arial"/>
            </a:rPr>
            <a:t>A/C</a:t>
          </a:r>
          <a:r>
            <a:rPr lang="en-US" sz="1400" b="1" i="0" u="none" strike="noStrike" baseline="0">
              <a:solidFill>
                <a:srgbClr val="119842"/>
              </a:solidFill>
              <a:latin typeface="Arial"/>
              <a:ea typeface="Arial"/>
              <a:cs typeface="Arial"/>
            </a:rPr>
            <a:t>i curve fitting utility version 2.0 (T) </a:t>
          </a:r>
          <a:r>
            <a:rPr lang="en-US" sz="1200" b="0" i="0" u="none" strike="noStrike" baseline="0">
              <a:solidFill>
                <a:srgbClr val="119842"/>
              </a:solidFill>
              <a:latin typeface="Arial"/>
              <a:ea typeface="Arial"/>
              <a:cs typeface="Arial"/>
            </a:rPr>
            <a:t>(Last updated 16 October, 2015, Γ∗ for </a:t>
          </a:r>
          <a:r>
            <a:rPr lang="en-US" sz="1200" b="1" i="0" u="none" strike="noStrike" baseline="0">
              <a:solidFill>
                <a:srgbClr val="119842"/>
              </a:solidFill>
              <a:latin typeface="Arial"/>
              <a:ea typeface="Arial"/>
              <a:cs typeface="Arial"/>
            </a:rPr>
            <a:t>T</a:t>
          </a:r>
          <a:r>
            <a:rPr lang="en-US" sz="1200" b="0" i="0" u="none" strike="noStrike" baseline="0">
              <a:solidFill>
                <a:srgbClr val="119842"/>
              </a:solidFill>
              <a:latin typeface="Arial"/>
              <a:ea typeface="Arial"/>
              <a:cs typeface="Arial"/>
            </a:rPr>
            <a:t>obacco)</a:t>
          </a:r>
        </a:p>
      </xdr:txBody>
    </xdr:sp>
    <xdr:clientData/>
  </xdr:twoCellAnchor>
  <xdr:twoCellAnchor>
    <xdr:from>
      <xdr:col>5</xdr:col>
      <xdr:colOff>561975</xdr:colOff>
      <xdr:row>1</xdr:row>
      <xdr:rowOff>533400</xdr:rowOff>
    </xdr:from>
    <xdr:to>
      <xdr:col>13</xdr:col>
      <xdr:colOff>155575</xdr:colOff>
      <xdr:row>6</xdr:row>
      <xdr:rowOff>66675</xdr:rowOff>
    </xdr:to>
    <xdr:sp macro="" textlink="">
      <xdr:nvSpPr>
        <xdr:cNvPr id="1216" name="Shape 6"/>
        <xdr:cNvSpPr>
          <a:spLocks noChangeArrowheads="1"/>
        </xdr:cNvSpPr>
      </xdr:nvSpPr>
      <xdr:spPr bwMode="auto">
        <a:xfrm>
          <a:off x="4133850" y="1181100"/>
          <a:ext cx="4200525" cy="1238250"/>
        </a:xfrm>
        <a:prstGeom prst="rect">
          <a:avLst/>
        </a:prstGeom>
        <a:solidFill>
          <a:srgbClr val="FFFFFF"/>
        </a:solidFill>
        <a:ln w="9525">
          <a:solidFill>
            <a:srgbClr val="000000"/>
          </a:solidFill>
          <a:round/>
          <a:headEnd/>
          <a:tailEnd/>
        </a:ln>
      </xdr:spPr>
      <xdr:txBody>
        <a:bodyPr vertOverflow="clip" wrap="square" lIns="91440" tIns="45720" rIns="0" bIns="0" anchor="t" upright="1"/>
        <a:lstStyle/>
        <a:p>
          <a:pPr algn="l" rtl="0">
            <a:defRPr sz="1000"/>
          </a:pPr>
          <a:r>
            <a:rPr lang="en-US" sz="1000" b="0" i="0" u="none" strike="noStrike" baseline="0">
              <a:solidFill>
                <a:srgbClr val="333333"/>
              </a:solidFill>
              <a:latin typeface="Arial"/>
              <a:ea typeface="Arial"/>
              <a:cs typeface="Arial"/>
            </a:rPr>
            <a:t>Instructions for use</a:t>
          </a:r>
        </a:p>
        <a:p>
          <a:pPr algn="l" rtl="0">
            <a:defRPr sz="1000"/>
          </a:pPr>
          <a:r>
            <a:rPr lang="en-US" sz="1000" b="0" i="0" u="none" strike="noStrike" baseline="0">
              <a:solidFill>
                <a:srgbClr val="333333"/>
              </a:solidFill>
              <a:latin typeface="Arial"/>
              <a:ea typeface="Arial"/>
              <a:cs typeface="Arial"/>
            </a:rPr>
            <a:t>1. Enter data in white cells, delete any extra "A" values</a:t>
          </a:r>
        </a:p>
        <a:p>
          <a:pPr algn="l" rtl="0">
            <a:defRPr sz="1000"/>
          </a:pPr>
          <a:r>
            <a:rPr lang="en-US" sz="1000" b="0" i="0" u="none" strike="noStrike" baseline="0">
              <a:solidFill>
                <a:srgbClr val="333333"/>
              </a:solidFill>
              <a:latin typeface="Arial"/>
              <a:ea typeface="Arial"/>
              <a:cs typeface="Arial"/>
            </a:rPr>
            <a:t>2. Estimate limiting factors (1= rubisco, 2= RuBP regeneration, 3= TPU)</a:t>
          </a:r>
        </a:p>
        <a:p>
          <a:pPr algn="l" rtl="0">
            <a:defRPr sz="1000"/>
          </a:pPr>
          <a:r>
            <a:rPr lang="en-US" sz="1000" b="0" i="0" u="none" strike="noStrike" baseline="0">
              <a:solidFill>
                <a:srgbClr val="333333"/>
              </a:solidFill>
              <a:latin typeface="Arial"/>
              <a:ea typeface="Arial"/>
              <a:cs typeface="Arial"/>
            </a:rPr>
            <a:t>     (assign at least one point to limitation 3, enter 0 to exclude points)</a:t>
          </a:r>
        </a:p>
        <a:p>
          <a:pPr algn="l" rtl="0">
            <a:defRPr sz="1000"/>
          </a:pPr>
          <a:r>
            <a:rPr lang="en-US" sz="1000" b="0" i="0" u="none" strike="noStrike" baseline="0">
              <a:solidFill>
                <a:srgbClr val="333333"/>
              </a:solidFill>
              <a:latin typeface="Arial"/>
              <a:ea typeface="Arial"/>
              <a:cs typeface="Arial"/>
            </a:rPr>
            <a:t>3. Use Solver to minimize cell C37</a:t>
          </a:r>
        </a:p>
        <a:p>
          <a:pPr algn="l" rtl="0">
            <a:defRPr sz="1000"/>
          </a:pPr>
          <a:r>
            <a:rPr lang="en-US" sz="1000" b="0" i="0" u="none" strike="noStrike" baseline="0">
              <a:solidFill>
                <a:srgbClr val="333333"/>
              </a:solidFill>
              <a:latin typeface="Arial"/>
              <a:ea typeface="Arial"/>
              <a:cs typeface="Arial"/>
            </a:rPr>
            <a:t>4. Adjust limiting factor if needed (use 0 to disregard a data pair)</a:t>
          </a:r>
        </a:p>
        <a:p>
          <a:pPr algn="l" rtl="0">
            <a:defRPr sz="1000"/>
          </a:pPr>
          <a:r>
            <a:rPr lang="en-US" sz="1000" b="0" i="0" u="none" strike="noStrike" baseline="0">
              <a:solidFill>
                <a:srgbClr val="333333"/>
              </a:solidFill>
              <a:latin typeface="Arial"/>
              <a:ea typeface="Arial"/>
              <a:cs typeface="Arial"/>
            </a:rPr>
            <a:t>5. Cut and paste outputs if desired</a:t>
          </a:r>
        </a:p>
      </xdr:txBody>
    </xdr:sp>
    <xdr:clientData/>
  </xdr:twoCellAnchor>
  <xdr:twoCellAnchor>
    <xdr:from>
      <xdr:col>8</xdr:col>
      <xdr:colOff>228600</xdr:colOff>
      <xdr:row>64</xdr:row>
      <xdr:rowOff>25400</xdr:rowOff>
    </xdr:from>
    <xdr:to>
      <xdr:col>15</xdr:col>
      <xdr:colOff>152400</xdr:colOff>
      <xdr:row>70</xdr:row>
      <xdr:rowOff>63500</xdr:rowOff>
    </xdr:to>
    <xdr:sp macro="" textlink="">
      <xdr:nvSpPr>
        <xdr:cNvPr id="7" name="Shape 4">
          <a:hlinkClick xmlns:r="http://schemas.openxmlformats.org/officeDocument/2006/relationships" r:id="rId3"/>
        </xdr:cNvPr>
        <xdr:cNvSpPr>
          <a:spLocks noChangeArrowheads="1"/>
        </xdr:cNvSpPr>
      </xdr:nvSpPr>
      <xdr:spPr bwMode="auto">
        <a:xfrm>
          <a:off x="6083300" y="11811000"/>
          <a:ext cx="4191000" cy="1016000"/>
        </a:xfrm>
        <a:prstGeom prst="rect">
          <a:avLst/>
        </a:prstGeom>
        <a:solidFill>
          <a:srgbClr val="FFFFFF"/>
        </a:solidFill>
        <a:ln w="9525">
          <a:solidFill>
            <a:srgbClr val="000000"/>
          </a:solidFill>
          <a:round/>
          <a:headEnd/>
          <a:tailEnd/>
        </a:ln>
      </xdr:spPr>
      <xdr:txBody>
        <a:bodyPr vertOverflow="clip" wrap="square" lIns="91440" tIns="18288" rIns="0" bIns="0" anchor="t" upright="1"/>
        <a:lstStyle/>
        <a:p>
          <a:pPr algn="l" rtl="0">
            <a:defRPr sz="1000"/>
          </a:pPr>
          <a:r>
            <a:rPr lang="en-US" sz="1000" b="0" i="0" u="none" strike="noStrike" baseline="0">
              <a:solidFill>
                <a:srgbClr val="333333"/>
              </a:solidFill>
              <a:latin typeface="Arial"/>
              <a:ea typeface="Arial"/>
              <a:cs typeface="Arial"/>
            </a:rPr>
            <a:t>To cite this Calculator:</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Sharkey T.D. (2016) What gas exchange data can tell us about photosynthesis. Plant, Cell &amp; Environment 39, 1161-1163</a:t>
          </a:r>
        </a:p>
        <a:p>
          <a:pPr algn="l" rtl="0">
            <a:defRPr sz="1000"/>
          </a:pPr>
          <a:r>
            <a:rPr lang="en-US" sz="1000" b="0" i="0" u="none" strike="noStrike" baseline="0">
              <a:solidFill>
                <a:srgbClr val="00ABEA"/>
              </a:solidFill>
              <a:latin typeface="Arial"/>
              <a:ea typeface="Arial"/>
              <a:cs typeface="Arial"/>
            </a:rPr>
            <a:t>Click here to link to the paper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457200</xdr:colOff>
      <xdr:row>31</xdr:row>
      <xdr:rowOff>63500</xdr:rowOff>
    </xdr:from>
    <xdr:to>
      <xdr:col>14</xdr:col>
      <xdr:colOff>482600</xdr:colOff>
      <xdr:row>60</xdr:row>
      <xdr:rowOff>139700</xdr:rowOff>
    </xdr:to>
    <xdr:graphicFrame macro="">
      <xdr:nvGraphicFramePr>
        <xdr:cNvPr id="2495"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0</xdr:row>
      <xdr:rowOff>0</xdr:rowOff>
    </xdr:from>
    <xdr:to>
      <xdr:col>7</xdr:col>
      <xdr:colOff>444500</xdr:colOff>
      <xdr:row>0</xdr:row>
      <xdr:rowOff>596900</xdr:rowOff>
    </xdr:to>
    <xdr:pic>
      <xdr:nvPicPr>
        <xdr:cNvPr id="2496" name="pce_large.jpeg" descr="pce_larg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565150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0</xdr:col>
      <xdr:colOff>250825</xdr:colOff>
      <xdr:row>1</xdr:row>
      <xdr:rowOff>123825</xdr:rowOff>
    </xdr:from>
    <xdr:to>
      <xdr:col>14</xdr:col>
      <xdr:colOff>123825</xdr:colOff>
      <xdr:row>1</xdr:row>
      <xdr:rowOff>542925</xdr:rowOff>
    </xdr:to>
    <xdr:sp macro="" textlink="">
      <xdr:nvSpPr>
        <xdr:cNvPr id="2232" name="Shape 13"/>
        <xdr:cNvSpPr>
          <a:spLocks noChangeArrowheads="1"/>
        </xdr:cNvSpPr>
      </xdr:nvSpPr>
      <xdr:spPr bwMode="auto">
        <a:xfrm>
          <a:off x="238125" y="771525"/>
          <a:ext cx="8801100" cy="419100"/>
        </a:xfrm>
        <a:prstGeom prst="rect">
          <a:avLst/>
        </a:prstGeom>
        <a:solidFill>
          <a:srgbClr val="D0E6C7"/>
        </a:solidFill>
        <a:ln>
          <a:noFill/>
        </a:ln>
        <a:extLst>
          <a:ext uri="{91240B29-F687-4F45-9708-019B960494DF}">
            <a14:hiddenLine xmlns:a14="http://schemas.microsoft.com/office/drawing/2010/main" w="12700">
              <a:solidFill>
                <a:srgbClr val="000000"/>
              </a:solidFill>
              <a:miter lim="400000"/>
              <a:headEnd/>
              <a:tailEnd/>
            </a14:hiddenLine>
          </a:ext>
        </a:extLst>
      </xdr:spPr>
      <xdr:txBody>
        <a:bodyPr vertOverflow="clip" wrap="square" lIns="0" tIns="0" rIns="0" bIns="0" anchor="t" upright="1"/>
        <a:lstStyle/>
        <a:p>
          <a:pPr algn="l" rtl="0">
            <a:defRPr sz="1000"/>
          </a:pPr>
          <a:r>
            <a:rPr lang="en-US" sz="1400" b="1" i="1" u="none" strike="noStrike" baseline="0">
              <a:solidFill>
                <a:srgbClr val="119842"/>
              </a:solidFill>
              <a:latin typeface="Arial"/>
              <a:ea typeface="Arial"/>
              <a:cs typeface="Arial"/>
            </a:rPr>
            <a:t>A/C</a:t>
          </a:r>
          <a:r>
            <a:rPr lang="en-US" sz="1400" b="1" i="0" u="none" strike="noStrike" baseline="0">
              <a:solidFill>
                <a:srgbClr val="119842"/>
              </a:solidFill>
              <a:latin typeface="Arial"/>
              <a:ea typeface="Arial"/>
              <a:cs typeface="Arial"/>
            </a:rPr>
            <a:t>i curve fitting utility version 2.0 (R) </a:t>
          </a:r>
          <a:r>
            <a:rPr lang="en-US" sz="1200" b="0" i="0" u="none" strike="noStrike" baseline="0">
              <a:solidFill>
                <a:srgbClr val="119842"/>
              </a:solidFill>
              <a:latin typeface="Arial"/>
              <a:ea typeface="Arial"/>
              <a:cs typeface="Arial"/>
            </a:rPr>
            <a:t>(Last updated 16 October, 2015, Γ∗ for Tobacco and </a:t>
          </a:r>
          <a:r>
            <a:rPr lang="en-US" sz="1200" b="1" i="0" u="none" strike="noStrike" baseline="0">
              <a:solidFill>
                <a:srgbClr val="119842"/>
              </a:solidFill>
              <a:latin typeface="Arial"/>
              <a:ea typeface="Arial"/>
              <a:cs typeface="Arial"/>
            </a:rPr>
            <a:t>R</a:t>
          </a:r>
          <a:r>
            <a:rPr lang="en-US" sz="1200" b="0" i="0" u="none" strike="noStrike" baseline="0">
              <a:solidFill>
                <a:srgbClr val="119842"/>
              </a:solidFill>
              <a:latin typeface="Arial"/>
              <a:ea typeface="Arial"/>
              <a:cs typeface="Arial"/>
            </a:rPr>
            <a:t>everse sensitivity)</a:t>
          </a:r>
        </a:p>
      </xdr:txBody>
    </xdr:sp>
    <xdr:clientData/>
  </xdr:twoCellAnchor>
  <xdr:twoCellAnchor>
    <xdr:from>
      <xdr:col>5</xdr:col>
      <xdr:colOff>561975</xdr:colOff>
      <xdr:row>1</xdr:row>
      <xdr:rowOff>523875</xdr:rowOff>
    </xdr:from>
    <xdr:to>
      <xdr:col>12</xdr:col>
      <xdr:colOff>454044</xdr:colOff>
      <xdr:row>6</xdr:row>
      <xdr:rowOff>66675</xdr:rowOff>
    </xdr:to>
    <xdr:sp macro="" textlink="">
      <xdr:nvSpPr>
        <xdr:cNvPr id="2233" name="Shape 14"/>
        <xdr:cNvSpPr>
          <a:spLocks noChangeArrowheads="1"/>
        </xdr:cNvSpPr>
      </xdr:nvSpPr>
      <xdr:spPr bwMode="auto">
        <a:xfrm>
          <a:off x="4171950" y="1171575"/>
          <a:ext cx="3990975" cy="1247775"/>
        </a:xfrm>
        <a:prstGeom prst="rect">
          <a:avLst/>
        </a:prstGeom>
        <a:solidFill>
          <a:srgbClr val="FFFFFF"/>
        </a:solidFill>
        <a:ln w="9525">
          <a:solidFill>
            <a:srgbClr val="000000"/>
          </a:solidFill>
          <a:round/>
          <a:headEnd/>
          <a:tailEnd/>
        </a:ln>
      </xdr:spPr>
      <xdr:txBody>
        <a:bodyPr vertOverflow="clip" wrap="square" lIns="91440" tIns="45720" rIns="0" bIns="0" anchor="t" upright="1"/>
        <a:lstStyle/>
        <a:p>
          <a:pPr algn="l" rtl="0">
            <a:defRPr sz="1000"/>
          </a:pPr>
          <a:r>
            <a:rPr lang="en-US" sz="1000" b="0" i="0" u="none" strike="noStrike" baseline="0">
              <a:solidFill>
                <a:srgbClr val="333333"/>
              </a:solidFill>
              <a:latin typeface="Arial"/>
              <a:ea typeface="Arial"/>
              <a:cs typeface="Arial"/>
            </a:rPr>
            <a:t>Instructions for use</a:t>
          </a:r>
        </a:p>
        <a:p>
          <a:pPr algn="l" rtl="0">
            <a:defRPr sz="1000"/>
          </a:pPr>
          <a:r>
            <a:rPr lang="en-US" sz="1000" b="0" i="0" u="none" strike="noStrike" baseline="0">
              <a:solidFill>
                <a:srgbClr val="333333"/>
              </a:solidFill>
              <a:latin typeface="Arial"/>
              <a:ea typeface="Arial"/>
              <a:cs typeface="Arial"/>
            </a:rPr>
            <a:t>1. Enter data in white cells, delete any extra "A" values</a:t>
          </a:r>
        </a:p>
        <a:p>
          <a:pPr algn="l" rtl="0">
            <a:defRPr sz="1000"/>
          </a:pPr>
          <a:r>
            <a:rPr lang="en-US" sz="1000" b="0" i="0" u="none" strike="noStrike" baseline="0">
              <a:solidFill>
                <a:srgbClr val="333333"/>
              </a:solidFill>
              <a:latin typeface="Arial"/>
              <a:ea typeface="Arial"/>
              <a:cs typeface="Arial"/>
            </a:rPr>
            <a:t>2. Estimate limiting factors (1= rubisco, 2= RuBP regeneration, 3= TPU)</a:t>
          </a:r>
        </a:p>
        <a:p>
          <a:pPr algn="l" rtl="0">
            <a:defRPr sz="1000"/>
          </a:pPr>
          <a:r>
            <a:rPr lang="en-US" sz="1000" b="0" i="0" u="none" strike="noStrike" baseline="0">
              <a:solidFill>
                <a:srgbClr val="333333"/>
              </a:solidFill>
              <a:latin typeface="Arial"/>
              <a:ea typeface="Arial"/>
              <a:cs typeface="Arial"/>
            </a:rPr>
            <a:t>     (assign at least one point to limitation 3, enter 0 to exclude points)</a:t>
          </a:r>
        </a:p>
        <a:p>
          <a:pPr algn="l" rtl="0">
            <a:defRPr sz="1000"/>
          </a:pPr>
          <a:r>
            <a:rPr lang="en-US" sz="1000" b="0" i="0" u="none" strike="noStrike" baseline="0">
              <a:solidFill>
                <a:srgbClr val="333333"/>
              </a:solidFill>
              <a:latin typeface="Arial"/>
              <a:ea typeface="Arial"/>
              <a:cs typeface="Arial"/>
            </a:rPr>
            <a:t>3. Use Solver to minimize cell C37</a:t>
          </a:r>
        </a:p>
        <a:p>
          <a:pPr algn="l" rtl="0">
            <a:defRPr sz="1000"/>
          </a:pPr>
          <a:r>
            <a:rPr lang="en-US" sz="1000" b="0" i="0" u="none" strike="noStrike" baseline="0">
              <a:solidFill>
                <a:srgbClr val="333333"/>
              </a:solidFill>
              <a:latin typeface="Arial"/>
              <a:ea typeface="Arial"/>
              <a:cs typeface="Arial"/>
            </a:rPr>
            <a:t>4. Adjust limiting factor if needed (use 0 to disregard a data pair)</a:t>
          </a:r>
        </a:p>
        <a:p>
          <a:pPr algn="l" rtl="0">
            <a:defRPr sz="1000"/>
          </a:pPr>
          <a:r>
            <a:rPr lang="en-US" sz="1000" b="0" i="0" u="none" strike="noStrike" baseline="0">
              <a:solidFill>
                <a:srgbClr val="333333"/>
              </a:solidFill>
              <a:latin typeface="Arial"/>
              <a:ea typeface="Arial"/>
              <a:cs typeface="Arial"/>
            </a:rPr>
            <a:t>5. Cut and paste outputs if desired</a:t>
          </a:r>
        </a:p>
      </xdr:txBody>
    </xdr:sp>
    <xdr:clientData/>
  </xdr:twoCellAnchor>
  <xdr:twoCellAnchor>
    <xdr:from>
      <xdr:col>8</xdr:col>
      <xdr:colOff>241300</xdr:colOff>
      <xdr:row>64</xdr:row>
      <xdr:rowOff>63500</xdr:rowOff>
    </xdr:from>
    <xdr:to>
      <xdr:col>15</xdr:col>
      <xdr:colOff>165100</xdr:colOff>
      <xdr:row>70</xdr:row>
      <xdr:rowOff>101600</xdr:rowOff>
    </xdr:to>
    <xdr:sp macro="" textlink="">
      <xdr:nvSpPr>
        <xdr:cNvPr id="7" name="Shape 4">
          <a:hlinkClick xmlns:r="http://schemas.openxmlformats.org/officeDocument/2006/relationships" r:id="rId3"/>
        </xdr:cNvPr>
        <xdr:cNvSpPr>
          <a:spLocks noChangeArrowheads="1"/>
        </xdr:cNvSpPr>
      </xdr:nvSpPr>
      <xdr:spPr bwMode="auto">
        <a:xfrm>
          <a:off x="6134100" y="11849100"/>
          <a:ext cx="4191000" cy="1016000"/>
        </a:xfrm>
        <a:prstGeom prst="rect">
          <a:avLst/>
        </a:prstGeom>
        <a:solidFill>
          <a:srgbClr val="FFFFFF"/>
        </a:solidFill>
        <a:ln w="9525">
          <a:solidFill>
            <a:srgbClr val="000000"/>
          </a:solidFill>
          <a:round/>
          <a:headEnd/>
          <a:tailEnd/>
        </a:ln>
      </xdr:spPr>
      <xdr:txBody>
        <a:bodyPr vertOverflow="clip" wrap="square" lIns="91440" tIns="18288" rIns="0" bIns="0" anchor="t" upright="1"/>
        <a:lstStyle/>
        <a:p>
          <a:pPr algn="l" rtl="0">
            <a:defRPr sz="1000"/>
          </a:pPr>
          <a:r>
            <a:rPr lang="en-US" sz="1000" b="0" i="0" u="none" strike="noStrike" baseline="0">
              <a:solidFill>
                <a:srgbClr val="333333"/>
              </a:solidFill>
              <a:latin typeface="Arial"/>
              <a:ea typeface="Arial"/>
              <a:cs typeface="Arial"/>
            </a:rPr>
            <a:t>To cite this Calculator:</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Sharkey T.D. (2016) What gas exchange data can tell us about photosynthesis. Plant, Cell &amp; Environment 39, 1161-1163</a:t>
          </a:r>
        </a:p>
        <a:p>
          <a:pPr algn="l" rtl="0">
            <a:defRPr sz="1000"/>
          </a:pPr>
          <a:r>
            <a:rPr lang="en-US" sz="1000" b="0" i="0" u="none" strike="noStrike" baseline="0">
              <a:solidFill>
                <a:srgbClr val="00ABEA"/>
              </a:solidFill>
              <a:latin typeface="Arial"/>
              <a:ea typeface="Arial"/>
              <a:cs typeface="Arial"/>
            </a:rPr>
            <a:t>Click here to link to the paper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469900</xdr:colOff>
      <xdr:row>31</xdr:row>
      <xdr:rowOff>127000</xdr:rowOff>
    </xdr:from>
    <xdr:to>
      <xdr:col>15</xdr:col>
      <xdr:colOff>254000</xdr:colOff>
      <xdr:row>60</xdr:row>
      <xdr:rowOff>88900</xdr:rowOff>
    </xdr:to>
    <xdr:graphicFrame macro="">
      <xdr:nvGraphicFramePr>
        <xdr:cNvPr id="3617"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0</xdr:row>
      <xdr:rowOff>0</xdr:rowOff>
    </xdr:from>
    <xdr:to>
      <xdr:col>7</xdr:col>
      <xdr:colOff>444500</xdr:colOff>
      <xdr:row>0</xdr:row>
      <xdr:rowOff>596900</xdr:rowOff>
    </xdr:to>
    <xdr:pic>
      <xdr:nvPicPr>
        <xdr:cNvPr id="3618" name="pce_large.jpeg" descr="pce_larg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544830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0</xdr:col>
      <xdr:colOff>250825</xdr:colOff>
      <xdr:row>1</xdr:row>
      <xdr:rowOff>123825</xdr:rowOff>
    </xdr:from>
    <xdr:to>
      <xdr:col>14</xdr:col>
      <xdr:colOff>123825</xdr:colOff>
      <xdr:row>1</xdr:row>
      <xdr:rowOff>542925</xdr:rowOff>
    </xdr:to>
    <xdr:sp macro="" textlink="">
      <xdr:nvSpPr>
        <xdr:cNvPr id="3295" name="Shape 13"/>
        <xdr:cNvSpPr>
          <a:spLocks noChangeArrowheads="1"/>
        </xdr:cNvSpPr>
      </xdr:nvSpPr>
      <xdr:spPr bwMode="auto">
        <a:xfrm>
          <a:off x="238125" y="771525"/>
          <a:ext cx="8477250" cy="419100"/>
        </a:xfrm>
        <a:prstGeom prst="rect">
          <a:avLst/>
        </a:prstGeom>
        <a:solidFill>
          <a:srgbClr val="D0E6C7"/>
        </a:solidFill>
        <a:ln>
          <a:noFill/>
        </a:ln>
        <a:extLst>
          <a:ext uri="{91240B29-F687-4F45-9708-019B960494DF}">
            <a14:hiddenLine xmlns:a14="http://schemas.microsoft.com/office/drawing/2010/main" w="12700">
              <a:solidFill>
                <a:srgbClr val="000000"/>
              </a:solidFill>
              <a:miter lim="400000"/>
              <a:headEnd/>
              <a:tailEnd/>
            </a14:hiddenLine>
          </a:ext>
        </a:extLst>
      </xdr:spPr>
      <xdr:txBody>
        <a:bodyPr vertOverflow="clip" wrap="square" lIns="0" tIns="0" rIns="0" bIns="0" anchor="t" upright="1"/>
        <a:lstStyle/>
        <a:p>
          <a:pPr algn="l" rtl="0">
            <a:defRPr sz="1000"/>
          </a:pPr>
          <a:r>
            <a:rPr lang="en-US" sz="1400" b="1" i="1" u="none" strike="noStrike" baseline="0">
              <a:solidFill>
                <a:srgbClr val="119842"/>
              </a:solidFill>
              <a:latin typeface="Arial"/>
              <a:ea typeface="Arial"/>
              <a:cs typeface="Arial"/>
            </a:rPr>
            <a:t>A/C</a:t>
          </a:r>
          <a:r>
            <a:rPr lang="en-US" sz="1400" b="1" i="0" u="none" strike="noStrike" baseline="0">
              <a:solidFill>
                <a:srgbClr val="119842"/>
              </a:solidFill>
              <a:latin typeface="Arial"/>
              <a:ea typeface="Arial"/>
              <a:cs typeface="Arial"/>
            </a:rPr>
            <a:t>i curve fitting utility version 2.0 (A) </a:t>
          </a:r>
          <a:r>
            <a:rPr lang="en-US" sz="1200" b="0" i="0" u="none" strike="noStrike" baseline="0">
              <a:solidFill>
                <a:srgbClr val="119842"/>
              </a:solidFill>
              <a:latin typeface="Arial"/>
              <a:ea typeface="Arial"/>
              <a:cs typeface="Arial"/>
            </a:rPr>
            <a:t>(Last updated 16 October, 2015, Γ∗ for </a:t>
          </a:r>
          <a:r>
            <a:rPr lang="en-US" sz="1200" b="1" i="0" u="none" strike="noStrike" baseline="0">
              <a:solidFill>
                <a:srgbClr val="119842"/>
              </a:solidFill>
              <a:latin typeface="Arial"/>
              <a:ea typeface="Arial"/>
              <a:cs typeface="Arial"/>
            </a:rPr>
            <a:t>A</a:t>
          </a:r>
          <a:r>
            <a:rPr lang="en-US" sz="1200" b="0" i="0" u="none" strike="noStrike" baseline="0">
              <a:solidFill>
                <a:srgbClr val="119842"/>
              </a:solidFill>
              <a:latin typeface="Arial"/>
              <a:ea typeface="Arial"/>
              <a:cs typeface="Arial"/>
            </a:rPr>
            <a:t>rabidopsis)</a:t>
          </a:r>
        </a:p>
      </xdr:txBody>
    </xdr:sp>
    <xdr:clientData/>
  </xdr:twoCellAnchor>
  <xdr:twoCellAnchor>
    <xdr:from>
      <xdr:col>5</xdr:col>
      <xdr:colOff>561975</xdr:colOff>
      <xdr:row>1</xdr:row>
      <xdr:rowOff>504825</xdr:rowOff>
    </xdr:from>
    <xdr:to>
      <xdr:col>13</xdr:col>
      <xdr:colOff>79375</xdr:colOff>
      <xdr:row>6</xdr:row>
      <xdr:rowOff>28575</xdr:rowOff>
    </xdr:to>
    <xdr:sp macro="" textlink="">
      <xdr:nvSpPr>
        <xdr:cNvPr id="3296" name="Shape 14"/>
        <xdr:cNvSpPr>
          <a:spLocks noChangeArrowheads="1"/>
        </xdr:cNvSpPr>
      </xdr:nvSpPr>
      <xdr:spPr bwMode="auto">
        <a:xfrm>
          <a:off x="3981450" y="1152525"/>
          <a:ext cx="3990975" cy="1228725"/>
        </a:xfrm>
        <a:prstGeom prst="rect">
          <a:avLst/>
        </a:prstGeom>
        <a:solidFill>
          <a:srgbClr val="FFFFFF"/>
        </a:solidFill>
        <a:ln w="9525">
          <a:solidFill>
            <a:srgbClr val="000000"/>
          </a:solidFill>
          <a:round/>
          <a:headEnd/>
          <a:tailEnd/>
        </a:ln>
      </xdr:spPr>
      <xdr:txBody>
        <a:bodyPr vertOverflow="clip" wrap="square" lIns="91440" tIns="45720" rIns="0" bIns="0" anchor="t" upright="1"/>
        <a:lstStyle/>
        <a:p>
          <a:pPr algn="l" rtl="0">
            <a:defRPr sz="1000"/>
          </a:pPr>
          <a:r>
            <a:rPr lang="en-US" sz="1000" b="0" i="0" u="none" strike="noStrike" baseline="0">
              <a:solidFill>
                <a:srgbClr val="333333"/>
              </a:solidFill>
              <a:latin typeface="Arial"/>
              <a:ea typeface="Arial"/>
              <a:cs typeface="Arial"/>
            </a:rPr>
            <a:t>Instructions for use</a:t>
          </a:r>
        </a:p>
        <a:p>
          <a:pPr algn="l" rtl="0">
            <a:defRPr sz="1000"/>
          </a:pPr>
          <a:r>
            <a:rPr lang="en-US" sz="1000" b="0" i="0" u="none" strike="noStrike" baseline="0">
              <a:solidFill>
                <a:srgbClr val="333333"/>
              </a:solidFill>
              <a:latin typeface="Arial"/>
              <a:ea typeface="Arial"/>
              <a:cs typeface="Arial"/>
            </a:rPr>
            <a:t>1. Enter data in white cells, delete any extra "A" values</a:t>
          </a:r>
        </a:p>
        <a:p>
          <a:pPr algn="l" rtl="0">
            <a:defRPr sz="1000"/>
          </a:pPr>
          <a:r>
            <a:rPr lang="en-US" sz="1000" b="0" i="0" u="none" strike="noStrike" baseline="0">
              <a:solidFill>
                <a:srgbClr val="333333"/>
              </a:solidFill>
              <a:latin typeface="Arial"/>
              <a:ea typeface="Arial"/>
              <a:cs typeface="Arial"/>
            </a:rPr>
            <a:t>2. Estimate limiting factors (1= rubisco, 2= RuBP regeneration, 3= TPU)</a:t>
          </a:r>
        </a:p>
        <a:p>
          <a:pPr algn="l" rtl="0">
            <a:defRPr sz="1000"/>
          </a:pPr>
          <a:r>
            <a:rPr lang="en-US" sz="1000" b="0" i="0" u="none" strike="noStrike" baseline="0">
              <a:solidFill>
                <a:srgbClr val="333333"/>
              </a:solidFill>
              <a:latin typeface="Arial"/>
              <a:ea typeface="Arial"/>
              <a:cs typeface="Arial"/>
            </a:rPr>
            <a:t>     (assign at least one point to limitation 3, enter 0 to exclude points)</a:t>
          </a:r>
        </a:p>
        <a:p>
          <a:pPr algn="l" rtl="0">
            <a:defRPr sz="1000"/>
          </a:pPr>
          <a:r>
            <a:rPr lang="en-US" sz="1000" b="0" i="0" u="none" strike="noStrike" baseline="0">
              <a:solidFill>
                <a:srgbClr val="333333"/>
              </a:solidFill>
              <a:latin typeface="Arial"/>
              <a:ea typeface="Arial"/>
              <a:cs typeface="Arial"/>
            </a:rPr>
            <a:t>3. Use Solver to minimize cell C37</a:t>
          </a:r>
        </a:p>
        <a:p>
          <a:pPr algn="l" rtl="0">
            <a:defRPr sz="1000"/>
          </a:pPr>
          <a:r>
            <a:rPr lang="en-US" sz="1000" b="0" i="0" u="none" strike="noStrike" baseline="0">
              <a:solidFill>
                <a:srgbClr val="333333"/>
              </a:solidFill>
              <a:latin typeface="Arial"/>
              <a:ea typeface="Arial"/>
              <a:cs typeface="Arial"/>
            </a:rPr>
            <a:t>4. Adjust limiting factor if needed (use 0 to disregard a data pair)</a:t>
          </a:r>
        </a:p>
        <a:p>
          <a:pPr algn="l" rtl="0">
            <a:defRPr sz="1000"/>
          </a:pPr>
          <a:r>
            <a:rPr lang="en-US" sz="1000" b="0" i="0" u="none" strike="noStrike" baseline="0">
              <a:solidFill>
                <a:srgbClr val="333333"/>
              </a:solidFill>
              <a:latin typeface="Arial"/>
              <a:ea typeface="Arial"/>
              <a:cs typeface="Arial"/>
            </a:rPr>
            <a:t>5. Cut and paste outputs if desired</a:t>
          </a:r>
        </a:p>
      </xdr:txBody>
    </xdr:sp>
    <xdr:clientData/>
  </xdr:twoCellAnchor>
  <xdr:twoCellAnchor>
    <xdr:from>
      <xdr:col>8</xdr:col>
      <xdr:colOff>177800</xdr:colOff>
      <xdr:row>66</xdr:row>
      <xdr:rowOff>25400</xdr:rowOff>
    </xdr:from>
    <xdr:to>
      <xdr:col>14</xdr:col>
      <xdr:colOff>28514</xdr:colOff>
      <xdr:row>71</xdr:row>
      <xdr:rowOff>12700</xdr:rowOff>
    </xdr:to>
    <xdr:sp macro="" textlink="">
      <xdr:nvSpPr>
        <xdr:cNvPr id="2" name="TextBox 1"/>
        <xdr:cNvSpPr txBox="1"/>
      </xdr:nvSpPr>
      <xdr:spPr>
        <a:xfrm>
          <a:off x="5867400" y="12115800"/>
          <a:ext cx="3330514" cy="81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Arabidopsis </a:t>
          </a:r>
          <a:r>
            <a:rPr lang="el-GR" sz="1100"/>
            <a:t>Γ∗</a:t>
          </a:r>
          <a:r>
            <a:rPr lang="en-US" sz="1100"/>
            <a:t> from:</a:t>
          </a:r>
          <a:r>
            <a:rPr lang="en-US" sz="1100" baseline="0"/>
            <a:t> </a:t>
          </a:r>
          <a:r>
            <a:rPr lang="en-US" sz="1100"/>
            <a:t>Weise S.E, Carr D.J., Bourke A.M., Hanson D.T., Sharkey T.D. (2015) The arc mutants of Arabidopsis with fewer large chloroplasts have a lower mesophyll conductance. </a:t>
          </a:r>
          <a:r>
            <a:rPr lang="en-US" sz="1100" i="1"/>
            <a:t>Photosynth Res </a:t>
          </a:r>
          <a:r>
            <a:rPr lang="en-US" sz="1100"/>
            <a:t>124: 117-126</a:t>
          </a:r>
        </a:p>
      </xdr:txBody>
    </xdr:sp>
    <xdr:clientData/>
  </xdr:twoCellAnchor>
  <xdr:twoCellAnchor>
    <xdr:from>
      <xdr:col>8</xdr:col>
      <xdr:colOff>139700</xdr:colOff>
      <xdr:row>71</xdr:row>
      <xdr:rowOff>139700</xdr:rowOff>
    </xdr:from>
    <xdr:to>
      <xdr:col>15</xdr:col>
      <xdr:colOff>203200</xdr:colOff>
      <xdr:row>78</xdr:row>
      <xdr:rowOff>0</xdr:rowOff>
    </xdr:to>
    <xdr:sp macro="" textlink="">
      <xdr:nvSpPr>
        <xdr:cNvPr id="8" name="Shape 4">
          <a:hlinkClick xmlns:r="http://schemas.openxmlformats.org/officeDocument/2006/relationships" r:id="rId3"/>
        </xdr:cNvPr>
        <xdr:cNvSpPr>
          <a:spLocks noChangeArrowheads="1"/>
        </xdr:cNvSpPr>
      </xdr:nvSpPr>
      <xdr:spPr bwMode="auto">
        <a:xfrm>
          <a:off x="5829300" y="13055600"/>
          <a:ext cx="4191000" cy="1016000"/>
        </a:xfrm>
        <a:prstGeom prst="rect">
          <a:avLst/>
        </a:prstGeom>
        <a:solidFill>
          <a:srgbClr val="FFFFFF"/>
        </a:solidFill>
        <a:ln w="9525">
          <a:solidFill>
            <a:srgbClr val="000000"/>
          </a:solidFill>
          <a:round/>
          <a:headEnd/>
          <a:tailEnd/>
        </a:ln>
      </xdr:spPr>
      <xdr:txBody>
        <a:bodyPr vertOverflow="clip" wrap="square" lIns="91440" tIns="18288" rIns="0" bIns="0" anchor="t" upright="1"/>
        <a:lstStyle/>
        <a:p>
          <a:pPr algn="l" rtl="0">
            <a:defRPr sz="1000"/>
          </a:pPr>
          <a:r>
            <a:rPr lang="en-US" sz="1000" b="0" i="0" u="none" strike="noStrike" baseline="0">
              <a:solidFill>
                <a:srgbClr val="333333"/>
              </a:solidFill>
              <a:latin typeface="Arial"/>
              <a:ea typeface="Arial"/>
              <a:cs typeface="Arial"/>
            </a:rPr>
            <a:t>To cite this Calculator:</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Sharkey T.D. (2016) What gas exchange data can tell us about photosynthesis. Plant, Cell &amp; Environment 39, 1161-1163</a:t>
          </a:r>
        </a:p>
        <a:p>
          <a:pPr algn="l" rtl="0">
            <a:defRPr sz="1000"/>
          </a:pPr>
          <a:r>
            <a:rPr lang="en-US" sz="1000" b="0" i="0" u="none" strike="noStrike" baseline="0">
              <a:solidFill>
                <a:srgbClr val="00ABEA"/>
              </a:solidFill>
              <a:latin typeface="Arial"/>
              <a:ea typeface="Arial"/>
              <a:cs typeface="Arial"/>
            </a:rPr>
            <a:t>Click here to link to the paper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711200</xdr:colOff>
      <xdr:row>35</xdr:row>
      <xdr:rowOff>12700</xdr:rowOff>
    </xdr:from>
    <xdr:to>
      <xdr:col>16</xdr:col>
      <xdr:colOff>393700</xdr:colOff>
      <xdr:row>58</xdr:row>
      <xdr:rowOff>38100</xdr:rowOff>
    </xdr:to>
    <xdr:graphicFrame macro="">
      <xdr:nvGraphicFramePr>
        <xdr:cNvPr id="4621"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0</xdr:row>
      <xdr:rowOff>25400</xdr:rowOff>
    </xdr:from>
    <xdr:to>
      <xdr:col>7</xdr:col>
      <xdr:colOff>279400</xdr:colOff>
      <xdr:row>0</xdr:row>
      <xdr:rowOff>622300</xdr:rowOff>
    </xdr:to>
    <xdr:pic>
      <xdr:nvPicPr>
        <xdr:cNvPr id="4622" name="pce_large.jpeg" descr="pce_larg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 y="25400"/>
          <a:ext cx="554990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0</xdr:col>
      <xdr:colOff>298450</xdr:colOff>
      <xdr:row>1</xdr:row>
      <xdr:rowOff>76200</xdr:rowOff>
    </xdr:from>
    <xdr:to>
      <xdr:col>9</xdr:col>
      <xdr:colOff>368312</xdr:colOff>
      <xdr:row>1</xdr:row>
      <xdr:rowOff>695325</xdr:rowOff>
    </xdr:to>
    <xdr:sp macro="" textlink="">
      <xdr:nvSpPr>
        <xdr:cNvPr id="4278" name="Shape 28"/>
        <xdr:cNvSpPr>
          <a:spLocks noChangeArrowheads="1"/>
        </xdr:cNvSpPr>
      </xdr:nvSpPr>
      <xdr:spPr bwMode="auto">
        <a:xfrm>
          <a:off x="285750" y="723900"/>
          <a:ext cx="6343650" cy="619125"/>
        </a:xfrm>
        <a:prstGeom prst="rect">
          <a:avLst/>
        </a:prstGeom>
        <a:solidFill>
          <a:srgbClr val="D0E6C7"/>
        </a:solidFill>
        <a:ln>
          <a:noFill/>
        </a:ln>
        <a:extLst>
          <a:ext uri="{91240B29-F687-4F45-9708-019B960494DF}">
            <a14:hiddenLine xmlns:a14="http://schemas.microsoft.com/office/drawing/2010/main" w="12700">
              <a:solidFill>
                <a:srgbClr val="000000"/>
              </a:solidFill>
              <a:miter lim="400000"/>
              <a:headEnd/>
              <a:tailEnd/>
            </a14:hiddenLine>
          </a:ext>
        </a:extLst>
      </xdr:spPr>
      <xdr:txBody>
        <a:bodyPr vertOverflow="clip" wrap="square" lIns="0" tIns="0" rIns="0" bIns="0" anchor="t" upright="1"/>
        <a:lstStyle/>
        <a:p>
          <a:pPr algn="l" rtl="0">
            <a:defRPr sz="1000"/>
          </a:pPr>
          <a:r>
            <a:rPr lang="en-US" sz="1400" b="1" i="0" u="none" strike="noStrike" baseline="0">
              <a:solidFill>
                <a:srgbClr val="119842"/>
              </a:solidFill>
              <a:latin typeface="Arial"/>
              <a:ea typeface="Arial"/>
              <a:cs typeface="Arial"/>
            </a:rPr>
            <a:t>Light Response curve fitting utility version 2.0 (L) </a:t>
          </a:r>
          <a:r>
            <a:rPr lang="en-US" sz="1200" b="0" i="0" u="none" strike="noStrike" baseline="0">
              <a:solidFill>
                <a:srgbClr val="119842"/>
              </a:solidFill>
              <a:latin typeface="Arial"/>
              <a:ea typeface="Arial"/>
              <a:cs typeface="Arial"/>
            </a:rPr>
            <a:t>(Last updated 16 October, 2015)</a:t>
          </a:r>
        </a:p>
      </xdr:txBody>
    </xdr:sp>
    <xdr:clientData/>
  </xdr:twoCellAnchor>
  <xdr:twoCellAnchor>
    <xdr:from>
      <xdr:col>6</xdr:col>
      <xdr:colOff>190500</xdr:colOff>
      <xdr:row>1</xdr:row>
      <xdr:rowOff>511175</xdr:rowOff>
    </xdr:from>
    <xdr:to>
      <xdr:col>16</xdr:col>
      <xdr:colOff>596899</xdr:colOff>
      <xdr:row>10</xdr:row>
      <xdr:rowOff>152400</xdr:rowOff>
    </xdr:to>
    <xdr:sp macro="" textlink="">
      <xdr:nvSpPr>
        <xdr:cNvPr id="4279" name="Shape 29"/>
        <xdr:cNvSpPr>
          <a:spLocks noChangeArrowheads="1"/>
        </xdr:cNvSpPr>
      </xdr:nvSpPr>
      <xdr:spPr bwMode="auto">
        <a:xfrm>
          <a:off x="4699000" y="1158875"/>
          <a:ext cx="6438899" cy="1774825"/>
        </a:xfrm>
        <a:prstGeom prst="rect">
          <a:avLst/>
        </a:prstGeom>
        <a:solidFill>
          <a:srgbClr val="FFFFFF"/>
        </a:solidFill>
        <a:ln w="9525">
          <a:solidFill>
            <a:srgbClr val="000000"/>
          </a:solidFill>
          <a:round/>
          <a:headEnd/>
          <a:tailEnd/>
        </a:ln>
      </xdr:spPr>
      <xdr:txBody>
        <a:bodyPr vertOverflow="clip" wrap="square" lIns="91440" tIns="45720" rIns="91440" bIns="0" anchor="t" upright="1"/>
        <a:lstStyle/>
        <a:p>
          <a:pPr algn="l" rtl="0">
            <a:defRPr sz="1000"/>
          </a:pPr>
          <a:r>
            <a:rPr lang="en-US" sz="1000" b="0" i="0" u="none" strike="noStrike" baseline="0">
              <a:solidFill>
                <a:srgbClr val="333333"/>
              </a:solidFill>
              <a:latin typeface="Arial"/>
              <a:ea typeface="Arial"/>
              <a:cs typeface="Arial"/>
            </a:rPr>
            <a:t>Instructions for use</a:t>
          </a:r>
        </a:p>
        <a:p>
          <a:pPr algn="l" rtl="0">
            <a:defRPr sz="1000"/>
          </a:pPr>
          <a:r>
            <a:rPr lang="en-US" sz="1000" b="0" i="0" u="none" strike="noStrike" baseline="0">
              <a:solidFill>
                <a:srgbClr val="333333"/>
              </a:solidFill>
              <a:latin typeface="Arial"/>
              <a:ea typeface="Arial"/>
              <a:cs typeface="Arial"/>
            </a:rPr>
            <a:t>1. Enter data in white cells, delete any extra "A" values</a:t>
          </a:r>
        </a:p>
        <a:p>
          <a:pPr algn="l" rtl="0">
            <a:defRPr sz="1000"/>
          </a:pPr>
          <a:r>
            <a:rPr lang="en-US" sz="1000" b="0" i="0" u="none" strike="noStrike" baseline="0">
              <a:solidFill>
                <a:srgbClr val="333333"/>
              </a:solidFill>
              <a:latin typeface="Arial"/>
              <a:ea typeface="Arial"/>
              <a:cs typeface="Arial"/>
            </a:rPr>
            <a:t>  Sea level Patm is 101.3 kPa, Normal air has 21 kPa O2, Use the zero light point for Rd or use 0.5</a:t>
          </a:r>
        </a:p>
        <a:p>
          <a:pPr algn="l" rtl="0">
            <a:defRPr sz="1000"/>
          </a:pPr>
          <a:r>
            <a:rPr lang="en-US" sz="1000" b="0" i="0" u="none" strike="noStrike" baseline="0">
              <a:solidFill>
                <a:srgbClr val="333333"/>
              </a:solidFill>
              <a:latin typeface="Arial"/>
              <a:ea typeface="Arial"/>
              <a:cs typeface="Arial"/>
            </a:rPr>
            <a:t>  Use gm if you know it, otherwise 2.0 is reasonable </a:t>
          </a:r>
        </a:p>
        <a:p>
          <a:pPr algn="l" rtl="0">
            <a:defRPr sz="1000"/>
          </a:pPr>
          <a:r>
            <a:rPr lang="en-US" sz="1000" b="0" i="0" u="none" strike="noStrike" baseline="0">
              <a:solidFill>
                <a:srgbClr val="333333"/>
              </a:solidFill>
              <a:latin typeface="Arial"/>
              <a:ea typeface="Arial"/>
              <a:cs typeface="Arial"/>
            </a:rPr>
            <a:t>2. Start Solver from the "Tools" menu</a:t>
          </a:r>
        </a:p>
        <a:p>
          <a:pPr algn="l" rtl="0">
            <a:defRPr sz="1000"/>
          </a:pPr>
          <a:r>
            <a:rPr lang="en-US" sz="1000" b="0" i="0" u="none" strike="noStrike" baseline="0">
              <a:solidFill>
                <a:srgbClr val="333333"/>
              </a:solidFill>
              <a:latin typeface="Arial"/>
              <a:ea typeface="Arial"/>
              <a:cs typeface="Arial"/>
            </a:rPr>
            <a:t>3. Set the objective J31 to be minimum by changing C37:C39</a:t>
          </a:r>
        </a:p>
        <a:p>
          <a:pPr algn="l" rtl="0">
            <a:defRPr sz="1000"/>
          </a:pPr>
          <a:r>
            <a:rPr lang="en-US" sz="1000" b="0" i="0" u="none" strike="noStrike" baseline="0">
              <a:solidFill>
                <a:srgbClr val="333333"/>
              </a:solidFill>
              <a:latin typeface="Arial"/>
              <a:ea typeface="Arial"/>
              <a:cs typeface="Arial"/>
            </a:rPr>
            <a:t>4. Add the constraints</a:t>
          </a:r>
        </a:p>
        <a:p>
          <a:pPr algn="l" rtl="0">
            <a:defRPr sz="1000"/>
          </a:pPr>
          <a:r>
            <a:rPr lang="en-US" sz="1000" b="0" i="0" u="none" strike="noStrike" baseline="0">
              <a:solidFill>
                <a:srgbClr val="333333"/>
              </a:solidFill>
              <a:latin typeface="Arial"/>
              <a:ea typeface="Arial"/>
              <a:cs typeface="Arial"/>
            </a:rPr>
            <a:t>   C37 &lt;= 0.5, C38 &lt;= 1, C38&gt;= 0.01, C39 &gt;= G31</a:t>
          </a:r>
        </a:p>
        <a:p>
          <a:pPr algn="l" rtl="0">
            <a:defRPr sz="1000"/>
          </a:pPr>
          <a:r>
            <a:rPr lang="en-US" sz="1000" b="0" i="0" u="none" strike="noStrike" baseline="0">
              <a:solidFill>
                <a:srgbClr val="333333"/>
              </a:solidFill>
              <a:latin typeface="Arial"/>
              <a:ea typeface="Arial"/>
              <a:cs typeface="Arial"/>
            </a:rPr>
            <a:t>5. Run Solver</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(Copy and past Γ∗ information from the "Tobacco" sheet if not using Arabdopsis)</a:t>
          </a:r>
        </a:p>
      </xdr:txBody>
    </xdr:sp>
    <xdr:clientData/>
  </xdr:twoCellAnchor>
  <xdr:twoCellAnchor>
    <xdr:from>
      <xdr:col>1</xdr:col>
      <xdr:colOff>34925</xdr:colOff>
      <xdr:row>60</xdr:row>
      <xdr:rowOff>41274</xdr:rowOff>
    </xdr:from>
    <xdr:to>
      <xdr:col>9</xdr:col>
      <xdr:colOff>419100</xdr:colOff>
      <xdr:row>75</xdr:row>
      <xdr:rowOff>12700</xdr:rowOff>
    </xdr:to>
    <xdr:sp macro="" textlink="">
      <xdr:nvSpPr>
        <xdr:cNvPr id="4280" name="Shape 30"/>
        <xdr:cNvSpPr>
          <a:spLocks noChangeArrowheads="1"/>
        </xdr:cNvSpPr>
      </xdr:nvSpPr>
      <xdr:spPr bwMode="auto">
        <a:xfrm>
          <a:off x="377825" y="11598274"/>
          <a:ext cx="6746875" cy="2574926"/>
        </a:xfrm>
        <a:prstGeom prst="rect">
          <a:avLst/>
        </a:prstGeom>
        <a:solidFill>
          <a:srgbClr val="FFFFFF"/>
        </a:solidFill>
        <a:ln w="9525">
          <a:solidFill>
            <a:srgbClr val="000000"/>
          </a:solidFill>
          <a:round/>
          <a:headEnd/>
          <a:tailEnd/>
        </a:ln>
      </xdr:spPr>
      <xdr:txBody>
        <a:bodyPr vertOverflow="clip" wrap="square" lIns="91440" tIns="45720" rIns="91440" bIns="22859" anchor="t" upright="1"/>
        <a:lstStyle/>
        <a:p>
          <a:pPr algn="l" rtl="0">
            <a:defRPr sz="1000"/>
          </a:pPr>
          <a:r>
            <a:rPr lang="en-US" sz="1100" b="0" i="0" u="none" strike="noStrike" baseline="0">
              <a:solidFill>
                <a:srgbClr val="333333"/>
              </a:solidFill>
              <a:latin typeface="Calibri"/>
              <a:ea typeface="Calibri"/>
              <a:cs typeface="Calibri"/>
            </a:rPr>
            <a:t>This sheet can be used to fit a light response curve. Three parameters are fitted</a:t>
          </a:r>
        </a:p>
        <a:p>
          <a:pPr algn="l" rtl="0">
            <a:defRPr sz="1000"/>
          </a:pPr>
          <a:r>
            <a:rPr lang="en-US" sz="1100" b="0" i="0" u="none" strike="noStrike" baseline="0">
              <a:solidFill>
                <a:srgbClr val="333333"/>
              </a:solidFill>
              <a:latin typeface="Calibri"/>
              <a:ea typeface="Calibri"/>
              <a:cs typeface="Calibri"/>
            </a:rPr>
            <a:t>1. ϕ = initial slope of J (not A) versus light. Theoretical maximum of 0.5 (two photosystems) will be reduced by absorptivity and PSI cyclic electron flow.</a:t>
          </a:r>
        </a:p>
        <a:p>
          <a:pPr algn="l" rtl="0">
            <a:defRPr sz="1000"/>
          </a:pPr>
          <a:r>
            <a:rPr lang="en-US" sz="1100" b="0" i="0" u="none" strike="noStrike" baseline="0">
              <a:solidFill>
                <a:srgbClr val="333333"/>
              </a:solidFill>
              <a:latin typeface="Calibri"/>
              <a:ea typeface="Calibri"/>
              <a:cs typeface="Calibri"/>
            </a:rPr>
            <a:t>2. Θ = convexity factor, 0 = rectangular hyperbolic response, 1 = two straight lines.</a:t>
          </a:r>
        </a:p>
        <a:p>
          <a:pPr algn="l" rtl="0">
            <a:defRPr sz="1000"/>
          </a:pPr>
          <a:r>
            <a:rPr lang="en-US" sz="1100" b="0" i="0" u="none" strike="noStrike" baseline="0">
              <a:solidFill>
                <a:srgbClr val="333333"/>
              </a:solidFill>
              <a:latin typeface="Calibri"/>
              <a:ea typeface="Calibri"/>
              <a:cs typeface="Calibri"/>
            </a:rPr>
            <a:t>3. Jmax = theoretical maximum at saturating light. See Buckley and Diaz-Espejo (2015) for discussion of J, Jhigh and Jmax.</a:t>
          </a:r>
        </a:p>
        <a:p>
          <a:pPr algn="l" rtl="0">
            <a:defRPr sz="1000"/>
          </a:pPr>
          <a:endParaRPr lang="en-US" sz="1100" b="0" i="0" u="none" strike="noStrike" baseline="0">
            <a:solidFill>
              <a:srgbClr val="333333"/>
            </a:solidFill>
            <a:latin typeface="Calibri"/>
            <a:ea typeface="Calibri"/>
            <a:cs typeface="Calibri"/>
          </a:endParaRPr>
        </a:p>
        <a:p>
          <a:pPr algn="l" rtl="0">
            <a:defRPr sz="1000"/>
          </a:pPr>
          <a:r>
            <a:rPr lang="en-US" sz="1100" b="0" i="0" u="none" strike="noStrike" baseline="0">
              <a:solidFill>
                <a:srgbClr val="333333"/>
              </a:solidFill>
              <a:latin typeface="Calibri"/>
              <a:ea typeface="Calibri"/>
              <a:cs typeface="Calibri"/>
            </a:rPr>
            <a:t>Caution: In most cases </a:t>
          </a:r>
          <a:r>
            <a:rPr lang="en-US" sz="1100" b="0" i="1" u="none" strike="noStrike" baseline="0">
              <a:solidFill>
                <a:srgbClr val="333333"/>
              </a:solidFill>
              <a:latin typeface="Calibri"/>
              <a:ea typeface="Calibri"/>
              <a:cs typeface="Calibri"/>
            </a:rPr>
            <a:t>A</a:t>
          </a:r>
          <a:r>
            <a:rPr lang="en-US" sz="1100" b="0" i="0" u="none" strike="noStrike" baseline="0">
              <a:solidFill>
                <a:srgbClr val="333333"/>
              </a:solidFill>
              <a:latin typeface="Calibri"/>
              <a:ea typeface="Calibri"/>
              <a:cs typeface="Calibri"/>
            </a:rPr>
            <a:t> at high light will be limited by Rubisco or TPU so </a:t>
          </a:r>
          <a:r>
            <a:rPr lang="en-US" sz="1100" b="0" i="1" u="none" strike="noStrike" baseline="0">
              <a:solidFill>
                <a:srgbClr val="333333"/>
              </a:solidFill>
              <a:latin typeface="Calibri"/>
              <a:ea typeface="Calibri"/>
              <a:cs typeface="Calibri"/>
            </a:rPr>
            <a:t>J</a:t>
          </a:r>
          <a:r>
            <a:rPr lang="en-US" sz="1100" b="0" i="0" u="none" strike="noStrike" baseline="-25000">
              <a:solidFill>
                <a:srgbClr val="333333"/>
              </a:solidFill>
              <a:latin typeface="Calibri"/>
              <a:ea typeface="Calibri"/>
              <a:cs typeface="Calibri"/>
            </a:rPr>
            <a:t>max</a:t>
          </a:r>
          <a:r>
            <a:rPr lang="en-US" sz="1100" b="0" i="0" u="none" strike="noStrike" baseline="0">
              <a:solidFill>
                <a:srgbClr val="333333"/>
              </a:solidFill>
              <a:latin typeface="Calibri"/>
              <a:ea typeface="Calibri"/>
              <a:cs typeface="Calibri"/>
            </a:rPr>
            <a:t> does not reflect the maximum possible rate of electron transport. </a:t>
          </a:r>
        </a:p>
        <a:p>
          <a:pPr algn="l" rtl="0">
            <a:defRPr sz="1000"/>
          </a:pPr>
          <a:endParaRPr lang="en-US" sz="1100" b="0" i="0" u="none" strike="noStrike" baseline="0">
            <a:solidFill>
              <a:srgbClr val="333333"/>
            </a:solidFill>
            <a:latin typeface="Calibri"/>
            <a:ea typeface="Calibri"/>
            <a:cs typeface="Calibri"/>
          </a:endParaRPr>
        </a:p>
        <a:p>
          <a:pPr algn="l" rtl="0">
            <a:defRPr sz="1000"/>
          </a:pPr>
          <a:r>
            <a:rPr lang="en-US" sz="1100" b="0" i="0" u="none" strike="noStrike" baseline="0">
              <a:solidFill>
                <a:srgbClr val="333333"/>
              </a:solidFill>
              <a:latin typeface="Calibri"/>
              <a:ea typeface="Calibri"/>
              <a:cs typeface="Calibri"/>
            </a:rPr>
            <a:t>References</a:t>
          </a:r>
        </a:p>
        <a:p>
          <a:pPr algn="l" rtl="0">
            <a:defRPr sz="1000"/>
          </a:pPr>
          <a:endParaRPr lang="en-US" sz="1100" b="0" i="0" u="none" strike="noStrike" baseline="0">
            <a:solidFill>
              <a:srgbClr val="333333"/>
            </a:solidFill>
            <a:latin typeface="Calibri"/>
            <a:ea typeface="Calibri"/>
            <a:cs typeface="Calibri"/>
          </a:endParaRPr>
        </a:p>
        <a:p>
          <a:pPr algn="l" rtl="0">
            <a:defRPr sz="1000"/>
          </a:pPr>
          <a:r>
            <a:rPr lang="en-US" sz="1100" b="0" i="0" u="none" strike="noStrike" baseline="0">
              <a:solidFill>
                <a:srgbClr val="333333"/>
              </a:solidFill>
              <a:latin typeface="Calibri"/>
              <a:ea typeface="Calibri"/>
              <a:cs typeface="Calibri"/>
            </a:rPr>
            <a:t>Buckley TN, Diaz-Espejo A (2015) Reporting estimates of maximum potential electron transport rate. New Phytol 205: 14-17</a:t>
          </a:r>
        </a:p>
      </xdr:txBody>
    </xdr:sp>
    <xdr:clientData/>
  </xdr:twoCellAnchor>
  <xdr:twoCellAnchor>
    <xdr:from>
      <xdr:col>9</xdr:col>
      <xdr:colOff>762000</xdr:colOff>
      <xdr:row>60</xdr:row>
      <xdr:rowOff>63500</xdr:rowOff>
    </xdr:from>
    <xdr:to>
      <xdr:col>16</xdr:col>
      <xdr:colOff>381000</xdr:colOff>
      <xdr:row>94</xdr:row>
      <xdr:rowOff>50800</xdr:rowOff>
    </xdr:to>
    <xdr:grpSp>
      <xdr:nvGrpSpPr>
        <xdr:cNvPr id="4626" name="Group 2"/>
        <xdr:cNvGrpSpPr>
          <a:grpSpLocks/>
        </xdr:cNvGrpSpPr>
      </xdr:nvGrpSpPr>
      <xdr:grpSpPr bwMode="auto">
        <a:xfrm>
          <a:off x="7467600" y="11620500"/>
          <a:ext cx="3454400" cy="5651500"/>
          <a:chOff x="7645400" y="6858000"/>
          <a:chExt cx="3460742" cy="5651500"/>
        </a:xfrm>
      </xdr:grpSpPr>
      <xdr:grpSp>
        <xdr:nvGrpSpPr>
          <xdr:cNvPr id="4628" name="Group 1"/>
          <xdr:cNvGrpSpPr>
            <a:grpSpLocks/>
          </xdr:cNvGrpSpPr>
        </xdr:nvGrpSpPr>
        <xdr:grpSpPr bwMode="auto">
          <a:xfrm>
            <a:off x="7645400" y="6858000"/>
            <a:ext cx="3460742" cy="5651500"/>
            <a:chOff x="7645400" y="6858000"/>
            <a:chExt cx="3460742" cy="5651500"/>
          </a:xfrm>
        </xdr:grpSpPr>
        <xdr:sp macro="" textlink="">
          <xdr:nvSpPr>
            <xdr:cNvPr id="11" name="Shape 29"/>
            <xdr:cNvSpPr>
              <a:spLocks noChangeArrowheads="1"/>
            </xdr:cNvSpPr>
          </xdr:nvSpPr>
          <xdr:spPr bwMode="auto">
            <a:xfrm>
              <a:off x="7645400" y="6858000"/>
              <a:ext cx="3460742" cy="5651500"/>
            </a:xfrm>
            <a:prstGeom prst="rect">
              <a:avLst/>
            </a:prstGeom>
            <a:solidFill>
              <a:srgbClr val="FFFFFF"/>
            </a:solidFill>
            <a:ln w="9525">
              <a:solidFill>
                <a:srgbClr val="000000"/>
              </a:solidFill>
              <a:round/>
              <a:headEnd/>
              <a:tailEnd/>
            </a:ln>
          </xdr:spPr>
          <xdr:txBody>
            <a:bodyPr vertOverflow="clip" wrap="square" lIns="91440" tIns="45720" rIns="91440" bIns="0" anchor="t" upright="1"/>
            <a:lstStyle/>
            <a:p>
              <a:pPr algn="l" rtl="0">
                <a:defRPr sz="1000"/>
              </a:pPr>
              <a:r>
                <a:rPr lang="en-US" sz="1200" b="0" i="0" u="none" strike="noStrike" baseline="0">
                  <a:solidFill>
                    <a:srgbClr val="333333"/>
                  </a:solidFill>
                  <a:latin typeface="Times New Roman"/>
                  <a:ea typeface="Times New Roman"/>
                  <a:cs typeface="Times New Roman"/>
                </a:rPr>
                <a:t>The fitting is based on equations that can be found in  Buckley and Diaz-Espejo (2015). </a:t>
              </a:r>
              <a:r>
                <a:rPr lang="en-US" sz="1200" b="0" i="1" u="none" strike="noStrike" baseline="0">
                  <a:solidFill>
                    <a:srgbClr val="333333"/>
                  </a:solidFill>
                  <a:latin typeface="Times New Roman"/>
                  <a:ea typeface="Times New Roman"/>
                  <a:cs typeface="Times New Roman"/>
                </a:rPr>
                <a:t>J</a:t>
              </a:r>
              <a:r>
                <a:rPr lang="en-US" sz="1200" b="0" i="0" u="none" strike="noStrike" baseline="0">
                  <a:solidFill>
                    <a:srgbClr val="333333"/>
                  </a:solidFill>
                  <a:latin typeface="Times New Roman"/>
                  <a:ea typeface="Times New Roman"/>
                  <a:cs typeface="Times New Roman"/>
                </a:rPr>
                <a:t> is estimated as </a:t>
              </a:r>
            </a:p>
            <a:p>
              <a:pPr algn="l" rtl="0">
                <a:defRPr sz="1000"/>
              </a:pPr>
              <a:endParaRPr lang="en-US" sz="1200" b="0" i="0" u="none" strike="noStrike" baseline="0">
                <a:solidFill>
                  <a:srgbClr val="333333"/>
                </a:solidFill>
                <a:latin typeface="Times New Roman"/>
                <a:ea typeface="Times New Roman"/>
                <a:cs typeface="Times New Roman"/>
              </a:endParaRPr>
            </a:p>
            <a:p>
              <a:pPr algn="l" rtl="0">
                <a:defRPr sz="1000"/>
              </a:pPr>
              <a:endParaRPr lang="en-US" sz="1200" b="0" i="0" u="none" strike="noStrike" baseline="0">
                <a:solidFill>
                  <a:srgbClr val="333333"/>
                </a:solidFill>
                <a:latin typeface="Times New Roman"/>
                <a:ea typeface="Times New Roman"/>
                <a:cs typeface="Times New Roman"/>
              </a:endParaRPr>
            </a:p>
            <a:p>
              <a:pPr algn="l" rtl="0">
                <a:defRPr sz="1000"/>
              </a:pPr>
              <a:r>
                <a:rPr lang="en-US" sz="1200" b="0" i="0" u="none" strike="noStrike" baseline="0">
                  <a:solidFill>
                    <a:srgbClr val="333333"/>
                  </a:solidFill>
                  <a:latin typeface="Times New Roman"/>
                  <a:ea typeface="Times New Roman"/>
                  <a:cs typeface="Times New Roman"/>
                </a:rPr>
                <a:t>         </a:t>
              </a:r>
            </a:p>
            <a:p>
              <a:pPr algn="l" rtl="0">
                <a:defRPr sz="1000"/>
              </a:pPr>
              <a:endParaRPr lang="en-US" sz="1200" b="0" i="0" u="none" strike="noStrike" baseline="0">
                <a:solidFill>
                  <a:srgbClr val="333333"/>
                </a:solidFill>
                <a:latin typeface="Times New Roman"/>
                <a:ea typeface="Times New Roman"/>
                <a:cs typeface="Times New Roman"/>
              </a:endParaRPr>
            </a:p>
            <a:p>
              <a:pPr algn="l" rtl="0">
                <a:defRPr sz="1000"/>
              </a:pPr>
              <a:endParaRPr lang="en-US" sz="1200" b="0" i="0" u="none" strike="noStrike" baseline="0">
                <a:solidFill>
                  <a:srgbClr val="333333"/>
                </a:solidFill>
                <a:latin typeface="Times New Roman"/>
                <a:ea typeface="Times New Roman"/>
                <a:cs typeface="Times New Roman"/>
              </a:endParaRPr>
            </a:p>
            <a:p>
              <a:pPr algn="l" rtl="0">
                <a:defRPr sz="1000"/>
              </a:pPr>
              <a:r>
                <a:rPr lang="en-US" sz="1200" b="0" i="0" u="none" strike="noStrike" baseline="0">
                  <a:solidFill>
                    <a:srgbClr val="333333"/>
                  </a:solidFill>
                  <a:latin typeface="Times New Roman"/>
                  <a:ea typeface="Times New Roman"/>
                  <a:cs typeface="Times New Roman"/>
                </a:rPr>
                <a:t>where </a:t>
              </a:r>
              <a:r>
                <a:rPr lang="en-US" sz="1200" b="0" i="1" u="none" strike="noStrike" baseline="0">
                  <a:solidFill>
                    <a:srgbClr val="333333"/>
                  </a:solidFill>
                  <a:latin typeface="Times New Roman"/>
                  <a:ea typeface="Times New Roman"/>
                  <a:cs typeface="Times New Roman"/>
                </a:rPr>
                <a:t>J</a:t>
              </a:r>
              <a:r>
                <a:rPr lang="en-US" sz="1200" b="0" i="0" u="none" strike="noStrike" baseline="0">
                  <a:solidFill>
                    <a:srgbClr val="333333"/>
                  </a:solidFill>
                  <a:latin typeface="Times New Roman"/>
                  <a:ea typeface="Times New Roman"/>
                  <a:cs typeface="Times New Roman"/>
                </a:rPr>
                <a:t> is the rate of electron transport, </a:t>
              </a:r>
              <a:r>
                <a:rPr lang="en-US" sz="1200" b="0" i="1" u="none" strike="noStrike" baseline="0">
                  <a:solidFill>
                    <a:srgbClr val="333333"/>
                  </a:solidFill>
                  <a:latin typeface="Times New Roman"/>
                  <a:ea typeface="Times New Roman"/>
                  <a:cs typeface="Times New Roman"/>
                </a:rPr>
                <a:t>J</a:t>
              </a:r>
              <a:r>
                <a:rPr lang="en-US" sz="1200" b="0" i="0" u="none" strike="noStrike" baseline="-25000">
                  <a:solidFill>
                    <a:srgbClr val="333333"/>
                  </a:solidFill>
                  <a:latin typeface="Times New Roman"/>
                  <a:ea typeface="Times New Roman"/>
                  <a:cs typeface="Times New Roman"/>
                </a:rPr>
                <a:t>max</a:t>
              </a:r>
              <a:r>
                <a:rPr lang="en-US" sz="1200" b="0" i="0" u="none" strike="noStrike" baseline="0">
                  <a:solidFill>
                    <a:srgbClr val="333333"/>
                  </a:solidFill>
                  <a:latin typeface="Times New Roman"/>
                  <a:ea typeface="Times New Roman"/>
                  <a:cs typeface="Times New Roman"/>
                </a:rPr>
                <a:t> is a theoretical maximum possible rate of electron transport,   is the initial slope of the relationship between </a:t>
              </a:r>
              <a:r>
                <a:rPr lang="en-US" sz="1200" b="0" i="1" u="none" strike="noStrike" baseline="0">
                  <a:solidFill>
                    <a:srgbClr val="333333"/>
                  </a:solidFill>
                  <a:latin typeface="Times New Roman"/>
                  <a:ea typeface="Times New Roman"/>
                  <a:cs typeface="Times New Roman"/>
                </a:rPr>
                <a:t>J</a:t>
              </a:r>
              <a:r>
                <a:rPr lang="en-US" sz="1200" b="0" i="0" u="none" strike="noStrike" baseline="0">
                  <a:solidFill>
                    <a:srgbClr val="333333"/>
                  </a:solidFill>
                  <a:latin typeface="Times New Roman"/>
                  <a:ea typeface="Times New Roman"/>
                  <a:cs typeface="Times New Roman"/>
                </a:rPr>
                <a:t> and </a:t>
              </a:r>
              <a:r>
                <a:rPr lang="en-US" sz="1200" b="0" i="1" u="none" strike="noStrike" baseline="0">
                  <a:solidFill>
                    <a:srgbClr val="333333"/>
                  </a:solidFill>
                  <a:latin typeface="Times New Roman"/>
                  <a:ea typeface="Times New Roman"/>
                  <a:cs typeface="Times New Roman"/>
                </a:rPr>
                <a:t>i</a:t>
              </a:r>
              <a:r>
                <a:rPr lang="en-US" sz="1200" b="0" i="0" u="none" strike="noStrike" baseline="0">
                  <a:solidFill>
                    <a:srgbClr val="333333"/>
                  </a:solidFill>
                  <a:latin typeface="Times New Roman"/>
                  <a:ea typeface="Times New Roman"/>
                  <a:cs typeface="Times New Roman"/>
                </a:rPr>
                <a:t> where </a:t>
              </a:r>
              <a:r>
                <a:rPr lang="en-US" sz="1200" b="0" i="1" u="none" strike="noStrike" baseline="0">
                  <a:solidFill>
                    <a:srgbClr val="333333"/>
                  </a:solidFill>
                  <a:latin typeface="Times New Roman"/>
                  <a:ea typeface="Times New Roman"/>
                  <a:cs typeface="Times New Roman"/>
                </a:rPr>
                <a:t>i</a:t>
              </a:r>
              <a:r>
                <a:rPr lang="en-US" sz="1200" b="0" i="0" u="none" strike="noStrike" baseline="0">
                  <a:solidFill>
                    <a:srgbClr val="333333"/>
                  </a:solidFill>
                  <a:latin typeface="Times New Roman"/>
                  <a:ea typeface="Times New Roman"/>
                  <a:cs typeface="Times New Roman"/>
                </a:rPr>
                <a:t> is the light intensity, and    is a convexity factor.     ,     , and </a:t>
              </a:r>
              <a:r>
                <a:rPr lang="en-US" sz="1200" b="0" i="1" u="none" strike="noStrike" baseline="0">
                  <a:solidFill>
                    <a:srgbClr val="333333"/>
                  </a:solidFill>
                  <a:latin typeface="Times New Roman"/>
                  <a:ea typeface="Times New Roman"/>
                  <a:cs typeface="Times New Roman"/>
                </a:rPr>
                <a:t>J</a:t>
              </a:r>
              <a:r>
                <a:rPr lang="en-US" sz="1200" b="0" i="0" u="none" strike="noStrike" baseline="-25000">
                  <a:solidFill>
                    <a:srgbClr val="333333"/>
                  </a:solidFill>
                  <a:latin typeface="Times New Roman"/>
                  <a:ea typeface="Times New Roman"/>
                  <a:cs typeface="Times New Roman"/>
                </a:rPr>
                <a:t>max </a:t>
              </a:r>
              <a:r>
                <a:rPr lang="en-US" sz="1200" b="0" i="0" u="none" strike="noStrike" baseline="0">
                  <a:solidFill>
                    <a:srgbClr val="333333"/>
                  </a:solidFill>
                  <a:latin typeface="Times New Roman"/>
                  <a:ea typeface="Times New Roman"/>
                  <a:cs typeface="Times New Roman"/>
                </a:rPr>
                <a:t>are adjusted to fit the modeled </a:t>
              </a:r>
              <a:r>
                <a:rPr lang="en-US" sz="1200" b="0" i="1" u="none" strike="noStrike" baseline="0">
                  <a:solidFill>
                    <a:srgbClr val="333333"/>
                  </a:solidFill>
                  <a:latin typeface="Times New Roman"/>
                  <a:ea typeface="Times New Roman"/>
                  <a:cs typeface="Times New Roman"/>
                </a:rPr>
                <a:t>J</a:t>
              </a:r>
              <a:r>
                <a:rPr lang="en-US" sz="1200" b="0" i="0" u="none" strike="noStrike" baseline="0">
                  <a:solidFill>
                    <a:srgbClr val="333333"/>
                  </a:solidFill>
                  <a:latin typeface="Times New Roman"/>
                  <a:ea typeface="Times New Roman"/>
                  <a:cs typeface="Times New Roman"/>
                </a:rPr>
                <a:t> to the values of </a:t>
              </a:r>
              <a:r>
                <a:rPr lang="en-US" sz="1200" b="0" i="1" u="none" strike="noStrike" baseline="0">
                  <a:solidFill>
                    <a:srgbClr val="333333"/>
                  </a:solidFill>
                  <a:latin typeface="Times New Roman"/>
                  <a:ea typeface="Times New Roman"/>
                  <a:cs typeface="Times New Roman"/>
                </a:rPr>
                <a:t>J</a:t>
              </a:r>
              <a:r>
                <a:rPr lang="en-US" sz="1200" b="0" i="0" u="none" strike="noStrike" baseline="0">
                  <a:solidFill>
                    <a:srgbClr val="333333"/>
                  </a:solidFill>
                  <a:latin typeface="Times New Roman"/>
                  <a:ea typeface="Times New Roman"/>
                  <a:cs typeface="Times New Roman"/>
                </a:rPr>
                <a:t> calculated from </a:t>
              </a:r>
              <a:r>
                <a:rPr lang="en-US" sz="1200" b="0" i="1" u="none" strike="noStrike" baseline="0">
                  <a:solidFill>
                    <a:srgbClr val="333333"/>
                  </a:solidFill>
                  <a:latin typeface="Times New Roman"/>
                  <a:ea typeface="Times New Roman"/>
                  <a:cs typeface="Times New Roman"/>
                </a:rPr>
                <a:t>A</a:t>
              </a:r>
              <a:r>
                <a:rPr lang="en-US" sz="1200" b="0" i="0" u="none" strike="noStrike" baseline="0">
                  <a:solidFill>
                    <a:srgbClr val="333333"/>
                  </a:solidFill>
                  <a:latin typeface="Times New Roman"/>
                  <a:ea typeface="Times New Roman"/>
                  <a:cs typeface="Times New Roman"/>
                </a:rPr>
                <a:t>. The calculated </a:t>
              </a:r>
              <a:r>
                <a:rPr lang="en-US" sz="1200" b="0" i="1" u="none" strike="noStrike" baseline="0">
                  <a:solidFill>
                    <a:srgbClr val="333333"/>
                  </a:solidFill>
                  <a:latin typeface="Times New Roman"/>
                  <a:ea typeface="Times New Roman"/>
                  <a:cs typeface="Times New Roman"/>
                </a:rPr>
                <a:t>J</a:t>
              </a:r>
              <a:r>
                <a:rPr lang="en-US" sz="1200" b="0" i="0" u="none" strike="noStrike" baseline="0">
                  <a:solidFill>
                    <a:srgbClr val="333333"/>
                  </a:solidFill>
                  <a:latin typeface="Times New Roman"/>
                  <a:ea typeface="Times New Roman"/>
                  <a:cs typeface="Times New Roman"/>
                </a:rPr>
                <a:t> is estimated as </a:t>
              </a:r>
            </a:p>
            <a:p>
              <a:pPr algn="l" rtl="0">
                <a:defRPr sz="1000"/>
              </a:pPr>
              <a:endParaRPr lang="en-US" sz="1200" b="0" i="0" u="none" strike="noStrike" baseline="0">
                <a:solidFill>
                  <a:srgbClr val="333333"/>
                </a:solidFill>
                <a:latin typeface="Times New Roman"/>
                <a:ea typeface="Times New Roman"/>
                <a:cs typeface="Times New Roman"/>
              </a:endParaRPr>
            </a:p>
            <a:p>
              <a:pPr algn="l" rtl="0">
                <a:defRPr sz="1000"/>
              </a:pPr>
              <a:endParaRPr lang="en-US" sz="1200" b="0" i="0" u="none" strike="noStrike" baseline="0">
                <a:solidFill>
                  <a:srgbClr val="333333"/>
                </a:solidFill>
                <a:latin typeface="Times New Roman"/>
                <a:ea typeface="Times New Roman"/>
                <a:cs typeface="Times New Roman"/>
              </a:endParaRPr>
            </a:p>
            <a:p>
              <a:pPr algn="l" rtl="0">
                <a:defRPr sz="1000"/>
              </a:pPr>
              <a:endParaRPr lang="en-US" sz="1200" b="0" i="0" u="none" strike="noStrike" baseline="0">
                <a:solidFill>
                  <a:srgbClr val="333333"/>
                </a:solidFill>
                <a:latin typeface="Times New Roman"/>
                <a:ea typeface="Times New Roman"/>
                <a:cs typeface="Times New Roman"/>
              </a:endParaRPr>
            </a:p>
            <a:p>
              <a:pPr algn="l" rtl="0">
                <a:defRPr sz="1000"/>
              </a:pPr>
              <a:endParaRPr lang="en-US" sz="1200" b="0" i="0" u="none" strike="noStrike" baseline="0">
                <a:solidFill>
                  <a:srgbClr val="333333"/>
                </a:solidFill>
                <a:latin typeface="Times New Roman"/>
                <a:ea typeface="Times New Roman"/>
                <a:cs typeface="Times New Roman"/>
              </a:endParaRPr>
            </a:p>
            <a:p>
              <a:pPr algn="l" rtl="0">
                <a:defRPr sz="1000"/>
              </a:pPr>
              <a:r>
                <a:rPr lang="en-US" sz="1200" b="0" i="0" u="none" strike="noStrike" baseline="0">
                  <a:solidFill>
                    <a:srgbClr val="333333"/>
                  </a:solidFill>
                  <a:latin typeface="Times New Roman"/>
                  <a:ea typeface="Times New Roman"/>
                  <a:cs typeface="Times New Roman"/>
                </a:rPr>
                <a:t>The temperature response is taken from June et al. 1994.</a:t>
              </a:r>
            </a:p>
            <a:p>
              <a:pPr algn="l" rtl="0">
                <a:defRPr sz="1000"/>
              </a:pPr>
              <a:endParaRPr lang="en-US" sz="1200" b="0" i="0" u="none" strike="noStrike" baseline="0">
                <a:solidFill>
                  <a:srgbClr val="333333"/>
                </a:solidFill>
                <a:latin typeface="Times New Roman"/>
                <a:ea typeface="Times New Roman"/>
                <a:cs typeface="Times New Roman"/>
              </a:endParaRPr>
            </a:p>
            <a:p>
              <a:pPr algn="l" rtl="0">
                <a:defRPr sz="1000"/>
              </a:pPr>
              <a:r>
                <a:rPr lang="en-US" sz="1200" b="0" i="0" u="none" strike="noStrike" baseline="0">
                  <a:solidFill>
                    <a:srgbClr val="333333"/>
                  </a:solidFill>
                  <a:latin typeface="Times New Roman"/>
                  <a:ea typeface="Times New Roman"/>
                  <a:cs typeface="Times New Roman"/>
                </a:rPr>
                <a:t>Buckley T.N. &amp; Diaz-Espejo A. (2015) Reporting estimates of maximum potential electron transport rate. New Phytologist 205, 14-17.</a:t>
              </a:r>
            </a:p>
            <a:p>
              <a:pPr algn="l" rtl="0">
                <a:lnSpc>
                  <a:spcPts val="1400"/>
                </a:lnSpc>
                <a:defRPr sz="1000"/>
              </a:pPr>
              <a:endParaRPr lang="en-US" sz="1200" b="0" i="0" u="none" strike="noStrike" baseline="0">
                <a:solidFill>
                  <a:srgbClr val="333333"/>
                </a:solidFill>
                <a:latin typeface="Times New Roman"/>
                <a:ea typeface="Times New Roman"/>
                <a:cs typeface="Times New Roman"/>
              </a:endParaRPr>
            </a:p>
            <a:p>
              <a:pPr algn="l" rtl="0">
                <a:lnSpc>
                  <a:spcPts val="1400"/>
                </a:lnSpc>
                <a:defRPr sz="1000"/>
              </a:pPr>
              <a:r>
                <a:rPr lang="en-US" sz="1200" b="0" i="0" u="none" strike="noStrike" baseline="0">
                  <a:solidFill>
                    <a:srgbClr val="333333"/>
                  </a:solidFill>
                  <a:latin typeface="Times New Roman"/>
                  <a:ea typeface="Times New Roman"/>
                  <a:cs typeface="Times New Roman"/>
                </a:rPr>
                <a:t>June T., Evans J.R. &amp; Farquhar G.D. (2004) A simple new equation for the reversible temperature dependence of photosynthetic electron transport: a study on soybean leaf. Functional Plant Biology 31, 275-283.</a:t>
              </a:r>
            </a:p>
            <a:p>
              <a:pPr algn="l" rtl="0">
                <a:defRPr sz="1000"/>
              </a:pPr>
              <a:endParaRPr lang="en-US" sz="1200" b="0" i="0" u="none" strike="noStrike" baseline="0">
                <a:solidFill>
                  <a:srgbClr val="333333"/>
                </a:solidFill>
                <a:latin typeface="Times New Roman"/>
                <a:ea typeface="Times New Roman"/>
                <a:cs typeface="Times New Roman"/>
              </a:endParaRPr>
            </a:p>
            <a:p>
              <a:pPr algn="l" rtl="0">
                <a:lnSpc>
                  <a:spcPts val="1600"/>
                </a:lnSpc>
                <a:defRPr sz="1000"/>
              </a:pPr>
              <a:endParaRPr lang="en-US" sz="1200" b="0" i="0" u="none" strike="noStrike" baseline="0">
                <a:solidFill>
                  <a:srgbClr val="333333"/>
                </a:solidFill>
                <a:latin typeface="Times New Roman"/>
                <a:ea typeface="Times New Roman"/>
                <a:cs typeface="Times New Roman"/>
              </a:endParaRPr>
            </a:p>
          </xdr:txBody>
        </xdr:sp>
        <mc:AlternateContent xmlns:mc="http://schemas.openxmlformats.org/markup-compatibility/2006" xmlns:a14="http://schemas.microsoft.com/office/drawing/2010/main">
          <mc:Choice Requires="a14">
            <xdr:sp macro="" textlink="">
              <xdr:nvSpPr>
                <xdr:cNvPr id="4361" name="Object 265" hidden="1">
                  <a:extLst>
                    <a:ext uri="{63B3BB69-23CF-44E3-9099-C40C66FF867C}">
                      <a14:compatExt spid="_x0000_s4361"/>
                    </a:ext>
                  </a:extLst>
                </xdr:cNvPr>
                <xdr:cNvSpPr/>
              </xdr:nvSpPr>
              <xdr:spPr>
                <a:xfrm>
                  <a:off x="7759700" y="7556500"/>
                  <a:ext cx="2374900" cy="457200"/>
                </a:xfrm>
                <a:prstGeom prst="rect">
                  <a:avLst/>
                </a:prstGeom>
              </xdr:spPr>
            </xdr:sp>
          </mc:Choice>
          <mc:Fallback xmlns=""/>
        </mc:AlternateContent>
        <mc:AlternateContent xmlns:mc="http://schemas.openxmlformats.org/markup-compatibility/2006" xmlns:a14="http://schemas.microsoft.com/office/drawing/2010/main">
          <mc:Choice Requires="a14">
            <xdr:sp macro="" textlink="">
              <xdr:nvSpPr>
                <xdr:cNvPr id="4362" name="Object 266" hidden="1">
                  <a:extLst>
                    <a:ext uri="{63B3BB69-23CF-44E3-9099-C40C66FF867C}">
                      <a14:compatExt spid="_x0000_s4362"/>
                    </a:ext>
                  </a:extLst>
                </xdr:cNvPr>
                <xdr:cNvSpPr/>
              </xdr:nvSpPr>
              <xdr:spPr>
                <a:xfrm>
                  <a:off x="8305800" y="8547100"/>
                  <a:ext cx="127000" cy="190500"/>
                </a:xfrm>
                <a:prstGeom prst="rect">
                  <a:avLst/>
                </a:prstGeom>
              </xdr:spPr>
            </xdr:sp>
          </mc:Choice>
          <mc:Fallback xmlns=""/>
        </mc:AlternateContent>
        <mc:AlternateContent xmlns:mc="http://schemas.openxmlformats.org/markup-compatibility/2006" xmlns:a14="http://schemas.microsoft.com/office/drawing/2010/main">
          <mc:Choice Requires="a14">
            <xdr:sp macro="" textlink="">
              <xdr:nvSpPr>
                <xdr:cNvPr id="4383" name="Object 287" hidden="1">
                  <a:extLst>
                    <a:ext uri="{63B3BB69-23CF-44E3-9099-C40C66FF867C}">
                      <a14:compatExt spid="_x0000_s4383"/>
                    </a:ext>
                  </a:extLst>
                </xdr:cNvPr>
                <xdr:cNvSpPr/>
              </xdr:nvSpPr>
              <xdr:spPr>
                <a:xfrm>
                  <a:off x="8928100" y="8902700"/>
                  <a:ext cx="127000" cy="190500"/>
                </a:xfrm>
                <a:prstGeom prst="rect">
                  <a:avLst/>
                </a:prstGeom>
              </xdr:spPr>
            </xdr:sp>
          </mc:Choice>
          <mc:Fallback xmlns=""/>
        </mc:AlternateContent>
        <mc:AlternateContent xmlns:mc="http://schemas.openxmlformats.org/markup-compatibility/2006" xmlns:a14="http://schemas.microsoft.com/office/drawing/2010/main">
          <mc:Choice Requires="a14">
            <xdr:sp macro="" textlink="">
              <xdr:nvSpPr>
                <xdr:cNvPr id="4384" name="Object 288" hidden="1">
                  <a:extLst>
                    <a:ext uri="{63B3BB69-23CF-44E3-9099-C40C66FF867C}">
                      <a14:compatExt spid="_x0000_s4384"/>
                    </a:ext>
                  </a:extLst>
                </xdr:cNvPr>
                <xdr:cNvSpPr/>
              </xdr:nvSpPr>
              <xdr:spPr>
                <a:xfrm>
                  <a:off x="9105900" y="8915400"/>
                  <a:ext cx="152400" cy="177800"/>
                </a:xfrm>
                <a:prstGeom prst="rect">
                  <a:avLst/>
                </a:prstGeom>
              </xdr:spPr>
            </xdr:sp>
          </mc:Choice>
          <mc:Fallback xmlns=""/>
        </mc:AlternateContent>
        <mc:AlternateContent xmlns:mc="http://schemas.openxmlformats.org/markup-compatibility/2006" xmlns:a14="http://schemas.microsoft.com/office/drawing/2010/main">
          <mc:Choice Requires="a14">
            <xdr:sp macro="" textlink="">
              <xdr:nvSpPr>
                <xdr:cNvPr id="4397" name="Object 301" hidden="1">
                  <a:extLst>
                    <a:ext uri="{63B3BB69-23CF-44E3-9099-C40C66FF867C}">
                      <a14:compatExt spid="_x0000_s4397"/>
                    </a:ext>
                  </a:extLst>
                </xdr:cNvPr>
                <xdr:cNvSpPr/>
              </xdr:nvSpPr>
              <xdr:spPr>
                <a:xfrm>
                  <a:off x="7734300" y="9537700"/>
                  <a:ext cx="1524000" cy="431800"/>
                </a:xfrm>
                <a:prstGeom prst="rect">
                  <a:avLst/>
                </a:prstGeom>
              </xdr:spPr>
            </xdr:sp>
          </mc:Choice>
          <mc:Fallback xmlns=""/>
        </mc:AlternateContent>
      </xdr:grpSp>
      <mc:AlternateContent xmlns:mc="http://schemas.openxmlformats.org/markup-compatibility/2006" xmlns:a14="http://schemas.microsoft.com/office/drawing/2010/main">
        <mc:Choice Requires="a14">
          <xdr:sp macro="" textlink="">
            <xdr:nvSpPr>
              <xdr:cNvPr id="4363" name="Object 267" hidden="1">
                <a:extLst>
                  <a:ext uri="{63B3BB69-23CF-44E3-9099-C40C66FF867C}">
                    <a14:compatExt spid="_x0000_s4363"/>
                  </a:ext>
                </a:extLst>
              </xdr:cNvPr>
              <xdr:cNvSpPr/>
            </xdr:nvSpPr>
            <xdr:spPr>
              <a:xfrm>
                <a:off x="10718800" y="8750300"/>
                <a:ext cx="152400" cy="177800"/>
              </a:xfrm>
              <a:prstGeom prst="rect">
                <a:avLst/>
              </a:prstGeom>
            </xdr:spPr>
          </xdr:sp>
        </mc:Choice>
        <mc:Fallback xmlns=""/>
      </mc:AlternateContent>
    </xdr:grpSp>
    <xdr:clientData/>
  </xdr:twoCellAnchor>
  <xdr:twoCellAnchor>
    <xdr:from>
      <xdr:col>0</xdr:col>
      <xdr:colOff>304800</xdr:colOff>
      <xdr:row>43</xdr:row>
      <xdr:rowOff>177800</xdr:rowOff>
    </xdr:from>
    <xdr:to>
      <xdr:col>5</xdr:col>
      <xdr:colOff>749300</xdr:colOff>
      <xdr:row>49</xdr:row>
      <xdr:rowOff>50800</xdr:rowOff>
    </xdr:to>
    <xdr:sp macro="" textlink="">
      <xdr:nvSpPr>
        <xdr:cNvPr id="17" name="Shape 4">
          <a:hlinkClick xmlns:r="http://schemas.openxmlformats.org/officeDocument/2006/relationships" r:id="rId3"/>
        </xdr:cNvPr>
        <xdr:cNvSpPr>
          <a:spLocks noChangeArrowheads="1"/>
        </xdr:cNvSpPr>
      </xdr:nvSpPr>
      <xdr:spPr bwMode="auto">
        <a:xfrm>
          <a:off x="304800" y="8496300"/>
          <a:ext cx="4191000" cy="1016000"/>
        </a:xfrm>
        <a:prstGeom prst="rect">
          <a:avLst/>
        </a:prstGeom>
        <a:solidFill>
          <a:srgbClr val="FFFFFF"/>
        </a:solidFill>
        <a:ln w="9525">
          <a:solidFill>
            <a:srgbClr val="000000"/>
          </a:solidFill>
          <a:round/>
          <a:headEnd/>
          <a:tailEnd/>
        </a:ln>
      </xdr:spPr>
      <xdr:txBody>
        <a:bodyPr vertOverflow="clip" wrap="square" lIns="91440" tIns="18288" rIns="0" bIns="0" anchor="t" upright="1"/>
        <a:lstStyle/>
        <a:p>
          <a:pPr algn="l" rtl="0">
            <a:defRPr sz="1000"/>
          </a:pPr>
          <a:r>
            <a:rPr lang="en-US" sz="1000" b="0" i="0" u="none" strike="noStrike" baseline="0">
              <a:solidFill>
                <a:srgbClr val="333333"/>
              </a:solidFill>
              <a:latin typeface="Arial"/>
              <a:ea typeface="Arial"/>
              <a:cs typeface="Arial"/>
            </a:rPr>
            <a:t>To cite this Calculator:</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Sharkey T.D. (2016) What gas exchange data can tell us about photosynthesis. Plant, Cell &amp; Environment 39, 1161-1163</a:t>
          </a:r>
        </a:p>
        <a:p>
          <a:pPr algn="l" rtl="0">
            <a:defRPr sz="1000"/>
          </a:pPr>
          <a:r>
            <a:rPr lang="en-US" sz="1000" b="0" i="0" u="none" strike="noStrike" baseline="0">
              <a:solidFill>
                <a:srgbClr val="00ABEA"/>
              </a:solidFill>
              <a:latin typeface="Arial"/>
              <a:ea typeface="Arial"/>
              <a:cs typeface="Arial"/>
            </a:rPr>
            <a:t>Click here to link to the paper</a:t>
          </a:r>
        </a:p>
      </xdr:txBody>
    </xdr:sp>
    <xdr:clientData/>
  </xdr:twoCellAnchor>
  <xdr:twoCellAnchor>
    <xdr:from>
      <xdr:col>16</xdr:col>
      <xdr:colOff>0</xdr:colOff>
      <xdr:row>71</xdr:row>
      <xdr:rowOff>25400</xdr:rowOff>
    </xdr:from>
    <xdr:to>
      <xdr:col>16</xdr:col>
      <xdr:colOff>152400</xdr:colOff>
      <xdr:row>72</xdr:row>
      <xdr:rowOff>50800</xdr:rowOff>
    </xdr:to>
    <xdr:pic>
      <xdr:nvPicPr>
        <xdr:cNvPr id="2" name="Picture 26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541000" y="13512800"/>
          <a:ext cx="152400" cy="1778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2700">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10</xdr:col>
      <xdr:colOff>88900</xdr:colOff>
      <xdr:row>64</xdr:row>
      <xdr:rowOff>0</xdr:rowOff>
    </xdr:from>
    <xdr:to>
      <xdr:col>15</xdr:col>
      <xdr:colOff>114300</xdr:colOff>
      <xdr:row>66</xdr:row>
      <xdr:rowOff>114300</xdr:rowOff>
    </xdr:to>
    <xdr:pic>
      <xdr:nvPicPr>
        <xdr:cNvPr id="3" name="Picture 26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581900" y="12319000"/>
          <a:ext cx="2374900"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2700">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11</xdr:col>
      <xdr:colOff>215900</xdr:colOff>
      <xdr:row>69</xdr:row>
      <xdr:rowOff>127000</xdr:rowOff>
    </xdr:from>
    <xdr:to>
      <xdr:col>11</xdr:col>
      <xdr:colOff>342900</xdr:colOff>
      <xdr:row>71</xdr:row>
      <xdr:rowOff>12700</xdr:rowOff>
    </xdr:to>
    <xdr:pic>
      <xdr:nvPicPr>
        <xdr:cNvPr id="4" name="Picture 26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128000" y="13309600"/>
          <a:ext cx="127000" cy="190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2700">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12</xdr:col>
      <xdr:colOff>419100</xdr:colOff>
      <xdr:row>72</xdr:row>
      <xdr:rowOff>25400</xdr:rowOff>
    </xdr:from>
    <xdr:to>
      <xdr:col>13</xdr:col>
      <xdr:colOff>12700</xdr:colOff>
      <xdr:row>73</xdr:row>
      <xdr:rowOff>0</xdr:rowOff>
    </xdr:to>
    <xdr:pic>
      <xdr:nvPicPr>
        <xdr:cNvPr id="5" name="Picture 287"/>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750300" y="13665200"/>
          <a:ext cx="127000" cy="190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2700">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13</xdr:col>
      <xdr:colOff>63500</xdr:colOff>
      <xdr:row>72</xdr:row>
      <xdr:rowOff>38100</xdr:rowOff>
    </xdr:from>
    <xdr:to>
      <xdr:col>13</xdr:col>
      <xdr:colOff>215900</xdr:colOff>
      <xdr:row>73</xdr:row>
      <xdr:rowOff>0</xdr:rowOff>
    </xdr:to>
    <xdr:pic>
      <xdr:nvPicPr>
        <xdr:cNvPr id="6" name="Picture 28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928100" y="13677900"/>
          <a:ext cx="152400" cy="1778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2700">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10</xdr:col>
      <xdr:colOff>63500</xdr:colOff>
      <xdr:row>75</xdr:row>
      <xdr:rowOff>139700</xdr:rowOff>
    </xdr:from>
    <xdr:to>
      <xdr:col>13</xdr:col>
      <xdr:colOff>215900</xdr:colOff>
      <xdr:row>78</xdr:row>
      <xdr:rowOff>76200</xdr:rowOff>
    </xdr:to>
    <xdr:pic>
      <xdr:nvPicPr>
        <xdr:cNvPr id="7" name="Picture 30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556500" y="14300200"/>
          <a:ext cx="1524000" cy="4318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2700">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xdr:colOff>
      <xdr:row>0</xdr:row>
      <xdr:rowOff>25400</xdr:rowOff>
    </xdr:from>
    <xdr:to>
      <xdr:col>7</xdr:col>
      <xdr:colOff>381000</xdr:colOff>
      <xdr:row>0</xdr:row>
      <xdr:rowOff>622300</xdr:rowOff>
    </xdr:to>
    <xdr:pic>
      <xdr:nvPicPr>
        <xdr:cNvPr id="6107" name="pce_large.jpeg" descr="pce_larg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25400"/>
          <a:ext cx="683260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463550</xdr:colOff>
      <xdr:row>3</xdr:row>
      <xdr:rowOff>8468</xdr:rowOff>
    </xdr:from>
    <xdr:to>
      <xdr:col>14</xdr:col>
      <xdr:colOff>327017</xdr:colOff>
      <xdr:row>11</xdr:row>
      <xdr:rowOff>160868</xdr:rowOff>
    </xdr:to>
    <xdr:sp macro="" textlink="">
      <xdr:nvSpPr>
        <xdr:cNvPr id="5507" name="Shape 33"/>
        <xdr:cNvSpPr>
          <a:spLocks noChangeArrowheads="1"/>
        </xdr:cNvSpPr>
      </xdr:nvSpPr>
      <xdr:spPr bwMode="auto">
        <a:xfrm>
          <a:off x="6949017" y="1481668"/>
          <a:ext cx="4782600" cy="1600200"/>
        </a:xfrm>
        <a:prstGeom prst="rect">
          <a:avLst/>
        </a:prstGeom>
        <a:solidFill>
          <a:srgbClr val="FFFFFF"/>
        </a:solidFill>
        <a:ln w="9525">
          <a:solidFill>
            <a:srgbClr val="000000"/>
          </a:solidFill>
          <a:round/>
          <a:headEnd/>
          <a:tailEnd/>
        </a:ln>
      </xdr:spPr>
      <xdr:txBody>
        <a:bodyPr vertOverflow="clip" wrap="square" lIns="91440" tIns="18288" rIns="0" bIns="0" anchor="t" upright="1"/>
        <a:lstStyle/>
        <a:p>
          <a:pPr algn="l" rtl="0">
            <a:defRPr sz="1000"/>
          </a:pPr>
          <a:r>
            <a:rPr lang="en-US" sz="1000" b="1" i="0" u="none" strike="noStrike" baseline="0">
              <a:solidFill>
                <a:srgbClr val="333333"/>
              </a:solidFill>
              <a:latin typeface="Arial"/>
              <a:ea typeface="Arial"/>
              <a:cs typeface="Arial"/>
            </a:rPr>
            <a:t>Hints</a:t>
          </a: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1. Use a freshly downloaded copy of the utility, the cells are not locked and can be inadvertantly changed.</a:t>
          </a:r>
        </a:p>
        <a:p>
          <a:pPr algn="l" rtl="0">
            <a:defRPr sz="1000"/>
          </a:pPr>
          <a:r>
            <a:rPr lang="en-US" sz="1000" b="0" i="0" u="none" strike="noStrike" baseline="0">
              <a:solidFill>
                <a:srgbClr val="333333"/>
              </a:solidFill>
              <a:latin typeface="Arial"/>
              <a:ea typeface="Arial"/>
              <a:cs typeface="Arial"/>
            </a:rPr>
            <a:t>2. As a first approximation, assign all points below 200 ppm as rubisco-limited, points above 300 ppm as RuBP-regeneration limited, and the last point as TPU limited. Assign points between 200 and 300 ppm as 0 and see if the curves fit those points. Also, consider assigning points with a negative CO2 flux to zero.</a:t>
          </a:r>
        </a:p>
        <a:p>
          <a:pPr algn="l" rtl="0">
            <a:defRPr sz="1000"/>
          </a:pPr>
          <a:r>
            <a:rPr lang="en-US" sz="1000" b="0" i="0" u="none" strike="noStrike" baseline="0">
              <a:solidFill>
                <a:srgbClr val="333333"/>
              </a:solidFill>
              <a:latin typeface="Arial"/>
              <a:ea typeface="Arial"/>
              <a:cs typeface="Arial"/>
            </a:rPr>
            <a:t>3. Add points at the top of the curve that are constant or declining with CO2 to the TPU limited category.</a:t>
          </a:r>
        </a:p>
      </xdr:txBody>
    </xdr:sp>
    <xdr:clientData/>
  </xdr:twoCellAnchor>
  <xdr:twoCellAnchor>
    <xdr:from>
      <xdr:col>0</xdr:col>
      <xdr:colOff>336550</xdr:colOff>
      <xdr:row>31</xdr:row>
      <xdr:rowOff>104775</xdr:rowOff>
    </xdr:from>
    <xdr:to>
      <xdr:col>7</xdr:col>
      <xdr:colOff>47618</xdr:colOff>
      <xdr:row>42</xdr:row>
      <xdr:rowOff>114300</xdr:rowOff>
    </xdr:to>
    <xdr:sp macro="" textlink="">
      <xdr:nvSpPr>
        <xdr:cNvPr id="5508" name="Shape 34"/>
        <xdr:cNvSpPr>
          <a:spLocks noChangeArrowheads="1"/>
        </xdr:cNvSpPr>
      </xdr:nvSpPr>
      <xdr:spPr bwMode="auto">
        <a:xfrm>
          <a:off x="323850" y="6772275"/>
          <a:ext cx="5781675" cy="1685925"/>
        </a:xfrm>
        <a:prstGeom prst="rect">
          <a:avLst/>
        </a:prstGeom>
        <a:solidFill>
          <a:srgbClr val="FFFFFF"/>
        </a:solidFill>
        <a:ln w="9525">
          <a:solidFill>
            <a:srgbClr val="000000"/>
          </a:solidFill>
          <a:round/>
          <a:headEnd/>
          <a:tailEnd/>
        </a:ln>
      </xdr:spPr>
      <xdr:txBody>
        <a:bodyPr vertOverflow="clip" wrap="square" lIns="91440" tIns="18288" rIns="0" bIns="0" anchor="t" upright="1"/>
        <a:lstStyle/>
        <a:p>
          <a:pPr algn="l" rtl="0">
            <a:defRPr sz="1000"/>
          </a:pPr>
          <a:r>
            <a:rPr lang="en-US" sz="1000" b="1" i="0" u="none" strike="noStrike" baseline="0">
              <a:solidFill>
                <a:srgbClr val="333333"/>
              </a:solidFill>
              <a:latin typeface="Arial"/>
              <a:ea typeface="Arial"/>
              <a:cs typeface="Arial"/>
            </a:rPr>
            <a:t>Advanced use tips</a:t>
          </a: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If you have independent information about mesophyll conductance or day respiration, enter the value in the output region, then invoke Solver from the tools menu and adjust it so that the values you entered are not changed during fitting of the model.</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If you want to explore, for example, how photosynthesis would change if rubisco were genetically engineered to go twice as fast, change the Vcmax and observe the effect on the lines. The data to draw the lines are at the bottom of the Calculations page.</a:t>
          </a:r>
        </a:p>
      </xdr:txBody>
    </xdr:sp>
    <xdr:clientData/>
  </xdr:twoCellAnchor>
  <xdr:twoCellAnchor>
    <xdr:from>
      <xdr:col>7</xdr:col>
      <xdr:colOff>421217</xdr:colOff>
      <xdr:row>0</xdr:row>
      <xdr:rowOff>87843</xdr:rowOff>
    </xdr:from>
    <xdr:to>
      <xdr:col>14</xdr:col>
      <xdr:colOff>287867</xdr:colOff>
      <xdr:row>1</xdr:row>
      <xdr:rowOff>385235</xdr:rowOff>
    </xdr:to>
    <xdr:sp macro="" textlink="">
      <xdr:nvSpPr>
        <xdr:cNvPr id="5509" name="Shape 35"/>
        <xdr:cNvSpPr>
          <a:spLocks noChangeArrowheads="1"/>
        </xdr:cNvSpPr>
      </xdr:nvSpPr>
      <xdr:spPr bwMode="auto">
        <a:xfrm>
          <a:off x="6906684" y="87843"/>
          <a:ext cx="4785783" cy="949325"/>
        </a:xfrm>
        <a:prstGeom prst="rect">
          <a:avLst/>
        </a:prstGeom>
        <a:solidFill>
          <a:srgbClr val="FFFFFF"/>
        </a:solidFill>
        <a:ln w="9525">
          <a:solidFill>
            <a:srgbClr val="000000"/>
          </a:solidFill>
          <a:round/>
          <a:headEnd/>
          <a:tailEnd/>
        </a:ln>
      </xdr:spPr>
      <xdr:txBody>
        <a:bodyPr vertOverflow="clip" wrap="square" lIns="91440" tIns="18288" rIns="91440" bIns="0" anchor="t" upright="1"/>
        <a:lstStyle/>
        <a:p>
          <a:pPr algn="l" rtl="0">
            <a:defRPr sz="1000"/>
          </a:pPr>
          <a:r>
            <a:rPr lang="en-US" sz="1000" b="1" i="0" u="none" strike="noStrike" baseline="0">
              <a:solidFill>
                <a:srgbClr val="333333"/>
              </a:solidFill>
              <a:latin typeface="Arial"/>
              <a:ea typeface="Arial"/>
              <a:cs typeface="Arial"/>
            </a:rPr>
            <a:t>Using this version with no macros</a:t>
          </a: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Excel works differently in different versions and it is different between Macs and PCs. This version of the Calculator avoids these issues by requiring the user to use Solver directly. Solver needs to be installed. This is usually done by finding "Add-ins" and checking a box next to Solver. Then use solver to minimize the sum of errors squared subject to a few constraints.</a:t>
          </a:r>
        </a:p>
      </xdr:txBody>
    </xdr:sp>
    <xdr:clientData/>
  </xdr:twoCellAnchor>
  <xdr:twoCellAnchor>
    <xdr:from>
      <xdr:col>7</xdr:col>
      <xdr:colOff>438150</xdr:colOff>
      <xdr:row>20</xdr:row>
      <xdr:rowOff>85725</xdr:rowOff>
    </xdr:from>
    <xdr:to>
      <xdr:col>14</xdr:col>
      <xdr:colOff>342900</xdr:colOff>
      <xdr:row>28</xdr:row>
      <xdr:rowOff>152400</xdr:rowOff>
    </xdr:to>
    <xdr:sp macro="" textlink="">
      <xdr:nvSpPr>
        <xdr:cNvPr id="5510" name="Shape 36"/>
        <xdr:cNvSpPr>
          <a:spLocks noChangeArrowheads="1"/>
        </xdr:cNvSpPr>
      </xdr:nvSpPr>
      <xdr:spPr bwMode="auto">
        <a:xfrm>
          <a:off x="6902450" y="4797425"/>
          <a:ext cx="4794250" cy="1692275"/>
        </a:xfrm>
        <a:prstGeom prst="rect">
          <a:avLst/>
        </a:prstGeom>
        <a:solidFill>
          <a:srgbClr val="FFFFFF"/>
        </a:solidFill>
        <a:ln w="9525">
          <a:solidFill>
            <a:srgbClr val="000000"/>
          </a:solidFill>
          <a:round/>
          <a:headEnd/>
          <a:tailEnd/>
        </a:ln>
      </xdr:spPr>
      <xdr:txBody>
        <a:bodyPr vertOverflow="clip" wrap="square" lIns="91440" tIns="18288" rIns="91440" bIns="0" anchor="t" upright="1"/>
        <a:lstStyle/>
        <a:p>
          <a:pPr algn="l" rtl="0">
            <a:defRPr sz="1000"/>
          </a:pPr>
          <a:r>
            <a:rPr lang="en-US" sz="1000" b="1" i="0" u="none" strike="noStrike" baseline="0">
              <a:solidFill>
                <a:srgbClr val="333333"/>
              </a:solidFill>
              <a:latin typeface="Arial"/>
              <a:ea typeface="Arial"/>
              <a:cs typeface="Arial"/>
            </a:rPr>
            <a:t>It didn't work!</a:t>
          </a:r>
        </a:p>
        <a:p>
          <a:pPr algn="l" rtl="0">
            <a:defRPr sz="1000"/>
          </a:pPr>
          <a:r>
            <a:rPr lang="en-US" sz="1000" b="0" i="0" u="none" strike="noStrike" baseline="0">
              <a:solidFill>
                <a:srgbClr val="333333"/>
              </a:solidFill>
              <a:latin typeface="Arial"/>
              <a:ea typeface="Arial"/>
              <a:cs typeface="Arial"/>
            </a:rPr>
            <a:t>If Solver is unable to find a solution no changes will be made and the lines will not fit. Try adjusting the values manually to get an approximate fit and then try the "Solve" button again. Sometimes this allows Solver to find a realistic solution.</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1" i="0" u="none" strike="noStrike" baseline="0">
              <a:solidFill>
                <a:srgbClr val="333333"/>
              </a:solidFill>
              <a:latin typeface="Arial"/>
              <a:ea typeface="Arial"/>
              <a:cs typeface="Arial"/>
            </a:rPr>
            <a:t>It still didn't work!</a:t>
          </a:r>
        </a:p>
        <a:p>
          <a:pPr algn="l" rtl="0">
            <a:defRPr sz="1000"/>
          </a:pPr>
          <a:r>
            <a:rPr lang="en-US" sz="1000" b="0" i="0" u="none" strike="noStrike" baseline="0">
              <a:solidFill>
                <a:srgbClr val="333333"/>
              </a:solidFill>
              <a:latin typeface="Arial"/>
              <a:ea typeface="Arial"/>
              <a:cs typeface="Arial"/>
            </a:rPr>
            <a:t>Estmate gm as 0.1 times A at 25 Pa and Rd as 1. Then, using solver as described in </a:t>
          </a:r>
          <a:r>
            <a:rPr lang="en-US" sz="1000" b="1" i="0" u="none" strike="noStrike" baseline="0">
              <a:solidFill>
                <a:srgbClr val="333333"/>
              </a:solidFill>
              <a:latin typeface="Arial"/>
              <a:ea typeface="Arial"/>
              <a:cs typeface="Arial"/>
            </a:rPr>
            <a:t>Advanced use tips</a:t>
          </a:r>
          <a:r>
            <a:rPr lang="en-US" sz="1000" b="0" i="0" u="none" strike="noStrike" baseline="0">
              <a:solidFill>
                <a:srgbClr val="333333"/>
              </a:solidFill>
              <a:latin typeface="Arial"/>
              <a:ea typeface="Arial"/>
              <a:cs typeface="Arial"/>
            </a:rPr>
            <a:t> estimate Vcmax, J, and TPU (do not allow gm and Rd to be changed by solver). This allows you to get some information out of the data. Use other estimates for gm and Rd if you have information about these.</a:t>
          </a:r>
        </a:p>
      </xdr:txBody>
    </xdr:sp>
    <xdr:clientData/>
  </xdr:twoCellAnchor>
  <xdr:twoCellAnchor>
    <xdr:from>
      <xdr:col>7</xdr:col>
      <xdr:colOff>444500</xdr:colOff>
      <xdr:row>31</xdr:row>
      <xdr:rowOff>104775</xdr:rowOff>
    </xdr:from>
    <xdr:to>
      <xdr:col>14</xdr:col>
      <xdr:colOff>336567</xdr:colOff>
      <xdr:row>39</xdr:row>
      <xdr:rowOff>104775</xdr:rowOff>
    </xdr:to>
    <xdr:sp macro="" textlink="">
      <xdr:nvSpPr>
        <xdr:cNvPr id="5511" name="Shape 37"/>
        <xdr:cNvSpPr>
          <a:spLocks noChangeArrowheads="1"/>
        </xdr:cNvSpPr>
      </xdr:nvSpPr>
      <xdr:spPr bwMode="auto">
        <a:xfrm>
          <a:off x="6477000" y="6772275"/>
          <a:ext cx="4505325" cy="1219200"/>
        </a:xfrm>
        <a:prstGeom prst="rect">
          <a:avLst/>
        </a:prstGeom>
        <a:solidFill>
          <a:srgbClr val="FFFFFF"/>
        </a:solidFill>
        <a:ln w="9525">
          <a:solidFill>
            <a:srgbClr val="000000"/>
          </a:solidFill>
          <a:round/>
          <a:headEnd/>
          <a:tailEnd/>
        </a:ln>
      </xdr:spPr>
      <xdr:txBody>
        <a:bodyPr vertOverflow="clip" wrap="square" lIns="91440" tIns="18288" rIns="0" bIns="0" anchor="t" upright="1"/>
        <a:lstStyle/>
        <a:p>
          <a:pPr algn="l" rtl="0">
            <a:defRPr sz="1000"/>
          </a:pPr>
          <a:r>
            <a:rPr lang="en-US" sz="1000" b="1" i="0" u="none" strike="noStrike" baseline="0">
              <a:solidFill>
                <a:srgbClr val="333333"/>
              </a:solidFill>
              <a:latin typeface="Arial"/>
              <a:ea typeface="Arial"/>
              <a:cs typeface="Arial"/>
            </a:rPr>
            <a:t>Modeling</a:t>
          </a: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Explore how changes in one or another parameter affects the calculated rate of photosynthesis by entering the parameters that are normally outputs and then use the "Data for lines" (staring at B78, Expand to make them visible). You can generate a family of curves this way to show how, for example, Rubisco-limited photosynthesis changes as mesophyll conductance is changed. </a:t>
          </a:r>
        </a:p>
      </xdr:txBody>
    </xdr:sp>
    <xdr:clientData/>
  </xdr:twoCellAnchor>
  <xdr:twoCellAnchor>
    <xdr:from>
      <xdr:col>7</xdr:col>
      <xdr:colOff>454025</xdr:colOff>
      <xdr:row>40</xdr:row>
      <xdr:rowOff>114300</xdr:rowOff>
    </xdr:from>
    <xdr:to>
      <xdr:col>14</xdr:col>
      <xdr:colOff>358775</xdr:colOff>
      <xdr:row>50</xdr:row>
      <xdr:rowOff>0</xdr:rowOff>
    </xdr:to>
    <xdr:sp macro="" textlink="">
      <xdr:nvSpPr>
        <xdr:cNvPr id="5512" name="Shape 38">
          <a:hlinkClick xmlns:r="http://schemas.openxmlformats.org/officeDocument/2006/relationships" r:id="rId2"/>
        </xdr:cNvPr>
        <xdr:cNvSpPr>
          <a:spLocks noChangeArrowheads="1"/>
        </xdr:cNvSpPr>
      </xdr:nvSpPr>
      <xdr:spPr bwMode="auto">
        <a:xfrm>
          <a:off x="6486525" y="8153400"/>
          <a:ext cx="4505325" cy="1409700"/>
        </a:xfrm>
        <a:prstGeom prst="rect">
          <a:avLst/>
        </a:prstGeom>
        <a:solidFill>
          <a:srgbClr val="FFFFFF"/>
        </a:solidFill>
        <a:ln w="9525">
          <a:solidFill>
            <a:srgbClr val="000000"/>
          </a:solidFill>
          <a:round/>
          <a:headEnd/>
          <a:tailEnd/>
        </a:ln>
      </xdr:spPr>
      <xdr:txBody>
        <a:bodyPr vertOverflow="clip" wrap="square" lIns="91440" tIns="18288" rIns="0" bIns="0" anchor="t" upright="1"/>
        <a:lstStyle/>
        <a:p>
          <a:pPr algn="l" rtl="0">
            <a:defRPr sz="1000"/>
          </a:pPr>
          <a:r>
            <a:rPr lang="en-US" sz="1000" b="1" i="0" u="none" strike="noStrike" baseline="0">
              <a:solidFill>
                <a:srgbClr val="333333"/>
              </a:solidFill>
              <a:latin typeface="Arial"/>
              <a:ea typeface="Arial"/>
              <a:cs typeface="Arial"/>
            </a:rPr>
            <a:t>Advanced users</a:t>
          </a: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If you want to determine gamma star for your species you can find a good discussion of methods here</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Walker B.J., Skabelund D.C., Busch F.A. &amp; Ort D.R. (2016) An improved approach for measuring the impact of multiple CO2 conductances on the apparent photorespiratory CO2 compensation point through slope–intercept regression. Plant, Cell &amp; Environment 39, 1198-1203.</a:t>
          </a:r>
        </a:p>
        <a:p>
          <a:pPr algn="l" rtl="0">
            <a:defRPr sz="1000"/>
          </a:pPr>
          <a:endParaRPr lang="en-US" sz="1000" b="0" i="0" u="none" strike="noStrike" baseline="0">
            <a:solidFill>
              <a:srgbClr val="333333"/>
            </a:solidFill>
            <a:latin typeface="Arial"/>
            <a:ea typeface="Arial"/>
            <a:cs typeface="Arial"/>
          </a:endParaRPr>
        </a:p>
      </xdr:txBody>
    </xdr:sp>
    <xdr:clientData/>
  </xdr:twoCellAnchor>
  <xdr:twoCellAnchor>
    <xdr:from>
      <xdr:col>0</xdr:col>
      <xdr:colOff>327025</xdr:colOff>
      <xdr:row>43</xdr:row>
      <xdr:rowOff>66675</xdr:rowOff>
    </xdr:from>
    <xdr:to>
      <xdr:col>7</xdr:col>
      <xdr:colOff>38093</xdr:colOff>
      <xdr:row>52</xdr:row>
      <xdr:rowOff>104775</xdr:rowOff>
    </xdr:to>
    <xdr:sp macro="" textlink="">
      <xdr:nvSpPr>
        <xdr:cNvPr id="5513" name="Shape 39">
          <a:hlinkClick xmlns:r="http://schemas.openxmlformats.org/officeDocument/2006/relationships" r:id="rId3"/>
        </xdr:cNvPr>
        <xdr:cNvSpPr>
          <a:spLocks noChangeArrowheads="1"/>
        </xdr:cNvSpPr>
      </xdr:nvSpPr>
      <xdr:spPr bwMode="auto">
        <a:xfrm>
          <a:off x="314325" y="8562975"/>
          <a:ext cx="5781675" cy="1409700"/>
        </a:xfrm>
        <a:prstGeom prst="rect">
          <a:avLst/>
        </a:prstGeom>
        <a:solidFill>
          <a:srgbClr val="FFFFFF"/>
        </a:solidFill>
        <a:ln w="9525">
          <a:solidFill>
            <a:srgbClr val="000000"/>
          </a:solidFill>
          <a:round/>
          <a:headEnd/>
          <a:tailEnd/>
        </a:ln>
      </xdr:spPr>
      <xdr:txBody>
        <a:bodyPr vertOverflow="clip" wrap="square" lIns="91440" tIns="18288" rIns="0" bIns="0" anchor="t" upright="1"/>
        <a:lstStyle/>
        <a:p>
          <a:pPr algn="l" rtl="0">
            <a:defRPr sz="1000"/>
          </a:pPr>
          <a:r>
            <a:rPr lang="en-US" sz="1000" b="1" i="0" u="none" strike="noStrike" baseline="0">
              <a:solidFill>
                <a:srgbClr val="333333"/>
              </a:solidFill>
              <a:latin typeface="Arial"/>
              <a:ea typeface="Arial"/>
              <a:cs typeface="Arial"/>
            </a:rPr>
            <a:t>Advanced users</a:t>
          </a: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If you have sufficient data you can estimate many more paramters using the Excel sheet that is supplemental to </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Bellasio C., Beerling D.J. &amp; Griffiths H. (2016) An Excel tool for deriving key photosynthetic parameters from combined gas exchange and chlorophyll fluorescence: theory and practice. Plant, Cell &amp; Environment 39, 1180-1197.</a:t>
          </a:r>
        </a:p>
      </xdr:txBody>
    </xdr:sp>
    <xdr:clientData/>
  </xdr:twoCellAnchor>
  <xdr:twoCellAnchor>
    <xdr:from>
      <xdr:col>0</xdr:col>
      <xdr:colOff>327025</xdr:colOff>
      <xdr:row>1</xdr:row>
      <xdr:rowOff>85725</xdr:rowOff>
    </xdr:from>
    <xdr:to>
      <xdr:col>7</xdr:col>
      <xdr:colOff>123825</xdr:colOff>
      <xdr:row>11</xdr:row>
      <xdr:rowOff>9525</xdr:rowOff>
    </xdr:to>
    <xdr:sp macro="" textlink="">
      <xdr:nvSpPr>
        <xdr:cNvPr id="5514" name="Shape 33"/>
        <xdr:cNvSpPr>
          <a:spLocks noChangeArrowheads="1"/>
        </xdr:cNvSpPr>
      </xdr:nvSpPr>
      <xdr:spPr bwMode="auto">
        <a:xfrm>
          <a:off x="314325" y="733425"/>
          <a:ext cx="5867400" cy="2209800"/>
        </a:xfrm>
        <a:prstGeom prst="rect">
          <a:avLst/>
        </a:prstGeom>
        <a:solidFill>
          <a:srgbClr val="FFFFFF"/>
        </a:solidFill>
        <a:ln w="9525">
          <a:solidFill>
            <a:srgbClr val="000000"/>
          </a:solidFill>
          <a:round/>
          <a:headEnd/>
          <a:tailEnd/>
        </a:ln>
      </xdr:spPr>
      <xdr:txBody>
        <a:bodyPr vertOverflow="clip" wrap="square" lIns="91440" tIns="18288" rIns="0" bIns="0" anchor="t" upright="1"/>
        <a:lstStyle/>
        <a:p>
          <a:pPr algn="l" rtl="0">
            <a:defRPr sz="1000"/>
          </a:pPr>
          <a:r>
            <a:rPr lang="en-US" sz="1000" b="1" i="0" u="none" strike="noStrike" baseline="0">
              <a:solidFill>
                <a:srgbClr val="333333"/>
              </a:solidFill>
              <a:latin typeface="Arial"/>
              <a:ea typeface="Arial"/>
              <a:cs typeface="Arial"/>
            </a:rPr>
            <a:t>I don't know the atmospheric pressure (PATM)</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The atmospheric pressure changes with the weather but the bigger effect will be your elevation.</a:t>
          </a:r>
        </a:p>
        <a:p>
          <a:pPr algn="l" rtl="0">
            <a:defRPr sz="1000"/>
          </a:pPr>
          <a:endParaRPr lang="en-US" sz="1000" b="0" i="0" u="none" strike="noStrike" baseline="0">
            <a:solidFill>
              <a:srgbClr val="333333"/>
            </a:solidFill>
            <a:latin typeface="Arial"/>
            <a:ea typeface="Arial"/>
            <a:cs typeface="Arial"/>
          </a:endParaRPr>
        </a:p>
        <a:p>
          <a:pPr algn="l" rtl="0">
            <a:defRPr sz="1000"/>
          </a:pPr>
          <a:r>
            <a:rPr lang="en-US" sz="1000" b="0" i="0" u="none" strike="noStrike" baseline="0">
              <a:solidFill>
                <a:srgbClr val="333333"/>
              </a:solidFill>
              <a:latin typeface="Arial"/>
              <a:ea typeface="Arial"/>
              <a:cs typeface="Arial"/>
            </a:rPr>
            <a:t>Use this equation</a:t>
          </a:r>
        </a:p>
        <a:p>
          <a:pPr algn="l" rtl="0">
            <a:lnSpc>
              <a:spcPts val="1100"/>
            </a:lnSpc>
            <a:defRPr sz="1000"/>
          </a:pPr>
          <a:endParaRPr lang="en-US" sz="1000" b="0" i="0" u="none" strike="noStrike" baseline="0">
            <a:solidFill>
              <a:srgbClr val="333333"/>
            </a:solidFill>
            <a:latin typeface="Arial"/>
            <a:ea typeface="Arial"/>
            <a:cs typeface="Arial"/>
          </a:endParaRPr>
        </a:p>
      </xdr:txBody>
    </xdr:sp>
    <xdr:clientData/>
  </xdr:twoCellAnchor>
  <xdr:twoCellAnchor editAs="oneCell">
    <xdr:from>
      <xdr:col>1</xdr:col>
      <xdr:colOff>88900</xdr:colOff>
      <xdr:row>4</xdr:row>
      <xdr:rowOff>25400</xdr:rowOff>
    </xdr:from>
    <xdr:to>
      <xdr:col>3</xdr:col>
      <xdr:colOff>127000</xdr:colOff>
      <xdr:row>6</xdr:row>
      <xdr:rowOff>114300</xdr:rowOff>
    </xdr:to>
    <xdr:pic>
      <xdr:nvPicPr>
        <xdr:cNvPr id="6116" name="Picture 2" descr="{P}=P_b \cdot \exp \left[\frac{-g_0 \cdot M \cdot (h-h_b)}{R^* \cdot T_b}\right]"/>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31800" y="1689100"/>
          <a:ext cx="2921000" cy="44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571500</xdr:colOff>
      <xdr:row>3</xdr:row>
      <xdr:rowOff>177800</xdr:rowOff>
    </xdr:from>
    <xdr:to>
      <xdr:col>7</xdr:col>
      <xdr:colOff>38100</xdr:colOff>
      <xdr:row>10</xdr:row>
      <xdr:rowOff>25400</xdr:rowOff>
    </xdr:to>
    <xdr:pic>
      <xdr:nvPicPr>
        <xdr:cNvPr id="6117" name="Picture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797300" y="1638300"/>
          <a:ext cx="2705100"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438150</xdr:colOff>
      <xdr:row>12</xdr:row>
      <xdr:rowOff>81494</xdr:rowOff>
    </xdr:from>
    <xdr:to>
      <xdr:col>14</xdr:col>
      <xdr:colOff>342900</xdr:colOff>
      <xdr:row>15</xdr:row>
      <xdr:rowOff>67736</xdr:rowOff>
    </xdr:to>
    <xdr:sp macro="" textlink="">
      <xdr:nvSpPr>
        <xdr:cNvPr id="13" name="Shape 36"/>
        <xdr:cNvSpPr>
          <a:spLocks noChangeArrowheads="1"/>
        </xdr:cNvSpPr>
      </xdr:nvSpPr>
      <xdr:spPr bwMode="auto">
        <a:xfrm>
          <a:off x="6923617" y="3205694"/>
          <a:ext cx="4823883" cy="595842"/>
        </a:xfrm>
        <a:prstGeom prst="rect">
          <a:avLst/>
        </a:prstGeom>
        <a:solidFill>
          <a:srgbClr val="FFFFFF"/>
        </a:solidFill>
        <a:ln w="9525">
          <a:solidFill>
            <a:srgbClr val="000000"/>
          </a:solidFill>
          <a:round/>
          <a:headEnd/>
          <a:tailEnd/>
        </a:ln>
      </xdr:spPr>
      <xdr:txBody>
        <a:bodyPr vertOverflow="clip" wrap="square" lIns="91440" tIns="18288" rIns="91440" bIns="0" anchor="t" upright="1"/>
        <a:lstStyle/>
        <a:p>
          <a:pPr algn="l" rtl="0">
            <a:defRPr sz="1000"/>
          </a:pPr>
          <a:r>
            <a:rPr lang="en-US" sz="1000" b="1" i="1" u="none" strike="noStrike" baseline="0">
              <a:solidFill>
                <a:srgbClr val="333333"/>
              </a:solidFill>
              <a:latin typeface="Arial"/>
              <a:ea typeface="Arial"/>
              <a:cs typeface="Arial"/>
            </a:rPr>
            <a:t>J</a:t>
          </a:r>
          <a:r>
            <a:rPr lang="en-US" sz="1000" b="1" i="0" u="none" strike="noStrike" baseline="0">
              <a:solidFill>
                <a:srgbClr val="333333"/>
              </a:solidFill>
              <a:latin typeface="Arial"/>
              <a:ea typeface="Arial"/>
              <a:cs typeface="Arial"/>
            </a:rPr>
            <a:t>/4</a:t>
          </a:r>
        </a:p>
        <a:p>
          <a:pPr algn="l" rtl="0">
            <a:defRPr sz="1000"/>
          </a:pPr>
          <a:r>
            <a:rPr lang="en-US" sz="1000" b="0" i="0" u="none" strike="noStrike" baseline="0">
              <a:solidFill>
                <a:srgbClr val="333333"/>
              </a:solidFill>
              <a:latin typeface="Arial"/>
              <a:ea typeface="Arial"/>
              <a:cs typeface="Arial"/>
            </a:rPr>
            <a:t>Four electrons are required per CO</a:t>
          </a:r>
          <a:r>
            <a:rPr lang="en-US" sz="1000" b="0" i="0" u="none" strike="noStrike" baseline="-25000">
              <a:solidFill>
                <a:srgbClr val="333333"/>
              </a:solidFill>
              <a:latin typeface="Arial"/>
              <a:ea typeface="Arial"/>
              <a:cs typeface="Arial"/>
            </a:rPr>
            <a:t>2</a:t>
          </a:r>
          <a:r>
            <a:rPr lang="en-US" sz="1000" b="0" i="0" u="none" strike="noStrike" baseline="0">
              <a:solidFill>
                <a:srgbClr val="333333"/>
              </a:solidFill>
              <a:latin typeface="Arial"/>
              <a:ea typeface="Arial"/>
              <a:cs typeface="Arial"/>
            </a:rPr>
            <a:t>. The difference between </a:t>
          </a:r>
          <a:r>
            <a:rPr lang="en-US" sz="1000" b="0" i="1" u="none" strike="noStrike" baseline="0">
              <a:solidFill>
                <a:srgbClr val="333333"/>
              </a:solidFill>
              <a:latin typeface="Arial"/>
              <a:ea typeface="Arial"/>
              <a:cs typeface="Arial"/>
            </a:rPr>
            <a:t>J</a:t>
          </a:r>
          <a:r>
            <a:rPr lang="en-US" sz="1000" b="0" i="0" u="none" strike="noStrike" baseline="0">
              <a:solidFill>
                <a:srgbClr val="333333"/>
              </a:solidFill>
              <a:latin typeface="Arial"/>
              <a:ea typeface="Arial"/>
              <a:cs typeface="Arial"/>
            </a:rPr>
            <a:t>/4 and A shows the effect of photorespiration and </a:t>
          </a:r>
          <a:r>
            <a:rPr lang="en-US" sz="1000" b="0" i="1" u="none" strike="noStrike" baseline="0">
              <a:solidFill>
                <a:srgbClr val="333333"/>
              </a:solidFill>
              <a:latin typeface="Arial"/>
              <a:ea typeface="Arial"/>
              <a:cs typeface="Arial"/>
            </a:rPr>
            <a:t>R</a:t>
          </a:r>
          <a:r>
            <a:rPr lang="en-US" sz="1000" b="0" i="0" u="none" strike="noStrike" baseline="0">
              <a:solidFill>
                <a:srgbClr val="333333"/>
              </a:solidFill>
              <a:latin typeface="Arial"/>
              <a:ea typeface="Arial"/>
              <a:cs typeface="Arial"/>
            </a:rPr>
            <a:t>d.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onlinelibrary.wiley.com/journal/10.1111/(ISSN)1365-3040/homepage/pce_calculator_2016.ht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onlinelibrary.wiley.com/journal/10.1111/(ISSN)1365-3040/homepage/pce_calculator.htm"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hyperlink" Target="http://onlinelibrary.wiley.com/journal/10.1111/(ISSN)1365-3040/homepage/pce_calculator.htm"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T248"/>
  <sheetViews>
    <sheetView showGridLines="0" workbookViewId="0">
      <selection activeCell="G63" sqref="G63"/>
    </sheetView>
  </sheetViews>
  <sheetFormatPr defaultColWidth="6.921875" defaultRowHeight="12" customHeight="1" x14ac:dyDescent="0.25"/>
  <cols>
    <col min="1" max="1" width="3.3828125" style="1" customWidth="1"/>
    <col min="2" max="2" width="6.921875" style="1" customWidth="1"/>
    <col min="3" max="3" width="7.921875" style="1" customWidth="1"/>
    <col min="4" max="4" width="8.07421875" style="1" customWidth="1"/>
    <col min="5" max="5" width="11.61328125" style="1" customWidth="1"/>
    <col min="6" max="6" width="5.921875" style="1" customWidth="1"/>
    <col min="7" max="7" width="7.921875" style="1" customWidth="1"/>
    <col min="8" max="8" width="6" style="1" customWidth="1"/>
    <col min="9" max="9" width="6.07421875" style="1" customWidth="1"/>
    <col min="10" max="10" width="7.3828125" style="1" customWidth="1"/>
    <col min="11" max="11" width="4.07421875" style="1" customWidth="1"/>
    <col min="12" max="12" width="5.4609375" style="1" customWidth="1"/>
    <col min="13" max="13" width="5.23046875" style="1" customWidth="1"/>
    <col min="14" max="14" width="7.23046875" style="1" customWidth="1"/>
    <col min="15" max="15" width="6.3828125" style="1" customWidth="1"/>
    <col min="16" max="16" width="4.69140625" style="1" customWidth="1"/>
    <col min="17" max="17" width="4.921875" style="1" customWidth="1"/>
    <col min="18" max="18" width="7.07421875" style="1" customWidth="1"/>
    <col min="19" max="16384" width="6.921875" style="1"/>
  </cols>
  <sheetData>
    <row r="1" spans="1:46" ht="51" customHeight="1" x14ac:dyDescent="0.25">
      <c r="A1" s="2"/>
      <c r="B1" s="2"/>
      <c r="C1" s="2"/>
      <c r="D1" s="2"/>
      <c r="E1" s="2"/>
      <c r="F1" s="2"/>
      <c r="G1" s="2"/>
      <c r="H1" s="2"/>
      <c r="I1" s="2"/>
      <c r="J1" s="2"/>
      <c r="K1" s="2"/>
      <c r="L1" s="2"/>
      <c r="M1" s="3"/>
      <c r="N1" s="3"/>
      <c r="O1" s="3"/>
      <c r="P1" s="3"/>
      <c r="Q1" s="3"/>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2" spans="1:46" ht="60.75" customHeight="1" x14ac:dyDescent="0.25">
      <c r="A2" s="4"/>
      <c r="B2" s="5"/>
      <c r="C2" s="5"/>
      <c r="D2" s="5"/>
      <c r="E2" s="4"/>
      <c r="F2" s="4"/>
      <c r="G2" s="4"/>
      <c r="H2" s="4"/>
      <c r="I2" s="4"/>
      <c r="J2" s="4"/>
      <c r="K2" s="4"/>
      <c r="L2" s="4"/>
      <c r="M2" s="4"/>
      <c r="N2" s="4"/>
      <c r="O2" s="4"/>
      <c r="P2" s="4"/>
      <c r="Q2" s="4"/>
      <c r="R2" s="4"/>
      <c r="S2" s="4"/>
      <c r="T2" s="4"/>
      <c r="U2" s="4"/>
      <c r="V2" s="178"/>
      <c r="W2" s="178"/>
      <c r="X2" s="178"/>
      <c r="Y2" s="178"/>
      <c r="Z2" s="178"/>
      <c r="AA2" s="178"/>
      <c r="AB2" s="178"/>
      <c r="AC2" s="178"/>
      <c r="AD2" s="178"/>
      <c r="AE2" s="178"/>
      <c r="AF2" s="178"/>
      <c r="AG2" s="178"/>
      <c r="AH2" s="178"/>
      <c r="AI2" s="178"/>
      <c r="AJ2" s="178"/>
      <c r="AK2" s="178"/>
      <c r="AL2" s="178"/>
      <c r="AM2" s="178"/>
      <c r="AN2" s="178"/>
      <c r="AO2" s="178"/>
      <c r="AP2" s="178"/>
      <c r="AQ2" s="178"/>
      <c r="AR2" s="178"/>
      <c r="AS2" s="178"/>
      <c r="AT2" s="178"/>
    </row>
    <row r="3" spans="1:46" ht="31.5" customHeight="1" x14ac:dyDescent="0.25">
      <c r="A3" s="6"/>
      <c r="B3" s="323" t="s">
        <v>0</v>
      </c>
      <c r="C3" s="324"/>
      <c r="D3" s="325"/>
      <c r="E3" s="7"/>
      <c r="F3" s="4"/>
      <c r="G3" s="4"/>
      <c r="H3" s="4"/>
      <c r="I3" s="4"/>
      <c r="J3" s="4"/>
      <c r="K3" s="4"/>
      <c r="L3" s="4"/>
      <c r="M3" s="4"/>
      <c r="N3" s="4"/>
      <c r="O3" s="4"/>
      <c r="P3" s="4"/>
      <c r="Q3" s="4"/>
      <c r="R3" s="4"/>
      <c r="S3" s="4"/>
      <c r="T3" s="4"/>
      <c r="U3" s="4"/>
      <c r="V3" s="178"/>
      <c r="W3" s="178"/>
      <c r="X3" s="178"/>
      <c r="Y3" s="178"/>
      <c r="Z3" s="178"/>
      <c r="AA3" s="178"/>
      <c r="AB3" s="178"/>
      <c r="AC3" s="178"/>
      <c r="AD3" s="178"/>
      <c r="AE3" s="178"/>
      <c r="AF3" s="178"/>
      <c r="AG3" s="178"/>
      <c r="AH3" s="178"/>
      <c r="AI3" s="178"/>
      <c r="AJ3" s="178"/>
      <c r="AK3" s="178"/>
      <c r="AL3" s="178"/>
      <c r="AM3" s="178"/>
      <c r="AN3" s="178"/>
      <c r="AO3" s="178"/>
      <c r="AP3" s="178"/>
      <c r="AQ3" s="178"/>
      <c r="AR3" s="178"/>
      <c r="AS3" s="178"/>
      <c r="AT3" s="178"/>
    </row>
    <row r="4" spans="1:46" ht="16.5" customHeight="1" x14ac:dyDescent="0.25">
      <c r="A4" s="6"/>
      <c r="B4" s="23" t="s">
        <v>1</v>
      </c>
      <c r="C4" s="9">
        <v>25</v>
      </c>
      <c r="D4" s="190" t="s">
        <v>2</v>
      </c>
      <c r="E4" s="7"/>
      <c r="F4" s="4"/>
      <c r="G4" s="4"/>
      <c r="H4" s="4"/>
      <c r="I4" s="4"/>
      <c r="J4" s="4"/>
      <c r="K4" s="4"/>
      <c r="L4" s="4"/>
      <c r="M4" s="4"/>
      <c r="N4" s="8"/>
      <c r="O4" s="4"/>
      <c r="P4" s="4"/>
      <c r="Q4" s="4"/>
      <c r="R4" s="4"/>
      <c r="S4" s="4"/>
      <c r="T4" s="4"/>
      <c r="U4" s="4"/>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c r="AT4" s="178"/>
    </row>
    <row r="5" spans="1:46" ht="12" customHeight="1" x14ac:dyDescent="0.35">
      <c r="A5" s="6"/>
      <c r="B5" s="23" t="s">
        <v>74</v>
      </c>
      <c r="C5" s="9">
        <v>101</v>
      </c>
      <c r="D5" s="190" t="s">
        <v>3</v>
      </c>
      <c r="E5" s="7"/>
      <c r="F5" s="4"/>
      <c r="G5" s="4"/>
      <c r="H5" s="4"/>
      <c r="I5" s="4"/>
      <c r="J5" s="4"/>
      <c r="K5" s="4"/>
      <c r="L5" s="4"/>
      <c r="M5" s="4"/>
      <c r="N5" s="8"/>
      <c r="O5" s="4"/>
      <c r="P5" s="4"/>
      <c r="Q5" s="4"/>
      <c r="R5" s="4"/>
      <c r="S5" s="4"/>
      <c r="T5" s="4"/>
      <c r="U5" s="10"/>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row>
    <row r="6" spans="1:46" ht="13.5" customHeight="1" x14ac:dyDescent="0.35">
      <c r="A6" s="11"/>
      <c r="B6" s="23" t="s">
        <v>4</v>
      </c>
      <c r="C6" s="9">
        <v>21</v>
      </c>
      <c r="D6" s="190" t="s">
        <v>3</v>
      </c>
      <c r="E6" s="12"/>
      <c r="F6" s="4"/>
      <c r="G6" s="4"/>
      <c r="H6" s="4"/>
      <c r="I6" s="4"/>
      <c r="J6" s="4"/>
      <c r="K6" s="4"/>
      <c r="L6" s="4"/>
      <c r="M6" s="4"/>
      <c r="N6" s="4"/>
      <c r="O6" s="4"/>
      <c r="P6" s="4"/>
      <c r="Q6" s="4"/>
      <c r="R6" s="4"/>
      <c r="S6" s="4"/>
      <c r="T6" s="4"/>
      <c r="U6" s="10"/>
      <c r="V6" s="178"/>
      <c r="W6" s="178"/>
      <c r="X6" s="178"/>
      <c r="Y6" s="178"/>
      <c r="Z6" s="178"/>
      <c r="AA6" s="178"/>
      <c r="AB6" s="178"/>
      <c r="AC6" s="178"/>
      <c r="AD6" s="178"/>
      <c r="AE6" s="178"/>
      <c r="AF6" s="178"/>
      <c r="AG6" s="178"/>
      <c r="AH6" s="178"/>
      <c r="AI6" s="178"/>
      <c r="AJ6" s="178"/>
      <c r="AK6" s="178"/>
      <c r="AL6" s="178"/>
      <c r="AM6" s="178"/>
      <c r="AN6" s="178"/>
      <c r="AO6" s="178"/>
      <c r="AP6" s="178"/>
      <c r="AQ6" s="178"/>
      <c r="AR6" s="178"/>
      <c r="AS6" s="178"/>
      <c r="AT6" s="178"/>
    </row>
    <row r="7" spans="1:46" ht="13.5" customHeight="1" x14ac:dyDescent="0.25">
      <c r="A7" s="11"/>
      <c r="B7" s="268"/>
      <c r="C7" s="269"/>
      <c r="D7" s="269"/>
      <c r="E7" s="12"/>
      <c r="F7" s="4"/>
      <c r="G7" s="4"/>
      <c r="H7" s="4"/>
      <c r="I7" s="4"/>
      <c r="J7" s="4"/>
      <c r="K7" s="4"/>
      <c r="L7" s="4"/>
      <c r="M7" s="4"/>
      <c r="N7" s="4"/>
      <c r="O7" s="4"/>
      <c r="P7" s="4"/>
      <c r="Q7" s="4"/>
      <c r="R7" s="4"/>
      <c r="S7" s="4"/>
      <c r="T7" s="4"/>
      <c r="U7" s="10"/>
      <c r="V7" s="178"/>
      <c r="W7" s="178"/>
      <c r="X7" s="178"/>
      <c r="Y7" s="178"/>
      <c r="Z7" s="178"/>
      <c r="AA7" s="178"/>
      <c r="AB7" s="178"/>
      <c r="AC7" s="178"/>
      <c r="AD7" s="178"/>
      <c r="AE7" s="178"/>
      <c r="AF7" s="178"/>
      <c r="AG7" s="178"/>
      <c r="AH7" s="178"/>
      <c r="AI7" s="178"/>
      <c r="AJ7" s="178"/>
      <c r="AK7" s="178"/>
      <c r="AL7" s="178"/>
      <c r="AM7" s="178"/>
      <c r="AN7" s="178"/>
      <c r="AO7" s="178"/>
      <c r="AP7" s="178"/>
      <c r="AQ7" s="178"/>
      <c r="AR7" s="178"/>
      <c r="AS7" s="178"/>
      <c r="AT7" s="178"/>
    </row>
    <row r="8" spans="1:46" ht="13.5" customHeight="1" x14ac:dyDescent="0.25">
      <c r="A8" s="15"/>
      <c r="B8" s="16"/>
      <c r="C8" s="17"/>
      <c r="D8" s="17"/>
      <c r="E8" s="18"/>
      <c r="F8" s="4"/>
      <c r="G8" s="19" t="s">
        <v>5</v>
      </c>
      <c r="H8" s="5"/>
      <c r="I8" s="5"/>
      <c r="J8" s="5"/>
      <c r="K8" s="5"/>
      <c r="L8" s="5"/>
      <c r="M8" s="5"/>
      <c r="N8" s="4"/>
      <c r="O8" s="4"/>
      <c r="P8" s="4"/>
      <c r="Q8" s="4"/>
      <c r="R8" s="4"/>
      <c r="S8" s="4"/>
      <c r="T8" s="4"/>
      <c r="U8" s="10"/>
      <c r="V8" s="178"/>
      <c r="W8" s="178"/>
      <c r="X8" s="178"/>
      <c r="Y8" s="178"/>
      <c r="Z8" s="178"/>
      <c r="AA8" s="178"/>
      <c r="AB8" s="178"/>
      <c r="AC8" s="178"/>
      <c r="AD8" s="178"/>
      <c r="AE8" s="178"/>
      <c r="AF8" s="178"/>
      <c r="AG8" s="178"/>
      <c r="AH8" s="178"/>
      <c r="AI8" s="178"/>
      <c r="AJ8" s="178"/>
      <c r="AK8" s="178"/>
      <c r="AL8" s="178"/>
      <c r="AM8" s="178"/>
      <c r="AN8" s="178"/>
      <c r="AO8" s="178"/>
      <c r="AP8" s="178"/>
      <c r="AQ8" s="178"/>
      <c r="AR8" s="178"/>
      <c r="AS8" s="178"/>
      <c r="AT8" s="178"/>
    </row>
    <row r="9" spans="1:46" ht="13.5" customHeight="1" x14ac:dyDescent="0.25">
      <c r="A9" s="11"/>
      <c r="B9" s="20" t="s">
        <v>6</v>
      </c>
      <c r="C9" s="21" t="s">
        <v>73</v>
      </c>
      <c r="D9" s="321" t="s">
        <v>7</v>
      </c>
      <c r="E9" s="322"/>
      <c r="F9" s="22"/>
      <c r="G9" s="23" t="s">
        <v>8</v>
      </c>
      <c r="H9" s="24"/>
      <c r="I9" s="25" t="s">
        <v>9</v>
      </c>
      <c r="J9" s="26"/>
      <c r="K9" s="27"/>
      <c r="L9" s="28" t="s">
        <v>10</v>
      </c>
      <c r="M9" s="29"/>
      <c r="N9" s="309" t="s">
        <v>16</v>
      </c>
      <c r="O9" s="4"/>
      <c r="P9" s="4"/>
      <c r="Q9" s="4"/>
      <c r="R9" s="4"/>
      <c r="S9" s="4"/>
      <c r="T9" s="4"/>
      <c r="U9" s="10"/>
      <c r="V9" s="178"/>
      <c r="W9" s="178"/>
      <c r="X9" s="178"/>
      <c r="Y9" s="178"/>
      <c r="Z9" s="178"/>
      <c r="AA9" s="178"/>
      <c r="AB9" s="178"/>
      <c r="AC9" s="178"/>
      <c r="AD9" s="178"/>
      <c r="AE9" s="178"/>
      <c r="AF9" s="178"/>
      <c r="AG9" s="178"/>
      <c r="AH9" s="178"/>
      <c r="AI9" s="178"/>
      <c r="AJ9" s="178"/>
      <c r="AK9" s="178"/>
      <c r="AL9" s="178"/>
      <c r="AM9" s="178"/>
      <c r="AN9" s="178"/>
      <c r="AO9" s="178"/>
      <c r="AP9" s="178"/>
      <c r="AQ9" s="178"/>
      <c r="AR9" s="178"/>
      <c r="AS9" s="178"/>
      <c r="AT9" s="178"/>
    </row>
    <row r="10" spans="1:46" ht="13.5" customHeight="1" x14ac:dyDescent="0.35">
      <c r="A10" s="11"/>
      <c r="B10" s="30" t="s">
        <v>11</v>
      </c>
      <c r="C10" s="293" t="s">
        <v>68</v>
      </c>
      <c r="D10" s="157" t="s">
        <v>69</v>
      </c>
      <c r="E10" s="156" t="s">
        <v>70</v>
      </c>
      <c r="F10" s="22"/>
      <c r="G10" s="32" t="s">
        <v>12</v>
      </c>
      <c r="H10" s="205" t="s">
        <v>13</v>
      </c>
      <c r="I10" s="200" t="s">
        <v>14</v>
      </c>
      <c r="J10" s="194" t="s">
        <v>15</v>
      </c>
      <c r="K10" s="220">
        <f>SUM(K11:K29)</f>
        <v>0.45378566416269506</v>
      </c>
      <c r="L10" s="221">
        <f>SUM(L11:L29)</f>
        <v>0.69071040470638378</v>
      </c>
      <c r="M10" s="222">
        <f>SUM(M11:M29)</f>
        <v>2.1256340309633939E-10</v>
      </c>
      <c r="N10" s="310" t="s">
        <v>68</v>
      </c>
      <c r="O10" s="4"/>
      <c r="P10" s="4"/>
      <c r="Q10" s="4"/>
      <c r="R10" s="4"/>
      <c r="S10" s="4"/>
      <c r="T10" s="4"/>
      <c r="U10" s="10"/>
      <c r="V10" s="178"/>
      <c r="W10" s="178"/>
      <c r="X10" s="178"/>
      <c r="Y10" s="178"/>
      <c r="Z10" s="178"/>
      <c r="AA10" s="178"/>
      <c r="AB10" s="178"/>
      <c r="AC10" s="178"/>
      <c r="AD10" s="178"/>
      <c r="AE10" s="178"/>
      <c r="AF10" s="178"/>
      <c r="AG10" s="178"/>
      <c r="AH10" s="178"/>
      <c r="AI10" s="178"/>
      <c r="AJ10" s="178"/>
      <c r="AK10" s="178"/>
      <c r="AL10" s="178"/>
      <c r="AM10" s="178"/>
      <c r="AN10" s="178"/>
      <c r="AO10" s="178"/>
      <c r="AP10" s="178"/>
      <c r="AQ10" s="178"/>
      <c r="AR10" s="178"/>
      <c r="AS10" s="178"/>
      <c r="AT10" s="178"/>
    </row>
    <row r="11" spans="1:46" ht="13.5" customHeight="1" x14ac:dyDescent="0.25">
      <c r="A11" s="6"/>
      <c r="B11" s="33">
        <v>1</v>
      </c>
      <c r="C11" s="279">
        <v>-3.27</v>
      </c>
      <c r="D11" s="34">
        <v>20.7</v>
      </c>
      <c r="E11" s="35">
        <f>IF(C11,D11*$C$5*0.001,"")</f>
        <v>2.0907</v>
      </c>
      <c r="F11" s="36"/>
      <c r="G11" s="236">
        <f t="shared" ref="G11:G21" si="0">IF(C11,E11-C11/$C$48,NA())</f>
        <v>3.0311915431702592</v>
      </c>
      <c r="H11" s="206">
        <f t="shared" ref="H11:H31" si="1">IF($C11,$C$44*((G11)-$C$69)/((G11)+$C$67*(1+$C$6/$C$68))-$C$47,"")</f>
        <v>-3.6024794403060527</v>
      </c>
      <c r="I11" s="201">
        <f t="shared" ref="I11:I31" si="2">IF($C11,$C$45*(((G11)-$C$69)/(4*(G11)+8*$C$69))-$C$47,"")</f>
        <v>-5.0548077484490834</v>
      </c>
      <c r="J11" s="195">
        <f t="shared" ref="J11:J31" si="3">IF($C11,3*$C$46-$C$47,"")</f>
        <v>33.299989690698297</v>
      </c>
      <c r="K11" s="223">
        <f t="shared" ref="K11:K31" si="4">IF(B11=1,(H11-C11)^2,"")</f>
        <v>0.11054257822622605</v>
      </c>
      <c r="L11" s="223" t="str">
        <f t="shared" ref="L11:L31" si="5">IF(B11=2,(I11-C11)^2,"")</f>
        <v/>
      </c>
      <c r="M11" s="224" t="str">
        <f t="shared" ref="M11:M31" si="6">IF(B11=3,(J11-C11)^2,"")</f>
        <v/>
      </c>
      <c r="N11" s="243">
        <f t="shared" ref="N11:N31" si="7">IF(C11,(C11+$C$47)*(4*G11+8*$C$69)/(G11-$C$69),"")</f>
        <v>69.149434637635181</v>
      </c>
      <c r="O11" s="37"/>
      <c r="P11" s="4"/>
      <c r="Q11" s="4"/>
      <c r="R11" s="4"/>
      <c r="S11" s="4"/>
      <c r="T11" s="4"/>
      <c r="U11" s="10"/>
      <c r="V11" s="178"/>
      <c r="W11" s="178"/>
      <c r="X11" s="178"/>
      <c r="Y11" s="178"/>
      <c r="Z11" s="178"/>
      <c r="AA11" s="178"/>
      <c r="AB11" s="178"/>
      <c r="AC11" s="178"/>
      <c r="AD11" s="178"/>
      <c r="AE11" s="178"/>
      <c r="AF11" s="178"/>
      <c r="AG11" s="178"/>
      <c r="AH11" s="178"/>
      <c r="AI11" s="178"/>
      <c r="AJ11" s="178"/>
      <c r="AK11" s="178"/>
      <c r="AL11" s="178"/>
      <c r="AM11" s="178"/>
      <c r="AN11" s="178"/>
      <c r="AO11" s="178"/>
      <c r="AP11" s="178"/>
      <c r="AQ11" s="178"/>
      <c r="AR11" s="178"/>
      <c r="AS11" s="178"/>
      <c r="AT11" s="178"/>
    </row>
    <row r="12" spans="1:46" ht="13.5" customHeight="1" x14ac:dyDescent="0.25">
      <c r="A12" s="6"/>
      <c r="B12" s="38">
        <v>1</v>
      </c>
      <c r="C12" s="280">
        <v>3.49</v>
      </c>
      <c r="D12" s="39">
        <v>77.5</v>
      </c>
      <c r="E12" s="40">
        <f t="shared" ref="E12:E31" si="8">IF(C12,D12*$C$5*0.001,"")</f>
        <v>7.8275000000000006</v>
      </c>
      <c r="F12" s="36"/>
      <c r="G12" s="236">
        <f t="shared" si="0"/>
        <v>6.8237337964329656</v>
      </c>
      <c r="H12" s="206">
        <f t="shared" si="1"/>
        <v>4.0493879058101445</v>
      </c>
      <c r="I12" s="201">
        <f t="shared" si="2"/>
        <v>7.3172785009745276</v>
      </c>
      <c r="J12" s="195">
        <f t="shared" si="3"/>
        <v>33.299989690698297</v>
      </c>
      <c r="K12" s="225">
        <f t="shared" si="4"/>
        <v>0.31291482916665886</v>
      </c>
      <c r="L12" s="225" t="str">
        <f t="shared" si="5"/>
        <v/>
      </c>
      <c r="M12" s="226" t="str">
        <f t="shared" si="6"/>
        <v/>
      </c>
      <c r="N12" s="244">
        <f t="shared" si="7"/>
        <v>103.81996922665729</v>
      </c>
      <c r="O12" s="37"/>
      <c r="P12" s="4"/>
      <c r="Q12" s="4"/>
      <c r="R12" s="4"/>
      <c r="S12" s="4"/>
      <c r="T12" s="4"/>
      <c r="U12" s="10"/>
      <c r="V12" s="178"/>
      <c r="W12" s="178"/>
      <c r="X12" s="178"/>
      <c r="Y12" s="178"/>
      <c r="Z12" s="178"/>
      <c r="AA12" s="178"/>
      <c r="AB12" s="178"/>
      <c r="AC12" s="178"/>
      <c r="AD12" s="178"/>
      <c r="AE12" s="178"/>
      <c r="AF12" s="178"/>
      <c r="AG12" s="178"/>
      <c r="AH12" s="178"/>
      <c r="AI12" s="178"/>
      <c r="AJ12" s="178"/>
      <c r="AK12" s="178"/>
      <c r="AL12" s="178"/>
      <c r="AM12" s="178"/>
      <c r="AN12" s="178"/>
      <c r="AO12" s="178"/>
      <c r="AP12" s="178"/>
      <c r="AQ12" s="178"/>
      <c r="AR12" s="178"/>
      <c r="AS12" s="178"/>
      <c r="AT12" s="178"/>
    </row>
    <row r="13" spans="1:46" ht="13.5" customHeight="1" x14ac:dyDescent="0.25">
      <c r="A13" s="6"/>
      <c r="B13" s="38">
        <v>1</v>
      </c>
      <c r="C13" s="280">
        <v>10.8</v>
      </c>
      <c r="D13" s="39">
        <v>135</v>
      </c>
      <c r="E13" s="40">
        <f t="shared" si="8"/>
        <v>13.635</v>
      </c>
      <c r="F13" s="36"/>
      <c r="G13" s="236">
        <f t="shared" si="0"/>
        <v>10.528789398703731</v>
      </c>
      <c r="H13" s="206">
        <f t="shared" si="1"/>
        <v>10.749180818313739</v>
      </c>
      <c r="I13" s="201">
        <f t="shared" si="2"/>
        <v>14.372568692322176</v>
      </c>
      <c r="J13" s="195">
        <f t="shared" si="3"/>
        <v>33.299989690698297</v>
      </c>
      <c r="K13" s="225">
        <f t="shared" si="4"/>
        <v>2.5825892272612378E-3</v>
      </c>
      <c r="L13" s="225" t="str">
        <f t="shared" si="5"/>
        <v/>
      </c>
      <c r="M13" s="226" t="str">
        <f t="shared" si="6"/>
        <v/>
      </c>
      <c r="N13" s="244">
        <f t="shared" si="7"/>
        <v>136.94939747412212</v>
      </c>
      <c r="O13" s="37"/>
      <c r="P13" s="4"/>
      <c r="Q13" s="4"/>
      <c r="R13" s="4"/>
      <c r="S13" s="4"/>
      <c r="T13" s="4"/>
      <c r="U13" s="10"/>
      <c r="V13" s="178"/>
      <c r="W13" s="178"/>
      <c r="X13" s="178"/>
      <c r="Y13" s="178"/>
      <c r="Z13" s="178"/>
      <c r="AA13" s="178"/>
      <c r="AB13" s="178"/>
      <c r="AC13" s="178"/>
      <c r="AD13" s="178"/>
      <c r="AE13" s="178"/>
      <c r="AF13" s="178"/>
      <c r="AG13" s="178"/>
      <c r="AH13" s="178"/>
      <c r="AI13" s="178"/>
      <c r="AJ13" s="178"/>
      <c r="AK13" s="178"/>
      <c r="AL13" s="178"/>
      <c r="AM13" s="178"/>
      <c r="AN13" s="178"/>
      <c r="AO13" s="178"/>
      <c r="AP13" s="178"/>
      <c r="AQ13" s="178"/>
      <c r="AR13" s="178"/>
      <c r="AS13" s="178"/>
      <c r="AT13" s="178"/>
    </row>
    <row r="14" spans="1:46" ht="13.5" customHeight="1" x14ac:dyDescent="0.25">
      <c r="A14" s="6"/>
      <c r="B14" s="38">
        <v>1</v>
      </c>
      <c r="C14" s="280">
        <v>17.8</v>
      </c>
      <c r="D14" s="39">
        <v>197</v>
      </c>
      <c r="E14" s="40">
        <f t="shared" si="8"/>
        <v>19.897000000000002</v>
      </c>
      <c r="F14" s="36"/>
      <c r="G14" s="236">
        <f t="shared" si="0"/>
        <v>14.777504749715412</v>
      </c>
      <c r="H14" s="206">
        <f t="shared" si="1"/>
        <v>17.633429691893937</v>
      </c>
      <c r="I14" s="201">
        <f t="shared" si="2"/>
        <v>19.572242445772204</v>
      </c>
      <c r="J14" s="195">
        <f t="shared" si="3"/>
        <v>33.299989690698297</v>
      </c>
      <c r="K14" s="225">
        <f t="shared" si="4"/>
        <v>2.7745667542548903E-2</v>
      </c>
      <c r="L14" s="225" t="str">
        <f t="shared" si="5"/>
        <v/>
      </c>
      <c r="M14" s="226" t="str">
        <f t="shared" si="6"/>
        <v/>
      </c>
      <c r="N14" s="244">
        <f t="shared" si="7"/>
        <v>160.5708481164688</v>
      </c>
      <c r="O14" s="37"/>
      <c r="P14" s="4"/>
      <c r="Q14" s="4"/>
      <c r="R14" s="4"/>
      <c r="S14" s="4"/>
      <c r="T14" s="4"/>
      <c r="U14" s="10"/>
      <c r="V14" s="178"/>
      <c r="W14" s="178"/>
      <c r="X14" s="178"/>
      <c r="Y14" s="178"/>
      <c r="Z14" s="178"/>
      <c r="AA14" s="178"/>
      <c r="AB14" s="178"/>
      <c r="AC14" s="178"/>
      <c r="AD14" s="178"/>
      <c r="AE14" s="178"/>
      <c r="AF14" s="178"/>
      <c r="AG14" s="178"/>
      <c r="AH14" s="178"/>
      <c r="AI14" s="178"/>
      <c r="AJ14" s="178"/>
      <c r="AK14" s="178"/>
      <c r="AL14" s="178"/>
      <c r="AM14" s="178"/>
      <c r="AN14" s="178"/>
      <c r="AO14" s="178"/>
      <c r="AP14" s="178"/>
      <c r="AQ14" s="178"/>
      <c r="AR14" s="178"/>
      <c r="AS14" s="178"/>
      <c r="AT14" s="178"/>
    </row>
    <row r="15" spans="1:46" ht="13.5" customHeight="1" x14ac:dyDescent="0.25">
      <c r="A15" s="6"/>
      <c r="B15" s="38">
        <v>2</v>
      </c>
      <c r="C15" s="280">
        <v>23.5</v>
      </c>
      <c r="D15" s="39">
        <v>266</v>
      </c>
      <c r="E15" s="40">
        <f t="shared" si="8"/>
        <v>26.866</v>
      </c>
      <c r="F15" s="36"/>
      <c r="G15" s="236">
        <f t="shared" si="0"/>
        <v>20.10711582125349</v>
      </c>
      <c r="H15" s="206">
        <f t="shared" si="1"/>
        <v>25.258438777661766</v>
      </c>
      <c r="I15" s="201">
        <f t="shared" si="2"/>
        <v>23.830302397100841</v>
      </c>
      <c r="J15" s="195">
        <f t="shared" si="3"/>
        <v>33.299989690698297</v>
      </c>
      <c r="K15" s="225" t="str">
        <f t="shared" si="4"/>
        <v/>
      </c>
      <c r="L15" s="225">
        <f t="shared" si="5"/>
        <v>0.10909967353056149</v>
      </c>
      <c r="M15" s="226" t="str">
        <f t="shared" si="6"/>
        <v/>
      </c>
      <c r="N15" s="244">
        <f t="shared" si="7"/>
        <v>172.64173916581481</v>
      </c>
      <c r="O15" s="37"/>
      <c r="P15" s="4"/>
      <c r="Q15" s="4"/>
      <c r="R15" s="4"/>
      <c r="S15" s="4"/>
      <c r="T15" s="4"/>
      <c r="U15" s="10"/>
      <c r="V15" s="178"/>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row>
    <row r="16" spans="1:46" ht="13.5" customHeight="1" x14ac:dyDescent="0.25">
      <c r="A16" s="6"/>
      <c r="B16" s="38">
        <v>2</v>
      </c>
      <c r="C16" s="280">
        <v>27.6</v>
      </c>
      <c r="D16" s="39">
        <v>344</v>
      </c>
      <c r="E16" s="40">
        <f t="shared" si="8"/>
        <v>34.744</v>
      </c>
      <c r="F16" s="36"/>
      <c r="G16" s="236">
        <f t="shared" si="0"/>
        <v>26.805906241131758</v>
      </c>
      <c r="H16" s="206">
        <f t="shared" si="1"/>
        <v>33.540375922209286</v>
      </c>
      <c r="I16" s="201">
        <f t="shared" si="2"/>
        <v>27.3047797826504</v>
      </c>
      <c r="J16" s="195">
        <f t="shared" si="3"/>
        <v>33.299989690698297</v>
      </c>
      <c r="K16" s="225" t="str">
        <f t="shared" si="4"/>
        <v/>
      </c>
      <c r="L16" s="225">
        <f t="shared" si="5"/>
        <v>8.7154976731946193E-2</v>
      </c>
      <c r="M16" s="226" t="str">
        <f t="shared" si="6"/>
        <v/>
      </c>
      <c r="N16" s="244">
        <f t="shared" si="7"/>
        <v>176.62452138589245</v>
      </c>
      <c r="O16" s="37"/>
      <c r="P16" s="4"/>
      <c r="Q16" s="4"/>
      <c r="R16" s="4"/>
      <c r="S16" s="4"/>
      <c r="T16" s="4"/>
      <c r="U16" s="10"/>
      <c r="V16" s="178"/>
      <c r="W16" s="178"/>
      <c r="X16" s="178"/>
      <c r="Y16" s="178"/>
      <c r="Z16" s="178"/>
      <c r="AA16" s="178"/>
      <c r="AB16" s="178"/>
      <c r="AC16" s="178"/>
      <c r="AD16" s="178"/>
      <c r="AE16" s="178"/>
      <c r="AF16" s="178"/>
      <c r="AG16" s="178"/>
      <c r="AH16" s="178"/>
      <c r="AI16" s="178"/>
      <c r="AJ16" s="178"/>
      <c r="AK16" s="178"/>
      <c r="AL16" s="178"/>
      <c r="AM16" s="178"/>
      <c r="AN16" s="178"/>
      <c r="AO16" s="178"/>
      <c r="AP16" s="178"/>
      <c r="AQ16" s="178"/>
      <c r="AR16" s="178"/>
      <c r="AS16" s="178"/>
      <c r="AT16" s="178"/>
    </row>
    <row r="17" spans="1:46" ht="13.5" customHeight="1" x14ac:dyDescent="0.25">
      <c r="A17" s="6"/>
      <c r="B17" s="38">
        <v>2</v>
      </c>
      <c r="C17" s="280">
        <v>30.5</v>
      </c>
      <c r="D17" s="39">
        <v>428</v>
      </c>
      <c r="E17" s="40">
        <f t="shared" si="8"/>
        <v>43.228000000000002</v>
      </c>
      <c r="F17" s="36"/>
      <c r="G17" s="236">
        <f t="shared" si="0"/>
        <v>34.455831172265171</v>
      </c>
      <c r="H17" s="206">
        <f t="shared" si="1"/>
        <v>41.58745331563285</v>
      </c>
      <c r="I17" s="201">
        <f t="shared" si="2"/>
        <v>29.915040621182865</v>
      </c>
      <c r="J17" s="195">
        <f t="shared" si="3"/>
        <v>33.299989690698297</v>
      </c>
      <c r="K17" s="225" t="str">
        <f t="shared" si="4"/>
        <v/>
      </c>
      <c r="L17" s="225">
        <f t="shared" si="5"/>
        <v>0.34217747486612898</v>
      </c>
      <c r="M17" s="226" t="str">
        <f t="shared" si="6"/>
        <v/>
      </c>
      <c r="N17" s="244">
        <f t="shared" si="7"/>
        <v>178.06385563176985</v>
      </c>
      <c r="O17" s="37"/>
      <c r="P17" s="4"/>
      <c r="Q17" s="4"/>
      <c r="R17" s="4"/>
      <c r="S17" s="4"/>
      <c r="T17" s="4"/>
      <c r="U17" s="10"/>
      <c r="V17" s="178"/>
      <c r="W17" s="178"/>
      <c r="X17" s="178"/>
      <c r="Y17" s="178"/>
      <c r="Z17" s="178"/>
      <c r="AA17" s="178"/>
      <c r="AB17" s="178"/>
      <c r="AC17" s="178"/>
      <c r="AD17" s="178"/>
      <c r="AE17" s="178"/>
      <c r="AF17" s="178"/>
      <c r="AG17" s="178"/>
      <c r="AH17" s="178"/>
      <c r="AI17" s="178"/>
      <c r="AJ17" s="178"/>
      <c r="AK17" s="178"/>
      <c r="AL17" s="178"/>
      <c r="AM17" s="178"/>
      <c r="AN17" s="178"/>
      <c r="AO17" s="178"/>
      <c r="AP17" s="178"/>
      <c r="AQ17" s="178"/>
      <c r="AR17" s="178"/>
      <c r="AS17" s="178"/>
      <c r="AT17" s="178"/>
    </row>
    <row r="18" spans="1:46" ht="13.5" customHeight="1" x14ac:dyDescent="0.25">
      <c r="A18" s="6"/>
      <c r="B18" s="38">
        <v>2</v>
      </c>
      <c r="C18" s="280">
        <v>31.7</v>
      </c>
      <c r="D18" s="39">
        <v>517</v>
      </c>
      <c r="E18" s="40">
        <f t="shared" si="8"/>
        <v>52.216999999999999</v>
      </c>
      <c r="F18" s="36"/>
      <c r="G18" s="236">
        <f t="shared" si="0"/>
        <v>43.099696661010029</v>
      </c>
      <c r="H18" s="206">
        <f t="shared" si="1"/>
        <v>49.266903618396078</v>
      </c>
      <c r="I18" s="201">
        <f t="shared" si="2"/>
        <v>31.914366956484113</v>
      </c>
      <c r="J18" s="195">
        <f t="shared" si="3"/>
        <v>33.299989690698297</v>
      </c>
      <c r="K18" s="225" t="str">
        <f t="shared" si="4"/>
        <v/>
      </c>
      <c r="L18" s="225">
        <f t="shared" si="5"/>
        <v>4.5953192032261725E-2</v>
      </c>
      <c r="M18" s="226" t="str">
        <f t="shared" si="6"/>
        <v/>
      </c>
      <c r="N18" s="244">
        <f t="shared" si="7"/>
        <v>173.76702936186604</v>
      </c>
      <c r="O18" s="37"/>
      <c r="P18" s="4"/>
      <c r="Q18" s="4"/>
      <c r="R18" s="4"/>
      <c r="S18" s="4"/>
      <c r="T18" s="4"/>
      <c r="U18" s="10"/>
      <c r="V18" s="178"/>
      <c r="W18" s="178"/>
      <c r="X18" s="178"/>
      <c r="Y18" s="178"/>
      <c r="Z18" s="178"/>
      <c r="AA18" s="178"/>
      <c r="AB18" s="178"/>
      <c r="AC18" s="178"/>
      <c r="AD18" s="178"/>
      <c r="AE18" s="178"/>
      <c r="AF18" s="178"/>
      <c r="AG18" s="178"/>
      <c r="AH18" s="178"/>
      <c r="AI18" s="178"/>
      <c r="AJ18" s="178"/>
      <c r="AK18" s="178"/>
      <c r="AL18" s="178"/>
      <c r="AM18" s="178"/>
      <c r="AN18" s="178"/>
      <c r="AO18" s="178"/>
      <c r="AP18" s="178"/>
      <c r="AQ18" s="178"/>
      <c r="AR18" s="178"/>
      <c r="AS18" s="178"/>
      <c r="AT18" s="178"/>
    </row>
    <row r="19" spans="1:46" ht="13.5" customHeight="1" x14ac:dyDescent="0.25">
      <c r="A19" s="6"/>
      <c r="B19" s="38">
        <v>2</v>
      </c>
      <c r="C19" s="280">
        <v>33</v>
      </c>
      <c r="D19" s="39">
        <v>606</v>
      </c>
      <c r="E19" s="40">
        <f t="shared" si="8"/>
        <v>61.206000000000003</v>
      </c>
      <c r="F19" s="36"/>
      <c r="G19" s="236">
        <f t="shared" si="0"/>
        <v>51.714800940483627</v>
      </c>
      <c r="H19" s="206">
        <f t="shared" si="1"/>
        <v>55.75645391580165</v>
      </c>
      <c r="I19" s="201">
        <f t="shared" si="2"/>
        <v>33.326075278954853</v>
      </c>
      <c r="J19" s="195">
        <f t="shared" si="3"/>
        <v>33.299989690698297</v>
      </c>
      <c r="K19" s="225" t="str">
        <f t="shared" si="4"/>
        <v/>
      </c>
      <c r="L19" s="225">
        <f t="shared" si="5"/>
        <v>0.10632508754548542</v>
      </c>
      <c r="M19" s="226" t="str">
        <f t="shared" si="6"/>
        <v/>
      </c>
      <c r="N19" s="244">
        <f t="shared" si="7"/>
        <v>173.25956892772319</v>
      </c>
      <c r="O19" s="37"/>
      <c r="P19" s="4"/>
      <c r="Q19" s="4"/>
      <c r="R19" s="4"/>
      <c r="S19" s="4"/>
      <c r="T19" s="4"/>
      <c r="U19" s="10"/>
      <c r="V19" s="178"/>
      <c r="W19" s="178"/>
      <c r="X19" s="178"/>
      <c r="Y19" s="178"/>
      <c r="Z19" s="178"/>
      <c r="AA19" s="178"/>
      <c r="AB19" s="178"/>
      <c r="AC19" s="178"/>
      <c r="AD19" s="178"/>
      <c r="AE19" s="178"/>
      <c r="AF19" s="178"/>
      <c r="AG19" s="178"/>
      <c r="AH19" s="178"/>
      <c r="AI19" s="178"/>
      <c r="AJ19" s="178"/>
      <c r="AK19" s="178"/>
      <c r="AL19" s="178"/>
      <c r="AM19" s="178"/>
      <c r="AN19" s="178"/>
      <c r="AO19" s="178"/>
      <c r="AP19" s="178"/>
      <c r="AQ19" s="178"/>
      <c r="AR19" s="178"/>
      <c r="AS19" s="178"/>
      <c r="AT19" s="178"/>
    </row>
    <row r="20" spans="1:46" ht="13.5" customHeight="1" x14ac:dyDescent="0.25">
      <c r="A20" s="6"/>
      <c r="B20" s="38">
        <v>3</v>
      </c>
      <c r="C20" s="280">
        <v>33.299999999999997</v>
      </c>
      <c r="D20" s="39">
        <v>698</v>
      </c>
      <c r="E20" s="40">
        <f t="shared" si="8"/>
        <v>70.498000000000005</v>
      </c>
      <c r="F20" s="36"/>
      <c r="G20" s="236">
        <f t="shared" si="0"/>
        <v>60.920517312669844</v>
      </c>
      <c r="H20" s="206">
        <f t="shared" si="1"/>
        <v>61.68340513990578</v>
      </c>
      <c r="I20" s="201">
        <f t="shared" si="2"/>
        <v>34.441561193274133</v>
      </c>
      <c r="J20" s="195">
        <f t="shared" si="3"/>
        <v>33.299989690698297</v>
      </c>
      <c r="K20" s="225" t="str">
        <f t="shared" si="4"/>
        <v/>
      </c>
      <c r="L20" s="225" t="str">
        <f t="shared" si="5"/>
        <v/>
      </c>
      <c r="M20" s="226">
        <f t="shared" si="6"/>
        <v>1.062817015481697E-10</v>
      </c>
      <c r="N20" s="244">
        <f t="shared" si="7"/>
        <v>169.40647854428212</v>
      </c>
      <c r="O20" s="37"/>
      <c r="P20" s="4"/>
      <c r="Q20" s="4"/>
      <c r="R20" s="4"/>
      <c r="S20" s="4"/>
      <c r="T20" s="4"/>
      <c r="U20" s="10"/>
      <c r="V20" s="178"/>
      <c r="W20" s="178"/>
      <c r="X20" s="178"/>
      <c r="Y20" s="178"/>
      <c r="Z20" s="178"/>
      <c r="AA20" s="178"/>
      <c r="AB20" s="178"/>
      <c r="AC20" s="178"/>
      <c r="AD20" s="178"/>
      <c r="AE20" s="178"/>
      <c r="AF20" s="178"/>
      <c r="AG20" s="178"/>
      <c r="AH20" s="178"/>
      <c r="AI20" s="178"/>
      <c r="AJ20" s="178"/>
      <c r="AK20" s="178"/>
      <c r="AL20" s="178"/>
      <c r="AM20" s="178"/>
      <c r="AN20" s="178"/>
      <c r="AO20" s="178"/>
      <c r="AP20" s="178"/>
      <c r="AQ20" s="178"/>
      <c r="AR20" s="178"/>
      <c r="AS20" s="178"/>
      <c r="AT20" s="178"/>
    </row>
    <row r="21" spans="1:46" ht="13.5" customHeight="1" x14ac:dyDescent="0.25">
      <c r="A21" s="6"/>
      <c r="B21" s="38">
        <v>3</v>
      </c>
      <c r="C21" s="280">
        <v>33.299999999999997</v>
      </c>
      <c r="D21" s="39">
        <v>791</v>
      </c>
      <c r="E21" s="40">
        <f t="shared" si="8"/>
        <v>79.891000000000005</v>
      </c>
      <c r="F21" s="36"/>
      <c r="G21" s="236">
        <f t="shared" si="0"/>
        <v>70.313517312669845</v>
      </c>
      <c r="H21" s="206">
        <f t="shared" si="1"/>
        <v>66.879174411889835</v>
      </c>
      <c r="I21" s="201">
        <f t="shared" si="2"/>
        <v>35.30763535100958</v>
      </c>
      <c r="J21" s="195">
        <f t="shared" si="3"/>
        <v>33.299989690698297</v>
      </c>
      <c r="K21" s="225" t="str">
        <f t="shared" si="4"/>
        <v/>
      </c>
      <c r="L21" s="225" t="str">
        <f t="shared" si="5"/>
        <v/>
      </c>
      <c r="M21" s="226">
        <f t="shared" si="6"/>
        <v>1.062817015481697E-10</v>
      </c>
      <c r="N21" s="244">
        <f t="shared" si="7"/>
        <v>165.4845939538497</v>
      </c>
      <c r="O21" s="37"/>
      <c r="P21" s="4"/>
      <c r="Q21" s="4"/>
      <c r="R21" s="4"/>
      <c r="S21" s="4"/>
      <c r="T21" s="4"/>
      <c r="U21" s="10"/>
      <c r="V21" s="178"/>
      <c r="W21" s="178"/>
      <c r="X21" s="178"/>
      <c r="Y21" s="178"/>
      <c r="Z21" s="178"/>
      <c r="AA21" s="178"/>
      <c r="AB21" s="178"/>
      <c r="AC21" s="178"/>
      <c r="AD21" s="178"/>
      <c r="AE21" s="178"/>
      <c r="AF21" s="178"/>
      <c r="AG21" s="178"/>
      <c r="AH21" s="178"/>
      <c r="AI21" s="178"/>
      <c r="AJ21" s="178"/>
      <c r="AK21" s="178"/>
      <c r="AL21" s="178"/>
      <c r="AM21" s="178"/>
      <c r="AN21" s="178"/>
      <c r="AO21" s="178"/>
      <c r="AP21" s="178"/>
      <c r="AQ21" s="178"/>
      <c r="AR21" s="178"/>
      <c r="AS21" s="178"/>
      <c r="AT21" s="178"/>
    </row>
    <row r="22" spans="1:46" ht="13.5" customHeight="1" x14ac:dyDescent="0.25">
      <c r="A22" s="6"/>
      <c r="B22" s="45"/>
      <c r="C22" s="281"/>
      <c r="D22" s="46"/>
      <c r="E22" s="47" t="str">
        <f t="shared" si="8"/>
        <v/>
      </c>
      <c r="F22" s="36"/>
      <c r="G22" s="236" t="e">
        <f>IF(C22,E22-C22/$C$48,NA())</f>
        <v>#N/A</v>
      </c>
      <c r="H22" s="207" t="str">
        <f t="shared" si="1"/>
        <v/>
      </c>
      <c r="I22" s="202" t="str">
        <f t="shared" si="2"/>
        <v/>
      </c>
      <c r="J22" s="196" t="str">
        <f t="shared" si="3"/>
        <v/>
      </c>
      <c r="K22" s="225" t="str">
        <f t="shared" si="4"/>
        <v/>
      </c>
      <c r="L22" s="225" t="str">
        <f t="shared" si="5"/>
        <v/>
      </c>
      <c r="M22" s="226" t="str">
        <f t="shared" si="6"/>
        <v/>
      </c>
      <c r="N22" s="245" t="str">
        <f t="shared" si="7"/>
        <v/>
      </c>
      <c r="O22" s="37"/>
      <c r="P22" s="4"/>
      <c r="Q22" s="4"/>
      <c r="R22" s="4"/>
      <c r="S22" s="4"/>
      <c r="T22" s="4"/>
      <c r="U22" s="10"/>
      <c r="V22" s="178"/>
      <c r="W22" s="178"/>
      <c r="X22" s="178"/>
      <c r="Y22" s="178"/>
      <c r="Z22" s="178"/>
      <c r="AA22" s="178"/>
      <c r="AB22" s="178"/>
      <c r="AC22" s="178"/>
      <c r="AD22" s="178"/>
      <c r="AE22" s="178"/>
      <c r="AF22" s="178"/>
      <c r="AG22" s="178"/>
      <c r="AH22" s="178"/>
      <c r="AI22" s="178"/>
      <c r="AJ22" s="178"/>
      <c r="AK22" s="178"/>
      <c r="AL22" s="178"/>
      <c r="AM22" s="178"/>
      <c r="AN22" s="178"/>
      <c r="AO22" s="178"/>
      <c r="AP22" s="178"/>
      <c r="AQ22" s="178"/>
      <c r="AR22" s="178"/>
      <c r="AS22" s="178"/>
      <c r="AT22" s="178"/>
    </row>
    <row r="23" spans="1:46" ht="13.5" customHeight="1" x14ac:dyDescent="0.25">
      <c r="A23" s="6"/>
      <c r="B23" s="45"/>
      <c r="C23" s="48"/>
      <c r="D23" s="49"/>
      <c r="E23" s="50" t="str">
        <f t="shared" si="8"/>
        <v/>
      </c>
      <c r="F23" s="36"/>
      <c r="G23" s="236" t="e">
        <f t="shared" ref="G23:G31" si="9">IF(C23,E23-C23/$C$48,NA())</f>
        <v>#N/A</v>
      </c>
      <c r="H23" s="207" t="str">
        <f t="shared" si="1"/>
        <v/>
      </c>
      <c r="I23" s="202" t="str">
        <f t="shared" si="2"/>
        <v/>
      </c>
      <c r="J23" s="196" t="str">
        <f t="shared" si="3"/>
        <v/>
      </c>
      <c r="K23" s="225" t="str">
        <f t="shared" si="4"/>
        <v/>
      </c>
      <c r="L23" s="225" t="str">
        <f t="shared" si="5"/>
        <v/>
      </c>
      <c r="M23" s="226" t="str">
        <f t="shared" si="6"/>
        <v/>
      </c>
      <c r="N23" s="245" t="str">
        <f t="shared" si="7"/>
        <v/>
      </c>
      <c r="O23" s="37"/>
      <c r="P23" s="4"/>
      <c r="Q23" s="4"/>
      <c r="R23" s="4"/>
      <c r="S23" s="4"/>
      <c r="T23" s="4"/>
      <c r="U23" s="10"/>
      <c r="V23" s="178"/>
      <c r="W23" s="178"/>
      <c r="X23" s="178"/>
      <c r="Y23" s="178"/>
      <c r="Z23" s="178"/>
      <c r="AA23" s="178"/>
      <c r="AB23" s="178"/>
      <c r="AC23" s="178"/>
      <c r="AD23" s="178"/>
      <c r="AE23" s="178"/>
      <c r="AF23" s="178"/>
      <c r="AG23" s="178"/>
      <c r="AH23" s="178"/>
      <c r="AI23" s="178"/>
      <c r="AJ23" s="178"/>
      <c r="AK23" s="178"/>
      <c r="AL23" s="178"/>
      <c r="AM23" s="178"/>
      <c r="AN23" s="178"/>
      <c r="AO23" s="178"/>
      <c r="AP23" s="178"/>
      <c r="AQ23" s="178"/>
      <c r="AR23" s="178"/>
      <c r="AS23" s="178"/>
      <c r="AT23" s="178"/>
    </row>
    <row r="24" spans="1:46" ht="13.5" customHeight="1" x14ac:dyDescent="0.25">
      <c r="A24" s="6"/>
      <c r="B24" s="45"/>
      <c r="C24" s="48"/>
      <c r="D24" s="49"/>
      <c r="E24" s="50" t="str">
        <f t="shared" si="8"/>
        <v/>
      </c>
      <c r="F24" s="36"/>
      <c r="G24" s="236" t="e">
        <f t="shared" si="9"/>
        <v>#N/A</v>
      </c>
      <c r="H24" s="207" t="str">
        <f t="shared" si="1"/>
        <v/>
      </c>
      <c r="I24" s="202" t="str">
        <f t="shared" si="2"/>
        <v/>
      </c>
      <c r="J24" s="196" t="str">
        <f t="shared" si="3"/>
        <v/>
      </c>
      <c r="K24" s="225" t="str">
        <f t="shared" si="4"/>
        <v/>
      </c>
      <c r="L24" s="225" t="str">
        <f t="shared" si="5"/>
        <v/>
      </c>
      <c r="M24" s="226" t="str">
        <f t="shared" si="6"/>
        <v/>
      </c>
      <c r="N24" s="245" t="str">
        <f t="shared" si="7"/>
        <v/>
      </c>
      <c r="O24" s="37"/>
      <c r="P24" s="4"/>
      <c r="Q24" s="4"/>
      <c r="R24" s="4"/>
      <c r="S24" s="4"/>
      <c r="T24" s="4"/>
      <c r="U24" s="10"/>
      <c r="V24" s="178"/>
      <c r="W24" s="178"/>
      <c r="X24" s="178"/>
      <c r="Y24" s="178"/>
      <c r="Z24" s="178"/>
      <c r="AA24" s="178"/>
      <c r="AB24" s="178"/>
      <c r="AC24" s="178"/>
      <c r="AD24" s="178"/>
      <c r="AE24" s="178"/>
      <c r="AF24" s="178"/>
      <c r="AG24" s="178"/>
      <c r="AH24" s="178"/>
      <c r="AI24" s="178"/>
      <c r="AJ24" s="178"/>
      <c r="AK24" s="178"/>
      <c r="AL24" s="178"/>
      <c r="AM24" s="178"/>
      <c r="AN24" s="178"/>
      <c r="AO24" s="178"/>
      <c r="AP24" s="178"/>
      <c r="AQ24" s="178"/>
      <c r="AR24" s="178"/>
      <c r="AS24" s="178"/>
      <c r="AT24" s="178"/>
    </row>
    <row r="25" spans="1:46" ht="13.5" customHeight="1" x14ac:dyDescent="0.25">
      <c r="A25" s="6"/>
      <c r="B25" s="45"/>
      <c r="C25" s="48"/>
      <c r="D25" s="49"/>
      <c r="E25" s="50" t="str">
        <f t="shared" si="8"/>
        <v/>
      </c>
      <c r="F25" s="36"/>
      <c r="G25" s="236" t="e">
        <f t="shared" si="9"/>
        <v>#N/A</v>
      </c>
      <c r="H25" s="207" t="str">
        <f t="shared" si="1"/>
        <v/>
      </c>
      <c r="I25" s="202" t="str">
        <f t="shared" si="2"/>
        <v/>
      </c>
      <c r="J25" s="196" t="str">
        <f t="shared" si="3"/>
        <v/>
      </c>
      <c r="K25" s="225" t="str">
        <f t="shared" si="4"/>
        <v/>
      </c>
      <c r="L25" s="225" t="str">
        <f t="shared" si="5"/>
        <v/>
      </c>
      <c r="M25" s="226" t="str">
        <f t="shared" si="6"/>
        <v/>
      </c>
      <c r="N25" s="245" t="str">
        <f t="shared" si="7"/>
        <v/>
      </c>
      <c r="O25" s="37"/>
      <c r="P25" s="4"/>
      <c r="Q25" s="4"/>
      <c r="R25" s="4"/>
      <c r="S25" s="4"/>
      <c r="T25" s="4"/>
      <c r="U25" s="10"/>
      <c r="V25" s="178"/>
      <c r="W25" s="178"/>
      <c r="X25" s="178"/>
      <c r="Y25" s="178"/>
      <c r="Z25" s="178"/>
      <c r="AA25" s="178"/>
      <c r="AB25" s="178"/>
      <c r="AC25" s="178"/>
      <c r="AD25" s="178"/>
      <c r="AE25" s="178"/>
      <c r="AF25" s="178"/>
      <c r="AG25" s="178"/>
      <c r="AH25" s="178"/>
      <c r="AI25" s="178"/>
      <c r="AJ25" s="178"/>
      <c r="AK25" s="178"/>
      <c r="AL25" s="178"/>
      <c r="AM25" s="178"/>
      <c r="AN25" s="178"/>
      <c r="AO25" s="178"/>
      <c r="AP25" s="178"/>
      <c r="AQ25" s="178"/>
      <c r="AR25" s="178"/>
      <c r="AS25" s="178"/>
      <c r="AT25" s="178"/>
    </row>
    <row r="26" spans="1:46" ht="13.5" customHeight="1" x14ac:dyDescent="0.25">
      <c r="A26" s="6"/>
      <c r="B26" s="45"/>
      <c r="C26" s="48"/>
      <c r="D26" s="49"/>
      <c r="E26" s="50" t="str">
        <f t="shared" si="8"/>
        <v/>
      </c>
      <c r="F26" s="36"/>
      <c r="G26" s="236" t="e">
        <f t="shared" si="9"/>
        <v>#N/A</v>
      </c>
      <c r="H26" s="207" t="str">
        <f t="shared" si="1"/>
        <v/>
      </c>
      <c r="I26" s="202" t="str">
        <f t="shared" si="2"/>
        <v/>
      </c>
      <c r="J26" s="196" t="str">
        <f t="shared" si="3"/>
        <v/>
      </c>
      <c r="K26" s="225" t="str">
        <f t="shared" si="4"/>
        <v/>
      </c>
      <c r="L26" s="225" t="str">
        <f t="shared" si="5"/>
        <v/>
      </c>
      <c r="M26" s="226" t="str">
        <f t="shared" si="6"/>
        <v/>
      </c>
      <c r="N26" s="245" t="str">
        <f t="shared" si="7"/>
        <v/>
      </c>
      <c r="O26" s="37"/>
      <c r="P26" s="4"/>
      <c r="Q26" s="4"/>
      <c r="R26" s="4"/>
      <c r="S26" s="4"/>
      <c r="T26" s="4"/>
      <c r="U26" s="10"/>
      <c r="V26" s="178"/>
      <c r="W26" s="178"/>
      <c r="X26" s="178"/>
      <c r="Y26" s="178"/>
      <c r="Z26" s="178"/>
      <c r="AA26" s="178"/>
      <c r="AB26" s="178"/>
      <c r="AC26" s="178"/>
      <c r="AD26" s="178"/>
      <c r="AE26" s="178"/>
      <c r="AF26" s="178"/>
      <c r="AG26" s="178"/>
      <c r="AH26" s="178"/>
      <c r="AI26" s="178"/>
      <c r="AJ26" s="178"/>
      <c r="AK26" s="178"/>
      <c r="AL26" s="178"/>
      <c r="AM26" s="178"/>
      <c r="AN26" s="178"/>
      <c r="AO26" s="178"/>
      <c r="AP26" s="178"/>
      <c r="AQ26" s="178"/>
      <c r="AR26" s="178"/>
      <c r="AS26" s="178"/>
      <c r="AT26" s="178"/>
    </row>
    <row r="27" spans="1:46" ht="13.5" customHeight="1" x14ac:dyDescent="0.25">
      <c r="A27" s="6"/>
      <c r="B27" s="45"/>
      <c r="C27" s="48"/>
      <c r="D27" s="49"/>
      <c r="E27" s="50" t="str">
        <f t="shared" si="8"/>
        <v/>
      </c>
      <c r="F27" s="36"/>
      <c r="G27" s="236" t="e">
        <f t="shared" si="9"/>
        <v>#N/A</v>
      </c>
      <c r="H27" s="207" t="str">
        <f t="shared" si="1"/>
        <v/>
      </c>
      <c r="I27" s="202" t="str">
        <f t="shared" si="2"/>
        <v/>
      </c>
      <c r="J27" s="196" t="str">
        <f t="shared" si="3"/>
        <v/>
      </c>
      <c r="K27" s="225" t="str">
        <f t="shared" si="4"/>
        <v/>
      </c>
      <c r="L27" s="225" t="str">
        <f t="shared" si="5"/>
        <v/>
      </c>
      <c r="M27" s="226" t="str">
        <f t="shared" si="6"/>
        <v/>
      </c>
      <c r="N27" s="245" t="str">
        <f t="shared" si="7"/>
        <v/>
      </c>
      <c r="O27" s="37"/>
      <c r="P27" s="4"/>
      <c r="Q27" s="4"/>
      <c r="R27" s="4"/>
      <c r="S27" s="4"/>
      <c r="T27" s="4"/>
      <c r="U27" s="10"/>
      <c r="V27" s="178"/>
      <c r="W27" s="178"/>
      <c r="X27" s="178"/>
      <c r="Y27" s="178"/>
      <c r="Z27" s="178"/>
      <c r="AA27" s="178"/>
      <c r="AB27" s="178"/>
      <c r="AC27" s="178"/>
      <c r="AD27" s="178"/>
      <c r="AE27" s="178"/>
      <c r="AF27" s="178"/>
      <c r="AG27" s="178"/>
      <c r="AH27" s="178"/>
      <c r="AI27" s="178"/>
      <c r="AJ27" s="178"/>
      <c r="AK27" s="178"/>
      <c r="AL27" s="178"/>
      <c r="AM27" s="178"/>
      <c r="AN27" s="178"/>
      <c r="AO27" s="178"/>
      <c r="AP27" s="178"/>
      <c r="AQ27" s="178"/>
      <c r="AR27" s="178"/>
      <c r="AS27" s="178"/>
      <c r="AT27" s="178"/>
    </row>
    <row r="28" spans="1:46" ht="13.5" customHeight="1" x14ac:dyDescent="0.25">
      <c r="A28" s="11"/>
      <c r="B28" s="45"/>
      <c r="C28" s="48"/>
      <c r="D28" s="49"/>
      <c r="E28" s="50" t="str">
        <f t="shared" si="8"/>
        <v/>
      </c>
      <c r="F28" s="51"/>
      <c r="G28" s="236" t="e">
        <f t="shared" si="9"/>
        <v>#N/A</v>
      </c>
      <c r="H28" s="207" t="str">
        <f t="shared" si="1"/>
        <v/>
      </c>
      <c r="I28" s="202" t="str">
        <f t="shared" si="2"/>
        <v/>
      </c>
      <c r="J28" s="196" t="str">
        <f t="shared" si="3"/>
        <v/>
      </c>
      <c r="K28" s="225" t="str">
        <f t="shared" si="4"/>
        <v/>
      </c>
      <c r="L28" s="225" t="str">
        <f t="shared" si="5"/>
        <v/>
      </c>
      <c r="M28" s="226" t="str">
        <f t="shared" si="6"/>
        <v/>
      </c>
      <c r="N28" s="245" t="str">
        <f t="shared" si="7"/>
        <v/>
      </c>
      <c r="O28" s="52"/>
      <c r="P28" s="15"/>
      <c r="Q28" s="15"/>
      <c r="R28" s="15"/>
      <c r="S28" s="15"/>
      <c r="T28" s="15"/>
      <c r="U28" s="10"/>
      <c r="V28" s="178"/>
      <c r="W28" s="178"/>
      <c r="X28" s="178"/>
      <c r="Y28" s="178"/>
      <c r="Z28" s="178"/>
      <c r="AA28" s="178"/>
      <c r="AB28" s="178"/>
      <c r="AC28" s="178"/>
      <c r="AD28" s="178"/>
      <c r="AE28" s="178"/>
      <c r="AF28" s="178"/>
      <c r="AG28" s="178"/>
      <c r="AH28" s="178"/>
      <c r="AI28" s="178"/>
      <c r="AJ28" s="178"/>
      <c r="AK28" s="178"/>
      <c r="AL28" s="178"/>
      <c r="AM28" s="178"/>
      <c r="AN28" s="178"/>
      <c r="AO28" s="178"/>
      <c r="AP28" s="178"/>
      <c r="AQ28" s="178"/>
      <c r="AR28" s="178"/>
      <c r="AS28" s="178"/>
      <c r="AT28" s="178"/>
    </row>
    <row r="29" spans="1:46" ht="13.5" customHeight="1" x14ac:dyDescent="0.25">
      <c r="A29" s="11"/>
      <c r="B29" s="45"/>
      <c r="C29" s="48"/>
      <c r="D29" s="49"/>
      <c r="E29" s="50" t="str">
        <f t="shared" si="8"/>
        <v/>
      </c>
      <c r="F29" s="51"/>
      <c r="G29" s="236" t="e">
        <f t="shared" si="9"/>
        <v>#N/A</v>
      </c>
      <c r="H29" s="208" t="str">
        <f t="shared" si="1"/>
        <v/>
      </c>
      <c r="I29" s="203" t="str">
        <f t="shared" si="2"/>
        <v/>
      </c>
      <c r="J29" s="197" t="str">
        <f t="shared" si="3"/>
        <v/>
      </c>
      <c r="K29" s="225" t="str">
        <f t="shared" si="4"/>
        <v/>
      </c>
      <c r="L29" s="225" t="str">
        <f t="shared" si="5"/>
        <v/>
      </c>
      <c r="M29" s="226" t="str">
        <f t="shared" si="6"/>
        <v/>
      </c>
      <c r="N29" s="245" t="str">
        <f t="shared" si="7"/>
        <v/>
      </c>
      <c r="O29" s="53"/>
      <c r="P29" s="54"/>
      <c r="Q29" s="54"/>
      <c r="R29" s="15"/>
      <c r="S29" s="15"/>
      <c r="T29" s="15"/>
      <c r="U29" s="15"/>
      <c r="V29" s="178"/>
      <c r="W29" s="178"/>
      <c r="X29" s="178"/>
      <c r="Y29" s="178"/>
      <c r="Z29" s="178"/>
      <c r="AA29" s="178"/>
      <c r="AB29" s="178"/>
      <c r="AC29" s="178"/>
      <c r="AD29" s="178"/>
      <c r="AE29" s="178"/>
      <c r="AF29" s="178"/>
      <c r="AG29" s="178"/>
      <c r="AH29" s="178"/>
      <c r="AI29" s="178"/>
      <c r="AJ29" s="178"/>
      <c r="AK29" s="178"/>
      <c r="AL29" s="178"/>
      <c r="AM29" s="178"/>
      <c r="AN29" s="178"/>
      <c r="AO29" s="178"/>
      <c r="AP29" s="178"/>
      <c r="AQ29" s="178"/>
      <c r="AR29" s="178"/>
      <c r="AS29" s="178"/>
      <c r="AT29" s="178"/>
    </row>
    <row r="30" spans="1:46" ht="13.5" customHeight="1" x14ac:dyDescent="0.25">
      <c r="A30" s="55"/>
      <c r="B30" s="45"/>
      <c r="C30" s="48"/>
      <c r="D30" s="49"/>
      <c r="E30" s="50" t="str">
        <f t="shared" si="8"/>
        <v/>
      </c>
      <c r="F30" s="56"/>
      <c r="G30" s="236" t="e">
        <f t="shared" si="9"/>
        <v>#N/A</v>
      </c>
      <c r="H30" s="209" t="str">
        <f t="shared" si="1"/>
        <v/>
      </c>
      <c r="I30" s="204" t="str">
        <f t="shared" si="2"/>
        <v/>
      </c>
      <c r="J30" s="198" t="str">
        <f t="shared" si="3"/>
        <v/>
      </c>
      <c r="K30" s="225" t="str">
        <f t="shared" si="4"/>
        <v/>
      </c>
      <c r="L30" s="225" t="str">
        <f t="shared" si="5"/>
        <v/>
      </c>
      <c r="M30" s="226" t="str">
        <f t="shared" si="6"/>
        <v/>
      </c>
      <c r="N30" s="245" t="str">
        <f t="shared" si="7"/>
        <v/>
      </c>
      <c r="O30" s="57"/>
      <c r="P30" s="58"/>
      <c r="Q30" s="58"/>
      <c r="R30" s="59"/>
      <c r="S30" s="60"/>
      <c r="T30" s="60"/>
      <c r="U30" s="60"/>
      <c r="V30" s="178"/>
      <c r="W30" s="178"/>
      <c r="X30" s="178"/>
      <c r="Y30" s="178"/>
      <c r="Z30" s="178"/>
      <c r="AA30" s="178"/>
      <c r="AB30" s="178"/>
      <c r="AC30" s="178"/>
      <c r="AD30" s="178"/>
      <c r="AE30" s="178"/>
      <c r="AF30" s="178"/>
      <c r="AG30" s="178"/>
      <c r="AH30" s="178"/>
      <c r="AI30" s="178"/>
      <c r="AJ30" s="178"/>
      <c r="AK30" s="178"/>
      <c r="AL30" s="178"/>
      <c r="AM30" s="178"/>
      <c r="AN30" s="178"/>
      <c r="AO30" s="178"/>
      <c r="AP30" s="178"/>
      <c r="AQ30" s="178"/>
      <c r="AR30" s="178"/>
      <c r="AS30" s="178"/>
      <c r="AT30" s="178"/>
    </row>
    <row r="31" spans="1:46" ht="13.5" customHeight="1" x14ac:dyDescent="0.25">
      <c r="A31" s="55"/>
      <c r="B31" s="61"/>
      <c r="C31" s="62"/>
      <c r="D31" s="63"/>
      <c r="E31" s="64" t="str">
        <f t="shared" si="8"/>
        <v/>
      </c>
      <c r="F31" s="56"/>
      <c r="G31" s="236" t="e">
        <f t="shared" si="9"/>
        <v>#N/A</v>
      </c>
      <c r="H31" s="210" t="str">
        <f t="shared" si="1"/>
        <v/>
      </c>
      <c r="I31" s="204" t="str">
        <f t="shared" si="2"/>
        <v/>
      </c>
      <c r="J31" s="199" t="str">
        <f t="shared" si="3"/>
        <v/>
      </c>
      <c r="K31" s="227" t="str">
        <f t="shared" si="4"/>
        <v/>
      </c>
      <c r="L31" s="227" t="str">
        <f t="shared" si="5"/>
        <v/>
      </c>
      <c r="M31" s="228" t="str">
        <f t="shared" si="6"/>
        <v/>
      </c>
      <c r="N31" s="246" t="str">
        <f t="shared" si="7"/>
        <v/>
      </c>
      <c r="O31" s="65"/>
      <c r="P31" s="58"/>
      <c r="Q31" s="58"/>
      <c r="R31" s="15"/>
      <c r="S31" s="15"/>
      <c r="T31" s="15"/>
      <c r="U31" s="15"/>
      <c r="V31" s="178"/>
      <c r="W31" s="178"/>
      <c r="X31" s="178"/>
      <c r="Y31" s="178"/>
      <c r="Z31" s="178"/>
      <c r="AA31" s="178"/>
      <c r="AB31" s="178"/>
      <c r="AC31" s="178"/>
      <c r="AD31" s="178"/>
      <c r="AE31" s="178"/>
      <c r="AF31" s="178"/>
      <c r="AG31" s="178"/>
      <c r="AH31" s="178"/>
      <c r="AI31" s="178"/>
      <c r="AJ31" s="178"/>
      <c r="AK31" s="178"/>
      <c r="AL31" s="178"/>
      <c r="AM31" s="178"/>
      <c r="AN31" s="178"/>
      <c r="AO31" s="178"/>
      <c r="AP31" s="178"/>
      <c r="AQ31" s="178"/>
      <c r="AR31" s="178"/>
      <c r="AS31" s="178"/>
      <c r="AT31" s="178"/>
    </row>
    <row r="32" spans="1:46" ht="13.5" customHeight="1" x14ac:dyDescent="0.25">
      <c r="A32" s="59"/>
      <c r="B32" s="66"/>
      <c r="C32" s="67"/>
      <c r="D32" s="67"/>
      <c r="E32" s="67"/>
      <c r="F32" s="59"/>
      <c r="G32" s="68"/>
      <c r="H32" s="66"/>
      <c r="I32" s="69"/>
      <c r="J32" s="66"/>
      <c r="K32" s="66"/>
      <c r="L32" s="66"/>
      <c r="M32" s="66"/>
      <c r="N32" s="70"/>
      <c r="O32" s="4"/>
      <c r="P32" s="4"/>
      <c r="Q32" s="4"/>
      <c r="R32" s="59"/>
      <c r="S32" s="60"/>
      <c r="T32" s="60"/>
      <c r="U32" s="60"/>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row>
    <row r="33" spans="1:46" ht="13.5" customHeight="1" x14ac:dyDescent="0.25">
      <c r="A33" s="15"/>
      <c r="B33" s="18"/>
      <c r="C33" s="18"/>
      <c r="D33" s="18"/>
      <c r="E33" s="18"/>
      <c r="F33" s="15"/>
      <c r="G33" s="15"/>
      <c r="H33" s="15"/>
      <c r="I33" s="15"/>
      <c r="J33" s="15"/>
      <c r="K33" s="15"/>
      <c r="L33" s="15"/>
      <c r="M33" s="15"/>
      <c r="N33" s="15"/>
      <c r="O33" s="4"/>
      <c r="P33" s="4"/>
      <c r="Q33" s="4"/>
      <c r="R33" s="15"/>
      <c r="S33" s="15"/>
      <c r="T33" s="15"/>
      <c r="U33" s="15"/>
      <c r="V33" s="178"/>
      <c r="W33" s="178"/>
      <c r="X33" s="178"/>
      <c r="Y33" s="178"/>
      <c r="Z33" s="178"/>
      <c r="AA33" s="178"/>
      <c r="AB33" s="178"/>
      <c r="AC33" s="178"/>
      <c r="AD33" s="178"/>
      <c r="AE33" s="178"/>
      <c r="AF33" s="178"/>
      <c r="AG33" s="178"/>
      <c r="AH33" s="178"/>
      <c r="AI33" s="178"/>
      <c r="AJ33" s="178"/>
      <c r="AK33" s="178"/>
      <c r="AL33" s="178"/>
      <c r="AM33" s="178"/>
      <c r="AN33" s="178"/>
      <c r="AO33" s="178"/>
      <c r="AP33" s="178"/>
      <c r="AQ33" s="178"/>
      <c r="AR33" s="178"/>
      <c r="AS33" s="178"/>
      <c r="AT33" s="178"/>
    </row>
    <row r="34" spans="1:46" ht="13.5" customHeight="1" x14ac:dyDescent="0.25">
      <c r="A34" s="6"/>
      <c r="B34" s="71" t="s">
        <v>104</v>
      </c>
      <c r="C34" s="72"/>
      <c r="D34" s="72" t="s">
        <v>99</v>
      </c>
      <c r="E34" s="73"/>
      <c r="F34" s="7"/>
      <c r="G34" s="4"/>
      <c r="H34" s="4"/>
      <c r="I34" s="4"/>
      <c r="J34" s="74"/>
      <c r="K34" s="4"/>
      <c r="L34" s="4"/>
      <c r="M34" s="4"/>
      <c r="N34" s="4"/>
      <c r="O34" s="4"/>
      <c r="P34" s="4"/>
      <c r="Q34" s="4"/>
      <c r="R34" s="4"/>
      <c r="S34" s="75"/>
      <c r="T34" s="75"/>
      <c r="U34" s="75"/>
      <c r="V34" s="178"/>
      <c r="W34" s="178"/>
      <c r="X34" s="17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row>
    <row r="35" spans="1:46" ht="12" customHeight="1" x14ac:dyDescent="0.25">
      <c r="A35" s="6"/>
      <c r="B35" s="76" t="s">
        <v>103</v>
      </c>
      <c r="C35" s="2"/>
      <c r="D35" s="2" t="s">
        <v>100</v>
      </c>
      <c r="E35" s="77"/>
      <c r="F35" s="7"/>
      <c r="G35" s="4"/>
      <c r="H35" s="4"/>
      <c r="I35" s="4"/>
      <c r="J35" s="4"/>
      <c r="K35" s="4"/>
      <c r="L35" s="4"/>
      <c r="M35" s="4"/>
      <c r="N35" s="4"/>
      <c r="O35" s="4"/>
      <c r="P35" s="4"/>
      <c r="Q35" s="4"/>
      <c r="R35" s="4"/>
      <c r="S35" s="4"/>
      <c r="T35" s="75"/>
      <c r="U35" s="75"/>
      <c r="V35" s="178"/>
      <c r="W35" s="178"/>
      <c r="X35" s="178"/>
      <c r="Y35" s="178"/>
      <c r="Z35" s="178"/>
      <c r="AA35" s="178"/>
      <c r="AB35" s="178"/>
      <c r="AC35" s="178"/>
      <c r="AD35" s="178"/>
      <c r="AE35" s="178"/>
      <c r="AF35" s="178"/>
      <c r="AG35" s="178"/>
      <c r="AH35" s="178"/>
      <c r="AI35" s="178"/>
      <c r="AJ35" s="178"/>
      <c r="AK35" s="178"/>
      <c r="AL35" s="178"/>
      <c r="AM35" s="178"/>
      <c r="AN35" s="178"/>
      <c r="AO35" s="178"/>
      <c r="AP35" s="178"/>
      <c r="AQ35" s="178"/>
      <c r="AR35" s="178"/>
      <c r="AS35" s="178"/>
      <c r="AT35" s="178"/>
    </row>
    <row r="36" spans="1:46" ht="12" customHeight="1" x14ac:dyDescent="0.25">
      <c r="A36" s="6"/>
      <c r="B36" s="78"/>
      <c r="C36" s="79"/>
      <c r="D36" s="2" t="s">
        <v>105</v>
      </c>
      <c r="E36" s="77"/>
      <c r="F36" s="7"/>
      <c r="G36" s="4"/>
      <c r="H36" s="4"/>
      <c r="I36" s="4"/>
      <c r="J36" s="15"/>
      <c r="K36" s="4"/>
      <c r="L36" s="4"/>
      <c r="M36" s="4"/>
      <c r="N36" s="4"/>
      <c r="O36" s="4"/>
      <c r="P36" s="4"/>
      <c r="Q36" s="4"/>
      <c r="R36" s="4"/>
      <c r="S36" s="4"/>
      <c r="T36" s="75"/>
      <c r="U36" s="75"/>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c r="AT36" s="178"/>
    </row>
    <row r="37" spans="1:46" ht="17.100000000000001" customHeight="1" x14ac:dyDescent="0.3">
      <c r="A37" s="6"/>
      <c r="B37" s="80"/>
      <c r="C37" s="81">
        <f>SUM(K11:M29)</f>
        <v>1.1444960690816424</v>
      </c>
      <c r="D37" s="78"/>
      <c r="E37" s="77"/>
      <c r="F37" s="7"/>
      <c r="G37" s="4"/>
      <c r="H37" s="4"/>
      <c r="I37" s="4"/>
      <c r="J37" s="15"/>
      <c r="K37" s="4"/>
      <c r="L37" s="4"/>
      <c r="M37" s="4"/>
      <c r="N37" s="4"/>
      <c r="O37" s="4"/>
      <c r="P37" s="4"/>
      <c r="Q37" s="4"/>
      <c r="R37" s="4"/>
      <c r="S37" s="4"/>
      <c r="T37" s="4"/>
      <c r="U37" s="4"/>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row>
    <row r="38" spans="1:46" ht="12" customHeight="1" x14ac:dyDescent="0.25">
      <c r="A38" s="6"/>
      <c r="B38" s="78"/>
      <c r="C38" s="72"/>
      <c r="D38" s="2"/>
      <c r="E38" s="77"/>
      <c r="F38" s="7"/>
      <c r="G38" s="4"/>
      <c r="H38" s="4"/>
      <c r="I38" s="4"/>
      <c r="J38" s="15"/>
      <c r="K38" s="4"/>
      <c r="L38" s="4"/>
      <c r="M38" s="4"/>
      <c r="N38" s="4"/>
      <c r="O38" s="4"/>
      <c r="P38" s="4"/>
      <c r="Q38" s="4"/>
      <c r="R38" s="4"/>
      <c r="S38" s="4"/>
      <c r="T38" s="4"/>
      <c r="U38" s="4"/>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row>
    <row r="39" spans="1:46" ht="12" customHeight="1" x14ac:dyDescent="0.25">
      <c r="A39" s="6"/>
      <c r="B39" s="78"/>
      <c r="C39" s="2"/>
      <c r="D39" s="2"/>
      <c r="E39" s="77"/>
      <c r="F39" s="7"/>
      <c r="G39" s="4"/>
      <c r="H39" s="4"/>
      <c r="I39" s="4"/>
      <c r="J39" s="4"/>
      <c r="K39" s="4"/>
      <c r="L39" s="4"/>
      <c r="M39" s="4"/>
      <c r="N39" s="4"/>
      <c r="O39" s="4"/>
      <c r="P39" s="4"/>
      <c r="Q39" s="4"/>
      <c r="R39" s="4"/>
      <c r="S39" s="4"/>
      <c r="T39" s="4"/>
      <c r="U39" s="4"/>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row>
    <row r="40" spans="1:46" ht="15.75" customHeight="1" x14ac:dyDescent="0.25">
      <c r="A40" s="4"/>
      <c r="B40" s="4"/>
      <c r="C40" s="4"/>
      <c r="D40" s="4"/>
      <c r="E40" s="4"/>
      <c r="F40" s="4"/>
      <c r="G40" s="4"/>
      <c r="H40" s="4"/>
      <c r="I40" s="4"/>
      <c r="J40" s="4"/>
      <c r="K40" s="4"/>
      <c r="L40" s="4"/>
      <c r="M40" s="4"/>
      <c r="N40" s="4"/>
      <c r="O40" s="4"/>
      <c r="P40" s="4"/>
      <c r="Q40" s="4"/>
      <c r="R40" s="4"/>
      <c r="S40" s="4"/>
      <c r="T40" s="4"/>
      <c r="U40" s="4"/>
      <c r="V40" s="178"/>
      <c r="W40" s="178"/>
      <c r="X40" s="178"/>
      <c r="Y40" s="178"/>
      <c r="Z40" s="178"/>
      <c r="AA40" s="178"/>
      <c r="AB40" s="178"/>
      <c r="AC40" s="178"/>
      <c r="AD40" s="178"/>
      <c r="AE40" s="178"/>
      <c r="AF40" s="178"/>
      <c r="AG40" s="178"/>
      <c r="AH40" s="178"/>
      <c r="AI40" s="178"/>
      <c r="AJ40" s="178"/>
      <c r="AK40" s="178"/>
      <c r="AL40" s="178"/>
      <c r="AM40" s="178"/>
      <c r="AN40" s="178"/>
      <c r="AO40" s="178"/>
      <c r="AP40" s="178"/>
      <c r="AQ40" s="178"/>
      <c r="AR40" s="178"/>
      <c r="AS40" s="178"/>
      <c r="AT40" s="178"/>
    </row>
    <row r="41" spans="1:46" ht="16.5" customHeight="1" x14ac:dyDescent="0.25">
      <c r="A41" s="4"/>
      <c r="B41" s="5"/>
      <c r="C41" s="5"/>
      <c r="D41" s="5"/>
      <c r="E41" s="5"/>
      <c r="F41" s="4"/>
      <c r="G41" s="4"/>
      <c r="H41" s="4"/>
      <c r="I41" s="4"/>
      <c r="J41" s="4"/>
      <c r="K41" s="4"/>
      <c r="L41" s="4"/>
      <c r="M41" s="4"/>
      <c r="N41" s="4"/>
      <c r="O41" s="4"/>
      <c r="P41" s="4"/>
      <c r="Q41" s="4"/>
      <c r="R41" s="4"/>
      <c r="S41" s="4"/>
      <c r="T41" s="4"/>
      <c r="U41" s="4"/>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row>
    <row r="42" spans="1:46" ht="12" customHeight="1" x14ac:dyDescent="0.25">
      <c r="A42" s="6"/>
      <c r="B42" s="82" t="s">
        <v>17</v>
      </c>
      <c r="C42" s="72"/>
      <c r="D42" s="72"/>
      <c r="E42" s="73"/>
      <c r="F42" s="7"/>
      <c r="G42" s="4"/>
      <c r="H42" s="4"/>
      <c r="I42" s="4"/>
      <c r="J42" s="4"/>
      <c r="K42" s="4"/>
      <c r="L42" s="4"/>
      <c r="M42" s="4"/>
      <c r="N42" s="4"/>
      <c r="O42" s="4"/>
      <c r="P42" s="4"/>
      <c r="Q42" s="4"/>
      <c r="R42" s="4"/>
      <c r="S42" s="4"/>
      <c r="T42" s="4"/>
      <c r="U42" s="4"/>
      <c r="V42" s="178"/>
      <c r="W42" s="178"/>
      <c r="X42" s="178"/>
      <c r="Y42" s="178"/>
      <c r="Z42" s="178"/>
      <c r="AA42" s="178"/>
      <c r="AB42" s="178"/>
      <c r="AC42" s="178"/>
      <c r="AD42" s="178"/>
      <c r="AE42" s="178"/>
      <c r="AF42" s="178"/>
      <c r="AG42" s="178"/>
      <c r="AH42" s="178"/>
      <c r="AI42" s="178"/>
      <c r="AJ42" s="178"/>
      <c r="AK42" s="178"/>
      <c r="AL42" s="178"/>
      <c r="AM42" s="178"/>
      <c r="AN42" s="178"/>
      <c r="AO42" s="178"/>
      <c r="AP42" s="178"/>
      <c r="AQ42" s="178"/>
      <c r="AR42" s="178"/>
      <c r="AS42" s="178"/>
      <c r="AT42" s="178"/>
    </row>
    <row r="43" spans="1:46" ht="12" customHeight="1" x14ac:dyDescent="0.25">
      <c r="A43" s="6"/>
      <c r="B43" s="83"/>
      <c r="C43" s="84" t="s">
        <v>18</v>
      </c>
      <c r="D43" s="84" t="s">
        <v>19</v>
      </c>
      <c r="E43" s="85"/>
      <c r="F43" s="7"/>
      <c r="G43" s="4"/>
      <c r="H43" s="4"/>
      <c r="I43" s="4"/>
      <c r="J43" s="4"/>
      <c r="K43" s="4"/>
      <c r="L43" s="4"/>
      <c r="M43" s="4"/>
      <c r="N43" s="4"/>
      <c r="O43" s="4"/>
      <c r="P43" s="4"/>
      <c r="Q43" s="4"/>
      <c r="R43" s="4"/>
      <c r="S43" s="4"/>
      <c r="T43" s="4"/>
      <c r="U43" s="4"/>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row>
    <row r="44" spans="1:46" ht="12" customHeight="1" x14ac:dyDescent="0.35">
      <c r="A44" s="6"/>
      <c r="B44" s="229" t="s">
        <v>78</v>
      </c>
      <c r="C44" s="230">
        <v>136.83067274457943</v>
      </c>
      <c r="D44" s="230">
        <f>C44/C71</f>
        <v>136.87056711438152</v>
      </c>
      <c r="E44" s="237" t="s">
        <v>43</v>
      </c>
      <c r="F44" s="7"/>
      <c r="G44" s="4"/>
      <c r="H44" s="4"/>
      <c r="I44" s="4"/>
      <c r="J44" s="4"/>
      <c r="K44" s="4"/>
      <c r="L44" s="4"/>
      <c r="M44" s="4"/>
      <c r="N44" s="4"/>
      <c r="O44" s="4"/>
      <c r="P44" s="4"/>
      <c r="Q44" s="4"/>
      <c r="R44" s="4"/>
      <c r="S44" s="4"/>
      <c r="T44" s="4"/>
      <c r="U44" s="4"/>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row>
    <row r="45" spans="1:46" ht="12" customHeight="1" x14ac:dyDescent="0.25">
      <c r="A45" s="6"/>
      <c r="B45" s="297" t="s">
        <v>16</v>
      </c>
      <c r="C45" s="230">
        <v>174.86901334903612</v>
      </c>
      <c r="D45" s="230">
        <f>C45/C72</f>
        <v>174.87703728390986</v>
      </c>
      <c r="E45" s="237" t="s">
        <v>43</v>
      </c>
      <c r="F45" s="7"/>
      <c r="G45" s="4"/>
      <c r="H45" s="4"/>
      <c r="I45" s="4"/>
      <c r="J45" s="4"/>
      <c r="K45" s="4"/>
      <c r="L45" s="4"/>
      <c r="M45" s="4"/>
      <c r="N45" s="4"/>
      <c r="O45" s="4"/>
      <c r="P45" s="4"/>
      <c r="Q45" s="4"/>
      <c r="R45" s="4"/>
      <c r="S45" s="4"/>
      <c r="T45" s="4"/>
      <c r="U45" s="4"/>
      <c r="V45" s="178"/>
      <c r="W45" s="178"/>
      <c r="X45" s="178"/>
      <c r="Y45" s="178"/>
      <c r="Z45" s="178"/>
      <c r="AA45" s="178"/>
      <c r="AB45" s="178"/>
      <c r="AC45" s="178"/>
      <c r="AD45" s="178"/>
      <c r="AE45" s="178"/>
      <c r="AF45" s="178"/>
      <c r="AG45" s="178"/>
      <c r="AH45" s="178"/>
      <c r="AI45" s="178"/>
      <c r="AJ45" s="178"/>
      <c r="AK45" s="178"/>
      <c r="AL45" s="178"/>
      <c r="AM45" s="178"/>
      <c r="AN45" s="178"/>
      <c r="AO45" s="178"/>
      <c r="AP45" s="178"/>
      <c r="AQ45" s="178"/>
      <c r="AR45" s="178"/>
      <c r="AS45" s="178"/>
      <c r="AT45" s="178"/>
    </row>
    <row r="46" spans="1:46" ht="12" customHeight="1" x14ac:dyDescent="0.25">
      <c r="A46" s="6"/>
      <c r="B46" s="229" t="s">
        <v>20</v>
      </c>
      <c r="C46" s="231">
        <v>11.800858782761281</v>
      </c>
      <c r="D46" s="231">
        <f>C46/C73</f>
        <v>11.804971976600726</v>
      </c>
      <c r="E46" s="237" t="s">
        <v>43</v>
      </c>
      <c r="F46" s="7"/>
      <c r="G46" s="4"/>
      <c r="H46" s="4"/>
      <c r="I46" s="4"/>
      <c r="J46" s="4"/>
      <c r="K46" s="4"/>
      <c r="L46" s="4"/>
      <c r="M46" s="4"/>
      <c r="N46" s="4"/>
      <c r="O46" s="4"/>
      <c r="P46" s="4"/>
      <c r="Q46" s="4"/>
      <c r="R46" s="4"/>
      <c r="S46" s="4"/>
      <c r="T46" s="4"/>
      <c r="U46" s="4"/>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row>
    <row r="47" spans="1:46" ht="12" customHeight="1" x14ac:dyDescent="0.35">
      <c r="A47" s="6"/>
      <c r="B47" s="229" t="s">
        <v>79</v>
      </c>
      <c r="C47" s="232">
        <v>2.1025866575855443</v>
      </c>
      <c r="D47" s="232">
        <f>C47/C74</f>
        <v>2.1016542821748088</v>
      </c>
      <c r="E47" s="237" t="s">
        <v>43</v>
      </c>
      <c r="F47" s="7"/>
      <c r="G47" s="4"/>
      <c r="H47" s="4"/>
      <c r="I47" s="4"/>
      <c r="J47" s="4"/>
      <c r="K47" s="4"/>
      <c r="L47" s="4"/>
      <c r="M47" s="4"/>
      <c r="N47" s="4"/>
      <c r="O47" s="4"/>
      <c r="P47" s="4"/>
      <c r="Q47" s="4"/>
      <c r="R47" s="4"/>
      <c r="S47" s="4"/>
      <c r="T47" s="4"/>
      <c r="U47" s="4"/>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row>
    <row r="48" spans="1:46" ht="15" customHeight="1" x14ac:dyDescent="0.25">
      <c r="A48" s="6"/>
      <c r="B48" s="233" t="s">
        <v>80</v>
      </c>
      <c r="C48" s="234">
        <v>3.4769052669812526</v>
      </c>
      <c r="D48" s="234">
        <f>C48/C75</f>
        <v>3.4763574829285089</v>
      </c>
      <c r="E48" s="238" t="s">
        <v>44</v>
      </c>
      <c r="F48" s="7"/>
      <c r="G48" s="4"/>
      <c r="H48" s="4"/>
      <c r="I48" s="4"/>
      <c r="J48" s="4"/>
      <c r="K48" s="4"/>
      <c r="L48" s="4"/>
      <c r="M48" s="4"/>
      <c r="N48" s="4"/>
      <c r="O48" s="4"/>
      <c r="P48" s="4"/>
      <c r="Q48" s="4"/>
      <c r="R48" s="4"/>
      <c r="S48" s="4"/>
      <c r="T48" s="4"/>
      <c r="U48" s="4"/>
      <c r="V48" s="178"/>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row>
    <row r="49" spans="1:46" ht="12" customHeight="1" x14ac:dyDescent="0.25">
      <c r="A49" s="4"/>
      <c r="B49" s="86" t="s">
        <v>21</v>
      </c>
      <c r="C49" s="86">
        <v>0</v>
      </c>
      <c r="D49" s="87"/>
      <c r="E49" s="87"/>
      <c r="F49" s="4"/>
      <c r="G49" s="4"/>
      <c r="H49" s="4"/>
      <c r="I49" s="4"/>
      <c r="J49" s="4"/>
      <c r="K49" s="4"/>
      <c r="L49" s="4"/>
      <c r="M49" s="4"/>
      <c r="N49" s="4"/>
      <c r="O49" s="4"/>
      <c r="P49" s="4"/>
      <c r="Q49" s="4"/>
      <c r="R49" s="4"/>
      <c r="S49" s="4"/>
      <c r="T49" s="4"/>
      <c r="U49" s="4"/>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row>
    <row r="50" spans="1:46" ht="15.75" customHeight="1" x14ac:dyDescent="0.25">
      <c r="A50" s="4"/>
      <c r="B50" s="4"/>
      <c r="C50" s="4"/>
      <c r="D50" s="4"/>
      <c r="E50" s="4"/>
      <c r="F50" s="4"/>
      <c r="G50" s="4"/>
      <c r="H50" s="4"/>
      <c r="I50" s="4"/>
      <c r="J50" s="4"/>
      <c r="K50" s="4"/>
      <c r="L50" s="4"/>
      <c r="M50" s="4"/>
      <c r="N50" s="4"/>
      <c r="O50" s="4"/>
      <c r="P50" s="4"/>
      <c r="Q50" s="4"/>
      <c r="R50" s="4"/>
      <c r="S50" s="4"/>
      <c r="T50" s="4"/>
      <c r="U50" s="4"/>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row>
    <row r="51" spans="1:46" ht="12" customHeight="1" x14ac:dyDescent="0.25">
      <c r="A51" s="4"/>
      <c r="B51" s="88"/>
      <c r="C51" s="4"/>
      <c r="D51" s="4"/>
      <c r="E51" s="4"/>
      <c r="F51" s="4"/>
      <c r="G51" s="4"/>
      <c r="H51" s="4"/>
      <c r="I51" s="4"/>
      <c r="J51" s="4"/>
      <c r="K51" s="4"/>
      <c r="L51" s="4"/>
      <c r="M51" s="4"/>
      <c r="N51" s="4"/>
      <c r="O51" s="4"/>
      <c r="P51" s="4"/>
      <c r="Q51" s="4"/>
      <c r="R51" s="4"/>
      <c r="S51" s="4"/>
      <c r="T51" s="4"/>
      <c r="U51" s="4"/>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row>
    <row r="52" spans="1:46" ht="12" customHeight="1" x14ac:dyDescent="0.25">
      <c r="A52" s="4"/>
      <c r="B52" s="88"/>
      <c r="C52" s="4"/>
      <c r="D52" s="4"/>
      <c r="E52" s="4"/>
      <c r="F52" s="75"/>
      <c r="G52" s="4"/>
      <c r="H52" s="4"/>
      <c r="I52" s="4"/>
      <c r="J52" s="4"/>
      <c r="K52" s="4"/>
      <c r="L52" s="4"/>
      <c r="M52" s="4"/>
      <c r="N52" s="4"/>
      <c r="O52" s="4"/>
      <c r="P52" s="4"/>
      <c r="Q52" s="4"/>
      <c r="R52" s="4"/>
      <c r="S52" s="4"/>
      <c r="T52" s="4"/>
      <c r="U52" s="4"/>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row>
    <row r="53" spans="1:46" ht="12" customHeight="1" x14ac:dyDescent="0.25">
      <c r="A53" s="4"/>
      <c r="B53" s="4"/>
      <c r="C53" s="4"/>
      <c r="D53" s="4"/>
      <c r="E53" s="4"/>
      <c r="F53" s="75"/>
      <c r="G53" s="4"/>
      <c r="H53" s="4"/>
      <c r="I53" s="4"/>
      <c r="J53" s="4"/>
      <c r="K53" s="4"/>
      <c r="L53" s="4"/>
      <c r="M53" s="4"/>
      <c r="N53" s="4"/>
      <c r="O53" s="4"/>
      <c r="P53" s="4"/>
      <c r="Q53" s="4"/>
      <c r="R53" s="4"/>
      <c r="S53" s="4"/>
      <c r="T53" s="4"/>
      <c r="U53" s="4"/>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row>
    <row r="54" spans="1:46" ht="12" customHeight="1" x14ac:dyDescent="0.25">
      <c r="A54" s="4"/>
      <c r="B54" s="4"/>
      <c r="C54" s="4"/>
      <c r="D54" s="4"/>
      <c r="E54" s="4"/>
      <c r="F54" s="75"/>
      <c r="G54" s="4"/>
      <c r="H54" s="4"/>
      <c r="I54" s="4"/>
      <c r="J54" s="4"/>
      <c r="K54" s="4"/>
      <c r="L54" s="4"/>
      <c r="M54" s="4"/>
      <c r="N54" s="4"/>
      <c r="O54" s="4"/>
      <c r="P54" s="4"/>
      <c r="Q54" s="4"/>
      <c r="R54" s="4"/>
      <c r="S54" s="4"/>
      <c r="T54" s="4"/>
      <c r="U54" s="4"/>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row>
    <row r="55" spans="1:46" ht="12" customHeight="1" x14ac:dyDescent="0.25">
      <c r="A55" s="4"/>
      <c r="B55" s="4"/>
      <c r="C55" s="4"/>
      <c r="D55" s="4"/>
      <c r="E55" s="4"/>
      <c r="F55" s="75"/>
      <c r="G55" s="4"/>
      <c r="H55" s="4"/>
      <c r="I55" s="4"/>
      <c r="J55" s="4"/>
      <c r="K55" s="4"/>
      <c r="L55" s="4"/>
      <c r="M55" s="4"/>
      <c r="N55" s="4"/>
      <c r="O55" s="4"/>
      <c r="P55" s="4"/>
      <c r="Q55" s="4"/>
      <c r="R55" s="4"/>
      <c r="S55" s="4"/>
      <c r="T55" s="4"/>
      <c r="U55" s="4"/>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row>
    <row r="56" spans="1:46" ht="12" customHeight="1" x14ac:dyDescent="0.25">
      <c r="A56" s="4"/>
      <c r="B56" s="4"/>
      <c r="C56" s="4"/>
      <c r="D56" s="4"/>
      <c r="E56" s="4"/>
      <c r="F56" s="75"/>
      <c r="G56" s="4"/>
      <c r="H56" s="4"/>
      <c r="I56" s="4"/>
      <c r="J56" s="4"/>
      <c r="K56" s="4"/>
      <c r="L56" s="4"/>
      <c r="M56" s="4"/>
      <c r="N56" s="4"/>
      <c r="O56" s="4"/>
      <c r="P56" s="4"/>
      <c r="Q56" s="4"/>
      <c r="R56" s="4"/>
      <c r="S56" s="4"/>
      <c r="T56" s="4"/>
      <c r="U56" s="4"/>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row>
    <row r="57" spans="1:46" ht="12" customHeight="1" x14ac:dyDescent="0.25">
      <c r="A57" s="4"/>
      <c r="B57" s="4"/>
      <c r="C57" s="4"/>
      <c r="D57" s="4"/>
      <c r="E57" s="4"/>
      <c r="F57" s="75"/>
      <c r="G57" s="4"/>
      <c r="H57" s="4"/>
      <c r="I57" s="4"/>
      <c r="J57" s="4"/>
      <c r="K57" s="4"/>
      <c r="L57" s="4"/>
      <c r="M57" s="4"/>
      <c r="N57" s="4"/>
      <c r="O57" s="4"/>
      <c r="P57" s="4"/>
      <c r="Q57" s="4"/>
      <c r="R57" s="4"/>
      <c r="S57" s="4"/>
      <c r="T57" s="4"/>
      <c r="U57" s="4"/>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row>
    <row r="58" spans="1:46" ht="12" customHeight="1" x14ac:dyDescent="0.25">
      <c r="A58" s="4"/>
      <c r="B58" s="4"/>
      <c r="C58" s="4"/>
      <c r="D58" s="4"/>
      <c r="E58" s="4"/>
      <c r="F58" s="75"/>
      <c r="G58" s="4"/>
      <c r="H58" s="4"/>
      <c r="I58" s="4"/>
      <c r="J58" s="4"/>
      <c r="K58" s="4"/>
      <c r="L58" s="4"/>
      <c r="M58" s="4"/>
      <c r="N58" s="4"/>
      <c r="O58" s="4"/>
      <c r="P58" s="4"/>
      <c r="Q58" s="4"/>
      <c r="R58" s="4"/>
      <c r="S58" s="4"/>
      <c r="T58" s="4"/>
      <c r="U58" s="4"/>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row>
    <row r="59" spans="1:46" ht="12" customHeight="1" x14ac:dyDescent="0.25">
      <c r="A59" s="4"/>
      <c r="B59" s="4"/>
      <c r="C59" s="4"/>
      <c r="D59" s="4"/>
      <c r="E59" s="4"/>
      <c r="F59" s="75"/>
      <c r="G59" s="4"/>
      <c r="H59" s="4"/>
      <c r="I59" s="4"/>
      <c r="J59" s="4"/>
      <c r="K59" s="4"/>
      <c r="L59" s="4"/>
      <c r="M59" s="4"/>
      <c r="N59" s="4"/>
      <c r="O59" s="4"/>
      <c r="P59" s="4"/>
      <c r="Q59" s="4"/>
      <c r="R59" s="4"/>
      <c r="S59" s="4"/>
      <c r="T59" s="4"/>
      <c r="U59" s="4"/>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row>
    <row r="60" spans="1:46" ht="12" customHeight="1" x14ac:dyDescent="0.25">
      <c r="A60" s="4"/>
      <c r="B60" s="4"/>
      <c r="C60" s="4"/>
      <c r="D60" s="4"/>
      <c r="E60" s="4"/>
      <c r="F60" s="75"/>
      <c r="G60" s="4"/>
      <c r="H60" s="4"/>
      <c r="I60" s="4"/>
      <c r="J60" s="4"/>
      <c r="K60" s="4"/>
      <c r="L60" s="4"/>
      <c r="M60" s="4"/>
      <c r="N60" s="4"/>
      <c r="O60" s="4"/>
      <c r="P60" s="4"/>
      <c r="Q60" s="4"/>
      <c r="R60" s="4"/>
      <c r="S60" s="4"/>
      <c r="T60" s="4"/>
      <c r="U60" s="4"/>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row>
    <row r="61" spans="1:46" ht="12" customHeight="1" x14ac:dyDescent="0.25">
      <c r="A61" s="4"/>
      <c r="B61" s="4"/>
      <c r="C61" s="4"/>
      <c r="D61" s="4"/>
      <c r="E61" s="4"/>
      <c r="F61" s="75"/>
      <c r="G61" s="4"/>
      <c r="H61" s="4"/>
      <c r="I61" s="4"/>
      <c r="J61" s="4"/>
      <c r="K61" s="4"/>
      <c r="L61" s="4"/>
      <c r="M61" s="4"/>
      <c r="N61" s="4"/>
      <c r="O61" s="4"/>
      <c r="P61" s="4"/>
      <c r="Q61" s="4"/>
      <c r="R61" s="177"/>
      <c r="S61" s="4"/>
      <c r="T61" s="177"/>
      <c r="U61" s="4"/>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row>
    <row r="62" spans="1:46" ht="12" customHeight="1" x14ac:dyDescent="0.25">
      <c r="A62" s="4"/>
      <c r="B62" s="4"/>
      <c r="C62" s="4"/>
      <c r="D62" s="4"/>
      <c r="E62" s="4"/>
      <c r="F62" s="75"/>
      <c r="G62" s="4"/>
      <c r="H62" s="4"/>
      <c r="I62" s="4"/>
      <c r="J62" s="4"/>
      <c r="K62" s="4"/>
      <c r="L62" s="4"/>
      <c r="M62" s="4"/>
      <c r="N62" s="4"/>
      <c r="O62" s="4"/>
      <c r="P62" s="4"/>
      <c r="Q62" s="4"/>
      <c r="R62" s="4"/>
      <c r="S62" s="4"/>
      <c r="T62" s="4"/>
      <c r="U62" s="4"/>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row>
    <row r="63" spans="1:46" ht="15" customHeight="1" x14ac:dyDescent="0.3">
      <c r="A63" s="4"/>
      <c r="B63" s="89" t="s">
        <v>23</v>
      </c>
      <c r="C63" s="4"/>
      <c r="D63" s="4"/>
      <c r="E63" s="4"/>
      <c r="F63" s="75"/>
      <c r="G63" s="319" t="s">
        <v>106</v>
      </c>
      <c r="H63" s="4"/>
      <c r="I63" s="4"/>
      <c r="J63" s="91"/>
      <c r="K63" s="91"/>
      <c r="L63" s="91"/>
      <c r="M63" s="91"/>
      <c r="N63" s="91"/>
      <c r="O63" s="91"/>
      <c r="P63" s="91"/>
      <c r="Q63" s="91"/>
      <c r="R63" s="91"/>
      <c r="S63" s="4"/>
      <c r="T63" s="4"/>
      <c r="U63" s="4"/>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row>
    <row r="64" spans="1:46" ht="12" customHeight="1" x14ac:dyDescent="0.25">
      <c r="A64" s="4"/>
      <c r="B64" s="5"/>
      <c r="C64" s="5"/>
      <c r="D64" s="5"/>
      <c r="E64" s="5"/>
      <c r="F64" s="92"/>
      <c r="G64" s="5"/>
      <c r="H64" s="5"/>
      <c r="I64" s="4"/>
      <c r="J64" s="4"/>
      <c r="K64" s="4"/>
      <c r="L64" s="4"/>
      <c r="M64" s="4"/>
      <c r="N64" s="4"/>
      <c r="O64" s="4"/>
      <c r="P64" s="4"/>
      <c r="Q64" s="4"/>
      <c r="R64" s="4"/>
      <c r="S64" s="4"/>
      <c r="T64" s="4"/>
      <c r="U64" s="4"/>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row>
    <row r="65" spans="1:46" ht="12" customHeight="1" x14ac:dyDescent="0.25">
      <c r="A65" s="6"/>
      <c r="B65" s="303" t="s">
        <v>89</v>
      </c>
      <c r="C65" s="304"/>
      <c r="D65" s="304"/>
      <c r="E65" s="304"/>
      <c r="F65" s="305"/>
      <c r="G65" s="304"/>
      <c r="H65" s="306"/>
      <c r="I65" s="7"/>
      <c r="J65" s="4"/>
      <c r="K65" s="4"/>
      <c r="L65" s="54"/>
      <c r="M65" s="4"/>
      <c r="N65" s="4"/>
      <c r="O65" s="4"/>
      <c r="P65" s="4"/>
      <c r="Q65" s="15"/>
      <c r="R65" s="4"/>
      <c r="S65" s="4"/>
      <c r="T65" s="4"/>
      <c r="U65" s="4"/>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row>
    <row r="66" spans="1:46" ht="12" customHeight="1" x14ac:dyDescent="0.25">
      <c r="A66" s="6"/>
      <c r="B66" s="307"/>
      <c r="C66" s="308" t="s">
        <v>25</v>
      </c>
      <c r="D66" s="308" t="s">
        <v>26</v>
      </c>
      <c r="E66" s="308" t="s">
        <v>27</v>
      </c>
      <c r="F66" s="300" t="s">
        <v>91</v>
      </c>
      <c r="G66" s="300" t="s">
        <v>83</v>
      </c>
      <c r="H66" s="300" t="s">
        <v>84</v>
      </c>
      <c r="I66" s="7"/>
      <c r="J66" s="4"/>
      <c r="K66" s="4"/>
      <c r="L66" s="54"/>
      <c r="M66" s="4"/>
      <c r="N66" s="4"/>
      <c r="O66" s="4"/>
      <c r="P66" s="4"/>
      <c r="Q66" s="15"/>
      <c r="R66" s="4"/>
      <c r="S66" s="4"/>
      <c r="T66" s="4"/>
      <c r="U66" s="4"/>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row>
    <row r="67" spans="1:46" ht="12" customHeight="1" x14ac:dyDescent="0.35">
      <c r="A67" s="6"/>
      <c r="B67" s="30" t="s">
        <v>85</v>
      </c>
      <c r="C67" s="98">
        <f>EXP(E67-(F67/(0.008314*(273.15+$C$4))))</f>
        <v>27.237212416150175</v>
      </c>
      <c r="D67" s="99">
        <v>27.238</v>
      </c>
      <c r="E67" s="100">
        <v>35.977400000000003</v>
      </c>
      <c r="F67" s="101">
        <v>80.989999999999995</v>
      </c>
      <c r="G67" s="102"/>
      <c r="H67" s="103"/>
      <c r="I67" s="179"/>
      <c r="J67" s="177"/>
      <c r="K67" s="177"/>
      <c r="L67" s="180"/>
      <c r="M67" s="177"/>
      <c r="N67" s="177"/>
      <c r="O67" s="177"/>
      <c r="P67" s="177"/>
      <c r="Q67" s="181"/>
      <c r="R67" s="177"/>
      <c r="S67" s="177"/>
      <c r="T67" s="4"/>
      <c r="U67" s="4"/>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row>
    <row r="68" spans="1:46" ht="12" customHeight="1" x14ac:dyDescent="0.35">
      <c r="A68" s="6"/>
      <c r="B68" s="23" t="s">
        <v>86</v>
      </c>
      <c r="C68" s="104">
        <f>EXP(E68-(F68/(0.008314*(273.15+$C$4))))</f>
        <v>16.578843123126067</v>
      </c>
      <c r="D68" s="105">
        <v>16.582000000000001</v>
      </c>
      <c r="E68" s="43">
        <v>12.3772</v>
      </c>
      <c r="F68" s="41">
        <v>23.72</v>
      </c>
      <c r="G68" s="106"/>
      <c r="H68" s="107"/>
      <c r="I68" s="179"/>
      <c r="J68" s="177"/>
      <c r="K68" s="177"/>
      <c r="L68" s="180"/>
      <c r="M68" s="177"/>
      <c r="N68" s="177"/>
      <c r="O68" s="177"/>
      <c r="P68" s="177"/>
      <c r="Q68" s="181"/>
      <c r="R68" s="177"/>
      <c r="S68" s="177"/>
      <c r="T68" s="4"/>
      <c r="U68" s="4"/>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row>
    <row r="69" spans="1:46" ht="12" customHeight="1" x14ac:dyDescent="0.25">
      <c r="A69" s="6"/>
      <c r="B69" s="193" t="s">
        <v>42</v>
      </c>
      <c r="C69" s="104">
        <f>(EXP(E69-(F69/(0.008314*(273.15+$C$4)))))*$C$6/21</f>
        <v>3.7411689818261458</v>
      </c>
      <c r="D69" s="105">
        <f>3.743*C6/21</f>
        <v>3.7429999999999999</v>
      </c>
      <c r="E69" s="43">
        <v>11.186999999999999</v>
      </c>
      <c r="F69" s="41">
        <v>24.46</v>
      </c>
      <c r="G69" s="106"/>
      <c r="H69" s="107"/>
      <c r="I69" s="179"/>
      <c r="J69" s="177"/>
      <c r="K69" s="177"/>
      <c r="L69" s="180"/>
      <c r="M69" s="177"/>
      <c r="N69" s="177"/>
      <c r="O69" s="177"/>
      <c r="P69" s="177"/>
      <c r="Q69" s="181"/>
      <c r="R69" s="177"/>
      <c r="S69" s="177"/>
      <c r="T69" s="4"/>
      <c r="U69" s="4"/>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row>
    <row r="70" spans="1:46" ht="17.25" customHeight="1" x14ac:dyDescent="0.25">
      <c r="A70" s="6"/>
      <c r="B70" s="108" t="s">
        <v>28</v>
      </c>
      <c r="C70" s="109"/>
      <c r="D70" s="109"/>
      <c r="E70" s="109"/>
      <c r="F70" s="109"/>
      <c r="G70" s="109"/>
      <c r="H70" s="110"/>
      <c r="I70" s="179"/>
      <c r="J70" s="177"/>
      <c r="K70" s="177"/>
      <c r="L70" s="180"/>
      <c r="M70" s="177"/>
      <c r="N70" s="177"/>
      <c r="O70" s="177"/>
      <c r="P70" s="177"/>
      <c r="Q70" s="181"/>
      <c r="R70" s="177"/>
      <c r="S70" s="177"/>
      <c r="T70" s="4"/>
      <c r="U70" s="4"/>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row>
    <row r="71" spans="1:46" ht="12" customHeight="1" x14ac:dyDescent="0.35">
      <c r="A71" s="6"/>
      <c r="B71" s="23" t="s">
        <v>78</v>
      </c>
      <c r="C71" s="111">
        <f>EXP($E71-($F71/(0.008314*(273.15+$C$4))))</f>
        <v>0.99970852484472605</v>
      </c>
      <c r="D71" s="112">
        <f>EXP($E71-($F71/(0.008314*(273.15+25))))</f>
        <v>0.99970852484472605</v>
      </c>
      <c r="E71" s="43">
        <v>26.355</v>
      </c>
      <c r="F71" s="41">
        <v>65.33</v>
      </c>
      <c r="G71" s="106"/>
      <c r="H71" s="107"/>
      <c r="I71" s="179"/>
      <c r="J71" s="177"/>
      <c r="K71" s="177"/>
      <c r="L71" s="180"/>
      <c r="M71" s="177"/>
      <c r="N71" s="177"/>
      <c r="O71" s="177"/>
      <c r="P71" s="177"/>
      <c r="Q71" s="181"/>
      <c r="R71" s="177"/>
      <c r="S71" s="177"/>
      <c r="T71" s="4"/>
      <c r="U71" s="4"/>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row>
    <row r="72" spans="1:46" ht="12" customHeight="1" x14ac:dyDescent="0.25">
      <c r="A72" s="6"/>
      <c r="B72" s="301" t="s">
        <v>16</v>
      </c>
      <c r="C72" s="111">
        <f>EXP($E72-($F72/(0.008314*(273.15+$C$4))))</f>
        <v>0.99995411670395185</v>
      </c>
      <c r="D72" s="112">
        <f>EXP($E72-($F72/(0.008314*(273.15+25))))</f>
        <v>0.99995411670395185</v>
      </c>
      <c r="E72" s="43">
        <v>17.71</v>
      </c>
      <c r="F72" s="41">
        <v>43.9</v>
      </c>
      <c r="G72" s="106"/>
      <c r="H72" s="107"/>
      <c r="I72" s="179"/>
      <c r="J72" s="177"/>
      <c r="K72" s="177"/>
      <c r="L72" s="180"/>
      <c r="M72" s="177"/>
      <c r="N72" s="177"/>
      <c r="O72" s="177"/>
      <c r="P72" s="177"/>
      <c r="Q72" s="181"/>
      <c r="R72" s="177"/>
      <c r="S72" s="177"/>
      <c r="T72" s="4"/>
      <c r="U72" s="4"/>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row>
    <row r="73" spans="1:46" ht="12" customHeight="1" x14ac:dyDescent="0.25">
      <c r="A73" s="6"/>
      <c r="B73" s="23" t="s">
        <v>20</v>
      </c>
      <c r="C73" s="113">
        <f>(EXP(E73-F73/(0.008314*(273.15+$C$4))))/(1+EXP((H73*($C$4+273.15)-G73)/(0.008314*($C$4+273.15))))</f>
        <v>0.99965157106280322</v>
      </c>
      <c r="D73" s="114">
        <f>(EXP($E73-$F73/(0.008314*(273.15+25))))/(1+EXP(($H73*(25+273.15)-$G73)/(0.008314*(25+273.15))))</f>
        <v>0.99965157106280322</v>
      </c>
      <c r="E73" s="41">
        <v>21.46</v>
      </c>
      <c r="F73" s="41">
        <v>53.1</v>
      </c>
      <c r="G73" s="41">
        <v>201.8</v>
      </c>
      <c r="H73" s="42">
        <v>0.65</v>
      </c>
      <c r="I73" s="179"/>
      <c r="J73" s="177"/>
      <c r="K73" s="177"/>
      <c r="L73" s="180"/>
      <c r="M73" s="177"/>
      <c r="N73" s="177"/>
      <c r="O73" s="177"/>
      <c r="P73" s="177"/>
      <c r="Q73" s="181"/>
      <c r="R73" s="177"/>
      <c r="S73" s="177"/>
      <c r="T73" s="4"/>
      <c r="U73" s="4"/>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row>
    <row r="74" spans="1:46" ht="12" customHeight="1" x14ac:dyDescent="0.35">
      <c r="A74" s="6"/>
      <c r="B74" s="23" t="s">
        <v>87</v>
      </c>
      <c r="C74" s="111">
        <f>EXP(E74-(F74/(0.008314*(273.15+$C$4))))</f>
        <v>1.0004436388128359</v>
      </c>
      <c r="D74" s="112">
        <f>EXP($E74-($F74/(0.008314*(273.15+25))))</f>
        <v>1.0004436388128359</v>
      </c>
      <c r="E74" s="43">
        <v>18.715</v>
      </c>
      <c r="F74" s="41">
        <v>46.39</v>
      </c>
      <c r="G74" s="106"/>
      <c r="H74" s="107"/>
      <c r="I74" s="179"/>
      <c r="J74" s="177"/>
      <c r="K74" s="177"/>
      <c r="L74" s="180"/>
      <c r="M74" s="182"/>
      <c r="N74" s="177"/>
      <c r="O74" s="177"/>
      <c r="P74" s="177"/>
      <c r="Q74" s="181"/>
      <c r="R74" s="177"/>
      <c r="S74" s="177"/>
      <c r="T74" s="4"/>
      <c r="U74" s="4"/>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row>
    <row r="75" spans="1:46" ht="15" customHeight="1" x14ac:dyDescent="0.25">
      <c r="A75" s="55"/>
      <c r="B75" s="115" t="s">
        <v>88</v>
      </c>
      <c r="C75" s="116">
        <f>(EXP($E75-$F75/(0.008314*(273.15+$C$4))))/(1+EXP(($H75*($C$4+273.15)-$G75)/(0.008314*($C$4+273.15))))</f>
        <v>1.000157574143463</v>
      </c>
      <c r="D75" s="117">
        <f>(EXP($E75-$F75/(0.008314*(273.15+25))))/(1+EXP(($H75*(25+273.15)-$G75)/(0.008314*(25+273.15))))</f>
        <v>1.000157574143463</v>
      </c>
      <c r="E75" s="118">
        <v>20.010000000000002</v>
      </c>
      <c r="F75" s="119">
        <v>49.6</v>
      </c>
      <c r="G75" s="119">
        <v>437.4</v>
      </c>
      <c r="H75" s="120">
        <v>1.4</v>
      </c>
      <c r="I75" s="183"/>
      <c r="J75" s="184"/>
      <c r="K75" s="184"/>
      <c r="L75" s="182"/>
      <c r="M75" s="180"/>
      <c r="N75" s="182"/>
      <c r="O75" s="182"/>
      <c r="P75" s="182"/>
      <c r="Q75" s="184"/>
      <c r="R75" s="184"/>
      <c r="S75" s="184"/>
      <c r="T75" s="59"/>
      <c r="U75" s="59"/>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row>
    <row r="76" spans="1:46" ht="12" customHeight="1" x14ac:dyDescent="0.25">
      <c r="A76" s="4"/>
      <c r="B76" s="87"/>
      <c r="C76" s="87"/>
      <c r="D76" s="87"/>
      <c r="E76" s="87"/>
      <c r="F76" s="122"/>
      <c r="G76" s="87"/>
      <c r="H76" s="87"/>
      <c r="I76" s="177"/>
      <c r="J76" s="177"/>
      <c r="K76" s="177"/>
      <c r="L76" s="177"/>
      <c r="M76" s="177"/>
      <c r="N76" s="177"/>
      <c r="O76" s="177"/>
      <c r="P76" s="177"/>
      <c r="Q76" s="177"/>
      <c r="R76" s="177"/>
      <c r="S76" s="177"/>
      <c r="T76" s="4"/>
      <c r="U76" s="4"/>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row>
    <row r="77" spans="1:46" ht="12" customHeight="1" x14ac:dyDescent="0.25">
      <c r="A77" s="4"/>
      <c r="B77" s="4"/>
      <c r="C77" s="4"/>
      <c r="D77" s="4"/>
      <c r="E77" s="4"/>
      <c r="F77" s="75"/>
      <c r="G77" s="4"/>
      <c r="H77" s="4"/>
      <c r="I77" s="177"/>
      <c r="J77" s="177"/>
      <c r="K77" s="177"/>
      <c r="L77" s="177"/>
      <c r="M77" s="177"/>
      <c r="N77" s="177"/>
      <c r="O77" s="177"/>
      <c r="P77" s="177"/>
      <c r="Q77" s="177"/>
      <c r="R77" s="177"/>
      <c r="S77" s="177"/>
      <c r="T77" s="4"/>
      <c r="U77" s="4"/>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row>
    <row r="78" spans="1:46" ht="16.5" customHeight="1" x14ac:dyDescent="0.25">
      <c r="A78" s="4"/>
      <c r="B78" s="5"/>
      <c r="C78" s="5"/>
      <c r="D78" s="5"/>
      <c r="E78" s="123"/>
      <c r="F78" s="123"/>
      <c r="G78" s="123"/>
      <c r="H78" s="123"/>
      <c r="I78" s="177"/>
      <c r="J78" s="177"/>
      <c r="K78" s="177"/>
      <c r="L78" s="177"/>
      <c r="M78" s="177"/>
      <c r="N78" s="177"/>
      <c r="O78" s="177"/>
      <c r="P78" s="177"/>
      <c r="Q78" s="177"/>
      <c r="R78" s="177"/>
      <c r="S78" s="177"/>
      <c r="T78" s="4"/>
      <c r="U78" s="4"/>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row>
    <row r="79" spans="1:46" ht="12" customHeight="1" x14ac:dyDescent="0.25">
      <c r="A79" s="6"/>
      <c r="B79" s="124" t="s">
        <v>98</v>
      </c>
      <c r="C79" s="125"/>
      <c r="D79" s="126"/>
      <c r="E79" s="127"/>
      <c r="F79" s="127"/>
      <c r="G79" s="127"/>
      <c r="H79" s="128"/>
      <c r="I79" s="185"/>
      <c r="J79" s="177"/>
      <c r="K79" s="177"/>
      <c r="L79" s="177"/>
      <c r="M79" s="177"/>
      <c r="N79" s="177"/>
      <c r="O79" s="177"/>
      <c r="P79" s="177"/>
      <c r="Q79" s="177"/>
      <c r="R79" s="177"/>
      <c r="S79" s="177"/>
      <c r="T79" s="4"/>
      <c r="U79" s="4"/>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row>
    <row r="80" spans="1:46" ht="12" customHeight="1" x14ac:dyDescent="0.35">
      <c r="A80" s="6"/>
      <c r="B80" s="130" t="s">
        <v>82</v>
      </c>
      <c r="C80" s="131" t="s">
        <v>13</v>
      </c>
      <c r="D80" s="131" t="s">
        <v>14</v>
      </c>
      <c r="E80" s="132" t="s">
        <v>15</v>
      </c>
      <c r="F80" s="133" t="s">
        <v>29</v>
      </c>
      <c r="G80" s="299" t="s">
        <v>16</v>
      </c>
      <c r="H80" s="134" t="s">
        <v>72</v>
      </c>
      <c r="I80" s="129"/>
      <c r="J80" s="4"/>
      <c r="K80" s="4"/>
      <c r="L80" s="4"/>
      <c r="M80" s="4"/>
      <c r="N80" s="4"/>
      <c r="O80" s="4"/>
      <c r="P80" s="4"/>
      <c r="Q80" s="4"/>
      <c r="R80" s="4"/>
      <c r="S80" s="4"/>
      <c r="T80" s="4"/>
      <c r="U80" s="4"/>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row>
    <row r="81" spans="1:46" ht="12" hidden="1" customHeight="1" x14ac:dyDescent="0.25">
      <c r="A81" s="6"/>
      <c r="B81" s="135">
        <v>1</v>
      </c>
      <c r="C81" s="136">
        <f t="shared" ref="C81:C112" si="10">$C$44*((B81)-$C$69)/((B81)+$C$67*(1+$C$6/$C$68))-$C$47</f>
        <v>-8.0810463349594066</v>
      </c>
      <c r="D81" s="136">
        <f t="shared" ref="D81:D112" si="11">$C$45*(((B81)-$C$69)/(4*(B81)+8*$C$69))-$C$47</f>
        <v>-16.230340035515248</v>
      </c>
      <c r="E81" s="136">
        <f t="shared" ref="E81:E200" si="12">3*$C$46-$C$47</f>
        <v>33.299989690698297</v>
      </c>
      <c r="F81" s="137">
        <f t="shared" ref="F81:F112" si="13">IF(C81&lt;0,-1*MIN(ABS(C81),ABS(D81),ABS(E81)),MIN(ABS(C81),ABS(D81),ABS(E81)))</f>
        <v>-8.0810463349594066</v>
      </c>
      <c r="G81" s="137">
        <f t="shared" ref="G81:G112" si="14">(F81+$C$47)*(4*B81+8*$C$69)/(B81-$C$69)</f>
        <v>73.999546648553206</v>
      </c>
      <c r="H81" s="138">
        <f t="shared" ref="H81:H112" si="15">G81/4</f>
        <v>18.499886662138302</v>
      </c>
      <c r="I81" s="129"/>
      <c r="J81" s="4"/>
      <c r="K81" s="4"/>
      <c r="L81" s="4"/>
      <c r="M81" s="4"/>
      <c r="N81" s="4"/>
      <c r="O81" s="4"/>
      <c r="P81" s="4"/>
      <c r="Q81" s="4"/>
      <c r="R81" s="4"/>
      <c r="S81" s="4"/>
      <c r="T81" s="4"/>
      <c r="U81" s="4"/>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row>
    <row r="82" spans="1:46" ht="12" hidden="1" customHeight="1" x14ac:dyDescent="0.25">
      <c r="A82" s="6"/>
      <c r="B82" s="139">
        <v>2</v>
      </c>
      <c r="C82" s="105">
        <f t="shared" si="10"/>
        <v>-5.8404777567111914</v>
      </c>
      <c r="D82" s="105">
        <f t="shared" si="11"/>
        <v>-10.130050535507941</v>
      </c>
      <c r="E82" s="105">
        <f t="shared" si="12"/>
        <v>33.299989690698297</v>
      </c>
      <c r="F82" s="140">
        <f t="shared" si="13"/>
        <v>-5.8404777567111914</v>
      </c>
      <c r="G82" s="140">
        <f t="shared" si="14"/>
        <v>81.425633107852278</v>
      </c>
      <c r="H82" s="138">
        <f t="shared" si="15"/>
        <v>20.356408276963069</v>
      </c>
      <c r="I82" s="129"/>
      <c r="J82" s="4"/>
      <c r="K82" s="4"/>
      <c r="L82" s="4"/>
      <c r="M82" s="4"/>
      <c r="N82" s="4"/>
      <c r="O82" s="4"/>
      <c r="P82" s="4"/>
      <c r="Q82" s="4"/>
      <c r="R82" s="4"/>
      <c r="S82" s="4"/>
      <c r="T82" s="4"/>
      <c r="U82" s="4"/>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row>
    <row r="83" spans="1:46" ht="12" customHeight="1" x14ac:dyDescent="0.25">
      <c r="A83" s="6"/>
      <c r="B83" s="139">
        <v>3</v>
      </c>
      <c r="C83" s="105">
        <f t="shared" si="10"/>
        <v>-3.6691288668762088</v>
      </c>
      <c r="D83" s="105">
        <f t="shared" si="11"/>
        <v>-5.1936787647629759</v>
      </c>
      <c r="E83" s="105">
        <f t="shared" si="12"/>
        <v>33.299989690698297</v>
      </c>
      <c r="F83" s="140">
        <f t="shared" si="13"/>
        <v>-3.6691288668762088</v>
      </c>
      <c r="G83" s="140">
        <f t="shared" si="14"/>
        <v>88.622299501265985</v>
      </c>
      <c r="H83" s="138">
        <f t="shared" si="15"/>
        <v>22.155574875316496</v>
      </c>
      <c r="I83" s="129"/>
      <c r="J83" s="4"/>
      <c r="K83" s="4"/>
      <c r="L83" s="4"/>
      <c r="M83" s="4"/>
      <c r="N83" s="4"/>
      <c r="O83" s="4"/>
      <c r="P83" s="4"/>
      <c r="Q83" s="4"/>
      <c r="R83" s="4"/>
      <c r="S83" s="4"/>
      <c r="T83" s="4"/>
      <c r="U83" s="4"/>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row>
    <row r="84" spans="1:46" ht="12" customHeight="1" x14ac:dyDescent="0.25">
      <c r="A84" s="6"/>
      <c r="B84" s="139">
        <v>4</v>
      </c>
      <c r="C84" s="105">
        <f t="shared" si="10"/>
        <v>-1.5638407712661579</v>
      </c>
      <c r="D84" s="105">
        <f t="shared" si="11"/>
        <v>-1.1171269690738246</v>
      </c>
      <c r="E84" s="105">
        <f t="shared" si="12"/>
        <v>33.299989690698297</v>
      </c>
      <c r="F84" s="140">
        <f t="shared" si="13"/>
        <v>-1.1171269690738246</v>
      </c>
      <c r="G84" s="140">
        <f t="shared" si="14"/>
        <v>174.86901334903612</v>
      </c>
      <c r="H84" s="138">
        <f t="shared" si="15"/>
        <v>43.717253337259031</v>
      </c>
      <c r="I84" s="129"/>
      <c r="J84" s="4"/>
      <c r="K84" s="4"/>
      <c r="L84" s="4"/>
      <c r="M84" s="4"/>
      <c r="N84" s="4"/>
      <c r="O84" s="4"/>
      <c r="P84" s="4"/>
      <c r="Q84" s="4"/>
      <c r="R84" s="4"/>
      <c r="S84" s="4"/>
      <c r="T84" s="4"/>
      <c r="U84" s="4"/>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row>
    <row r="85" spans="1:46" ht="12" customHeight="1" x14ac:dyDescent="0.25">
      <c r="A85" s="6"/>
      <c r="B85" s="139">
        <v>5</v>
      </c>
      <c r="C85" s="105">
        <f t="shared" si="10"/>
        <v>0.4783560929520001</v>
      </c>
      <c r="D85" s="105">
        <f t="shared" si="11"/>
        <v>2.3062536326355141</v>
      </c>
      <c r="E85" s="105">
        <f t="shared" si="12"/>
        <v>33.299989690698297</v>
      </c>
      <c r="F85" s="140">
        <f t="shared" si="13"/>
        <v>0.4783560929520001</v>
      </c>
      <c r="G85" s="140">
        <f t="shared" si="14"/>
        <v>102.36862362601443</v>
      </c>
      <c r="H85" s="138">
        <f t="shared" si="15"/>
        <v>25.592155906503606</v>
      </c>
      <c r="I85" s="129"/>
      <c r="J85" s="4"/>
      <c r="K85" s="4"/>
      <c r="L85" s="4"/>
      <c r="M85" s="4"/>
      <c r="N85" s="4"/>
      <c r="O85" s="4"/>
      <c r="P85" s="4"/>
      <c r="Q85" s="4"/>
      <c r="R85" s="4"/>
      <c r="S85" s="4"/>
      <c r="T85" s="4"/>
      <c r="U85" s="4"/>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row>
    <row r="86" spans="1:46" ht="12" customHeight="1" x14ac:dyDescent="0.25">
      <c r="A86" s="6"/>
      <c r="B86" s="139">
        <v>7.5</v>
      </c>
      <c r="C86" s="105">
        <f t="shared" si="10"/>
        <v>5.3257638377055265</v>
      </c>
      <c r="D86" s="105">
        <f t="shared" si="11"/>
        <v>8.8653789744883085</v>
      </c>
      <c r="E86" s="105">
        <f t="shared" si="12"/>
        <v>33.299989690698297</v>
      </c>
      <c r="F86" s="140">
        <f t="shared" si="13"/>
        <v>5.3257638377055265</v>
      </c>
      <c r="G86" s="140">
        <f t="shared" si="14"/>
        <v>118.43475494887714</v>
      </c>
      <c r="H86" s="138">
        <f t="shared" si="15"/>
        <v>29.608688737219286</v>
      </c>
      <c r="I86" s="129"/>
      <c r="J86" s="4"/>
      <c r="K86" s="4"/>
      <c r="L86" s="4"/>
      <c r="M86" s="4"/>
      <c r="N86" s="4"/>
      <c r="O86" s="4"/>
      <c r="P86" s="4"/>
      <c r="Q86" s="4"/>
      <c r="R86" s="4"/>
      <c r="S86" s="4"/>
      <c r="T86" s="4"/>
      <c r="U86" s="4"/>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row>
    <row r="87" spans="1:46" ht="12" customHeight="1" x14ac:dyDescent="0.25">
      <c r="A87" s="6"/>
      <c r="B87" s="139">
        <v>10</v>
      </c>
      <c r="C87" s="105">
        <f t="shared" si="10"/>
        <v>9.8353161495453829</v>
      </c>
      <c r="D87" s="105">
        <f t="shared" si="11"/>
        <v>13.548575205632359</v>
      </c>
      <c r="E87" s="105">
        <f t="shared" si="12"/>
        <v>33.299989690698297</v>
      </c>
      <c r="F87" s="140">
        <f t="shared" si="13"/>
        <v>9.8353161495453829</v>
      </c>
      <c r="G87" s="140">
        <f t="shared" si="14"/>
        <v>133.38110637304894</v>
      </c>
      <c r="H87" s="138">
        <f t="shared" si="15"/>
        <v>33.345276593262234</v>
      </c>
      <c r="I87" s="129"/>
      <c r="J87" s="4"/>
      <c r="K87" s="4"/>
      <c r="L87" s="4"/>
      <c r="M87" s="4"/>
      <c r="N87" s="4"/>
      <c r="O87" s="4"/>
      <c r="P87" s="4"/>
      <c r="Q87" s="4"/>
      <c r="R87" s="4"/>
      <c r="S87" s="4"/>
      <c r="T87" s="4"/>
      <c r="U87" s="4"/>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row>
    <row r="88" spans="1:46" ht="12" customHeight="1" x14ac:dyDescent="0.25">
      <c r="A88" s="6"/>
      <c r="B88" s="139">
        <v>12.5</v>
      </c>
      <c r="C88" s="105">
        <f t="shared" si="10"/>
        <v>14.041145402920591</v>
      </c>
      <c r="D88" s="105">
        <f t="shared" si="11"/>
        <v>17.059937530337947</v>
      </c>
      <c r="E88" s="105">
        <f t="shared" si="12"/>
        <v>33.299989690698297</v>
      </c>
      <c r="F88" s="140">
        <f t="shared" si="13"/>
        <v>14.041145402920591</v>
      </c>
      <c r="G88" s="140">
        <f t="shared" si="14"/>
        <v>147.32080541722323</v>
      </c>
      <c r="H88" s="138">
        <f t="shared" si="15"/>
        <v>36.830201354305807</v>
      </c>
      <c r="I88" s="129"/>
      <c r="J88" s="4"/>
      <c r="K88" s="4"/>
      <c r="L88" s="4"/>
      <c r="M88" s="4"/>
      <c r="N88" s="4"/>
      <c r="O88" s="4"/>
      <c r="P88" s="4"/>
      <c r="Q88" s="4"/>
      <c r="R88" s="4"/>
      <c r="S88" s="4"/>
      <c r="T88" s="4"/>
      <c r="U88" s="4"/>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row>
    <row r="89" spans="1:46" ht="12" customHeight="1" x14ac:dyDescent="0.25">
      <c r="A89" s="6"/>
      <c r="B89" s="139">
        <v>15</v>
      </c>
      <c r="C89" s="105">
        <f t="shared" si="10"/>
        <v>17.972936056041117</v>
      </c>
      <c r="D89" s="105">
        <f t="shared" si="11"/>
        <v>19.790384113455069</v>
      </c>
      <c r="E89" s="105">
        <f t="shared" si="12"/>
        <v>33.299989690698297</v>
      </c>
      <c r="F89" s="140">
        <f t="shared" si="13"/>
        <v>17.972936056041117</v>
      </c>
      <c r="G89" s="140">
        <f t="shared" si="14"/>
        <v>160.35223753378233</v>
      </c>
      <c r="H89" s="138">
        <f t="shared" si="15"/>
        <v>40.088059383445582</v>
      </c>
      <c r="I89" s="129"/>
      <c r="J89" s="4"/>
      <c r="K89" s="4"/>
      <c r="L89" s="4"/>
      <c r="M89" s="4"/>
      <c r="N89" s="4"/>
      <c r="O89" s="4"/>
      <c r="P89" s="4"/>
      <c r="Q89" s="4"/>
      <c r="R89" s="4"/>
      <c r="S89" s="4"/>
      <c r="T89" s="4"/>
      <c r="U89" s="4"/>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row>
    <row r="90" spans="1:46" ht="12" customHeight="1" x14ac:dyDescent="0.25">
      <c r="A90" s="6"/>
      <c r="B90" s="139">
        <v>17.5</v>
      </c>
      <c r="C90" s="105">
        <f t="shared" si="10"/>
        <v>21.656626322099655</v>
      </c>
      <c r="D90" s="105">
        <f t="shared" si="11"/>
        <v>21.974355305219767</v>
      </c>
      <c r="E90" s="105">
        <f t="shared" si="12"/>
        <v>33.299989690698297</v>
      </c>
      <c r="F90" s="140">
        <f t="shared" si="13"/>
        <v>21.656626322099655</v>
      </c>
      <c r="G90" s="140">
        <f t="shared" si="14"/>
        <v>172.56137171097271</v>
      </c>
      <c r="H90" s="138">
        <f t="shared" si="15"/>
        <v>43.140342927743177</v>
      </c>
      <c r="I90" s="129"/>
      <c r="J90" s="4"/>
      <c r="K90" s="4"/>
      <c r="L90" s="4"/>
      <c r="M90" s="4"/>
      <c r="N90" s="4"/>
      <c r="O90" s="4"/>
      <c r="P90" s="4"/>
      <c r="Q90" s="4"/>
      <c r="R90" s="4"/>
      <c r="S90" s="4"/>
      <c r="T90" s="4"/>
      <c r="U90" s="4"/>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row>
    <row r="91" spans="1:46" ht="12" customHeight="1" x14ac:dyDescent="0.25">
      <c r="A91" s="6"/>
      <c r="B91" s="139">
        <v>20</v>
      </c>
      <c r="C91" s="105">
        <f t="shared" si="10"/>
        <v>25.114981074418758</v>
      </c>
      <c r="D91" s="105">
        <f t="shared" si="11"/>
        <v>23.760985631252225</v>
      </c>
      <c r="E91" s="105">
        <f t="shared" si="12"/>
        <v>33.299989690698297</v>
      </c>
      <c r="F91" s="140">
        <f t="shared" si="13"/>
        <v>23.760985631252225</v>
      </c>
      <c r="G91" s="140">
        <f t="shared" si="14"/>
        <v>174.86901334903612</v>
      </c>
      <c r="H91" s="138">
        <f t="shared" si="15"/>
        <v>43.717253337259031</v>
      </c>
      <c r="I91" s="129"/>
      <c r="J91" s="4"/>
      <c r="K91" s="4"/>
      <c r="L91" s="4"/>
      <c r="M91" s="4"/>
      <c r="N91" s="4"/>
      <c r="O91" s="4"/>
      <c r="P91" s="4"/>
      <c r="Q91" s="4"/>
      <c r="R91" s="4"/>
      <c r="S91" s="4"/>
      <c r="T91" s="4"/>
      <c r="U91" s="4"/>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row>
    <row r="92" spans="1:46" ht="12" customHeight="1" x14ac:dyDescent="0.25">
      <c r="A92" s="6"/>
      <c r="B92" s="139">
        <v>22.5</v>
      </c>
      <c r="C92" s="105">
        <f t="shared" si="10"/>
        <v>28.368062736028158</v>
      </c>
      <c r="D92" s="105">
        <f t="shared" si="11"/>
        <v>25.249668824509648</v>
      </c>
      <c r="E92" s="105">
        <f t="shared" si="12"/>
        <v>33.299989690698297</v>
      </c>
      <c r="F92" s="140">
        <f t="shared" si="13"/>
        <v>25.249668824509648</v>
      </c>
      <c r="G92" s="140">
        <f t="shared" si="14"/>
        <v>174.86901334903612</v>
      </c>
      <c r="H92" s="138">
        <f t="shared" si="15"/>
        <v>43.717253337259031</v>
      </c>
      <c r="I92" s="129"/>
      <c r="J92" s="4"/>
      <c r="K92" s="4"/>
      <c r="L92" s="4"/>
      <c r="M92" s="4"/>
      <c r="N92" s="4"/>
      <c r="O92" s="4"/>
      <c r="P92" s="4"/>
      <c r="Q92" s="4"/>
      <c r="R92" s="4"/>
      <c r="S92" s="4"/>
      <c r="T92" s="4"/>
      <c r="U92" s="4"/>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row>
    <row r="93" spans="1:46" ht="12" customHeight="1" x14ac:dyDescent="0.25">
      <c r="A93" s="6"/>
      <c r="B93" s="139">
        <v>25</v>
      </c>
      <c r="C93" s="105">
        <f t="shared" si="10"/>
        <v>31.433620736053282</v>
      </c>
      <c r="D93" s="105">
        <f t="shared" si="11"/>
        <v>26.509199301770568</v>
      </c>
      <c r="E93" s="105">
        <f t="shared" si="12"/>
        <v>33.299989690698297</v>
      </c>
      <c r="F93" s="140">
        <f t="shared" si="13"/>
        <v>26.509199301770568</v>
      </c>
      <c r="G93" s="140">
        <f t="shared" si="14"/>
        <v>174.86901334903609</v>
      </c>
      <c r="H93" s="138">
        <f t="shared" si="15"/>
        <v>43.717253337259024</v>
      </c>
      <c r="I93" s="129"/>
      <c r="J93" s="4"/>
      <c r="K93" s="4"/>
      <c r="L93" s="4"/>
      <c r="M93" s="4"/>
      <c r="N93" s="4"/>
      <c r="O93" s="4"/>
      <c r="P93" s="4"/>
      <c r="Q93" s="4"/>
      <c r="R93" s="4"/>
      <c r="S93" s="4"/>
      <c r="T93" s="4"/>
      <c r="U93" s="4"/>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row>
    <row r="94" spans="1:46" ht="12" customHeight="1" x14ac:dyDescent="0.25">
      <c r="A94" s="6"/>
      <c r="B94" s="139">
        <v>27.5</v>
      </c>
      <c r="C94" s="105">
        <f t="shared" si="10"/>
        <v>34.327415502372105</v>
      </c>
      <c r="D94" s="105">
        <f t="shared" si="11"/>
        <v>27.588706008383344</v>
      </c>
      <c r="E94" s="105">
        <f t="shared" si="12"/>
        <v>33.299989690698297</v>
      </c>
      <c r="F94" s="140">
        <f t="shared" si="13"/>
        <v>27.588706008383344</v>
      </c>
      <c r="G94" s="140">
        <f t="shared" si="14"/>
        <v>174.86901334903609</v>
      </c>
      <c r="H94" s="138">
        <f t="shared" si="15"/>
        <v>43.717253337259024</v>
      </c>
      <c r="I94" s="129"/>
      <c r="J94" s="4"/>
      <c r="K94" s="4"/>
      <c r="L94" s="4"/>
      <c r="M94" s="4"/>
      <c r="N94" s="4"/>
      <c r="O94" s="4"/>
      <c r="P94" s="4"/>
      <c r="Q94" s="4"/>
      <c r="R94" s="4"/>
      <c r="S94" s="4"/>
      <c r="T94" s="4"/>
      <c r="U94" s="4"/>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row>
    <row r="95" spans="1:46" ht="12" customHeight="1" x14ac:dyDescent="0.25">
      <c r="A95" s="6"/>
      <c r="B95" s="139">
        <v>30</v>
      </c>
      <c r="C95" s="105">
        <f t="shared" si="10"/>
        <v>37.063489478458067</v>
      </c>
      <c r="D95" s="105">
        <f t="shared" si="11"/>
        <v>28.524210664262302</v>
      </c>
      <c r="E95" s="105">
        <f t="shared" si="12"/>
        <v>33.299989690698297</v>
      </c>
      <c r="F95" s="140">
        <f t="shared" si="13"/>
        <v>28.524210664262302</v>
      </c>
      <c r="G95" s="140">
        <f t="shared" si="14"/>
        <v>174.86901334903612</v>
      </c>
      <c r="H95" s="138">
        <f t="shared" si="15"/>
        <v>43.717253337259031</v>
      </c>
      <c r="I95" s="129"/>
      <c r="J95" s="4"/>
      <c r="K95" s="4"/>
      <c r="L95" s="4"/>
      <c r="M95" s="4"/>
      <c r="N95" s="4"/>
      <c r="O95" s="4"/>
      <c r="P95" s="4"/>
      <c r="Q95" s="4"/>
      <c r="R95" s="4"/>
      <c r="S95" s="4"/>
      <c r="T95" s="4"/>
      <c r="U95" s="4"/>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row>
    <row r="96" spans="1:46" ht="12" customHeight="1" x14ac:dyDescent="0.25">
      <c r="A96" s="6"/>
      <c r="B96" s="139">
        <v>32.5</v>
      </c>
      <c r="C96" s="105">
        <f t="shared" si="10"/>
        <v>39.65439500202983</v>
      </c>
      <c r="D96" s="105">
        <f t="shared" si="11"/>
        <v>29.342725581230869</v>
      </c>
      <c r="E96" s="105">
        <f t="shared" si="12"/>
        <v>33.299989690698297</v>
      </c>
      <c r="F96" s="140">
        <f t="shared" si="13"/>
        <v>29.342725581230869</v>
      </c>
      <c r="G96" s="140">
        <f t="shared" si="14"/>
        <v>174.86901334903615</v>
      </c>
      <c r="H96" s="138">
        <f t="shared" si="15"/>
        <v>43.717253337259038</v>
      </c>
      <c r="I96" s="129"/>
      <c r="J96" s="4"/>
      <c r="K96" s="4"/>
      <c r="L96" s="4"/>
      <c r="M96" s="4"/>
      <c r="N96" s="4"/>
      <c r="O96" s="4"/>
      <c r="P96" s="4"/>
      <c r="Q96" s="4"/>
      <c r="R96" s="4"/>
      <c r="S96" s="4"/>
      <c r="T96" s="4"/>
      <c r="U96" s="4"/>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row>
    <row r="97" spans="1:46" ht="12" customHeight="1" x14ac:dyDescent="0.25">
      <c r="A97" s="6"/>
      <c r="B97" s="139">
        <v>35</v>
      </c>
      <c r="C97" s="105">
        <f t="shared" si="10"/>
        <v>42.111386849258338</v>
      </c>
      <c r="D97" s="105">
        <f t="shared" si="11"/>
        <v>30.064904590596033</v>
      </c>
      <c r="E97" s="105">
        <f t="shared" si="12"/>
        <v>33.299989690698297</v>
      </c>
      <c r="F97" s="140">
        <f t="shared" si="13"/>
        <v>30.064904590596033</v>
      </c>
      <c r="G97" s="140">
        <f t="shared" si="14"/>
        <v>174.86901334903612</v>
      </c>
      <c r="H97" s="138">
        <f t="shared" si="15"/>
        <v>43.717253337259031</v>
      </c>
      <c r="I97" s="129"/>
      <c r="J97" s="4"/>
      <c r="K97" s="4"/>
      <c r="L97" s="4"/>
      <c r="M97" s="4"/>
      <c r="N97" s="4"/>
      <c r="O97" s="4"/>
      <c r="P97" s="4"/>
      <c r="Q97" s="4"/>
      <c r="R97" s="4"/>
      <c r="S97" s="4"/>
      <c r="T97" s="4"/>
      <c r="U97" s="4"/>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row>
    <row r="98" spans="1:46" ht="12" customHeight="1" x14ac:dyDescent="0.25">
      <c r="A98" s="6"/>
      <c r="B98" s="139">
        <v>37.5</v>
      </c>
      <c r="C98" s="105">
        <f t="shared" si="10"/>
        <v>44.444585675545028</v>
      </c>
      <c r="D98" s="105">
        <f t="shared" si="11"/>
        <v>30.706809981241253</v>
      </c>
      <c r="E98" s="105">
        <f t="shared" si="12"/>
        <v>33.299989690698297</v>
      </c>
      <c r="F98" s="140">
        <f t="shared" si="13"/>
        <v>30.706809981241253</v>
      </c>
      <c r="G98" s="140">
        <f t="shared" si="14"/>
        <v>174.86901334903612</v>
      </c>
      <c r="H98" s="138">
        <f t="shared" si="15"/>
        <v>43.717253337259031</v>
      </c>
      <c r="I98" s="129"/>
      <c r="J98" s="4"/>
      <c r="K98" s="4"/>
      <c r="L98" s="4"/>
      <c r="M98" s="4"/>
      <c r="N98" s="4"/>
      <c r="O98" s="4"/>
      <c r="P98" s="4"/>
      <c r="Q98" s="4"/>
      <c r="R98" s="4"/>
      <c r="S98" s="4"/>
      <c r="T98" s="4"/>
      <c r="U98" s="4"/>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row>
    <row r="99" spans="1:46" ht="12" customHeight="1" x14ac:dyDescent="0.25">
      <c r="A99" s="6"/>
      <c r="B99" s="139">
        <v>40</v>
      </c>
      <c r="C99" s="105">
        <f t="shared" si="10"/>
        <v>46.663117358970439</v>
      </c>
      <c r="D99" s="105">
        <f t="shared" si="11"/>
        <v>31.281121249716609</v>
      </c>
      <c r="E99" s="105">
        <f t="shared" si="12"/>
        <v>33.299989690698297</v>
      </c>
      <c r="F99" s="140">
        <f t="shared" si="13"/>
        <v>31.281121249716609</v>
      </c>
      <c r="G99" s="140">
        <f t="shared" si="14"/>
        <v>174.86901334903615</v>
      </c>
      <c r="H99" s="138">
        <f t="shared" si="15"/>
        <v>43.717253337259038</v>
      </c>
      <c r="I99" s="129"/>
      <c r="J99" s="4"/>
      <c r="K99" s="4"/>
      <c r="L99" s="4"/>
      <c r="M99" s="4"/>
      <c r="N99" s="4"/>
      <c r="O99" s="4"/>
      <c r="P99" s="4"/>
      <c r="Q99" s="4"/>
      <c r="R99" s="4"/>
      <c r="S99" s="4"/>
      <c r="T99" s="4"/>
      <c r="U99" s="4"/>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row>
    <row r="100" spans="1:46" ht="12" customHeight="1" x14ac:dyDescent="0.25">
      <c r="A100" s="6"/>
      <c r="B100" s="139">
        <v>42.5</v>
      </c>
      <c r="C100" s="105">
        <f t="shared" si="10"/>
        <v>48.775232291998101</v>
      </c>
      <c r="D100" s="105">
        <f t="shared" si="11"/>
        <v>31.797981097162694</v>
      </c>
      <c r="E100" s="105">
        <f t="shared" si="12"/>
        <v>33.299989690698297</v>
      </c>
      <c r="F100" s="140">
        <f t="shared" si="13"/>
        <v>31.797981097162694</v>
      </c>
      <c r="G100" s="140">
        <f t="shared" si="14"/>
        <v>174.86901334903612</v>
      </c>
      <c r="H100" s="138">
        <f t="shared" si="15"/>
        <v>43.717253337259031</v>
      </c>
      <c r="I100" s="129"/>
      <c r="J100" s="4"/>
      <c r="K100" s="4"/>
      <c r="L100" s="4"/>
      <c r="M100" s="4"/>
      <c r="N100" s="4"/>
      <c r="O100" s="4"/>
      <c r="P100" s="4"/>
      <c r="Q100" s="4"/>
      <c r="R100" s="4"/>
      <c r="S100" s="4"/>
      <c r="T100" s="4"/>
      <c r="U100" s="4"/>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row>
    <row r="101" spans="1:46" ht="12" customHeight="1" x14ac:dyDescent="0.25">
      <c r="A101" s="6"/>
      <c r="B101" s="139">
        <v>45</v>
      </c>
      <c r="C101" s="105">
        <f t="shared" si="10"/>
        <v>50.788407908977668</v>
      </c>
      <c r="D101" s="105">
        <f t="shared" si="11"/>
        <v>32.265599631483205</v>
      </c>
      <c r="E101" s="105">
        <f t="shared" si="12"/>
        <v>33.299989690698297</v>
      </c>
      <c r="F101" s="140">
        <f t="shared" si="13"/>
        <v>32.265599631483205</v>
      </c>
      <c r="G101" s="140">
        <f t="shared" si="14"/>
        <v>174.86901334903612</v>
      </c>
      <c r="H101" s="138">
        <f t="shared" si="15"/>
        <v>43.717253337259031</v>
      </c>
      <c r="I101" s="129"/>
      <c r="J101" s="4"/>
      <c r="K101" s="4"/>
      <c r="L101" s="4"/>
      <c r="M101" s="4"/>
      <c r="N101" s="4"/>
      <c r="O101" s="4"/>
      <c r="P101" s="4"/>
      <c r="Q101" s="4"/>
      <c r="R101" s="4"/>
      <c r="S101" s="4"/>
      <c r="T101" s="4"/>
      <c r="U101" s="4"/>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row>
    <row r="102" spans="1:46" ht="12" customHeight="1" x14ac:dyDescent="0.25">
      <c r="A102" s="6"/>
      <c r="B102" s="139">
        <v>47.5</v>
      </c>
      <c r="C102" s="105">
        <f t="shared" si="10"/>
        <v>52.709437135085814</v>
      </c>
      <c r="D102" s="105">
        <f t="shared" si="11"/>
        <v>32.690693734173543</v>
      </c>
      <c r="E102" s="105">
        <f t="shared" si="12"/>
        <v>33.299989690698297</v>
      </c>
      <c r="F102" s="140">
        <f t="shared" si="13"/>
        <v>32.690693734173543</v>
      </c>
      <c r="G102" s="140">
        <f t="shared" si="14"/>
        <v>174.86901334903612</v>
      </c>
      <c r="H102" s="138">
        <f t="shared" si="15"/>
        <v>43.717253337259031</v>
      </c>
      <c r="I102" s="129"/>
      <c r="J102" s="4"/>
      <c r="K102" s="4"/>
      <c r="L102" s="4"/>
      <c r="M102" s="4"/>
      <c r="N102" s="4"/>
      <c r="O102" s="4"/>
      <c r="P102" s="4"/>
      <c r="Q102" s="4"/>
      <c r="R102" s="4"/>
      <c r="S102" s="4"/>
      <c r="T102" s="4"/>
      <c r="U102" s="4"/>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row>
    <row r="103" spans="1:46" ht="12" customHeight="1" x14ac:dyDescent="0.25">
      <c r="A103" s="6"/>
      <c r="B103" s="139">
        <v>50</v>
      </c>
      <c r="C103" s="105">
        <f t="shared" si="10"/>
        <v>54.544504961640328</v>
      </c>
      <c r="D103" s="105">
        <f t="shared" si="11"/>
        <v>33.078811774498504</v>
      </c>
      <c r="E103" s="105">
        <f t="shared" si="12"/>
        <v>33.299989690698297</v>
      </c>
      <c r="F103" s="140">
        <f t="shared" si="13"/>
        <v>33.078811774498504</v>
      </c>
      <c r="G103" s="140">
        <f t="shared" si="14"/>
        <v>174.86901334903612</v>
      </c>
      <c r="H103" s="138">
        <f t="shared" si="15"/>
        <v>43.717253337259031</v>
      </c>
      <c r="I103" s="129"/>
      <c r="J103" s="4"/>
      <c r="K103" s="4"/>
      <c r="L103" s="4"/>
      <c r="M103" s="4"/>
      <c r="N103" s="4"/>
      <c r="O103" s="4"/>
      <c r="P103" s="4"/>
      <c r="Q103" s="4"/>
      <c r="R103" s="4"/>
      <c r="S103" s="4"/>
      <c r="T103" s="4"/>
      <c r="U103" s="4"/>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row>
    <row r="104" spans="1:46" ht="12" customHeight="1" x14ac:dyDescent="0.25">
      <c r="A104" s="6"/>
      <c r="B104" s="139">
        <v>52.5</v>
      </c>
      <c r="C104" s="105">
        <f t="shared" si="10"/>
        <v>56.299254966697383</v>
      </c>
      <c r="D104" s="105">
        <f t="shared" si="11"/>
        <v>33.434577121222212</v>
      </c>
      <c r="E104" s="105">
        <f t="shared" si="12"/>
        <v>33.299989690698297</v>
      </c>
      <c r="F104" s="140">
        <f t="shared" si="13"/>
        <v>33.299989690698297</v>
      </c>
      <c r="G104" s="140">
        <f t="shared" si="14"/>
        <v>174.20674408828734</v>
      </c>
      <c r="H104" s="138">
        <f t="shared" si="15"/>
        <v>43.551686022071834</v>
      </c>
      <c r="I104" s="129"/>
      <c r="J104" s="4"/>
      <c r="K104" s="4"/>
      <c r="L104" s="4"/>
      <c r="M104" s="4"/>
      <c r="N104" s="4"/>
      <c r="O104" s="4"/>
      <c r="P104" s="4"/>
      <c r="Q104" s="4"/>
      <c r="R104" s="4"/>
      <c r="S104" s="4"/>
      <c r="T104" s="4"/>
      <c r="U104" s="4"/>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row>
    <row r="105" spans="1:46" ht="12" customHeight="1" x14ac:dyDescent="0.25">
      <c r="A105" s="6"/>
      <c r="B105" s="139">
        <v>55</v>
      </c>
      <c r="C105" s="105">
        <f t="shared" si="10"/>
        <v>57.97884728821932</v>
      </c>
      <c r="D105" s="105">
        <f t="shared" si="11"/>
        <v>33.761873195002693</v>
      </c>
      <c r="E105" s="105">
        <f t="shared" si="12"/>
        <v>33.299989690698297</v>
      </c>
      <c r="F105" s="140">
        <f t="shared" si="13"/>
        <v>33.299989690698297</v>
      </c>
      <c r="G105" s="140">
        <f t="shared" si="14"/>
        <v>172.61694784987944</v>
      </c>
      <c r="H105" s="138">
        <f t="shared" si="15"/>
        <v>43.154236962469859</v>
      </c>
      <c r="I105" s="129"/>
      <c r="J105" s="4"/>
      <c r="K105" s="4"/>
      <c r="L105" s="4"/>
      <c r="M105" s="4"/>
      <c r="N105" s="4"/>
      <c r="O105" s="4"/>
      <c r="P105" s="4"/>
      <c r="Q105" s="4"/>
      <c r="R105" s="4"/>
      <c r="S105" s="4"/>
      <c r="T105" s="4"/>
      <c r="U105" s="4"/>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row>
    <row r="106" spans="1:46" ht="12" customHeight="1" x14ac:dyDescent="0.25">
      <c r="A106" s="6"/>
      <c r="B106" s="139">
        <v>57.5</v>
      </c>
      <c r="C106" s="105">
        <f t="shared" si="10"/>
        <v>59.588009304279957</v>
      </c>
      <c r="D106" s="105">
        <f t="shared" si="11"/>
        <v>34.063985804780721</v>
      </c>
      <c r="E106" s="105">
        <f t="shared" si="12"/>
        <v>33.299989690698297</v>
      </c>
      <c r="F106" s="140">
        <f t="shared" si="13"/>
        <v>33.299989690698297</v>
      </c>
      <c r="G106" s="140">
        <f t="shared" si="14"/>
        <v>171.17501533993232</v>
      </c>
      <c r="H106" s="138">
        <f t="shared" si="15"/>
        <v>42.793753834983079</v>
      </c>
      <c r="I106" s="129"/>
      <c r="J106" s="4"/>
      <c r="K106" s="4"/>
      <c r="L106" s="4"/>
      <c r="M106" s="4"/>
      <c r="N106" s="4"/>
      <c r="O106" s="4"/>
      <c r="P106" s="4"/>
      <c r="Q106" s="4"/>
      <c r="R106" s="4"/>
      <c r="S106" s="4"/>
      <c r="T106" s="4"/>
      <c r="U106" s="4"/>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row>
    <row r="107" spans="1:46" ht="12" customHeight="1" x14ac:dyDescent="0.25">
      <c r="A107" s="6"/>
      <c r="B107" s="139">
        <v>60</v>
      </c>
      <c r="C107" s="105">
        <f t="shared" si="10"/>
        <v>61.131080068681399</v>
      </c>
      <c r="D107" s="105">
        <f t="shared" si="11"/>
        <v>34.343713845581547</v>
      </c>
      <c r="E107" s="105">
        <f t="shared" si="12"/>
        <v>33.299989690698297</v>
      </c>
      <c r="F107" s="140">
        <f t="shared" si="13"/>
        <v>33.299989690698297</v>
      </c>
      <c r="G107" s="140">
        <f t="shared" si="14"/>
        <v>169.86123448936473</v>
      </c>
      <c r="H107" s="138">
        <f t="shared" si="15"/>
        <v>42.465308622341183</v>
      </c>
      <c r="I107" s="129"/>
      <c r="J107" s="4"/>
      <c r="K107" s="4"/>
      <c r="L107" s="4"/>
      <c r="M107" s="4"/>
      <c r="N107" s="4"/>
      <c r="O107" s="4"/>
      <c r="P107" s="4"/>
      <c r="Q107" s="4"/>
      <c r="R107" s="4"/>
      <c r="S107" s="4"/>
      <c r="T107" s="4"/>
      <c r="U107" s="4"/>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row>
    <row r="108" spans="1:46" ht="12" customHeight="1" x14ac:dyDescent="0.25">
      <c r="A108" s="6"/>
      <c r="B108" s="139">
        <v>62.5</v>
      </c>
      <c r="C108" s="105">
        <f t="shared" si="10"/>
        <v>62.612049381587582</v>
      </c>
      <c r="D108" s="105">
        <f t="shared" si="11"/>
        <v>34.603456269372401</v>
      </c>
      <c r="E108" s="105">
        <f t="shared" si="12"/>
        <v>33.299989690698297</v>
      </c>
      <c r="F108" s="140">
        <f t="shared" si="13"/>
        <v>33.299989690698297</v>
      </c>
      <c r="G108" s="140">
        <f t="shared" si="14"/>
        <v>168.65924797062806</v>
      </c>
      <c r="H108" s="138">
        <f t="shared" si="15"/>
        <v>42.164811992657015</v>
      </c>
      <c r="I108" s="129"/>
      <c r="J108" s="4"/>
      <c r="K108" s="4"/>
      <c r="L108" s="4"/>
      <c r="M108" s="4"/>
      <c r="N108" s="4"/>
      <c r="O108" s="4"/>
      <c r="P108" s="4"/>
      <c r="Q108" s="4"/>
      <c r="R108" s="4"/>
      <c r="S108" s="4"/>
      <c r="T108" s="4"/>
      <c r="U108" s="4"/>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row>
    <row r="109" spans="1:46" ht="12" customHeight="1" x14ac:dyDescent="0.25">
      <c r="A109" s="6"/>
      <c r="B109" s="139">
        <v>65</v>
      </c>
      <c r="C109" s="105">
        <f t="shared" si="10"/>
        <v>64.034592235972653</v>
      </c>
      <c r="D109" s="105">
        <f t="shared" si="11"/>
        <v>34.84528105756484</v>
      </c>
      <c r="E109" s="105">
        <f t="shared" si="12"/>
        <v>33.299989690698297</v>
      </c>
      <c r="F109" s="140">
        <f t="shared" si="13"/>
        <v>33.299989690698297</v>
      </c>
      <c r="G109" s="140">
        <f t="shared" si="14"/>
        <v>167.55536865527398</v>
      </c>
      <c r="H109" s="138">
        <f t="shared" si="15"/>
        <v>41.888842163818495</v>
      </c>
      <c r="I109" s="129"/>
      <c r="J109" s="4"/>
      <c r="K109" s="4"/>
      <c r="L109" s="4"/>
      <c r="M109" s="4"/>
      <c r="N109" s="4"/>
      <c r="O109" s="4"/>
      <c r="P109" s="4"/>
      <c r="Q109" s="4"/>
      <c r="R109" s="4"/>
      <c r="S109" s="4"/>
      <c r="T109" s="4"/>
      <c r="U109" s="4"/>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row>
    <row r="110" spans="1:46" ht="12" customHeight="1" x14ac:dyDescent="0.25">
      <c r="A110" s="6"/>
      <c r="B110" s="139">
        <v>67.5</v>
      </c>
      <c r="C110" s="105">
        <f t="shared" si="10"/>
        <v>65.40209926604139</v>
      </c>
      <c r="D110" s="105">
        <f t="shared" si="11"/>
        <v>35.070980395767329</v>
      </c>
      <c r="E110" s="105">
        <f t="shared" si="12"/>
        <v>33.299989690698297</v>
      </c>
      <c r="F110" s="140">
        <f t="shared" si="13"/>
        <v>33.299989690698297</v>
      </c>
      <c r="G110" s="140">
        <f t="shared" si="14"/>
        <v>166.53805611802156</v>
      </c>
      <c r="H110" s="138">
        <f t="shared" si="15"/>
        <v>41.634514029505389</v>
      </c>
      <c r="I110" s="129"/>
      <c r="J110" s="4"/>
      <c r="K110" s="4"/>
      <c r="L110" s="4"/>
      <c r="M110" s="4"/>
      <c r="N110" s="4"/>
      <c r="O110" s="4"/>
      <c r="P110" s="4"/>
      <c r="Q110" s="4"/>
      <c r="R110" s="4"/>
      <c r="S110" s="4"/>
      <c r="T110" s="4"/>
      <c r="U110" s="4"/>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row>
    <row r="111" spans="1:46" ht="12" customHeight="1" x14ac:dyDescent="0.25">
      <c r="A111" s="6"/>
      <c r="B111" s="139">
        <v>70</v>
      </c>
      <c r="C111" s="105">
        <f t="shared" si="10"/>
        <v>66.717703728718007</v>
      </c>
      <c r="D111" s="105">
        <f t="shared" si="11"/>
        <v>35.282115167119215</v>
      </c>
      <c r="E111" s="105">
        <f t="shared" si="12"/>
        <v>33.299989690698297</v>
      </c>
      <c r="F111" s="140">
        <f t="shared" si="13"/>
        <v>33.299989690698297</v>
      </c>
      <c r="G111" s="140">
        <f t="shared" si="14"/>
        <v>165.59751165240729</v>
      </c>
      <c r="H111" s="138">
        <f t="shared" si="15"/>
        <v>41.399377913101823</v>
      </c>
      <c r="I111" s="129"/>
      <c r="J111" s="4"/>
      <c r="K111" s="4"/>
      <c r="L111" s="4"/>
      <c r="M111" s="4"/>
      <c r="N111" s="4"/>
      <c r="O111" s="4"/>
      <c r="P111" s="4"/>
      <c r="Q111" s="4"/>
      <c r="R111" s="4"/>
      <c r="S111" s="4"/>
      <c r="T111" s="4"/>
      <c r="U111" s="4"/>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row>
    <row r="112" spans="1:46" ht="12" customHeight="1" x14ac:dyDescent="0.25">
      <c r="A112" s="6"/>
      <c r="B112" s="139">
        <v>72.5</v>
      </c>
      <c r="C112" s="105">
        <f t="shared" si="10"/>
        <v>67.984305470171506</v>
      </c>
      <c r="D112" s="105">
        <f t="shared" si="11"/>
        <v>35.480051101282328</v>
      </c>
      <c r="E112" s="105">
        <f t="shared" si="12"/>
        <v>33.299989690698297</v>
      </c>
      <c r="F112" s="140">
        <f t="shared" si="13"/>
        <v>33.299989690698297</v>
      </c>
      <c r="G112" s="140">
        <f t="shared" si="14"/>
        <v>164.72536163530867</v>
      </c>
      <c r="H112" s="138">
        <f t="shared" si="15"/>
        <v>41.181340408827168</v>
      </c>
      <c r="I112" s="129"/>
      <c r="J112" s="4"/>
      <c r="K112" s="4"/>
      <c r="L112" s="4"/>
      <c r="M112" s="4"/>
      <c r="N112" s="4"/>
      <c r="O112" s="4"/>
      <c r="P112" s="4"/>
      <c r="Q112" s="4"/>
      <c r="R112" s="4"/>
      <c r="S112" s="4"/>
      <c r="T112" s="4"/>
      <c r="U112" s="4"/>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row>
    <row r="113" spans="1:46" ht="12" customHeight="1" x14ac:dyDescent="0.25">
      <c r="A113" s="6"/>
      <c r="B113" s="139">
        <v>75</v>
      </c>
      <c r="C113" s="105">
        <f t="shared" ref="C113:C144" si="16">$C$44*((B113)-$C$69)/((B113)+$C$67*(1+$C$6/$C$68))-$C$47</f>
        <v>69.204592263239149</v>
      </c>
      <c r="D113" s="105">
        <f t="shared" ref="D113:D144" si="17">$C$45*(((B113)-$C$69)/(4*(B113)+8*$C$69))-$C$47</f>
        <v>35.665988349481282</v>
      </c>
      <c r="E113" s="105">
        <f t="shared" si="12"/>
        <v>33.299989690698297</v>
      </c>
      <c r="F113" s="140">
        <f t="shared" ref="F113:F144" si="18">IF(C113&lt;0,-1*MIN(ABS(C113),ABS(D113),ABS(E113)),MIN(ABS(C113),ABS(D113),ABS(E113)))</f>
        <v>33.299989690698297</v>
      </c>
      <c r="G113" s="140">
        <f t="shared" ref="G113:G144" si="19">(F113+$C$47)*(4*B113+8*$C$69)/(B113-$C$69)</f>
        <v>163.91440754330716</v>
      </c>
      <c r="H113" s="138">
        <f t="shared" ref="H113:H144" si="20">G113/4</f>
        <v>40.978601885826791</v>
      </c>
      <c r="I113" s="129"/>
      <c r="J113" s="4"/>
      <c r="K113" s="4"/>
      <c r="L113" s="4"/>
      <c r="M113" s="4"/>
      <c r="N113" s="4"/>
      <c r="O113" s="4"/>
      <c r="P113" s="4"/>
      <c r="Q113" s="4"/>
      <c r="R113" s="4"/>
      <c r="S113" s="4"/>
      <c r="T113" s="4"/>
      <c r="U113" s="4"/>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row>
    <row r="114" spans="1:46" ht="12" customHeight="1" x14ac:dyDescent="0.25">
      <c r="A114" s="6"/>
      <c r="B114" s="139">
        <v>77.5</v>
      </c>
      <c r="C114" s="105">
        <f t="shared" si="16"/>
        <v>70.381058846184459</v>
      </c>
      <c r="D114" s="105">
        <f t="shared" si="17"/>
        <v>35.840985839334309</v>
      </c>
      <c r="E114" s="105">
        <f t="shared" si="12"/>
        <v>33.299989690698297</v>
      </c>
      <c r="F114" s="140">
        <f t="shared" si="18"/>
        <v>33.299989690698297</v>
      </c>
      <c r="G114" s="140">
        <f t="shared" si="19"/>
        <v>163.15842680709281</v>
      </c>
      <c r="H114" s="138">
        <f t="shared" si="20"/>
        <v>40.789606701773202</v>
      </c>
      <c r="I114" s="129"/>
      <c r="J114" s="4"/>
      <c r="K114" s="4"/>
      <c r="L114" s="4"/>
      <c r="M114" s="4"/>
      <c r="N114" s="4"/>
      <c r="O114" s="4"/>
      <c r="P114" s="4"/>
      <c r="Q114" s="4"/>
      <c r="R114" s="4"/>
      <c r="S114" s="4"/>
      <c r="T114" s="4"/>
      <c r="U114" s="4"/>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row>
    <row r="115" spans="1:46" ht="12" customHeight="1" x14ac:dyDescent="0.25">
      <c r="A115" s="6"/>
      <c r="B115" s="139">
        <v>80</v>
      </c>
      <c r="C115" s="105">
        <f t="shared" si="16"/>
        <v>71.516023946599702</v>
      </c>
      <c r="D115" s="105">
        <f t="shared" si="17"/>
        <v>36.005981453727301</v>
      </c>
      <c r="E115" s="105">
        <f t="shared" si="12"/>
        <v>33.299989690698297</v>
      </c>
      <c r="F115" s="140">
        <f t="shared" si="18"/>
        <v>33.299989690698297</v>
      </c>
      <c r="G115" s="140">
        <f t="shared" si="19"/>
        <v>162.45201283751524</v>
      </c>
      <c r="H115" s="138">
        <f t="shared" si="20"/>
        <v>40.61300320937881</v>
      </c>
      <c r="I115" s="129"/>
      <c r="J115" s="4"/>
      <c r="K115" s="4"/>
      <c r="L115" s="4"/>
      <c r="M115" s="4"/>
      <c r="N115" s="4"/>
      <c r="O115" s="4"/>
      <c r="P115" s="4"/>
      <c r="Q115" s="4"/>
      <c r="R115" s="4"/>
      <c r="S115" s="4"/>
      <c r="T115" s="4"/>
      <c r="U115" s="4"/>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row>
    <row r="116" spans="1:46" ht="12" customHeight="1" x14ac:dyDescent="0.25">
      <c r="A116" s="6"/>
      <c r="B116" s="139">
        <v>82.5</v>
      </c>
      <c r="C116" s="105">
        <f t="shared" si="16"/>
        <v>72.611645534910195</v>
      </c>
      <c r="D116" s="105">
        <f t="shared" si="17"/>
        <v>36.161808845882078</v>
      </c>
      <c r="E116" s="105">
        <f t="shared" si="12"/>
        <v>33.299989690698297</v>
      </c>
      <c r="F116" s="140">
        <f t="shared" si="18"/>
        <v>33.299989690698297</v>
      </c>
      <c r="G116" s="140">
        <f t="shared" si="19"/>
        <v>161.79044551944614</v>
      </c>
      <c r="H116" s="138">
        <f t="shared" si="20"/>
        <v>40.447611379861534</v>
      </c>
      <c r="I116" s="129"/>
      <c r="J116" s="4"/>
      <c r="K116" s="4"/>
      <c r="L116" s="4"/>
      <c r="M116" s="4"/>
      <c r="N116" s="4"/>
      <c r="O116" s="4"/>
      <c r="P116" s="4"/>
      <c r="Q116" s="4"/>
      <c r="R116" s="4"/>
      <c r="S116" s="4"/>
      <c r="T116" s="4"/>
      <c r="U116" s="4"/>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row>
    <row r="117" spans="1:46" ht="12" customHeight="1" x14ac:dyDescent="0.25">
      <c r="A117" s="6"/>
      <c r="B117" s="139">
        <v>85</v>
      </c>
      <c r="C117" s="105">
        <f t="shared" si="16"/>
        <v>73.66993451861822</v>
      </c>
      <c r="D117" s="105">
        <f t="shared" si="17"/>
        <v>36.309211527136043</v>
      </c>
      <c r="E117" s="105">
        <f t="shared" si="12"/>
        <v>33.299989690698297</v>
      </c>
      <c r="F117" s="140">
        <f t="shared" si="18"/>
        <v>33.299989690698297</v>
      </c>
      <c r="G117" s="140">
        <f t="shared" si="19"/>
        <v>161.16958561186891</v>
      </c>
      <c r="H117" s="138">
        <f t="shared" si="20"/>
        <v>40.292396402967228</v>
      </c>
      <c r="I117" s="129"/>
      <c r="J117" s="4"/>
      <c r="K117" s="4"/>
      <c r="L117" s="4"/>
      <c r="M117" s="4"/>
      <c r="N117" s="4"/>
      <c r="O117" s="4"/>
      <c r="P117" s="4"/>
      <c r="Q117" s="4"/>
      <c r="R117" s="4"/>
      <c r="S117" s="4"/>
      <c r="T117" s="4"/>
      <c r="U117" s="4"/>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row>
    <row r="118" spans="1:46" ht="12" customHeight="1" x14ac:dyDescent="0.25">
      <c r="A118" s="6"/>
      <c r="B118" s="139">
        <v>87.5</v>
      </c>
      <c r="C118" s="105">
        <f t="shared" si="16"/>
        <v>74.692767060129583</v>
      </c>
      <c r="D118" s="105">
        <f t="shared" si="17"/>
        <v>36.448854729922012</v>
      </c>
      <c r="E118" s="105">
        <f t="shared" si="12"/>
        <v>33.299989690698297</v>
      </c>
      <c r="F118" s="140">
        <f t="shared" si="18"/>
        <v>33.299989690698297</v>
      </c>
      <c r="G118" s="140">
        <f t="shared" si="19"/>
        <v>160.58578805939086</v>
      </c>
      <c r="H118" s="138">
        <f t="shared" si="20"/>
        <v>40.146447014847716</v>
      </c>
      <c r="I118" s="129"/>
      <c r="J118" s="4"/>
      <c r="K118" s="4"/>
      <c r="L118" s="4"/>
      <c r="M118" s="4"/>
      <c r="N118" s="4"/>
      <c r="O118" s="4"/>
      <c r="P118" s="4"/>
      <c r="Q118" s="4"/>
      <c r="R118" s="4"/>
      <c r="S118" s="4"/>
      <c r="T118" s="4"/>
      <c r="U118" s="4"/>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row>
    <row r="119" spans="1:46" ht="12" customHeight="1" x14ac:dyDescent="0.25">
      <c r="A119" s="6"/>
      <c r="B119" s="139">
        <v>90</v>
      </c>
      <c r="C119" s="105">
        <f t="shared" si="16"/>
        <v>75.681895676905384</v>
      </c>
      <c r="D119" s="105">
        <f t="shared" si="17"/>
        <v>36.581335445343448</v>
      </c>
      <c r="E119" s="105">
        <f t="shared" si="12"/>
        <v>33.299989690698297</v>
      </c>
      <c r="F119" s="140">
        <f t="shared" si="18"/>
        <v>33.299989690698297</v>
      </c>
      <c r="G119" s="140">
        <f t="shared" si="19"/>
        <v>160.03583037847068</v>
      </c>
      <c r="H119" s="138">
        <f t="shared" si="20"/>
        <v>40.008957594617669</v>
      </c>
      <c r="I119" s="129"/>
      <c r="J119" s="4"/>
      <c r="K119" s="4"/>
      <c r="L119" s="4"/>
      <c r="M119" s="4"/>
      <c r="N119" s="4"/>
      <c r="O119" s="4"/>
      <c r="P119" s="4"/>
      <c r="Q119" s="4"/>
      <c r="R119" s="4"/>
      <c r="S119" s="4"/>
      <c r="T119" s="4"/>
      <c r="U119" s="4"/>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row>
    <row r="120" spans="1:46" ht="12" customHeight="1" x14ac:dyDescent="0.25">
      <c r="A120" s="6"/>
      <c r="B120" s="139">
        <v>92.5</v>
      </c>
      <c r="C120" s="105">
        <f t="shared" si="16"/>
        <v>76.638959262097828</v>
      </c>
      <c r="D120" s="105">
        <f t="shared" si="17"/>
        <v>36.707190954847533</v>
      </c>
      <c r="E120" s="105">
        <f t="shared" si="12"/>
        <v>33.299989690698297</v>
      </c>
      <c r="F120" s="140">
        <f t="shared" si="18"/>
        <v>33.299989690698297</v>
      </c>
      <c r="G120" s="140">
        <f t="shared" si="19"/>
        <v>159.51685314617811</v>
      </c>
      <c r="H120" s="138">
        <f t="shared" si="20"/>
        <v>39.879213286544527</v>
      </c>
      <c r="I120" s="129"/>
      <c r="J120" s="4"/>
      <c r="K120" s="4"/>
      <c r="L120" s="4"/>
      <c r="M120" s="4"/>
      <c r="N120" s="4"/>
      <c r="O120" s="4"/>
      <c r="P120" s="4"/>
      <c r="Q120" s="4"/>
      <c r="R120" s="4"/>
      <c r="S120" s="4"/>
      <c r="T120" s="4"/>
      <c r="U120" s="4"/>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row>
    <row r="121" spans="1:46" ht="12" customHeight="1" x14ac:dyDescent="0.25">
      <c r="A121" s="6"/>
      <c r="B121" s="139">
        <v>95</v>
      </c>
      <c r="C121" s="105">
        <f t="shared" si="16"/>
        <v>77.565492146199517</v>
      </c>
      <c r="D121" s="105">
        <f t="shared" si="17"/>
        <v>36.826906113145505</v>
      </c>
      <c r="E121" s="105">
        <f t="shared" si="12"/>
        <v>33.299989690698297</v>
      </c>
      <c r="F121" s="140">
        <f t="shared" si="18"/>
        <v>33.299989690698297</v>
      </c>
      <c r="G121" s="140">
        <f t="shared" si="19"/>
        <v>159.02631027067608</v>
      </c>
      <c r="H121" s="138">
        <f t="shared" si="20"/>
        <v>39.756577567669019</v>
      </c>
      <c r="I121" s="129"/>
      <c r="J121" s="4"/>
      <c r="K121" s="4"/>
      <c r="L121" s="4"/>
      <c r="M121" s="4"/>
      <c r="N121" s="4"/>
      <c r="O121" s="4"/>
      <c r="P121" s="4"/>
      <c r="Q121" s="4"/>
      <c r="R121" s="4"/>
      <c r="S121" s="4"/>
      <c r="T121" s="4"/>
      <c r="U121" s="4"/>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row>
    <row r="122" spans="1:46" ht="12" customHeight="1" x14ac:dyDescent="0.25">
      <c r="A122" s="6"/>
      <c r="B122" s="139">
        <v>96</v>
      </c>
      <c r="C122" s="105">
        <f t="shared" si="16"/>
        <v>77.927881873188682</v>
      </c>
      <c r="D122" s="105">
        <f t="shared" si="17"/>
        <v>36.873172564607103</v>
      </c>
      <c r="E122" s="105">
        <f t="shared" si="12"/>
        <v>33.299989690698297</v>
      </c>
      <c r="F122" s="140">
        <f t="shared" si="18"/>
        <v>33.299989690698297</v>
      </c>
      <c r="G122" s="140">
        <f t="shared" si="19"/>
        <v>158.83753696100658</v>
      </c>
      <c r="H122" s="138">
        <f t="shared" si="20"/>
        <v>39.709384240251644</v>
      </c>
      <c r="I122" s="129"/>
      <c r="J122" s="4"/>
      <c r="K122" s="4"/>
      <c r="L122" s="4"/>
      <c r="M122" s="4"/>
      <c r="N122" s="4"/>
      <c r="O122" s="4"/>
      <c r="P122" s="4"/>
      <c r="Q122" s="4"/>
      <c r="R122" s="4"/>
      <c r="S122" s="4"/>
      <c r="T122" s="4"/>
      <c r="U122" s="4"/>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row>
    <row r="123" spans="1:46" ht="12" customHeight="1" x14ac:dyDescent="0.25">
      <c r="A123" s="6"/>
      <c r="B123" s="139">
        <v>97</v>
      </c>
      <c r="C123" s="105">
        <f t="shared" si="16"/>
        <v>78.285705712250405</v>
      </c>
      <c r="D123" s="105">
        <f t="shared" si="17"/>
        <v>36.918553384059244</v>
      </c>
      <c r="E123" s="105">
        <f t="shared" si="12"/>
        <v>33.299989690698297</v>
      </c>
      <c r="F123" s="140">
        <f t="shared" si="18"/>
        <v>33.299989690698297</v>
      </c>
      <c r="G123" s="140">
        <f t="shared" si="19"/>
        <v>158.65281202525745</v>
      </c>
      <c r="H123" s="138">
        <f t="shared" si="20"/>
        <v>39.663203006314362</v>
      </c>
      <c r="I123" s="129"/>
      <c r="J123" s="4"/>
      <c r="K123" s="4"/>
      <c r="L123" s="4"/>
      <c r="M123" s="4"/>
      <c r="N123" s="4"/>
      <c r="O123" s="4"/>
      <c r="P123" s="4"/>
      <c r="Q123" s="4"/>
      <c r="R123" s="4"/>
      <c r="S123" s="4"/>
      <c r="T123" s="4"/>
      <c r="U123" s="4"/>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row>
    <row r="124" spans="1:46" ht="12" customHeight="1" x14ac:dyDescent="0.25">
      <c r="A124" s="6"/>
      <c r="B124" s="139">
        <v>98</v>
      </c>
      <c r="C124" s="105">
        <f t="shared" si="16"/>
        <v>78.639049414254842</v>
      </c>
      <c r="D124" s="105">
        <f t="shared" si="17"/>
        <v>36.963073759567351</v>
      </c>
      <c r="E124" s="105">
        <f t="shared" si="12"/>
        <v>33.299989690698297</v>
      </c>
      <c r="F124" s="140">
        <f t="shared" si="18"/>
        <v>33.299989690698297</v>
      </c>
      <c r="G124" s="140">
        <f t="shared" si="19"/>
        <v>158.47200661479317</v>
      </c>
      <c r="H124" s="138">
        <f t="shared" si="20"/>
        <v>39.618001653698293</v>
      </c>
      <c r="I124" s="129"/>
      <c r="J124" s="4"/>
      <c r="K124" s="4"/>
      <c r="L124" s="4"/>
      <c r="M124" s="4"/>
      <c r="N124" s="4"/>
      <c r="O124" s="4"/>
      <c r="P124" s="4"/>
      <c r="Q124" s="4"/>
      <c r="R124" s="4"/>
      <c r="S124" s="4"/>
      <c r="T124" s="4"/>
      <c r="U124" s="4"/>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row>
    <row r="125" spans="1:46" ht="12" customHeight="1" x14ac:dyDescent="0.25">
      <c r="A125" s="6"/>
      <c r="B125" s="139">
        <v>99</v>
      </c>
      <c r="C125" s="105">
        <f t="shared" si="16"/>
        <v>78.987996596141741</v>
      </c>
      <c r="D125" s="105">
        <f t="shared" si="17"/>
        <v>37.006757933009276</v>
      </c>
      <c r="E125" s="105">
        <f t="shared" si="12"/>
        <v>33.299989690698297</v>
      </c>
      <c r="F125" s="140">
        <f t="shared" si="18"/>
        <v>33.299989690698297</v>
      </c>
      <c r="G125" s="140">
        <f t="shared" si="19"/>
        <v>158.294997291443</v>
      </c>
      <c r="H125" s="138">
        <f t="shared" si="20"/>
        <v>39.573749322860749</v>
      </c>
      <c r="I125" s="129"/>
      <c r="J125" s="4"/>
      <c r="K125" s="4"/>
      <c r="L125" s="4"/>
      <c r="M125" s="4"/>
      <c r="N125" s="4"/>
      <c r="O125" s="4"/>
      <c r="P125" s="4"/>
      <c r="Q125" s="4"/>
      <c r="R125" s="4"/>
      <c r="S125" s="4"/>
      <c r="T125" s="4"/>
      <c r="U125" s="4"/>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row>
    <row r="126" spans="1:46" ht="12" customHeight="1" x14ac:dyDescent="0.25">
      <c r="A126" s="6"/>
      <c r="B126" s="139">
        <v>100</v>
      </c>
      <c r="C126" s="105">
        <f t="shared" si="16"/>
        <v>79.332628806889346</v>
      </c>
      <c r="D126" s="105">
        <f t="shared" si="17"/>
        <v>37.049629244091314</v>
      </c>
      <c r="E126" s="105">
        <f t="shared" si="12"/>
        <v>33.299989690698297</v>
      </c>
      <c r="F126" s="140">
        <f t="shared" si="18"/>
        <v>33.299989690698297</v>
      </c>
      <c r="G126" s="140">
        <f t="shared" si="19"/>
        <v>158.12166574646341</v>
      </c>
      <c r="H126" s="138">
        <f t="shared" si="20"/>
        <v>39.530416436615852</v>
      </c>
      <c r="I126" s="129"/>
      <c r="J126" s="4"/>
      <c r="K126" s="4"/>
      <c r="L126" s="4"/>
      <c r="M126" s="4"/>
      <c r="N126" s="4"/>
      <c r="O126" s="4"/>
      <c r="P126" s="4"/>
      <c r="Q126" s="4"/>
      <c r="R126" s="4"/>
      <c r="S126" s="4"/>
      <c r="T126" s="4"/>
      <c r="U126" s="4"/>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row>
    <row r="127" spans="1:46" ht="12" customHeight="1" x14ac:dyDescent="0.25">
      <c r="A127" s="6"/>
      <c r="B127" s="139">
        <v>101</v>
      </c>
      <c r="C127" s="105">
        <f t="shared" si="16"/>
        <v>79.67302559105083</v>
      </c>
      <c r="D127" s="105">
        <f t="shared" si="17"/>
        <v>37.091710171929648</v>
      </c>
      <c r="E127" s="105">
        <f t="shared" si="12"/>
        <v>33.299989690698297</v>
      </c>
      <c r="F127" s="140">
        <f t="shared" si="18"/>
        <v>33.299989690698297</v>
      </c>
      <c r="G127" s="140">
        <f t="shared" si="19"/>
        <v>157.95189853683857</v>
      </c>
      <c r="H127" s="138">
        <f t="shared" si="20"/>
        <v>39.487974634209642</v>
      </c>
      <c r="I127" s="129"/>
      <c r="J127" s="4"/>
      <c r="K127" s="4"/>
      <c r="L127" s="4"/>
      <c r="M127" s="4"/>
      <c r="N127" s="4"/>
      <c r="O127" s="4"/>
      <c r="P127" s="4"/>
      <c r="Q127" s="4"/>
      <c r="R127" s="4"/>
      <c r="S127" s="4"/>
      <c r="T127" s="4"/>
      <c r="U127" s="4"/>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row>
    <row r="128" spans="1:46" ht="12" customHeight="1" x14ac:dyDescent="0.25">
      <c r="A128" s="6"/>
      <c r="B128" s="139">
        <v>102</v>
      </c>
      <c r="C128" s="105">
        <f t="shared" si="16"/>
        <v>80.009264549962751</v>
      </c>
      <c r="D128" s="105">
        <f t="shared" si="17"/>
        <v>37.133022374353068</v>
      </c>
      <c r="E128" s="105">
        <f t="shared" si="12"/>
        <v>33.299989690698297</v>
      </c>
      <c r="F128" s="140">
        <f t="shared" si="18"/>
        <v>33.299989690698297</v>
      </c>
      <c r="G128" s="140">
        <f t="shared" si="19"/>
        <v>157.7855868376827</v>
      </c>
      <c r="H128" s="138">
        <f t="shared" si="20"/>
        <v>39.446396709420675</v>
      </c>
      <c r="I128" s="129"/>
      <c r="J128" s="4"/>
      <c r="K128" s="4"/>
      <c r="L128" s="4"/>
      <c r="M128" s="4"/>
      <c r="N128" s="4"/>
      <c r="O128" s="4"/>
      <c r="P128" s="4"/>
      <c r="Q128" s="4"/>
      <c r="R128" s="4"/>
      <c r="S128" s="4"/>
      <c r="T128" s="4"/>
      <c r="U128" s="4"/>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row>
    <row r="129" spans="1:46" ht="12" customHeight="1" x14ac:dyDescent="0.25">
      <c r="A129" s="6"/>
      <c r="B129" s="139">
        <v>103</v>
      </c>
      <c r="C129" s="105">
        <f t="shared" si="16"/>
        <v>80.341421400724016</v>
      </c>
      <c r="D129" s="105">
        <f t="shared" si="17"/>
        <v>37.173586725071232</v>
      </c>
      <c r="E129" s="105">
        <f t="shared" si="12"/>
        <v>33.299989690698297</v>
      </c>
      <c r="F129" s="140">
        <f t="shared" si="18"/>
        <v>33.299989690698297</v>
      </c>
      <c r="G129" s="140">
        <f t="shared" si="19"/>
        <v>157.62262620960936</v>
      </c>
      <c r="H129" s="138">
        <f t="shared" si="20"/>
        <v>39.405656552402341</v>
      </c>
      <c r="I129" s="129"/>
      <c r="J129" s="4"/>
      <c r="K129" s="4"/>
      <c r="L129" s="4"/>
      <c r="M129" s="4"/>
      <c r="N129" s="4"/>
      <c r="O129" s="4"/>
      <c r="P129" s="4"/>
      <c r="Q129" s="4"/>
      <c r="R129" s="4"/>
      <c r="S129" s="4"/>
      <c r="T129" s="4"/>
      <c r="U129" s="4"/>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row>
    <row r="130" spans="1:46" ht="12" customHeight="1" x14ac:dyDescent="0.25">
      <c r="A130" s="6"/>
      <c r="B130" s="139">
        <v>104</v>
      </c>
      <c r="C130" s="105">
        <f t="shared" si="16"/>
        <v>80.66957003303979</v>
      </c>
      <c r="D130" s="105">
        <f t="shared" si="17"/>
        <v>37.213423348842525</v>
      </c>
      <c r="E130" s="105">
        <f t="shared" si="12"/>
        <v>33.299989690698297</v>
      </c>
      <c r="F130" s="140">
        <f t="shared" si="18"/>
        <v>33.299989690698297</v>
      </c>
      <c r="G130" s="140">
        <f t="shared" si="19"/>
        <v>157.46291638002268</v>
      </c>
      <c r="H130" s="138">
        <f t="shared" si="20"/>
        <v>39.365729095005669</v>
      </c>
      <c r="I130" s="129"/>
      <c r="J130" s="4"/>
      <c r="K130" s="4"/>
      <c r="L130" s="4"/>
      <c r="M130" s="4"/>
      <c r="N130" s="4"/>
      <c r="O130" s="4"/>
      <c r="P130" s="4"/>
      <c r="Q130" s="4"/>
      <c r="R130" s="4"/>
      <c r="S130" s="4"/>
      <c r="T130" s="4"/>
      <c r="U130" s="4"/>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row>
    <row r="131" spans="1:46" ht="12" customHeight="1" x14ac:dyDescent="0.25">
      <c r="A131" s="6"/>
      <c r="B131" s="139">
        <v>105</v>
      </c>
      <c r="C131" s="105">
        <f t="shared" si="16"/>
        <v>80.993782564019952</v>
      </c>
      <c r="D131" s="105">
        <f t="shared" si="17"/>
        <v>37.252551654766016</v>
      </c>
      <c r="E131" s="105">
        <f t="shared" si="12"/>
        <v>33.299989690698297</v>
      </c>
      <c r="F131" s="140">
        <f t="shared" si="18"/>
        <v>33.299989690698297</v>
      </c>
      <c r="G131" s="140">
        <f t="shared" si="19"/>
        <v>157.30636103736774</v>
      </c>
      <c r="H131" s="138">
        <f t="shared" si="20"/>
        <v>39.326590259341934</v>
      </c>
      <c r="I131" s="129"/>
      <c r="J131" s="4"/>
      <c r="K131" s="4"/>
      <c r="L131" s="4"/>
      <c r="M131" s="4"/>
      <c r="N131" s="4"/>
      <c r="O131" s="4"/>
      <c r="P131" s="4"/>
      <c r="Q131" s="4"/>
      <c r="R131" s="4"/>
      <c r="S131" s="4"/>
      <c r="T131" s="4"/>
      <c r="U131" s="4"/>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row>
    <row r="132" spans="1:46" ht="12" customHeight="1" x14ac:dyDescent="0.25">
      <c r="A132" s="6"/>
      <c r="B132" s="139">
        <v>106</v>
      </c>
      <c r="C132" s="105">
        <f t="shared" si="16"/>
        <v>81.314129391017261</v>
      </c>
      <c r="D132" s="105">
        <f t="shared" si="17"/>
        <v>37.290990367813187</v>
      </c>
      <c r="E132" s="105">
        <f t="shared" si="12"/>
        <v>33.299989690698297</v>
      </c>
      <c r="F132" s="140">
        <f t="shared" si="18"/>
        <v>33.299989690698297</v>
      </c>
      <c r="G132" s="140">
        <f t="shared" si="19"/>
        <v>157.15286763745351</v>
      </c>
      <c r="H132" s="138">
        <f t="shared" si="20"/>
        <v>39.288216909363378</v>
      </c>
      <c r="I132" s="129"/>
      <c r="J132" s="4"/>
      <c r="K132" s="4"/>
      <c r="L132" s="4"/>
      <c r="M132" s="4"/>
      <c r="N132" s="4"/>
      <c r="O132" s="4"/>
      <c r="P132" s="4"/>
      <c r="Q132" s="4"/>
      <c r="R132" s="4"/>
      <c r="S132" s="4"/>
      <c r="T132" s="4"/>
      <c r="U132" s="4"/>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row>
    <row r="133" spans="1:46" ht="12" customHeight="1" x14ac:dyDescent="0.25">
      <c r="A133" s="6"/>
      <c r="B133" s="139">
        <v>107</v>
      </c>
      <c r="C133" s="105">
        <f t="shared" si="16"/>
        <v>81.630679242586822</v>
      </c>
      <c r="D133" s="105">
        <f t="shared" si="17"/>
        <v>37.328757558707153</v>
      </c>
      <c r="E133" s="105">
        <f t="shared" si="12"/>
        <v>33.299989690698297</v>
      </c>
      <c r="F133" s="140">
        <f t="shared" si="18"/>
        <v>33.299989690698297</v>
      </c>
      <c r="G133" s="140">
        <f t="shared" si="19"/>
        <v>157.00234722102945</v>
      </c>
      <c r="H133" s="138">
        <f t="shared" si="20"/>
        <v>39.250586805257363</v>
      </c>
      <c r="I133" s="129"/>
      <c r="J133" s="4"/>
      <c r="K133" s="4"/>
      <c r="L133" s="4"/>
      <c r="M133" s="4"/>
      <c r="N133" s="4"/>
      <c r="O133" s="4"/>
      <c r="P133" s="4"/>
      <c r="Q133" s="4"/>
      <c r="R133" s="4"/>
      <c r="S133" s="4"/>
      <c r="T133" s="4"/>
      <c r="U133" s="4"/>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row>
    <row r="134" spans="1:46" ht="12" customHeight="1" x14ac:dyDescent="0.25">
      <c r="A134" s="6"/>
      <c r="B134" s="139">
        <v>108</v>
      </c>
      <c r="C134" s="105">
        <f t="shared" si="16"/>
        <v>81.943499227644153</v>
      </c>
      <c r="D134" s="105">
        <f t="shared" si="17"/>
        <v>37.365870672249379</v>
      </c>
      <c r="E134" s="105">
        <f t="shared" si="12"/>
        <v>33.299989690698297</v>
      </c>
      <c r="F134" s="140">
        <f t="shared" si="18"/>
        <v>33.299989690698297</v>
      </c>
      <c r="G134" s="140">
        <f t="shared" si="19"/>
        <v>156.85471424186042</v>
      </c>
      <c r="H134" s="138">
        <f t="shared" si="20"/>
        <v>39.213678560465105</v>
      </c>
      <c r="I134" s="129"/>
      <c r="J134" s="4"/>
      <c r="K134" s="4"/>
      <c r="L134" s="4"/>
      <c r="M134" s="4"/>
      <c r="N134" s="4"/>
      <c r="O134" s="4"/>
      <c r="P134" s="4"/>
      <c r="Q134" s="4"/>
      <c r="R134" s="4"/>
      <c r="S134" s="4"/>
      <c r="T134" s="4"/>
      <c r="U134" s="4"/>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row>
    <row r="135" spans="1:46" ht="12" customHeight="1" x14ac:dyDescent="0.25">
      <c r="A135" s="6"/>
      <c r="B135" s="139">
        <v>109</v>
      </c>
      <c r="C135" s="105">
        <f t="shared" si="16"/>
        <v>82.252654882895726</v>
      </c>
      <c r="D135" s="105">
        <f t="shared" si="17"/>
        <v>37.402346554187375</v>
      </c>
      <c r="E135" s="105">
        <f t="shared" si="12"/>
        <v>33.299989690698297</v>
      </c>
      <c r="F135" s="140">
        <f t="shared" si="18"/>
        <v>33.299989690698297</v>
      </c>
      <c r="G135" s="140">
        <f t="shared" si="19"/>
        <v>156.70988640460186</v>
      </c>
      <c r="H135" s="138">
        <f t="shared" si="20"/>
        <v>39.177471601150465</v>
      </c>
      <c r="I135" s="129"/>
      <c r="J135" s="4"/>
      <c r="K135" s="4"/>
      <c r="L135" s="4"/>
      <c r="M135" s="4"/>
      <c r="N135" s="4"/>
      <c r="O135" s="4"/>
      <c r="P135" s="4"/>
      <c r="Q135" s="4"/>
      <c r="R135" s="4"/>
      <c r="S135" s="4"/>
      <c r="T135" s="4"/>
      <c r="U135" s="4"/>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row>
    <row r="136" spans="1:46" ht="12" customHeight="1" x14ac:dyDescent="0.25">
      <c r="A136" s="6"/>
      <c r="B136" s="139">
        <v>110</v>
      </c>
      <c r="C136" s="105">
        <f t="shared" si="16"/>
        <v>82.558210218612572</v>
      </c>
      <c r="D136" s="105">
        <f t="shared" si="17"/>
        <v>37.438201476710184</v>
      </c>
      <c r="E136" s="105">
        <f t="shared" si="12"/>
        <v>33.299989690698297</v>
      </c>
      <c r="F136" s="140">
        <f t="shared" si="18"/>
        <v>33.299989690698297</v>
      </c>
      <c r="G136" s="140">
        <f t="shared" si="19"/>
        <v>156.56778451182947</v>
      </c>
      <c r="H136" s="138">
        <f t="shared" si="20"/>
        <v>39.141946127957368</v>
      </c>
      <c r="I136" s="129"/>
      <c r="J136" s="4"/>
      <c r="K136" s="4"/>
      <c r="L136" s="4"/>
      <c r="M136" s="4"/>
      <c r="N136" s="4"/>
      <c r="O136" s="4"/>
      <c r="P136" s="4"/>
      <c r="Q136" s="4"/>
      <c r="R136" s="4"/>
      <c r="S136" s="4"/>
      <c r="T136" s="4"/>
      <c r="U136" s="4"/>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row>
    <row r="137" spans="1:46" ht="12" customHeight="1" x14ac:dyDescent="0.25">
      <c r="A137" s="6"/>
      <c r="B137" s="139">
        <v>111</v>
      </c>
      <c r="C137" s="105">
        <f t="shared" si="16"/>
        <v>82.860227762813707</v>
      </c>
      <c r="D137" s="105">
        <f t="shared" si="17"/>
        <v>37.473451162652786</v>
      </c>
      <c r="E137" s="105">
        <f t="shared" si="12"/>
        <v>33.299989690698297</v>
      </c>
      <c r="F137" s="140">
        <f t="shared" si="18"/>
        <v>33.299989690698297</v>
      </c>
      <c r="G137" s="140">
        <f t="shared" si="19"/>
        <v>156.42833231962575</v>
      </c>
      <c r="H137" s="138">
        <f t="shared" si="20"/>
        <v>39.107083079906438</v>
      </c>
      <c r="I137" s="129"/>
      <c r="J137" s="4"/>
      <c r="K137" s="4"/>
      <c r="L137" s="4"/>
      <c r="M137" s="4"/>
      <c r="N137" s="4"/>
      <c r="O137" s="4"/>
      <c r="P137" s="4"/>
      <c r="Q137" s="4"/>
      <c r="R137" s="4"/>
      <c r="S137" s="4"/>
      <c r="T137" s="4"/>
      <c r="U137" s="4"/>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row>
    <row r="138" spans="1:46" ht="12" customHeight="1" x14ac:dyDescent="0.25">
      <c r="A138" s="6"/>
      <c r="B138" s="139">
        <v>112</v>
      </c>
      <c r="C138" s="105">
        <f t="shared" si="16"/>
        <v>83.158768603924003</v>
      </c>
      <c r="D138" s="105">
        <f t="shared" si="17"/>
        <v>37.508110808484965</v>
      </c>
      <c r="E138" s="105">
        <f t="shared" si="12"/>
        <v>33.299989690698297</v>
      </c>
      <c r="F138" s="140">
        <f t="shared" si="18"/>
        <v>33.299989690698297</v>
      </c>
      <c r="G138" s="140">
        <f t="shared" si="19"/>
        <v>156.29145640117059</v>
      </c>
      <c r="H138" s="138">
        <f t="shared" si="20"/>
        <v>39.072864100292648</v>
      </c>
      <c r="I138" s="129"/>
      <c r="J138" s="4"/>
      <c r="K138" s="4"/>
      <c r="L138" s="4"/>
      <c r="M138" s="4"/>
      <c r="N138" s="4"/>
      <c r="O138" s="4"/>
      <c r="P138" s="4"/>
      <c r="Q138" s="4"/>
      <c r="R138" s="4"/>
      <c r="S138" s="4"/>
      <c r="T138" s="4"/>
      <c r="U138" s="4"/>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row>
    <row r="139" spans="1:46" ht="12" customHeight="1" x14ac:dyDescent="0.25">
      <c r="A139" s="6"/>
      <c r="B139" s="139">
        <v>113</v>
      </c>
      <c r="C139" s="105">
        <f t="shared" si="16"/>
        <v>83.453892431967006</v>
      </c>
      <c r="D139" s="105">
        <f t="shared" si="17"/>
        <v>37.54219510615544</v>
      </c>
      <c r="E139" s="105">
        <f t="shared" si="12"/>
        <v>33.299989690698297</v>
      </c>
      <c r="F139" s="140">
        <f t="shared" si="18"/>
        <v>33.299989690698297</v>
      </c>
      <c r="G139" s="140">
        <f t="shared" si="19"/>
        <v>156.15708601782291</v>
      </c>
      <c r="H139" s="138">
        <f t="shared" si="20"/>
        <v>39.039271504455726</v>
      </c>
      <c r="I139" s="129"/>
      <c r="J139" s="4"/>
      <c r="K139" s="4"/>
      <c r="L139" s="4"/>
      <c r="M139" s="4"/>
      <c r="N139" s="4"/>
      <c r="O139" s="4"/>
      <c r="P139" s="4"/>
      <c r="Q139" s="4"/>
      <c r="R139" s="4"/>
      <c r="S139" s="4"/>
      <c r="T139" s="4"/>
      <c r="U139" s="4"/>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row>
    <row r="140" spans="1:46" ht="12" customHeight="1" x14ac:dyDescent="0.25">
      <c r="A140" s="6"/>
      <c r="B140" s="139">
        <v>114</v>
      </c>
      <c r="C140" s="105">
        <f t="shared" si="16"/>
        <v>83.74565757835154</v>
      </c>
      <c r="D140" s="105">
        <f t="shared" si="17"/>
        <v>37.57571826385707</v>
      </c>
      <c r="E140" s="105">
        <f t="shared" si="12"/>
        <v>33.299989690698297</v>
      </c>
      <c r="F140" s="140">
        <f t="shared" si="18"/>
        <v>33.299989690698297</v>
      </c>
      <c r="G140" s="140">
        <f t="shared" si="19"/>
        <v>156.02515299721716</v>
      </c>
      <c r="H140" s="138">
        <f t="shared" si="20"/>
        <v>39.006288249304291</v>
      </c>
      <c r="I140" s="129"/>
      <c r="J140" s="4"/>
      <c r="K140" s="4"/>
      <c r="L140" s="4"/>
      <c r="M140" s="4"/>
      <c r="N140" s="4"/>
      <c r="O140" s="4"/>
      <c r="P140" s="4"/>
      <c r="Q140" s="4"/>
      <c r="R140" s="4"/>
      <c r="S140" s="4"/>
      <c r="T140" s="4"/>
      <c r="U140" s="4"/>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row>
    <row r="141" spans="1:46" ht="12" customHeight="1" x14ac:dyDescent="0.25">
      <c r="A141" s="6"/>
      <c r="B141" s="139">
        <v>115</v>
      </c>
      <c r="C141" s="105">
        <f t="shared" si="16"/>
        <v>84.034121054307633</v>
      </c>
      <c r="D141" s="105">
        <f t="shared" si="17"/>
        <v>37.608694025774795</v>
      </c>
      <c r="E141" s="105">
        <f t="shared" si="12"/>
        <v>33.299989690698297</v>
      </c>
      <c r="F141" s="140">
        <f t="shared" si="18"/>
        <v>33.299989690698297</v>
      </c>
      <c r="G141" s="140">
        <f t="shared" si="19"/>
        <v>155.89559161793454</v>
      </c>
      <c r="H141" s="138">
        <f t="shared" si="20"/>
        <v>38.973897904483636</v>
      </c>
      <c r="I141" s="129"/>
      <c r="J141" s="4"/>
      <c r="K141" s="4"/>
      <c r="L141" s="4"/>
      <c r="M141" s="4"/>
      <c r="N141" s="4"/>
      <c r="O141" s="4"/>
      <c r="P141" s="4"/>
      <c r="Q141" s="4"/>
      <c r="R141" s="4"/>
      <c r="S141" s="4"/>
      <c r="T141" s="4"/>
      <c r="U141" s="4"/>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row>
    <row r="142" spans="1:46" ht="12" customHeight="1" x14ac:dyDescent="0.25">
      <c r="A142" s="6"/>
      <c r="B142" s="139">
        <v>116</v>
      </c>
      <c r="C142" s="105">
        <f t="shared" si="16"/>
        <v>84.319338588024777</v>
      </c>
      <c r="D142" s="105">
        <f t="shared" si="17"/>
        <v>37.64113569087413</v>
      </c>
      <c r="E142" s="105">
        <f t="shared" si="12"/>
        <v>33.299989690698297</v>
      </c>
      <c r="F142" s="140">
        <f t="shared" si="18"/>
        <v>33.299989690698297</v>
      </c>
      <c r="G142" s="140">
        <f t="shared" si="19"/>
        <v>155.76833850033807</v>
      </c>
      <c r="H142" s="138">
        <f t="shared" si="20"/>
        <v>38.942084625084519</v>
      </c>
      <c r="I142" s="129"/>
      <c r="J142" s="4"/>
      <c r="K142" s="4"/>
      <c r="L142" s="4"/>
      <c r="M142" s="4"/>
      <c r="N142" s="4"/>
      <c r="O142" s="4"/>
      <c r="P142" s="4"/>
      <c r="Q142" s="4"/>
      <c r="R142" s="4"/>
      <c r="S142" s="4"/>
      <c r="T142" s="4"/>
      <c r="U142" s="4"/>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row>
    <row r="143" spans="1:46" ht="12" customHeight="1" x14ac:dyDescent="0.25">
      <c r="A143" s="6"/>
      <c r="B143" s="139">
        <v>117</v>
      </c>
      <c r="C143" s="105">
        <f t="shared" si="16"/>
        <v>84.601364660543666</v>
      </c>
      <c r="D143" s="105">
        <f t="shared" si="17"/>
        <v>37.67305613078392</v>
      </c>
      <c r="E143" s="105">
        <f t="shared" si="12"/>
        <v>33.299989690698297</v>
      </c>
      <c r="F143" s="140">
        <f t="shared" si="18"/>
        <v>33.299989690698297</v>
      </c>
      <c r="G143" s="140">
        <f t="shared" si="19"/>
        <v>155.64333250319044</v>
      </c>
      <c r="H143" s="138">
        <f t="shared" si="20"/>
        <v>38.910833125797609</v>
      </c>
      <c r="I143" s="129"/>
      <c r="J143" s="4"/>
      <c r="K143" s="4"/>
      <c r="L143" s="4"/>
      <c r="M143" s="4"/>
      <c r="N143" s="4"/>
      <c r="O143" s="4"/>
      <c r="P143" s="4"/>
      <c r="Q143" s="4"/>
      <c r="R143" s="4"/>
      <c r="S143" s="4"/>
      <c r="T143" s="4"/>
      <c r="U143" s="4"/>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row>
    <row r="144" spans="1:46" ht="12" customHeight="1" x14ac:dyDescent="0.25">
      <c r="A144" s="6"/>
      <c r="B144" s="139">
        <v>118</v>
      </c>
      <c r="C144" s="105">
        <f t="shared" si="16"/>
        <v>84.880252540449703</v>
      </c>
      <c r="D144" s="105">
        <f t="shared" si="17"/>
        <v>37.704467806824191</v>
      </c>
      <c r="E144" s="105">
        <f t="shared" si="12"/>
        <v>33.299989690698297</v>
      </c>
      <c r="F144" s="140">
        <f t="shared" si="18"/>
        <v>33.299989690698297</v>
      </c>
      <c r="G144" s="140">
        <f t="shared" si="19"/>
        <v>155.52051462570117</v>
      </c>
      <c r="H144" s="138">
        <f t="shared" si="20"/>
        <v>38.880128656425292</v>
      </c>
      <c r="I144" s="129"/>
      <c r="J144" s="4"/>
      <c r="K144" s="4"/>
      <c r="L144" s="4"/>
      <c r="M144" s="4"/>
      <c r="N144" s="4"/>
      <c r="O144" s="4"/>
      <c r="P144" s="4"/>
      <c r="Q144" s="4"/>
      <c r="R144" s="4"/>
      <c r="S144" s="4"/>
      <c r="T144" s="4"/>
      <c r="U144" s="4"/>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row>
    <row r="145" spans="1:46" ht="12" customHeight="1" x14ac:dyDescent="0.25">
      <c r="A145" s="6"/>
      <c r="B145" s="139">
        <v>119</v>
      </c>
      <c r="C145" s="105">
        <f t="shared" ref="C145:C176" si="21">$C$44*((B145)-$C$69)/((B145)+$C$67*(1+$C$6/$C$68))-$C$47</f>
        <v>85.156054317414885</v>
      </c>
      <c r="D145" s="105">
        <f t="shared" ref="D145:D176" si="22">$C$45*(((B145)-$C$69)/(4*(B145)+8*$C$69))-$C$47</f>
        <v>37.735382786226076</v>
      </c>
      <c r="E145" s="105">
        <f t="shared" si="12"/>
        <v>33.299989690698297</v>
      </c>
      <c r="F145" s="140">
        <f t="shared" ref="F145:F176" si="23">IF(C145&lt;0,-1*MIN(ABS(C145),ABS(D145),ABS(E145)),MIN(ABS(C145),ABS(D145),ABS(E145)))</f>
        <v>33.299989690698297</v>
      </c>
      <c r="G145" s="140">
        <f t="shared" ref="G145:G176" si="24">(F145+$C$47)*(4*B145+8*$C$69)/(B145-$C$69)</f>
        <v>155.39982791467276</v>
      </c>
      <c r="H145" s="138">
        <f t="shared" ref="H145:H176" si="25">G145/4</f>
        <v>38.849956978668189</v>
      </c>
      <c r="I145" s="129"/>
      <c r="J145" s="4"/>
      <c r="K145" s="4"/>
      <c r="L145" s="4"/>
      <c r="M145" s="4"/>
      <c r="N145" s="4"/>
      <c r="O145" s="4"/>
      <c r="P145" s="4"/>
      <c r="Q145" s="4"/>
      <c r="R145" s="4"/>
      <c r="S145" s="4"/>
      <c r="T145" s="4"/>
      <c r="U145" s="4"/>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row>
    <row r="146" spans="1:46" ht="12" customHeight="1" x14ac:dyDescent="0.25">
      <c r="A146" s="6"/>
      <c r="B146" s="139">
        <v>120</v>
      </c>
      <c r="C146" s="105">
        <f t="shared" si="21"/>
        <v>85.428820934632128</v>
      </c>
      <c r="D146" s="105">
        <f t="shared" si="22"/>
        <v>37.765812757588492</v>
      </c>
      <c r="E146" s="105">
        <f t="shared" si="12"/>
        <v>33.299989690698297</v>
      </c>
      <c r="F146" s="140">
        <f t="shared" si="23"/>
        <v>33.299989690698297</v>
      </c>
      <c r="G146" s="140">
        <f t="shared" si="24"/>
        <v>155.28121737643863</v>
      </c>
      <c r="H146" s="138">
        <f t="shared" si="25"/>
        <v>38.820304344109658</v>
      </c>
      <c r="I146" s="129"/>
      <c r="J146" s="4"/>
      <c r="K146" s="4"/>
      <c r="L146" s="4"/>
      <c r="M146" s="4"/>
      <c r="N146" s="4"/>
      <c r="O146" s="4"/>
      <c r="P146" s="4"/>
      <c r="Q146" s="4"/>
      <c r="R146" s="4"/>
      <c r="S146" s="4"/>
      <c r="T146" s="4"/>
      <c r="U146" s="4"/>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row>
    <row r="147" spans="1:46" ht="12" customHeight="1" x14ac:dyDescent="0.25">
      <c r="A147" s="6"/>
      <c r="B147" s="139">
        <v>121</v>
      </c>
      <c r="C147" s="105">
        <f t="shared" si="21"/>
        <v>85.698602220184839</v>
      </c>
      <c r="D147" s="105">
        <f t="shared" si="22"/>
        <v>37.795769045612872</v>
      </c>
      <c r="E147" s="105">
        <f t="shared" si="12"/>
        <v>33.299989690698297</v>
      </c>
      <c r="F147" s="140">
        <f t="shared" si="23"/>
        <v>33.299989690698297</v>
      </c>
      <c r="G147" s="140">
        <f t="shared" si="24"/>
        <v>155.16462989330751</v>
      </c>
      <c r="H147" s="138">
        <f t="shared" si="25"/>
        <v>38.791157473326876</v>
      </c>
      <c r="I147" s="129"/>
      <c r="J147" s="4"/>
      <c r="K147" s="4"/>
      <c r="L147" s="4"/>
      <c r="M147" s="4"/>
      <c r="N147" s="4"/>
      <c r="O147" s="4"/>
      <c r="P147" s="4"/>
      <c r="Q147" s="4"/>
      <c r="R147" s="4"/>
      <c r="S147" s="4"/>
      <c r="T147" s="4"/>
      <c r="U147" s="4"/>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row>
    <row r="148" spans="1:46" ht="12" customHeight="1" x14ac:dyDescent="0.25">
      <c r="A148" s="6"/>
      <c r="B148" s="139">
        <v>122</v>
      </c>
      <c r="C148" s="105">
        <f t="shared" si="21"/>
        <v>85.965446917392001</v>
      </c>
      <c r="D148" s="105">
        <f t="shared" si="22"/>
        <v>37.825262625155226</v>
      </c>
      <c r="E148" s="105">
        <f t="shared" si="12"/>
        <v>33.299989690698297</v>
      </c>
      <c r="F148" s="140">
        <f t="shared" si="23"/>
        <v>33.299989690698297</v>
      </c>
      <c r="G148" s="140">
        <f t="shared" si="24"/>
        <v>155.05001414424697</v>
      </c>
      <c r="H148" s="138">
        <f t="shared" si="25"/>
        <v>38.762503536061743</v>
      </c>
      <c r="I148" s="129"/>
      <c r="J148" s="4"/>
      <c r="K148" s="4"/>
      <c r="L148" s="4"/>
      <c r="M148" s="4"/>
      <c r="N148" s="4"/>
      <c r="O148" s="4"/>
      <c r="P148" s="4"/>
      <c r="Q148" s="4"/>
      <c r="R148" s="4"/>
      <c r="S148" s="4"/>
      <c r="T148" s="4"/>
      <c r="U148" s="4"/>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row>
    <row r="149" spans="1:46" ht="12" customHeight="1" x14ac:dyDescent="0.25">
      <c r="A149" s="6"/>
      <c r="B149" s="139">
        <v>123</v>
      </c>
      <c r="C149" s="105">
        <f t="shared" si="21"/>
        <v>86.229402714167776</v>
      </c>
      <c r="D149" s="105">
        <f t="shared" si="22"/>
        <v>37.85430413463196</v>
      </c>
      <c r="E149" s="105">
        <f t="shared" si="12"/>
        <v>33.299989690698297</v>
      </c>
      <c r="F149" s="140">
        <f t="shared" si="23"/>
        <v>33.299989690698297</v>
      </c>
      <c r="G149" s="140">
        <f t="shared" si="24"/>
        <v>154.93732052955724</v>
      </c>
      <c r="H149" s="138">
        <f t="shared" si="25"/>
        <v>38.73433013238931</v>
      </c>
      <c r="I149" s="129"/>
      <c r="J149" s="4"/>
      <c r="K149" s="4"/>
      <c r="L149" s="4"/>
      <c r="M149" s="4"/>
      <c r="N149" s="4"/>
      <c r="O149" s="4"/>
      <c r="P149" s="4"/>
      <c r="Q149" s="4"/>
      <c r="R149" s="4"/>
      <c r="S149" s="4"/>
      <c r="T149" s="4"/>
      <c r="U149" s="4"/>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row>
    <row r="150" spans="1:46" ht="12" customHeight="1" x14ac:dyDescent="0.25">
      <c r="A150" s="6"/>
      <c r="B150" s="139">
        <v>124</v>
      </c>
      <c r="C150" s="105">
        <f t="shared" si="21"/>
        <v>86.490516271432554</v>
      </c>
      <c r="D150" s="105">
        <f t="shared" si="22"/>
        <v>37.882903888814013</v>
      </c>
      <c r="E150" s="105">
        <f t="shared" si="12"/>
        <v>33.299989690698297</v>
      </c>
      <c r="F150" s="140">
        <f t="shared" si="23"/>
        <v>33.299989690698297</v>
      </c>
      <c r="G150" s="140">
        <f t="shared" si="24"/>
        <v>154.82650109930344</v>
      </c>
      <c r="H150" s="138">
        <f t="shared" si="25"/>
        <v>38.706625274825861</v>
      </c>
      <c r="I150" s="129"/>
      <c r="J150" s="4"/>
      <c r="K150" s="4"/>
      <c r="L150" s="4"/>
      <c r="M150" s="4"/>
      <c r="N150" s="4"/>
      <c r="O150" s="4"/>
      <c r="P150" s="4"/>
      <c r="Q150" s="4"/>
      <c r="R150" s="4"/>
      <c r="S150" s="4"/>
      <c r="T150" s="4"/>
      <c r="U150" s="4"/>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row>
    <row r="151" spans="1:46" ht="12" customHeight="1" x14ac:dyDescent="0.25">
      <c r="A151" s="6"/>
      <c r="B151" s="139">
        <v>125</v>
      </c>
      <c r="C151" s="105">
        <f t="shared" si="21"/>
        <v>86.748833250611256</v>
      </c>
      <c r="D151" s="105">
        <f t="shared" si="22"/>
        <v>37.911071891041473</v>
      </c>
      <c r="E151" s="105">
        <f t="shared" si="12"/>
        <v>33.299989690698297</v>
      </c>
      <c r="F151" s="140">
        <f t="shared" si="23"/>
        <v>33.299989690698297</v>
      </c>
      <c r="G151" s="140">
        <f t="shared" si="24"/>
        <v>154.71750948528904</v>
      </c>
      <c r="H151" s="138">
        <f t="shared" si="25"/>
        <v>38.679377371322261</v>
      </c>
      <c r="I151" s="129"/>
      <c r="J151" s="4"/>
      <c r="K151" s="4"/>
      <c r="L151" s="4"/>
      <c r="M151" s="4"/>
      <c r="N151" s="4"/>
      <c r="O151" s="4"/>
      <c r="P151" s="4"/>
      <c r="Q151" s="4"/>
      <c r="R151" s="4"/>
      <c r="S151" s="4"/>
      <c r="T151" s="4"/>
      <c r="U151" s="4"/>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row>
    <row r="152" spans="1:46" ht="12" customHeight="1" x14ac:dyDescent="0.25">
      <c r="A152" s="6"/>
      <c r="B152" s="139">
        <v>126</v>
      </c>
      <c r="C152" s="105">
        <f t="shared" si="21"/>
        <v>87.004398340252862</v>
      </c>
      <c r="D152" s="105">
        <f t="shared" si="22"/>
        <v>37.938817844889243</v>
      </c>
      <c r="E152" s="105">
        <f t="shared" si="12"/>
        <v>33.299989690698297</v>
      </c>
      <c r="F152" s="140">
        <f t="shared" si="23"/>
        <v>33.299989690698297</v>
      </c>
      <c r="G152" s="140">
        <f t="shared" si="24"/>
        <v>154.61030083636777</v>
      </c>
      <c r="H152" s="138">
        <f t="shared" si="25"/>
        <v>38.652575209091943</v>
      </c>
      <c r="I152" s="129"/>
      <c r="J152" s="4"/>
      <c r="K152" s="4"/>
      <c r="L152" s="4"/>
      <c r="M152" s="4"/>
      <c r="N152" s="4"/>
      <c r="O152" s="4"/>
      <c r="P152" s="4"/>
      <c r="Q152" s="4"/>
      <c r="R152" s="4"/>
      <c r="S152" s="4"/>
      <c r="T152" s="4"/>
      <c r="U152" s="4"/>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row>
    <row r="153" spans="1:46" ht="12" customHeight="1" x14ac:dyDescent="0.25">
      <c r="A153" s="6"/>
      <c r="B153" s="139">
        <v>127</v>
      </c>
      <c r="C153" s="105">
        <f t="shared" si="21"/>
        <v>87.257255281803438</v>
      </c>
      <c r="D153" s="105">
        <f t="shared" si="22"/>
        <v>37.966151165312162</v>
      </c>
      <c r="E153" s="105">
        <f t="shared" si="12"/>
        <v>33.299989690698297</v>
      </c>
      <c r="F153" s="140">
        <f t="shared" si="23"/>
        <v>33.299989690698297</v>
      </c>
      <c r="G153" s="140">
        <f t="shared" si="24"/>
        <v>154.50483175690428</v>
      </c>
      <c r="H153" s="138">
        <f t="shared" si="25"/>
        <v>38.62620793922607</v>
      </c>
      <c r="I153" s="129"/>
      <c r="J153" s="4"/>
      <c r="K153" s="4"/>
      <c r="L153" s="4"/>
      <c r="M153" s="4"/>
      <c r="N153" s="4"/>
      <c r="O153" s="4"/>
      <c r="P153" s="4"/>
      <c r="Q153" s="4"/>
      <c r="R153" s="4"/>
      <c r="S153" s="4"/>
      <c r="T153" s="4"/>
      <c r="U153" s="4"/>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row>
    <row r="154" spans="1:46" ht="12" customHeight="1" x14ac:dyDescent="0.25">
      <c r="A154" s="6"/>
      <c r="B154" s="139">
        <v>128</v>
      </c>
      <c r="C154" s="105">
        <f t="shared" si="21"/>
        <v>87.507446894564453</v>
      </c>
      <c r="D154" s="105">
        <f t="shared" si="22"/>
        <v>37.993080989296601</v>
      </c>
      <c r="E154" s="105">
        <f t="shared" si="12"/>
        <v>33.299989690698297</v>
      </c>
      <c r="F154" s="140">
        <f t="shared" si="23"/>
        <v>33.299989690698297</v>
      </c>
      <c r="G154" s="140">
        <f t="shared" si="24"/>
        <v>154.40106024820656</v>
      </c>
      <c r="H154" s="138">
        <f t="shared" si="25"/>
        <v>38.600265062051641</v>
      </c>
      <c r="I154" s="129"/>
      <c r="J154" s="4"/>
      <c r="K154" s="4"/>
      <c r="L154" s="4"/>
      <c r="M154" s="4"/>
      <c r="N154" s="4"/>
      <c r="O154" s="4"/>
      <c r="P154" s="4"/>
      <c r="Q154" s="4"/>
      <c r="R154" s="4"/>
      <c r="S154" s="4"/>
      <c r="T154" s="4"/>
      <c r="U154" s="4"/>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row>
    <row r="155" spans="1:46" ht="12" customHeight="1" x14ac:dyDescent="0.25">
      <c r="A155" s="6"/>
      <c r="B155" s="139">
        <v>129</v>
      </c>
      <c r="C155" s="105">
        <f t="shared" si="21"/>
        <v>87.755015099865886</v>
      </c>
      <c r="D155" s="105">
        <f t="shared" si="22"/>
        <v>38.019616186043756</v>
      </c>
      <c r="E155" s="105">
        <f t="shared" si="12"/>
        <v>33.299989690698297</v>
      </c>
      <c r="F155" s="140">
        <f t="shared" si="23"/>
        <v>33.299989690698297</v>
      </c>
      <c r="G155" s="140">
        <f t="shared" si="24"/>
        <v>154.29894565276368</v>
      </c>
      <c r="H155" s="138">
        <f t="shared" si="25"/>
        <v>38.574736413190919</v>
      </c>
      <c r="I155" s="129"/>
      <c r="J155" s="4"/>
      <c r="K155" s="4"/>
      <c r="L155" s="4"/>
      <c r="M155" s="4"/>
      <c r="N155" s="4"/>
      <c r="O155" s="4"/>
      <c r="P155" s="4"/>
      <c r="Q155" s="4"/>
      <c r="R155" s="4"/>
      <c r="S155" s="4"/>
      <c r="T155" s="4"/>
      <c r="U155" s="4"/>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row>
    <row r="156" spans="1:46" ht="12" customHeight="1" x14ac:dyDescent="0.25">
      <c r="A156" s="6"/>
      <c r="B156" s="139">
        <v>130</v>
      </c>
      <c r="C156" s="105">
        <f t="shared" si="21"/>
        <v>88.000000944482679</v>
      </c>
      <c r="D156" s="105">
        <f t="shared" si="22"/>
        <v>38.045765366708551</v>
      </c>
      <c r="E156" s="105">
        <f t="shared" si="12"/>
        <v>33.299989690698297</v>
      </c>
      <c r="F156" s="140">
        <f t="shared" si="23"/>
        <v>33.299989690698297</v>
      </c>
      <c r="G156" s="140">
        <f t="shared" si="24"/>
        <v>154.19844860113329</v>
      </c>
      <c r="H156" s="138">
        <f t="shared" si="25"/>
        <v>38.549612150283323</v>
      </c>
      <c r="I156" s="129"/>
      <c r="J156" s="4"/>
      <c r="K156" s="4"/>
      <c r="L156" s="4"/>
      <c r="M156" s="4"/>
      <c r="N156" s="4"/>
      <c r="O156" s="4"/>
      <c r="P156" s="4"/>
      <c r="Q156" s="4"/>
      <c r="R156" s="4"/>
      <c r="S156" s="4"/>
      <c r="T156" s="4"/>
      <c r="U156" s="4"/>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row>
    <row r="157" spans="1:46" ht="12" customHeight="1" x14ac:dyDescent="0.25">
      <c r="A157" s="6"/>
      <c r="B157" s="139">
        <v>131</v>
      </c>
      <c r="C157" s="105">
        <f t="shared" si="21"/>
        <v>88.242444623322697</v>
      </c>
      <c r="D157" s="105">
        <f t="shared" si="22"/>
        <v>38.071536893716576</v>
      </c>
      <c r="E157" s="105">
        <f t="shared" si="12"/>
        <v>33.299989690698297</v>
      </c>
      <c r="F157" s="140">
        <f t="shared" si="23"/>
        <v>33.299989690698297</v>
      </c>
      <c r="G157" s="140">
        <f t="shared" si="24"/>
        <v>154.09953096133347</v>
      </c>
      <c r="H157" s="138">
        <f t="shared" si="25"/>
        <v>38.524882740333368</v>
      </c>
      <c r="I157" s="129"/>
      <c r="J157" s="4"/>
      <c r="K157" s="4"/>
      <c r="L157" s="4"/>
      <c r="M157" s="4"/>
      <c r="N157" s="4"/>
      <c r="O157" s="4"/>
      <c r="P157" s="4"/>
      <c r="Q157" s="4"/>
      <c r="R157" s="4"/>
      <c r="S157" s="4"/>
      <c r="T157" s="4"/>
      <c r="U157" s="4"/>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row>
    <row r="158" spans="1:46" ht="12" customHeight="1" x14ac:dyDescent="0.25">
      <c r="A158" s="6"/>
      <c r="B158" s="139">
        <v>132</v>
      </c>
      <c r="C158" s="105">
        <f t="shared" si="21"/>
        <v>88.482385501411471</v>
      </c>
      <c r="D158" s="105">
        <f t="shared" si="22"/>
        <v>38.096938889680253</v>
      </c>
      <c r="E158" s="105">
        <f t="shared" si="12"/>
        <v>33.299989690698297</v>
      </c>
      <c r="F158" s="140">
        <f t="shared" si="23"/>
        <v>33.299989690698297</v>
      </c>
      <c r="G158" s="140">
        <f t="shared" si="24"/>
        <v>154.00215579060213</v>
      </c>
      <c r="H158" s="138">
        <f t="shared" si="25"/>
        <v>38.500538947650533</v>
      </c>
      <c r="I158" s="129"/>
      <c r="J158" s="4"/>
      <c r="K158" s="4"/>
      <c r="L158" s="4"/>
      <c r="M158" s="4"/>
      <c r="N158" s="4"/>
      <c r="O158" s="4"/>
      <c r="P158" s="4"/>
      <c r="Q158" s="4"/>
      <c r="R158" s="4"/>
      <c r="S158" s="4"/>
      <c r="T158" s="4"/>
      <c r="U158" s="4"/>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row>
    <row r="159" spans="1:46" ht="12" customHeight="1" x14ac:dyDescent="0.25">
      <c r="A159" s="6"/>
      <c r="B159" s="139">
        <v>133</v>
      </c>
      <c r="C159" s="105">
        <f t="shared" si="21"/>
        <v>88.719862135200145</v>
      </c>
      <c r="D159" s="105">
        <f t="shared" si="22"/>
        <v>38.12197924593417</v>
      </c>
      <c r="E159" s="105">
        <f t="shared" si="12"/>
        <v>33.299989690698297</v>
      </c>
      <c r="F159" s="140">
        <f t="shared" si="23"/>
        <v>33.299989690698297</v>
      </c>
      <c r="G159" s="140">
        <f t="shared" si="24"/>
        <v>153.90628728939527</v>
      </c>
      <c r="H159" s="138">
        <f t="shared" si="25"/>
        <v>38.476571822348816</v>
      </c>
      <c r="I159" s="129"/>
      <c r="J159" s="4"/>
      <c r="K159" s="4"/>
      <c r="L159" s="4"/>
      <c r="M159" s="4"/>
      <c r="N159" s="4"/>
      <c r="O159" s="4"/>
      <c r="P159" s="4"/>
      <c r="Q159" s="4"/>
      <c r="R159" s="4"/>
      <c r="S159" s="4"/>
      <c r="T159" s="4"/>
      <c r="U159" s="4"/>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row>
    <row r="160" spans="1:46" ht="12" customHeight="1" x14ac:dyDescent="0.25">
      <c r="A160" s="6"/>
      <c r="B160" s="139">
        <v>134</v>
      </c>
      <c r="C160" s="105">
        <f t="shared" si="21"/>
        <v>88.954912293219735</v>
      </c>
      <c r="D160" s="105">
        <f t="shared" si="22"/>
        <v>38.146665630708476</v>
      </c>
      <c r="E160" s="105">
        <f t="shared" si="12"/>
        <v>33.299989690698297</v>
      </c>
      <c r="F160" s="140">
        <f t="shared" si="23"/>
        <v>33.299989690698297</v>
      </c>
      <c r="G160" s="140">
        <f t="shared" si="24"/>
        <v>153.81189075750447</v>
      </c>
      <c r="H160" s="138">
        <f t="shared" si="25"/>
        <v>38.452972689376118</v>
      </c>
      <c r="I160" s="129"/>
      <c r="J160" s="4"/>
      <c r="K160" s="4"/>
      <c r="L160" s="4"/>
      <c r="M160" s="4"/>
      <c r="N160" s="4"/>
      <c r="O160" s="4"/>
      <c r="P160" s="4"/>
      <c r="Q160" s="4"/>
      <c r="R160" s="4"/>
      <c r="S160" s="4"/>
      <c r="T160" s="4"/>
      <c r="U160" s="4"/>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row>
    <row r="161" spans="1:46" ht="12" customHeight="1" x14ac:dyDescent="0.25">
      <c r="A161" s="6"/>
      <c r="B161" s="139">
        <v>135</v>
      </c>
      <c r="C161" s="105">
        <f t="shared" si="21"/>
        <v>89.187572976105983</v>
      </c>
      <c r="D161" s="105">
        <f t="shared" si="22"/>
        <v>38.171005496958074</v>
      </c>
      <c r="E161" s="105">
        <f t="shared" si="12"/>
        <v>33.299989690698297</v>
      </c>
      <c r="F161" s="140">
        <f t="shared" si="23"/>
        <v>33.299989690698297</v>
      </c>
      <c r="G161" s="140">
        <f t="shared" si="24"/>
        <v>153.71893255218055</v>
      </c>
      <c r="H161" s="138">
        <f t="shared" si="25"/>
        <v>38.429733138045137</v>
      </c>
      <c r="I161" s="129"/>
      <c r="J161" s="4"/>
      <c r="K161" s="4"/>
      <c r="L161" s="4"/>
      <c r="M161" s="4"/>
      <c r="N161" s="4"/>
      <c r="O161" s="4"/>
      <c r="P161" s="4"/>
      <c r="Q161" s="4"/>
      <c r="R161" s="4"/>
      <c r="S161" s="4"/>
      <c r="T161" s="4"/>
      <c r="U161" s="4"/>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row>
    <row r="162" spans="1:46" ht="12" customHeight="1" x14ac:dyDescent="0.25">
      <c r="A162" s="6"/>
      <c r="B162" s="139">
        <v>136</v>
      </c>
      <c r="C162" s="105">
        <f t="shared" si="21"/>
        <v>89.417880436016219</v>
      </c>
      <c r="D162" s="105">
        <f t="shared" si="22"/>
        <v>38.195006089864414</v>
      </c>
      <c r="E162" s="105">
        <f t="shared" si="12"/>
        <v>33.299989690698297</v>
      </c>
      <c r="F162" s="140">
        <f t="shared" si="23"/>
        <v>33.299989690698297</v>
      </c>
      <c r="G162" s="140">
        <f t="shared" si="24"/>
        <v>153.6273800481562</v>
      </c>
      <c r="H162" s="138">
        <f t="shared" si="25"/>
        <v>38.406845012039049</v>
      </c>
      <c r="I162" s="129"/>
      <c r="J162" s="4"/>
      <c r="K162" s="4"/>
      <c r="L162" s="4"/>
      <c r="M162" s="4"/>
      <c r="N162" s="4"/>
      <c r="O162" s="4"/>
      <c r="P162" s="4"/>
      <c r="Q162" s="4"/>
      <c r="R162" s="4"/>
      <c r="S162" s="4"/>
      <c r="T162" s="4"/>
      <c r="U162" s="4"/>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row>
    <row r="163" spans="1:46" ht="12" customHeight="1" x14ac:dyDescent="0.25">
      <c r="A163" s="6"/>
      <c r="B163" s="139">
        <v>137</v>
      </c>
      <c r="C163" s="105">
        <f t="shared" si="21"/>
        <v>89.64587019546012</v>
      </c>
      <c r="D163" s="105">
        <f t="shared" si="22"/>
        <v>38.218674454025781</v>
      </c>
      <c r="E163" s="105">
        <f t="shared" si="12"/>
        <v>33.299989690698297</v>
      </c>
      <c r="F163" s="140">
        <f t="shared" si="23"/>
        <v>33.299989690698297</v>
      </c>
      <c r="G163" s="140">
        <f t="shared" si="24"/>
        <v>153.53720159946948</v>
      </c>
      <c r="H163" s="138">
        <f t="shared" si="25"/>
        <v>38.384300399867371</v>
      </c>
      <c r="I163" s="129"/>
      <c r="J163" s="4"/>
      <c r="K163" s="4"/>
      <c r="L163" s="4"/>
      <c r="M163" s="4"/>
      <c r="N163" s="4"/>
      <c r="O163" s="4"/>
      <c r="P163" s="4"/>
      <c r="Q163" s="4"/>
      <c r="R163" s="4"/>
      <c r="S163" s="4"/>
      <c r="T163" s="4"/>
      <c r="U163" s="4"/>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row>
    <row r="164" spans="1:46" ht="12" customHeight="1" x14ac:dyDescent="0.25">
      <c r="A164" s="6"/>
      <c r="B164" s="139">
        <v>138</v>
      </c>
      <c r="C164" s="105">
        <f t="shared" si="21"/>
        <v>89.871577065564964</v>
      </c>
      <c r="D164" s="105">
        <f t="shared" si="22"/>
        <v>38.242017440351006</v>
      </c>
      <c r="E164" s="105">
        <f t="shared" si="12"/>
        <v>33.299989690698297</v>
      </c>
      <c r="F164" s="140">
        <f t="shared" si="23"/>
        <v>33.299989690698297</v>
      </c>
      <c r="G164" s="140">
        <f t="shared" si="24"/>
        <v>153.44836650299291</v>
      </c>
      <c r="H164" s="138">
        <f t="shared" si="25"/>
        <v>38.362091625748228</v>
      </c>
      <c r="I164" s="129"/>
      <c r="J164" s="4"/>
      <c r="K164" s="4"/>
      <c r="L164" s="4"/>
      <c r="M164" s="4"/>
      <c r="N164" s="4"/>
      <c r="O164" s="4"/>
      <c r="P164" s="4"/>
      <c r="Q164" s="4"/>
      <c r="R164" s="4"/>
      <c r="S164" s="4"/>
      <c r="T164" s="4"/>
      <c r="U164" s="4"/>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row>
    <row r="165" spans="1:46" ht="12" customHeight="1" x14ac:dyDescent="0.25">
      <c r="A165" s="6"/>
      <c r="B165" s="139">
        <v>139</v>
      </c>
      <c r="C165" s="105">
        <f t="shared" si="21"/>
        <v>90.095035163794719</v>
      </c>
      <c r="D165" s="105">
        <f t="shared" si="22"/>
        <v>38.26504171267085</v>
      </c>
      <c r="E165" s="105">
        <f t="shared" si="12"/>
        <v>33.299989690698297</v>
      </c>
      <c r="F165" s="140">
        <f t="shared" si="23"/>
        <v>33.299989690698297</v>
      </c>
      <c r="G165" s="140">
        <f t="shared" si="24"/>
        <v>153.36084496358032</v>
      </c>
      <c r="H165" s="138">
        <f t="shared" si="25"/>
        <v>38.34021124089508</v>
      </c>
      <c r="I165" s="129"/>
      <c r="J165" s="4"/>
      <c r="K165" s="4"/>
      <c r="L165" s="4"/>
      <c r="M165" s="4"/>
      <c r="N165" s="4"/>
      <c r="O165" s="4"/>
      <c r="P165" s="4"/>
      <c r="Q165" s="4"/>
      <c r="R165" s="4"/>
      <c r="S165" s="4"/>
      <c r="T165" s="4"/>
      <c r="U165" s="4"/>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row>
    <row r="166" spans="1:46" ht="12" customHeight="1" x14ac:dyDescent="0.25">
      <c r="A166" s="6"/>
      <c r="B166" s="139">
        <v>140</v>
      </c>
      <c r="C166" s="105">
        <f t="shared" si="21"/>
        <v>90.316277931142253</v>
      </c>
      <c r="D166" s="105">
        <f t="shared" si="22"/>
        <v>38.287753754080363</v>
      </c>
      <c r="E166" s="105">
        <f t="shared" si="12"/>
        <v>33.299989690698297</v>
      </c>
      <c r="F166" s="140">
        <f t="shared" si="23"/>
        <v>33.299989690698297</v>
      </c>
      <c r="G166" s="140">
        <f t="shared" si="24"/>
        <v>153.27460806074888</v>
      </c>
      <c r="H166" s="138">
        <f t="shared" si="25"/>
        <v>38.318652015187219</v>
      </c>
      <c r="I166" s="129"/>
      <c r="J166" s="4"/>
      <c r="K166" s="4"/>
      <c r="L166" s="4"/>
      <c r="M166" s="4"/>
      <c r="N166" s="4"/>
      <c r="O166" s="4"/>
      <c r="P166" s="4"/>
      <c r="Q166" s="4"/>
      <c r="R166" s="4"/>
      <c r="S166" s="4"/>
      <c r="T166" s="4"/>
      <c r="U166" s="4"/>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row>
    <row r="167" spans="1:46" ht="12" customHeight="1" x14ac:dyDescent="0.25">
      <c r="A167" s="6"/>
      <c r="B167" s="139">
        <v>141</v>
      </c>
      <c r="C167" s="105">
        <f t="shared" si="21"/>
        <v>90.535338148812798</v>
      </c>
      <c r="D167" s="105">
        <f t="shared" si="22"/>
        <v>38.310159873025015</v>
      </c>
      <c r="E167" s="105">
        <f t="shared" si="12"/>
        <v>33.299989690698297</v>
      </c>
      <c r="F167" s="140">
        <f t="shared" si="23"/>
        <v>33.299989690698297</v>
      </c>
      <c r="G167" s="140">
        <f t="shared" si="24"/>
        <v>153.18962771681694</v>
      </c>
      <c r="H167" s="138">
        <f t="shared" si="25"/>
        <v>38.297406929204236</v>
      </c>
      <c r="I167" s="129"/>
      <c r="J167" s="4"/>
      <c r="K167" s="4"/>
      <c r="L167" s="4"/>
      <c r="M167" s="4"/>
      <c r="N167" s="4"/>
      <c r="O167" s="4"/>
      <c r="P167" s="4"/>
      <c r="Q167" s="4"/>
      <c r="R167" s="4"/>
      <c r="S167" s="4"/>
      <c r="T167" s="4"/>
      <c r="U167" s="4"/>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row>
    <row r="168" spans="1:46" ht="12" customHeight="1" x14ac:dyDescent="0.25">
      <c r="A168" s="6"/>
      <c r="B168" s="139">
        <v>142</v>
      </c>
      <c r="C168" s="105">
        <f t="shared" si="21"/>
        <v>90.752247954415864</v>
      </c>
      <c r="D168" s="105">
        <f t="shared" si="22"/>
        <v>38.332266209142475</v>
      </c>
      <c r="E168" s="105">
        <f t="shared" si="12"/>
        <v>33.299989690698297</v>
      </c>
      <c r="F168" s="140">
        <f t="shared" si="23"/>
        <v>33.299989690698297</v>
      </c>
      <c r="G168" s="140">
        <f t="shared" si="24"/>
        <v>153.10587666642542</v>
      </c>
      <c r="H168" s="138">
        <f t="shared" si="25"/>
        <v>38.276469166606354</v>
      </c>
      <c r="I168" s="129"/>
      <c r="J168" s="4"/>
      <c r="K168" s="4"/>
      <c r="L168" s="4"/>
      <c r="M168" s="4"/>
      <c r="N168" s="4"/>
      <c r="O168" s="4"/>
      <c r="P168" s="4"/>
      <c r="Q168" s="4"/>
      <c r="R168" s="4"/>
      <c r="S168" s="4"/>
      <c r="T168" s="4"/>
      <c r="U168" s="4"/>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row>
    <row r="169" spans="1:46" ht="12" customHeight="1" x14ac:dyDescent="0.25">
      <c r="A169" s="6"/>
      <c r="B169" s="139">
        <v>143</v>
      </c>
      <c r="C169" s="105">
        <f t="shared" si="21"/>
        <v>90.967038857682951</v>
      </c>
      <c r="D169" s="105">
        <f t="shared" si="22"/>
        <v>38.354078738871536</v>
      </c>
      <c r="E169" s="105">
        <f t="shared" si="12"/>
        <v>33.299989690698297</v>
      </c>
      <c r="F169" s="140">
        <f t="shared" si="23"/>
        <v>33.299989690698297</v>
      </c>
      <c r="G169" s="140">
        <f t="shared" si="24"/>
        <v>153.02332842737127</v>
      </c>
      <c r="H169" s="138">
        <f t="shared" si="25"/>
        <v>38.255832106842817</v>
      </c>
      <c r="I169" s="129"/>
      <c r="J169" s="4"/>
      <c r="K169" s="4"/>
      <c r="L169" s="4"/>
      <c r="M169" s="4"/>
      <c r="N169" s="4"/>
      <c r="O169" s="4"/>
      <c r="P169" s="4"/>
      <c r="Q169" s="4"/>
      <c r="R169" s="4"/>
      <c r="S169" s="4"/>
      <c r="T169" s="4"/>
      <c r="U169" s="4"/>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row>
    <row r="170" spans="1:46" ht="12" customHeight="1" x14ac:dyDescent="0.25">
      <c r="A170" s="6"/>
      <c r="B170" s="139">
        <v>144</v>
      </c>
      <c r="C170" s="105">
        <f t="shared" si="21"/>
        <v>91.179741755726624</v>
      </c>
      <c r="D170" s="105">
        <f t="shared" si="22"/>
        <v>38.375603280838824</v>
      </c>
      <c r="E170" s="105">
        <f t="shared" si="12"/>
        <v>33.299989690698297</v>
      </c>
      <c r="F170" s="140">
        <f t="shared" si="23"/>
        <v>33.299989690698297</v>
      </c>
      <c r="G170" s="140">
        <f t="shared" si="24"/>
        <v>152.94195727268968</v>
      </c>
      <c r="H170" s="138">
        <f t="shared" si="25"/>
        <v>38.235489318172419</v>
      </c>
      <c r="I170" s="129"/>
      <c r="J170" s="4"/>
      <c r="K170" s="4"/>
      <c r="L170" s="4"/>
      <c r="M170" s="4"/>
      <c r="N170" s="4"/>
      <c r="O170" s="4"/>
      <c r="P170" s="4"/>
      <c r="Q170" s="4"/>
      <c r="R170" s="4"/>
      <c r="S170" s="4"/>
      <c r="T170" s="4"/>
      <c r="U170" s="4"/>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row>
    <row r="171" spans="1:46" ht="12" customHeight="1" x14ac:dyDescent="0.25">
      <c r="A171" s="6"/>
      <c r="B171" s="139">
        <v>145</v>
      </c>
      <c r="C171" s="105">
        <f t="shared" si="21"/>
        <v>91.390386947856896</v>
      </c>
      <c r="D171" s="105">
        <f t="shared" si="22"/>
        <v>38.396845501033582</v>
      </c>
      <c r="E171" s="105">
        <f t="shared" si="12"/>
        <v>33.299989690698297</v>
      </c>
      <c r="F171" s="140">
        <f t="shared" si="23"/>
        <v>33.299989690698297</v>
      </c>
      <c r="G171" s="140">
        <f t="shared" si="24"/>
        <v>152.86173820392153</v>
      </c>
      <c r="H171" s="138">
        <f t="shared" si="25"/>
        <v>38.215434550980383</v>
      </c>
      <c r="I171" s="129"/>
      <c r="J171" s="4"/>
      <c r="K171" s="4"/>
      <c r="L171" s="4"/>
      <c r="M171" s="4"/>
      <c r="N171" s="4"/>
      <c r="O171" s="4"/>
      <c r="P171" s="4"/>
      <c r="Q171" s="4"/>
      <c r="R171" s="4"/>
      <c r="S171" s="4"/>
      <c r="T171" s="4"/>
      <c r="U171" s="4"/>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row>
    <row r="172" spans="1:46" ht="12" customHeight="1" x14ac:dyDescent="0.25">
      <c r="A172" s="6"/>
      <c r="B172" s="139">
        <v>146</v>
      </c>
      <c r="C172" s="105">
        <f t="shared" si="21"/>
        <v>91.599004149969502</v>
      </c>
      <c r="D172" s="105">
        <f t="shared" si="22"/>
        <v>38.417810917780109</v>
      </c>
      <c r="E172" s="105">
        <f t="shared" si="12"/>
        <v>33.299989690698297</v>
      </c>
      <c r="F172" s="140">
        <f t="shared" si="23"/>
        <v>33.299989690698297</v>
      </c>
      <c r="G172" s="140">
        <f t="shared" si="24"/>
        <v>152.7826469255084</v>
      </c>
      <c r="H172" s="138">
        <f t="shared" si="25"/>
        <v>38.195661731377101</v>
      </c>
      <c r="I172" s="129"/>
      <c r="J172" s="4"/>
      <c r="K172" s="4"/>
      <c r="L172" s="4"/>
      <c r="M172" s="4"/>
      <c r="N172" s="4"/>
      <c r="O172" s="4"/>
      <c r="P172" s="4"/>
      <c r="Q172" s="4"/>
      <c r="R172" s="4"/>
      <c r="S172" s="4"/>
      <c r="T172" s="4"/>
      <c r="U172" s="4"/>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row>
    <row r="173" spans="1:46" ht="12" customHeight="1" x14ac:dyDescent="0.25">
      <c r="A173" s="6"/>
      <c r="B173" s="139">
        <v>147</v>
      </c>
      <c r="C173" s="105">
        <f t="shared" si="21"/>
        <v>91.805622508520884</v>
      </c>
      <c r="D173" s="105">
        <f t="shared" si="22"/>
        <v>38.43850490651716</v>
      </c>
      <c r="E173" s="105">
        <f t="shared" si="12"/>
        <v>33.299989690698297</v>
      </c>
      <c r="F173" s="140">
        <f t="shared" si="23"/>
        <v>33.299989690698297</v>
      </c>
      <c r="G173" s="140">
        <f t="shared" si="24"/>
        <v>152.70465982026002</v>
      </c>
      <c r="H173" s="138">
        <f t="shared" si="25"/>
        <v>38.176164955065005</v>
      </c>
      <c r="I173" s="129"/>
      <c r="J173" s="4"/>
      <c r="K173" s="4"/>
      <c r="L173" s="4"/>
      <c r="M173" s="4"/>
      <c r="N173" s="4"/>
      <c r="O173" s="4"/>
      <c r="P173" s="4"/>
      <c r="Q173" s="4"/>
      <c r="R173" s="4"/>
      <c r="S173" s="4"/>
      <c r="T173" s="4"/>
      <c r="U173" s="4"/>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row>
    <row r="174" spans="1:46" ht="12" customHeight="1" x14ac:dyDescent="0.25">
      <c r="A174" s="6"/>
      <c r="B174" s="139">
        <v>148</v>
      </c>
      <c r="C174" s="105">
        <f t="shared" si="21"/>
        <v>92.010270614103035</v>
      </c>
      <c r="D174" s="105">
        <f t="shared" si="22"/>
        <v>38.458932704392822</v>
      </c>
      <c r="E174" s="105">
        <f t="shared" si="12"/>
        <v>33.299989690698297</v>
      </c>
      <c r="F174" s="140">
        <f t="shared" si="23"/>
        <v>33.299989690698297</v>
      </c>
      <c r="G174" s="140">
        <f t="shared" si="24"/>
        <v>152.62775392584217</v>
      </c>
      <c r="H174" s="138">
        <f t="shared" si="25"/>
        <v>38.156938481460543</v>
      </c>
      <c r="I174" s="129"/>
      <c r="J174" s="4"/>
      <c r="K174" s="4"/>
      <c r="L174" s="4"/>
      <c r="M174" s="4"/>
      <c r="N174" s="4"/>
      <c r="O174" s="4"/>
      <c r="P174" s="4"/>
      <c r="Q174" s="4"/>
      <c r="R174" s="4"/>
      <c r="S174" s="4"/>
      <c r="T174" s="4"/>
      <c r="U174" s="4"/>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row>
    <row r="175" spans="1:46" ht="12" customHeight="1" x14ac:dyDescent="0.25">
      <c r="A175" s="6"/>
      <c r="B175" s="139">
        <v>149</v>
      </c>
      <c r="C175" s="105">
        <f t="shared" si="21"/>
        <v>92.212976514632118</v>
      </c>
      <c r="D175" s="105">
        <f t="shared" si="22"/>
        <v>38.47909941468324</v>
      </c>
      <c r="E175" s="105">
        <f t="shared" si="12"/>
        <v>33.299989690698297</v>
      </c>
      <c r="F175" s="140">
        <f t="shared" si="23"/>
        <v>33.299989690698297</v>
      </c>
      <c r="G175" s="140">
        <f t="shared" si="24"/>
        <v>152.55190691223564</v>
      </c>
      <c r="H175" s="138">
        <f t="shared" si="25"/>
        <v>38.137976728058909</v>
      </c>
      <c r="I175" s="129"/>
      <c r="J175" s="4"/>
      <c r="K175" s="4"/>
      <c r="L175" s="4"/>
      <c r="M175" s="4"/>
      <c r="N175" s="4"/>
      <c r="O175" s="4"/>
      <c r="P175" s="4"/>
      <c r="Q175" s="4"/>
      <c r="R175" s="4"/>
      <c r="S175" s="4"/>
      <c r="T175" s="4"/>
      <c r="U175" s="4"/>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row>
    <row r="176" spans="1:46" ht="12" customHeight="1" x14ac:dyDescent="0.25">
      <c r="A176" s="6"/>
      <c r="B176" s="139">
        <v>150</v>
      </c>
      <c r="C176" s="105">
        <f t="shared" si="21"/>
        <v>92.413767728163279</v>
      </c>
      <c r="D176" s="105">
        <f t="shared" si="22"/>
        <v>38.499010011043033</v>
      </c>
      <c r="E176" s="105">
        <f t="shared" si="12"/>
        <v>33.299989690698297</v>
      </c>
      <c r="F176" s="140">
        <f t="shared" si="23"/>
        <v>33.299989690698297</v>
      </c>
      <c r="G176" s="140">
        <f t="shared" si="24"/>
        <v>152.47709706011983</v>
      </c>
      <c r="H176" s="138">
        <f t="shared" si="25"/>
        <v>38.119274265029958</v>
      </c>
      <c r="I176" s="129"/>
      <c r="J176" s="4"/>
      <c r="K176" s="4"/>
      <c r="L176" s="4"/>
      <c r="M176" s="4"/>
      <c r="N176" s="4"/>
      <c r="O176" s="4"/>
      <c r="P176" s="4"/>
      <c r="Q176" s="4"/>
      <c r="R176" s="4"/>
      <c r="S176" s="4"/>
      <c r="T176" s="4"/>
      <c r="U176" s="4"/>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row>
    <row r="177" spans="1:46" ht="12" customHeight="1" x14ac:dyDescent="0.25">
      <c r="A177" s="6"/>
      <c r="B177" s="139">
        <v>151</v>
      </c>
      <c r="C177" s="105">
        <f t="shared" ref="C177:C200" si="26">$C$44*((B177)-$C$69)/((B177)+$C$67*(1+$C$6/$C$68))-$C$47</f>
        <v>92.612671255343912</v>
      </c>
      <c r="D177" s="105">
        <f t="shared" ref="D177:D200" si="27">$C$45*(((B177)-$C$69)/(4*(B177)+8*$C$69))-$C$47</f>
        <v>38.518669341594709</v>
      </c>
      <c r="E177" s="105">
        <f t="shared" si="12"/>
        <v>33.299989690698297</v>
      </c>
      <c r="F177" s="140">
        <f t="shared" ref="F177:F200" si="28">IF(C177&lt;0,-1*MIN(ABS(C177),ABS(D177),ABS(E177)),MIN(ABS(C177),ABS(D177),ABS(E177)))</f>
        <v>33.299989690698297</v>
      </c>
      <c r="G177" s="140">
        <f t="shared" ref="G177:G200" si="29">(F177+$C$47)*(4*B177+8*$C$69)/(B177-$C$69)</f>
        <v>152.40330324013735</v>
      </c>
      <c r="H177" s="138">
        <f t="shared" ref="H177:H200" si="30">G177/4</f>
        <v>38.100825810034337</v>
      </c>
      <c r="I177" s="129"/>
      <c r="J177" s="4"/>
      <c r="K177" s="4"/>
      <c r="L177" s="4"/>
      <c r="M177" s="4"/>
      <c r="N177" s="4"/>
      <c r="O177" s="4"/>
      <c r="P177" s="4"/>
      <c r="Q177" s="4"/>
      <c r="R177" s="4"/>
      <c r="S177" s="4"/>
      <c r="T177" s="4"/>
      <c r="U177" s="4"/>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row>
    <row r="178" spans="1:46" ht="12" customHeight="1" x14ac:dyDescent="0.25">
      <c r="A178" s="6"/>
      <c r="B178" s="139">
        <v>152</v>
      </c>
      <c r="C178" s="105">
        <f t="shared" si="26"/>
        <v>92.809713591517649</v>
      </c>
      <c r="D178" s="105">
        <f t="shared" si="27"/>
        <v>38.538082132864332</v>
      </c>
      <c r="E178" s="105">
        <f t="shared" si="12"/>
        <v>33.299989690698297</v>
      </c>
      <c r="F178" s="140">
        <f t="shared" si="28"/>
        <v>33.299989690698297</v>
      </c>
      <c r="G178" s="140">
        <f t="shared" si="29"/>
        <v>152.33050489299757</v>
      </c>
      <c r="H178" s="138">
        <f t="shared" si="30"/>
        <v>38.082626223249392</v>
      </c>
      <c r="I178" s="129"/>
      <c r="J178" s="4"/>
      <c r="K178" s="4"/>
      <c r="L178" s="4"/>
      <c r="M178" s="4"/>
      <c r="N178" s="4"/>
      <c r="O178" s="4"/>
      <c r="P178" s="4"/>
      <c r="Q178" s="4"/>
      <c r="R178" s="4"/>
      <c r="S178" s="4"/>
      <c r="T178" s="4"/>
      <c r="U178" s="4"/>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row>
    <row r="179" spans="1:46" ht="12" customHeight="1" x14ac:dyDescent="0.25">
      <c r="A179" s="6"/>
      <c r="B179" s="139">
        <v>153</v>
      </c>
      <c r="C179" s="105">
        <f t="shared" si="26"/>
        <v>93.004920738489716</v>
      </c>
      <c r="D179" s="105">
        <f t="shared" si="27"/>
        <v>38.557252993569918</v>
      </c>
      <c r="E179" s="105">
        <f t="shared" si="12"/>
        <v>33.299989690698297</v>
      </c>
      <c r="F179" s="140">
        <f t="shared" si="28"/>
        <v>33.299989690698297</v>
      </c>
      <c r="G179" s="140">
        <f t="shared" si="29"/>
        <v>152.25868201037991</v>
      </c>
      <c r="H179" s="138">
        <f t="shared" si="30"/>
        <v>38.064670502594979</v>
      </c>
      <c r="I179" s="129"/>
      <c r="J179" s="4"/>
      <c r="K179" s="4"/>
      <c r="L179" s="4"/>
      <c r="M179" s="4"/>
      <c r="N179" s="4"/>
      <c r="O179" s="4"/>
      <c r="P179" s="4"/>
      <c r="Q179" s="4"/>
      <c r="R179" s="4"/>
      <c r="S179" s="4"/>
      <c r="T179" s="4"/>
      <c r="U179" s="4"/>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row>
    <row r="180" spans="1:46" ht="12" customHeight="1" x14ac:dyDescent="0.25">
      <c r="A180" s="6"/>
      <c r="B180" s="139">
        <v>154</v>
      </c>
      <c r="C180" s="105">
        <f t="shared" si="26"/>
        <v>93.198318215965514</v>
      </c>
      <c r="D180" s="105">
        <f t="shared" si="27"/>
        <v>38.576186418269231</v>
      </c>
      <c r="E180" s="105">
        <f t="shared" si="12"/>
        <v>33.299989690698297</v>
      </c>
      <c r="F180" s="140">
        <f t="shared" si="28"/>
        <v>33.299989690698297</v>
      </c>
      <c r="G180" s="140">
        <f t="shared" si="29"/>
        <v>152.18781511660012</v>
      </c>
      <c r="H180" s="138">
        <f t="shared" si="30"/>
        <v>38.04695377915003</v>
      </c>
      <c r="I180" s="129"/>
      <c r="J180" s="4"/>
      <c r="K180" s="4"/>
      <c r="L180" s="4"/>
      <c r="M180" s="4"/>
      <c r="N180" s="4"/>
      <c r="O180" s="4"/>
      <c r="P180" s="4"/>
      <c r="Q180" s="4"/>
      <c r="R180" s="4"/>
      <c r="S180" s="4"/>
      <c r="T180" s="4"/>
      <c r="U180" s="4"/>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row>
    <row r="181" spans="1:46" ht="12" customHeight="1" x14ac:dyDescent="0.25">
      <c r="A181" s="6"/>
      <c r="B181" s="139">
        <v>155</v>
      </c>
      <c r="C181" s="105">
        <f t="shared" si="26"/>
        <v>93.389931072672226</v>
      </c>
      <c r="D181" s="105">
        <f t="shared" si="27"/>
        <v>38.594886790872714</v>
      </c>
      <c r="E181" s="105">
        <f t="shared" si="12"/>
        <v>33.299989690698297</v>
      </c>
      <c r="F181" s="140">
        <f t="shared" si="28"/>
        <v>33.299989690698297</v>
      </c>
      <c r="G181" s="140">
        <f t="shared" si="29"/>
        <v>152.11788525100309</v>
      </c>
      <c r="H181" s="138">
        <f t="shared" si="30"/>
        <v>38.029471312750772</v>
      </c>
      <c r="I181" s="129"/>
      <c r="J181" s="4"/>
      <c r="K181" s="4"/>
      <c r="L181" s="4"/>
      <c r="M181" s="4"/>
      <c r="N181" s="4"/>
      <c r="O181" s="4"/>
      <c r="P181" s="4"/>
      <c r="Q181" s="4"/>
      <c r="R181" s="4"/>
      <c r="S181" s="4"/>
      <c r="T181" s="4"/>
      <c r="U181" s="4"/>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row>
    <row r="182" spans="1:46" ht="12" customHeight="1" x14ac:dyDescent="0.25">
      <c r="A182" s="6"/>
      <c r="B182" s="139">
        <v>156</v>
      </c>
      <c r="C182" s="105">
        <f t="shared" si="26"/>
        <v>93.57978389717411</v>
      </c>
      <c r="D182" s="105">
        <f t="shared" si="27"/>
        <v>38.613358388027578</v>
      </c>
      <c r="E182" s="105">
        <f t="shared" si="12"/>
        <v>33.299989690698297</v>
      </c>
      <c r="F182" s="140">
        <f t="shared" si="28"/>
        <v>33.299989690698297</v>
      </c>
      <c r="G182" s="140">
        <f t="shared" si="29"/>
        <v>152.04887395105024</v>
      </c>
      <c r="H182" s="138">
        <f t="shared" si="30"/>
        <v>38.01221848776256</v>
      </c>
      <c r="I182" s="129"/>
      <c r="J182" s="4"/>
      <c r="K182" s="4"/>
      <c r="L182" s="4"/>
      <c r="M182" s="4"/>
      <c r="N182" s="4"/>
      <c r="O182" s="4"/>
      <c r="P182" s="4"/>
      <c r="Q182" s="4"/>
      <c r="R182" s="4"/>
      <c r="S182" s="4"/>
      <c r="T182" s="4"/>
      <c r="U182" s="4"/>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row>
    <row r="183" spans="1:46" ht="12" customHeight="1" x14ac:dyDescent="0.25">
      <c r="A183" s="6"/>
      <c r="B183" s="139">
        <v>157</v>
      </c>
      <c r="C183" s="105">
        <f t="shared" si="26"/>
        <v>93.767900828391106</v>
      </c>
      <c r="D183" s="105">
        <f t="shared" si="27"/>
        <v>38.631605382378481</v>
      </c>
      <c r="E183" s="105">
        <f t="shared" si="12"/>
        <v>33.299989690698297</v>
      </c>
      <c r="F183" s="140">
        <f t="shared" si="28"/>
        <v>33.299989690698297</v>
      </c>
      <c r="G183" s="140">
        <f t="shared" si="29"/>
        <v>151.98076323606847</v>
      </c>
      <c r="H183" s="138">
        <f t="shared" si="30"/>
        <v>37.995190809017117</v>
      </c>
      <c r="I183" s="129"/>
      <c r="J183" s="4"/>
      <c r="K183" s="4"/>
      <c r="L183" s="4"/>
      <c r="M183" s="4"/>
      <c r="N183" s="4"/>
      <c r="O183" s="4"/>
      <c r="P183" s="4"/>
      <c r="Q183" s="4"/>
      <c r="R183" s="4"/>
      <c r="S183" s="4"/>
      <c r="T183" s="4"/>
      <c r="U183" s="4"/>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row>
    <row r="184" spans="1:46" ht="12" customHeight="1" x14ac:dyDescent="0.25">
      <c r="A184" s="6"/>
      <c r="B184" s="139">
        <v>158</v>
      </c>
      <c r="C184" s="105">
        <f t="shared" si="26"/>
        <v>93.95430556583014</v>
      </c>
      <c r="D184" s="105">
        <f t="shared" si="27"/>
        <v>38.649631845709877</v>
      </c>
      <c r="E184" s="105">
        <f t="shared" si="12"/>
        <v>33.299989690698297</v>
      </c>
      <c r="F184" s="140">
        <f t="shared" si="28"/>
        <v>33.299989690698297</v>
      </c>
      <c r="G184" s="140">
        <f t="shared" si="29"/>
        <v>151.91353559163164</v>
      </c>
      <c r="H184" s="138">
        <f t="shared" si="30"/>
        <v>37.978383897907911</v>
      </c>
      <c r="I184" s="129"/>
      <c r="J184" s="4"/>
      <c r="K184" s="4"/>
      <c r="L184" s="4"/>
      <c r="M184" s="4"/>
      <c r="N184" s="4"/>
      <c r="O184" s="4"/>
      <c r="P184" s="4"/>
      <c r="Q184" s="4"/>
      <c r="R184" s="4"/>
      <c r="S184" s="4"/>
      <c r="T184" s="4"/>
      <c r="U184" s="4"/>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row>
    <row r="185" spans="1:46" ht="12" customHeight="1" x14ac:dyDescent="0.25">
      <c r="A185" s="6"/>
      <c r="B185" s="139">
        <v>159</v>
      </c>
      <c r="C185" s="105">
        <f t="shared" si="26"/>
        <v>94.139021379538548</v>
      </c>
      <c r="D185" s="105">
        <f t="shared" si="27"/>
        <v>38.66744175197519</v>
      </c>
      <c r="E185" s="105">
        <f t="shared" si="12"/>
        <v>33.299989690698297</v>
      </c>
      <c r="F185" s="140">
        <f t="shared" si="28"/>
        <v>33.299989690698297</v>
      </c>
      <c r="G185" s="140">
        <f t="shared" si="29"/>
        <v>151.84717395454518</v>
      </c>
      <c r="H185" s="138">
        <f t="shared" si="30"/>
        <v>37.961793488636296</v>
      </c>
      <c r="I185" s="129"/>
      <c r="J185" s="4"/>
      <c r="K185" s="4"/>
      <c r="L185" s="4"/>
      <c r="M185" s="4"/>
      <c r="N185" s="4"/>
      <c r="O185" s="4"/>
      <c r="P185" s="4"/>
      <c r="Q185" s="4"/>
      <c r="R185" s="4"/>
      <c r="S185" s="4"/>
      <c r="T185" s="4"/>
      <c r="U185" s="4"/>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row>
    <row r="186" spans="1:46" ht="12" customHeight="1" x14ac:dyDescent="0.25">
      <c r="A186" s="6"/>
      <c r="B186" s="139">
        <v>160</v>
      </c>
      <c r="C186" s="105">
        <f t="shared" si="26"/>
        <v>94.322071119787864</v>
      </c>
      <c r="D186" s="105">
        <f t="shared" si="27"/>
        <v>38.685038980217477</v>
      </c>
      <c r="E186" s="105">
        <f t="shared" si="12"/>
        <v>33.299989690698297</v>
      </c>
      <c r="F186" s="140">
        <f t="shared" si="28"/>
        <v>33.299989690698297</v>
      </c>
      <c r="G186" s="140">
        <f t="shared" si="29"/>
        <v>151.78166169840765</v>
      </c>
      <c r="H186" s="138">
        <f t="shared" si="30"/>
        <v>37.945415424601912</v>
      </c>
      <c r="I186" s="129"/>
      <c r="J186" s="4"/>
      <c r="K186" s="4"/>
      <c r="L186" s="4"/>
      <c r="M186" s="4"/>
      <c r="N186" s="4"/>
      <c r="O186" s="4"/>
      <c r="P186" s="4"/>
      <c r="Q186" s="4"/>
      <c r="R186" s="4"/>
      <c r="S186" s="4"/>
      <c r="T186" s="4"/>
      <c r="U186" s="4"/>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row>
    <row r="187" spans="1:46" ht="12" customHeight="1" x14ac:dyDescent="0.25">
      <c r="A187" s="6"/>
      <c r="B187" s="139">
        <v>161</v>
      </c>
      <c r="C187" s="105">
        <f t="shared" si="26"/>
        <v>94.503477226496983</v>
      </c>
      <c r="D187" s="105">
        <f t="shared" si="27"/>
        <v>38.702427317386018</v>
      </c>
      <c r="E187" s="105">
        <f t="shared" si="12"/>
        <v>33.299989690698297</v>
      </c>
      <c r="F187" s="140">
        <f t="shared" si="28"/>
        <v>33.299989690698297</v>
      </c>
      <c r="G187" s="140">
        <f t="shared" si="29"/>
        <v>151.71698261972307</v>
      </c>
      <c r="H187" s="138">
        <f t="shared" si="30"/>
        <v>37.929245654930767</v>
      </c>
      <c r="I187" s="129"/>
      <c r="J187" s="4"/>
      <c r="K187" s="4"/>
      <c r="L187" s="4"/>
      <c r="M187" s="4"/>
      <c r="N187" s="4"/>
      <c r="O187" s="4"/>
      <c r="P187" s="4"/>
      <c r="Q187" s="4"/>
      <c r="R187" s="4"/>
      <c r="S187" s="4"/>
      <c r="T187" s="4"/>
      <c r="U187" s="4"/>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row>
    <row r="188" spans="1:46" ht="12" customHeight="1" x14ac:dyDescent="0.25">
      <c r="A188" s="6"/>
      <c r="B188" s="139">
        <v>162</v>
      </c>
      <c r="C188" s="105">
        <f t="shared" si="26"/>
        <v>94.683261738402578</v>
      </c>
      <c r="D188" s="105">
        <f t="shared" si="27"/>
        <v>38.71961046105325</v>
      </c>
      <c r="E188" s="105">
        <f t="shared" si="12"/>
        <v>33.299989690698297</v>
      </c>
      <c r="F188" s="140">
        <f t="shared" si="28"/>
        <v>33.299989690698297</v>
      </c>
      <c r="G188" s="140">
        <f t="shared" si="29"/>
        <v>151.65312092453951</v>
      </c>
      <c r="H188" s="138">
        <f t="shared" si="30"/>
        <v>37.913280231134877</v>
      </c>
      <c r="I188" s="129"/>
      <c r="J188" s="4"/>
      <c r="K188" s="4"/>
      <c r="L188" s="4"/>
      <c r="M188" s="4"/>
      <c r="N188" s="4"/>
      <c r="O188" s="4"/>
      <c r="P188" s="4"/>
      <c r="Q188" s="4"/>
      <c r="R188" s="4"/>
      <c r="S188" s="4"/>
      <c r="T188" s="4"/>
      <c r="U188" s="4"/>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row>
    <row r="189" spans="1:46" ht="12" customHeight="1" x14ac:dyDescent="0.25">
      <c r="A189" s="6"/>
      <c r="B189" s="139">
        <v>163</v>
      </c>
      <c r="C189" s="105">
        <f t="shared" si="26"/>
        <v>94.861446301984557</v>
      </c>
      <c r="D189" s="105">
        <f t="shared" si="27"/>
        <v>38.736592022036049</v>
      </c>
      <c r="E189" s="105">
        <f t="shared" si="12"/>
        <v>33.299989690698297</v>
      </c>
      <c r="F189" s="140">
        <f t="shared" si="28"/>
        <v>33.299989690698297</v>
      </c>
      <c r="G189" s="140">
        <f t="shared" si="29"/>
        <v>151.5900612155915</v>
      </c>
      <c r="H189" s="138">
        <f t="shared" si="30"/>
        <v>37.897515303897876</v>
      </c>
      <c r="I189" s="129"/>
      <c r="J189" s="4"/>
      <c r="K189" s="4"/>
      <c r="L189" s="4"/>
      <c r="M189" s="4"/>
      <c r="N189" s="4"/>
      <c r="O189" s="4"/>
      <c r="P189" s="4"/>
      <c r="Q189" s="4"/>
      <c r="R189" s="4"/>
      <c r="S189" s="4"/>
      <c r="T189" s="4"/>
      <c r="U189" s="4"/>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row>
    <row r="190" spans="1:46" ht="12" customHeight="1" x14ac:dyDescent="0.25">
      <c r="A190" s="6"/>
      <c r="B190" s="139">
        <v>164</v>
      </c>
      <c r="C190" s="105">
        <f t="shared" si="26"/>
        <v>95.038052180154509</v>
      </c>
      <c r="D190" s="105">
        <f t="shared" si="27"/>
        <v>38.753375526925325</v>
      </c>
      <c r="E190" s="105">
        <f t="shared" si="12"/>
        <v>33.299989690698297</v>
      </c>
      <c r="F190" s="140">
        <f t="shared" si="28"/>
        <v>33.299989690698297</v>
      </c>
      <c r="G190" s="140">
        <f t="shared" si="29"/>
        <v>151.52778847992352</v>
      </c>
      <c r="H190" s="138">
        <f t="shared" si="30"/>
        <v>37.881947119980879</v>
      </c>
      <c r="I190" s="129"/>
      <c r="J190" s="4"/>
      <c r="K190" s="4"/>
      <c r="L190" s="4"/>
      <c r="M190" s="4"/>
      <c r="N190" s="4"/>
      <c r="O190" s="4"/>
      <c r="P190" s="4"/>
      <c r="Q190" s="4"/>
      <c r="R190" s="4"/>
      <c r="S190" s="4"/>
      <c r="T190" s="4"/>
      <c r="U190" s="4"/>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row>
    <row r="191" spans="1:46" ht="12" customHeight="1" x14ac:dyDescent="0.25">
      <c r="A191" s="6"/>
      <c r="B191" s="139">
        <v>165</v>
      </c>
      <c r="C191" s="105">
        <f t="shared" si="26"/>
        <v>95.213100260714</v>
      </c>
      <c r="D191" s="105">
        <f t="shared" si="27"/>
        <v>38.769964420527593</v>
      </c>
      <c r="E191" s="105">
        <f t="shared" si="12"/>
        <v>33.299989690698297</v>
      </c>
      <c r="F191" s="140">
        <f t="shared" si="28"/>
        <v>33.299989690698297</v>
      </c>
      <c r="G191" s="140">
        <f t="shared" si="29"/>
        <v>151.466288076974</v>
      </c>
      <c r="H191" s="138">
        <f t="shared" si="30"/>
        <v>37.866572019243499</v>
      </c>
      <c r="I191" s="129"/>
      <c r="J191" s="4"/>
      <c r="K191" s="4"/>
      <c r="L191" s="4"/>
      <c r="M191" s="4"/>
      <c r="N191" s="4"/>
      <c r="O191" s="4"/>
      <c r="P191" s="4"/>
      <c r="Q191" s="4"/>
      <c r="R191" s="4"/>
      <c r="S191" s="4"/>
      <c r="T191" s="4"/>
      <c r="U191" s="4"/>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row>
    <row r="192" spans="1:46" ht="12" customHeight="1" x14ac:dyDescent="0.25">
      <c r="A192" s="6"/>
      <c r="B192" s="139">
        <v>166</v>
      </c>
      <c r="C192" s="105">
        <f t="shared" si="26"/>
        <v>95.386611064590255</v>
      </c>
      <c r="D192" s="105">
        <f t="shared" si="27"/>
        <v>38.786362068222083</v>
      </c>
      <c r="E192" s="105">
        <f t="shared" si="12"/>
        <v>33.299989690698297</v>
      </c>
      <c r="F192" s="140">
        <f t="shared" si="28"/>
        <v>33.299989690698297</v>
      </c>
      <c r="G192" s="140">
        <f t="shared" si="29"/>
        <v>151.40554572710008</v>
      </c>
      <c r="H192" s="138">
        <f t="shared" si="30"/>
        <v>37.851386431775019</v>
      </c>
      <c r="I192" s="129"/>
      <c r="J192" s="4"/>
      <c r="K192" s="4"/>
      <c r="L192" s="4"/>
      <c r="M192" s="4"/>
      <c r="N192" s="4"/>
      <c r="O192" s="4"/>
      <c r="P192" s="4"/>
      <c r="Q192" s="4"/>
      <c r="R192" s="4"/>
      <c r="S192" s="4"/>
      <c r="T192" s="4"/>
      <c r="U192" s="4"/>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row>
    <row r="193" spans="1:46" ht="12" customHeight="1" x14ac:dyDescent="0.25">
      <c r="A193" s="6"/>
      <c r="B193" s="139">
        <v>167</v>
      </c>
      <c r="C193" s="105">
        <f t="shared" si="26"/>
        <v>95.55860475385559</v>
      </c>
      <c r="D193" s="105">
        <f t="shared" si="27"/>
        <v>38.802571758236901</v>
      </c>
      <c r="E193" s="105">
        <f t="shared" si="12"/>
        <v>33.299989690698297</v>
      </c>
      <c r="F193" s="140">
        <f t="shared" si="28"/>
        <v>33.299989690698297</v>
      </c>
      <c r="G193" s="140">
        <f t="shared" si="29"/>
        <v>151.34554750052405</v>
      </c>
      <c r="H193" s="138">
        <f t="shared" si="30"/>
        <v>37.836386875131012</v>
      </c>
      <c r="I193" s="129"/>
      <c r="J193" s="4"/>
      <c r="K193" s="4"/>
      <c r="L193" s="4"/>
      <c r="M193" s="4"/>
      <c r="N193" s="4"/>
      <c r="O193" s="4"/>
      <c r="P193" s="4"/>
      <c r="Q193" s="4"/>
      <c r="R193" s="4"/>
      <c r="S193" s="4"/>
      <c r="T193" s="4"/>
      <c r="U193" s="4"/>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row>
    <row r="194" spans="1:46" ht="12" customHeight="1" x14ac:dyDescent="0.25">
      <c r="A194" s="6"/>
      <c r="B194" s="139">
        <v>168</v>
      </c>
      <c r="C194" s="105">
        <f t="shared" si="26"/>
        <v>95.729101139537505</v>
      </c>
      <c r="D194" s="105">
        <f t="shared" si="27"/>
        <v>38.818596703847206</v>
      </c>
      <c r="E194" s="105">
        <f t="shared" si="12"/>
        <v>33.299989690698297</v>
      </c>
      <c r="F194" s="140">
        <f t="shared" si="28"/>
        <v>33.299989690698297</v>
      </c>
      <c r="G194" s="140">
        <f t="shared" si="29"/>
        <v>151.28627980668352</v>
      </c>
      <c r="H194" s="138">
        <f t="shared" si="30"/>
        <v>37.821569951670881</v>
      </c>
      <c r="I194" s="129"/>
      <c r="J194" s="4"/>
      <c r="K194" s="4"/>
      <c r="L194" s="4"/>
      <c r="M194" s="4"/>
      <c r="N194" s="4"/>
      <c r="O194" s="4"/>
      <c r="P194" s="4"/>
      <c r="Q194" s="4"/>
      <c r="R194" s="4"/>
      <c r="S194" s="4"/>
      <c r="T194" s="4"/>
      <c r="U194" s="4"/>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row>
    <row r="195" spans="1:46" ht="12" customHeight="1" x14ac:dyDescent="0.25">
      <c r="A195" s="6"/>
      <c r="B195" s="139">
        <v>169</v>
      </c>
      <c r="C195" s="105">
        <f t="shared" si="26"/>
        <v>95.898119689225823</v>
      </c>
      <c r="D195" s="105">
        <f t="shared" si="27"/>
        <v>38.834440045498781</v>
      </c>
      <c r="E195" s="105">
        <f t="shared" si="12"/>
        <v>33.299989690698297</v>
      </c>
      <c r="F195" s="140">
        <f t="shared" si="28"/>
        <v>33.299989690698297</v>
      </c>
      <c r="G195" s="140">
        <f t="shared" si="29"/>
        <v>151.22772938396824</v>
      </c>
      <c r="H195" s="138">
        <f t="shared" si="30"/>
        <v>37.80693234599206</v>
      </c>
      <c r="I195" s="129"/>
      <c r="J195" s="4"/>
      <c r="K195" s="4"/>
      <c r="L195" s="4"/>
      <c r="M195" s="4"/>
      <c r="N195" s="4"/>
      <c r="O195" s="4"/>
      <c r="P195" s="4"/>
      <c r="Q195" s="4"/>
      <c r="R195" s="4"/>
      <c r="S195" s="4"/>
      <c r="T195" s="4"/>
      <c r="U195" s="4"/>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row>
    <row r="196" spans="1:46" ht="12" customHeight="1" x14ac:dyDescent="0.25">
      <c r="A196" s="6"/>
      <c r="B196" s="139">
        <v>170</v>
      </c>
      <c r="C196" s="105">
        <f t="shared" si="26"/>
        <v>96.065679534482541</v>
      </c>
      <c r="D196" s="105">
        <f t="shared" si="27"/>
        <v>38.850104852859744</v>
      </c>
      <c r="E196" s="105">
        <f t="shared" si="12"/>
        <v>33.299989690698297</v>
      </c>
      <c r="F196" s="140">
        <f t="shared" si="28"/>
        <v>33.299989690698297</v>
      </c>
      <c r="G196" s="140">
        <f t="shared" si="29"/>
        <v>151.16988328982734</v>
      </c>
      <c r="H196" s="138">
        <f t="shared" si="30"/>
        <v>37.792470822456835</v>
      </c>
      <c r="I196" s="129"/>
      <c r="J196" s="4"/>
      <c r="K196" s="4"/>
      <c r="L196" s="4"/>
      <c r="M196" s="4"/>
      <c r="N196" s="4"/>
      <c r="O196" s="4"/>
      <c r="P196" s="4"/>
      <c r="Q196" s="4"/>
      <c r="R196" s="4"/>
      <c r="S196" s="4"/>
      <c r="T196" s="4"/>
      <c r="U196" s="4"/>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row>
    <row r="197" spans="1:46" ht="12" customHeight="1" x14ac:dyDescent="0.25">
      <c r="A197" s="6"/>
      <c r="B197" s="139">
        <v>171</v>
      </c>
      <c r="C197" s="105">
        <f t="shared" si="26"/>
        <v>96.231799478061035</v>
      </c>
      <c r="D197" s="105">
        <f t="shared" si="27"/>
        <v>38.865594126803352</v>
      </c>
      <c r="E197" s="105">
        <f t="shared" si="12"/>
        <v>33.299989690698297</v>
      </c>
      <c r="F197" s="140">
        <f t="shared" si="28"/>
        <v>33.299989690698297</v>
      </c>
      <c r="G197" s="140">
        <f t="shared" si="29"/>
        <v>151.11272889123148</v>
      </c>
      <c r="H197" s="138">
        <f t="shared" si="30"/>
        <v>37.778182222807871</v>
      </c>
      <c r="I197" s="129"/>
      <c r="J197" s="4"/>
      <c r="K197" s="4"/>
      <c r="L197" s="4"/>
      <c r="M197" s="4"/>
      <c r="N197" s="4"/>
      <c r="O197" s="4"/>
      <c r="P197" s="4"/>
      <c r="Q197" s="4"/>
      <c r="R197" s="4"/>
      <c r="S197" s="4"/>
      <c r="T197" s="4"/>
      <c r="U197" s="4"/>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row>
    <row r="198" spans="1:46" ht="12" customHeight="1" x14ac:dyDescent="0.25">
      <c r="A198" s="6"/>
      <c r="B198" s="139">
        <v>172</v>
      </c>
      <c r="C198" s="105">
        <f t="shared" si="26"/>
        <v>96.396498000939573</v>
      </c>
      <c r="D198" s="105">
        <f t="shared" si="27"/>
        <v>38.880910801324418</v>
      </c>
      <c r="E198" s="105">
        <f t="shared" si="12"/>
        <v>33.299989690698297</v>
      </c>
      <c r="F198" s="140">
        <f t="shared" si="28"/>
        <v>33.299989690698297</v>
      </c>
      <c r="G198" s="140">
        <f t="shared" si="29"/>
        <v>151.05625385547501</v>
      </c>
      <c r="H198" s="138">
        <f t="shared" si="30"/>
        <v>37.764063463868752</v>
      </c>
      <c r="I198" s="129"/>
      <c r="J198" s="4"/>
      <c r="K198" s="4"/>
      <c r="L198" s="4"/>
      <c r="M198" s="4"/>
      <c r="N198" s="4"/>
      <c r="O198" s="4"/>
      <c r="P198" s="4"/>
      <c r="Q198" s="4"/>
      <c r="R198" s="4"/>
      <c r="S198" s="4"/>
      <c r="T198" s="4"/>
      <c r="U198" s="4"/>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row>
    <row r="199" spans="1:46" ht="12" customHeight="1" x14ac:dyDescent="0.25">
      <c r="A199" s="6"/>
      <c r="B199" s="139">
        <v>173</v>
      </c>
      <c r="C199" s="105">
        <f t="shared" si="26"/>
        <v>96.559793269175444</v>
      </c>
      <c r="D199" s="105">
        <f t="shared" si="27"/>
        <v>38.896057745392149</v>
      </c>
      <c r="E199" s="105">
        <f t="shared" si="12"/>
        <v>33.299989690698297</v>
      </c>
      <c r="F199" s="140">
        <f t="shared" si="28"/>
        <v>33.299989690698297</v>
      </c>
      <c r="G199" s="140">
        <f t="shared" si="29"/>
        <v>151.00044614130422</v>
      </c>
      <c r="H199" s="138">
        <f t="shared" si="30"/>
        <v>37.750111535326056</v>
      </c>
      <c r="I199" s="129"/>
      <c r="J199" s="4"/>
      <c r="K199" s="4"/>
      <c r="L199" s="4"/>
      <c r="M199" s="4"/>
      <c r="N199" s="4"/>
      <c r="O199" s="4"/>
      <c r="P199" s="4"/>
      <c r="Q199" s="4"/>
      <c r="R199" s="4"/>
      <c r="S199" s="4"/>
      <c r="T199" s="4"/>
      <c r="U199" s="4"/>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row>
    <row r="200" spans="1:46" ht="12" customHeight="1" x14ac:dyDescent="0.25">
      <c r="A200" s="6"/>
      <c r="B200" s="141">
        <v>174</v>
      </c>
      <c r="C200" s="142">
        <f t="shared" si="26"/>
        <v>96.721703140584282</v>
      </c>
      <c r="D200" s="142">
        <f t="shared" si="27"/>
        <v>38.911037764741614</v>
      </c>
      <c r="E200" s="105">
        <f t="shared" si="12"/>
        <v>33.299989690698297</v>
      </c>
      <c r="F200" s="143">
        <f t="shared" si="28"/>
        <v>33.299989690698297</v>
      </c>
      <c r="G200" s="143">
        <f t="shared" si="29"/>
        <v>150.94529399035844</v>
      </c>
      <c r="H200" s="144">
        <f t="shared" si="30"/>
        <v>37.736323497589609</v>
      </c>
      <c r="I200" s="129"/>
      <c r="J200" s="4"/>
      <c r="K200" s="4"/>
      <c r="L200" s="4"/>
      <c r="M200" s="4"/>
      <c r="N200" s="4"/>
      <c r="O200" s="4"/>
      <c r="P200" s="4"/>
      <c r="Q200" s="4"/>
      <c r="R200" s="4"/>
      <c r="S200" s="4"/>
      <c r="T200" s="4"/>
      <c r="U200" s="4"/>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row>
    <row r="201" spans="1:46" ht="12" customHeight="1" x14ac:dyDescent="0.25">
      <c r="A201" s="178"/>
      <c r="B201" s="178"/>
      <c r="C201" s="178"/>
      <c r="D201" s="178"/>
      <c r="E201" s="178"/>
      <c r="F201" s="178"/>
      <c r="G201" s="178"/>
      <c r="H201" s="178"/>
      <c r="I201" s="17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row>
    <row r="202" spans="1:46" ht="12" customHeight="1" x14ac:dyDescent="0.25">
      <c r="A202" s="178"/>
      <c r="B202" s="178"/>
      <c r="C202" s="178"/>
      <c r="D202" s="178"/>
      <c r="E202" s="178"/>
      <c r="F202" s="178"/>
      <c r="G202" s="178"/>
      <c r="H202" s="178"/>
      <c r="I202" s="17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row>
    <row r="203" spans="1:46" ht="12" customHeight="1" x14ac:dyDescent="0.25">
      <c r="A203" s="178"/>
      <c r="B203" s="178"/>
      <c r="C203" s="178"/>
      <c r="D203" s="178"/>
      <c r="E203" s="178"/>
      <c r="F203" s="178"/>
      <c r="G203" s="178"/>
      <c r="H203" s="178"/>
      <c r="I203" s="17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row>
    <row r="204" spans="1:46" ht="12" customHeight="1" x14ac:dyDescent="0.25">
      <c r="A204" s="178"/>
      <c r="B204" s="178"/>
      <c r="C204" s="178"/>
      <c r="D204" s="178"/>
      <c r="E204" s="178"/>
      <c r="F204" s="178"/>
      <c r="G204" s="178"/>
      <c r="H204" s="178"/>
      <c r="I204" s="17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row>
    <row r="205" spans="1:46" ht="12" customHeight="1" x14ac:dyDescent="0.25">
      <c r="A205" s="178"/>
      <c r="B205" s="178"/>
      <c r="C205" s="178"/>
      <c r="D205" s="178"/>
      <c r="E205" s="178"/>
      <c r="F205" s="178"/>
      <c r="G205" s="178"/>
      <c r="H205" s="178"/>
      <c r="I205" s="17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row>
    <row r="206" spans="1:46" ht="12" customHeight="1" x14ac:dyDescent="0.25">
      <c r="A206" s="178"/>
      <c r="B206" s="178"/>
      <c r="C206" s="178"/>
      <c r="D206" s="178"/>
      <c r="E206" s="178"/>
      <c r="F206" s="178"/>
      <c r="G206" s="178"/>
      <c r="H206" s="178"/>
      <c r="I206" s="17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row>
    <row r="207" spans="1:46" ht="12" customHeight="1" x14ac:dyDescent="0.25">
      <c r="A207" s="178"/>
      <c r="B207" s="178"/>
      <c r="C207" s="178"/>
      <c r="D207" s="178"/>
      <c r="E207" s="178"/>
      <c r="F207" s="178"/>
      <c r="G207" s="178"/>
      <c r="H207" s="178"/>
      <c r="I207" s="17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row>
    <row r="208" spans="1:46" ht="12" customHeight="1" x14ac:dyDescent="0.25">
      <c r="A208" s="178"/>
      <c r="B208" s="178"/>
      <c r="C208" s="178"/>
      <c r="D208" s="178"/>
      <c r="E208" s="178"/>
      <c r="F208" s="178"/>
      <c r="G208" s="178"/>
      <c r="H208" s="178"/>
      <c r="I208" s="17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row>
    <row r="209" spans="1:46" ht="12" customHeight="1" x14ac:dyDescent="0.25">
      <c r="A209" s="178"/>
      <c r="B209" s="178"/>
      <c r="C209" s="178"/>
      <c r="D209" s="178"/>
      <c r="E209" s="178"/>
      <c r="F209" s="178"/>
      <c r="G209" s="178"/>
      <c r="H209" s="178"/>
      <c r="I209" s="17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row>
    <row r="210" spans="1:46" ht="12" customHeight="1" x14ac:dyDescent="0.25">
      <c r="A210" s="178"/>
      <c r="B210" s="178"/>
      <c r="C210" s="178"/>
      <c r="D210" s="178"/>
      <c r="E210" s="178"/>
      <c r="F210" s="178"/>
      <c r="G210" s="178"/>
      <c r="H210" s="178"/>
      <c r="I210" s="17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row>
    <row r="211" spans="1:46" ht="12" customHeight="1" x14ac:dyDescent="0.25">
      <c r="A211" s="176"/>
      <c r="B211" s="176"/>
      <c r="C211" s="176"/>
      <c r="D211" s="176"/>
      <c r="E211" s="176"/>
      <c r="F211" s="176"/>
      <c r="G211" s="176"/>
      <c r="H211" s="176"/>
      <c r="I211" s="176"/>
      <c r="J211" s="176"/>
      <c r="K211" s="176"/>
      <c r="L211" s="176"/>
      <c r="M211" s="176"/>
      <c r="N211" s="176"/>
      <c r="O211" s="176"/>
      <c r="P211" s="176"/>
      <c r="Q211" s="176"/>
      <c r="R211" s="176"/>
      <c r="S211" s="176"/>
      <c r="T211" s="176"/>
      <c r="U211" s="176"/>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row>
    <row r="212" spans="1:46" ht="12" customHeight="1" x14ac:dyDescent="0.25">
      <c r="A212" s="178"/>
      <c r="B212" s="178"/>
      <c r="C212" s="178"/>
      <c r="D212" s="178"/>
      <c r="E212" s="178"/>
      <c r="F212" s="178"/>
      <c r="G212" s="178"/>
      <c r="H212" s="178"/>
      <c r="I212" s="17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row>
    <row r="213" spans="1:46" ht="12" customHeight="1" x14ac:dyDescent="0.25">
      <c r="A213" s="178"/>
      <c r="B213" s="178"/>
      <c r="C213" s="178"/>
      <c r="D213" s="178"/>
      <c r="E213" s="178"/>
      <c r="F213" s="178"/>
      <c r="G213" s="178"/>
      <c r="H213" s="178"/>
      <c r="I213" s="17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row>
    <row r="214" spans="1:46" ht="12" customHeight="1" x14ac:dyDescent="0.25">
      <c r="A214" s="178"/>
      <c r="B214" s="178"/>
      <c r="C214" s="178"/>
      <c r="D214" s="178"/>
      <c r="E214" s="178"/>
      <c r="F214" s="178"/>
      <c r="G214" s="178"/>
      <c r="H214" s="178"/>
      <c r="I214" s="17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row>
    <row r="215" spans="1:46" ht="12" customHeight="1" x14ac:dyDescent="0.25">
      <c r="A215" s="178"/>
      <c r="B215" s="178"/>
      <c r="C215" s="178"/>
      <c r="D215" s="178"/>
      <c r="E215" s="178"/>
      <c r="F215" s="178"/>
      <c r="G215" s="178"/>
      <c r="H215" s="178"/>
      <c r="I215" s="17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row>
    <row r="216" spans="1:46" ht="12" customHeight="1" x14ac:dyDescent="0.25">
      <c r="A216" s="178"/>
      <c r="B216" s="178"/>
      <c r="C216" s="178"/>
      <c r="D216" s="178"/>
      <c r="E216" s="178"/>
      <c r="F216" s="178"/>
      <c r="G216" s="178"/>
      <c r="H216" s="178"/>
      <c r="I216" s="17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row>
    <row r="217" spans="1:46" ht="12" customHeight="1" x14ac:dyDescent="0.25">
      <c r="A217" s="178"/>
      <c r="B217" s="178"/>
      <c r="C217" s="178"/>
      <c r="D217" s="178"/>
      <c r="E217" s="178"/>
      <c r="F217" s="178"/>
      <c r="G217" s="178"/>
      <c r="H217" s="178"/>
      <c r="I217" s="17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row>
    <row r="218" spans="1:46" ht="12" customHeight="1" x14ac:dyDescent="0.25">
      <c r="A218" s="178"/>
      <c r="B218" s="178"/>
      <c r="C218" s="178"/>
      <c r="D218" s="178"/>
      <c r="E218" s="178"/>
      <c r="F218" s="178"/>
      <c r="G218" s="178"/>
      <c r="H218" s="178"/>
      <c r="I218" s="17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row>
    <row r="219" spans="1:46" ht="12" customHeight="1" x14ac:dyDescent="0.25">
      <c r="A219" s="178"/>
      <c r="B219" s="178"/>
      <c r="C219" s="178"/>
      <c r="D219" s="178"/>
      <c r="E219" s="178"/>
      <c r="F219" s="178"/>
      <c r="G219" s="178"/>
      <c r="H219" s="178"/>
      <c r="I219" s="17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row>
    <row r="220" spans="1:46" ht="12" customHeight="1" x14ac:dyDescent="0.25">
      <c r="A220" s="178"/>
      <c r="B220" s="178"/>
      <c r="C220" s="178"/>
      <c r="D220" s="178"/>
      <c r="E220" s="178"/>
      <c r="F220" s="178"/>
      <c r="G220" s="178"/>
      <c r="H220" s="178"/>
      <c r="I220" s="17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row>
    <row r="221" spans="1:46" ht="12" customHeight="1" x14ac:dyDescent="0.25">
      <c r="A221" s="178"/>
      <c r="B221" s="178"/>
      <c r="C221" s="178"/>
      <c r="D221" s="178"/>
      <c r="E221" s="178"/>
      <c r="F221" s="178"/>
      <c r="G221" s="178"/>
      <c r="H221" s="178"/>
      <c r="I221" s="17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row>
    <row r="222" spans="1:46" ht="12" customHeight="1" x14ac:dyDescent="0.25">
      <c r="A222" s="178"/>
      <c r="B222" s="178"/>
      <c r="C222" s="178"/>
      <c r="D222" s="178"/>
      <c r="E222" s="178"/>
      <c r="F222" s="178"/>
      <c r="G222" s="178"/>
      <c r="H222" s="178"/>
      <c r="I222" s="17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row>
    <row r="223" spans="1:46" ht="12" customHeight="1" x14ac:dyDescent="0.25">
      <c r="A223" s="178"/>
      <c r="B223" s="178"/>
      <c r="C223" s="178"/>
      <c r="D223" s="178"/>
      <c r="E223" s="178"/>
      <c r="F223" s="178"/>
      <c r="G223" s="178"/>
      <c r="H223" s="178"/>
      <c r="I223" s="17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row>
    <row r="224" spans="1:46" ht="12" customHeight="1" x14ac:dyDescent="0.25">
      <c r="A224" s="178"/>
      <c r="B224" s="178"/>
      <c r="C224" s="178"/>
      <c r="D224" s="178"/>
      <c r="E224" s="178"/>
      <c r="F224" s="178"/>
      <c r="G224" s="178"/>
      <c r="H224" s="178"/>
      <c r="I224" s="17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row>
    <row r="225" spans="1:46" ht="12" customHeight="1" x14ac:dyDescent="0.25">
      <c r="A225" s="178"/>
      <c r="B225" s="178"/>
      <c r="C225" s="178"/>
      <c r="D225" s="178"/>
      <c r="E225" s="178"/>
      <c r="F225" s="178"/>
      <c r="G225" s="178"/>
      <c r="H225" s="178"/>
      <c r="I225" s="17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row>
    <row r="226" spans="1:46" ht="12" customHeight="1" x14ac:dyDescent="0.25">
      <c r="A226" s="178"/>
      <c r="B226" s="178"/>
      <c r="C226" s="178"/>
      <c r="D226" s="178"/>
      <c r="E226" s="178"/>
      <c r="F226" s="178"/>
      <c r="G226" s="178"/>
      <c r="H226" s="178"/>
      <c r="I226" s="17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row>
    <row r="227" spans="1:46" ht="12" customHeight="1" x14ac:dyDescent="0.25">
      <c r="A227" s="178"/>
      <c r="B227" s="178"/>
      <c r="C227" s="178"/>
      <c r="D227" s="178"/>
      <c r="E227" s="178"/>
      <c r="F227" s="178"/>
      <c r="G227" s="178"/>
      <c r="H227" s="178"/>
      <c r="I227" s="17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row>
    <row r="228" spans="1:46" ht="12" customHeight="1" x14ac:dyDescent="0.25">
      <c r="A228" s="178"/>
      <c r="B228" s="178"/>
      <c r="C228" s="178"/>
      <c r="D228" s="178"/>
      <c r="E228" s="178"/>
      <c r="F228" s="178"/>
      <c r="G228" s="178"/>
      <c r="H228" s="178"/>
      <c r="I228" s="17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row>
    <row r="229" spans="1:46" ht="12" customHeight="1" x14ac:dyDescent="0.25">
      <c r="A229" s="178"/>
      <c r="B229" s="178"/>
      <c r="C229" s="178"/>
      <c r="D229" s="178"/>
      <c r="E229" s="178"/>
      <c r="F229" s="178"/>
      <c r="G229" s="178"/>
      <c r="H229" s="178"/>
      <c r="I229" s="17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row>
    <row r="230" spans="1:46" ht="12" customHeight="1" x14ac:dyDescent="0.25">
      <c r="A230" s="178"/>
      <c r="B230" s="178"/>
      <c r="C230" s="178"/>
      <c r="D230" s="178"/>
      <c r="E230" s="178"/>
      <c r="F230" s="178"/>
      <c r="G230" s="178"/>
      <c r="H230" s="178"/>
      <c r="I230" s="17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row>
    <row r="231" spans="1:46" ht="12" customHeight="1" x14ac:dyDescent="0.25">
      <c r="A231" s="178"/>
      <c r="B231" s="178"/>
      <c r="C231" s="178"/>
      <c r="D231" s="178"/>
      <c r="E231" s="178"/>
      <c r="F231" s="178"/>
      <c r="G231" s="178"/>
      <c r="H231" s="178"/>
      <c r="I231" s="17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row>
    <row r="232" spans="1:46" ht="12" customHeight="1" x14ac:dyDescent="0.25">
      <c r="A232" s="178"/>
      <c r="B232" s="178"/>
      <c r="C232" s="178"/>
      <c r="D232" s="178"/>
      <c r="E232" s="178"/>
      <c r="F232" s="178"/>
      <c r="G232" s="178"/>
      <c r="H232" s="178"/>
      <c r="I232" s="17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row>
    <row r="233" spans="1:46" ht="12" customHeight="1" x14ac:dyDescent="0.25">
      <c r="A233" s="178"/>
      <c r="B233" s="178"/>
      <c r="C233" s="178"/>
      <c r="D233" s="178"/>
      <c r="E233" s="178"/>
      <c r="F233" s="178"/>
      <c r="G233" s="178"/>
      <c r="H233" s="178"/>
      <c r="I233" s="17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row>
    <row r="234" spans="1:46" ht="12" customHeight="1" x14ac:dyDescent="0.25">
      <c r="A234" s="178"/>
      <c r="B234" s="178"/>
      <c r="C234" s="178"/>
      <c r="D234" s="178"/>
      <c r="E234" s="178"/>
      <c r="F234" s="178"/>
      <c r="G234" s="178"/>
      <c r="H234" s="178"/>
      <c r="I234" s="17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row>
    <row r="235" spans="1:46" ht="12" customHeight="1" x14ac:dyDescent="0.25">
      <c r="A235" s="178"/>
      <c r="B235" s="178"/>
      <c r="C235" s="178"/>
      <c r="D235" s="178"/>
      <c r="E235" s="178"/>
      <c r="F235" s="178"/>
      <c r="G235" s="178"/>
      <c r="H235" s="178"/>
      <c r="I235" s="17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row>
    <row r="236" spans="1:46" ht="12" customHeight="1" x14ac:dyDescent="0.25">
      <c r="A236" s="178"/>
      <c r="B236" s="178"/>
      <c r="C236" s="178"/>
      <c r="D236" s="178"/>
      <c r="E236" s="178"/>
      <c r="F236" s="178"/>
      <c r="G236" s="178"/>
      <c r="H236" s="178"/>
      <c r="I236" s="17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row>
    <row r="237" spans="1:46" ht="12" customHeight="1" x14ac:dyDescent="0.25">
      <c r="A237" s="178"/>
      <c r="B237" s="178"/>
      <c r="C237" s="178"/>
      <c r="D237" s="178"/>
      <c r="E237" s="178"/>
      <c r="F237" s="178"/>
      <c r="G237" s="178"/>
      <c r="H237" s="178"/>
      <c r="I237" s="17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row>
    <row r="238" spans="1:46" ht="12" customHeight="1" x14ac:dyDescent="0.25">
      <c r="A238" s="178"/>
      <c r="B238" s="178"/>
      <c r="C238" s="178"/>
      <c r="D238" s="178"/>
      <c r="E238" s="178"/>
      <c r="F238" s="178"/>
      <c r="G238" s="178"/>
      <c r="H238" s="178"/>
      <c r="I238" s="17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row>
    <row r="239" spans="1:46" ht="12" customHeight="1" x14ac:dyDescent="0.25">
      <c r="A239" s="178"/>
      <c r="B239" s="178"/>
      <c r="C239" s="178"/>
      <c r="D239" s="178"/>
      <c r="E239" s="178"/>
      <c r="F239" s="178"/>
      <c r="G239" s="178"/>
      <c r="H239" s="178"/>
      <c r="I239" s="17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row>
    <row r="240" spans="1:46" ht="12" customHeight="1" x14ac:dyDescent="0.25">
      <c r="A240" s="178"/>
      <c r="B240" s="178"/>
      <c r="C240" s="178"/>
      <c r="D240" s="178"/>
      <c r="E240" s="178"/>
      <c r="F240" s="178"/>
      <c r="G240" s="178"/>
      <c r="H240" s="178"/>
      <c r="I240" s="17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row>
    <row r="241" spans="1:46" ht="12" customHeight="1" x14ac:dyDescent="0.25">
      <c r="A241" s="178"/>
      <c r="B241" s="178"/>
      <c r="C241" s="178"/>
      <c r="D241" s="178"/>
      <c r="E241" s="178"/>
      <c r="F241" s="178"/>
      <c r="G241" s="178"/>
      <c r="H241" s="178"/>
      <c r="I241" s="17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row>
    <row r="242" spans="1:46" ht="12" customHeight="1" x14ac:dyDescent="0.25">
      <c r="A242" s="178"/>
      <c r="B242" s="178"/>
      <c r="C242" s="178"/>
      <c r="D242" s="178"/>
      <c r="E242" s="178"/>
      <c r="F242" s="178"/>
      <c r="G242" s="178"/>
      <c r="H242" s="178"/>
      <c r="I242" s="17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row>
    <row r="243" spans="1:46" ht="12" customHeight="1" x14ac:dyDescent="0.25">
      <c r="A243" s="178"/>
      <c r="B243" s="178"/>
      <c r="C243" s="178"/>
      <c r="D243" s="178"/>
      <c r="E243" s="178"/>
      <c r="F243" s="178"/>
      <c r="G243" s="178"/>
      <c r="H243" s="178"/>
      <c r="I243" s="17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row>
    <row r="244" spans="1:46" ht="12" customHeight="1" x14ac:dyDescent="0.25">
      <c r="A244" s="178"/>
      <c r="B244" s="178"/>
      <c r="C244" s="178"/>
      <c r="D244" s="178"/>
      <c r="E244" s="178"/>
      <c r="F244" s="178"/>
      <c r="G244" s="178"/>
      <c r="H244" s="178"/>
      <c r="I244" s="17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row>
    <row r="245" spans="1:46" ht="12" customHeight="1" x14ac:dyDescent="0.25">
      <c r="A245" s="178"/>
      <c r="B245" s="178"/>
      <c r="C245" s="178"/>
      <c r="D245" s="178"/>
      <c r="E245" s="178"/>
      <c r="F245" s="178"/>
      <c r="G245" s="178"/>
      <c r="H245" s="178"/>
      <c r="I245" s="17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row>
    <row r="246" spans="1:46" ht="12" customHeight="1" x14ac:dyDescent="0.25">
      <c r="A246" s="178"/>
      <c r="B246" s="178"/>
      <c r="C246" s="178"/>
      <c r="D246" s="178"/>
      <c r="E246" s="178"/>
      <c r="F246" s="178"/>
      <c r="G246" s="178"/>
      <c r="H246" s="178"/>
      <c r="I246" s="17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row>
    <row r="247" spans="1:46" ht="12" customHeight="1" x14ac:dyDescent="0.25">
      <c r="A247" s="178"/>
      <c r="B247" s="178"/>
      <c r="C247" s="178"/>
      <c r="D247" s="178"/>
      <c r="E247" s="178"/>
      <c r="F247" s="178"/>
      <c r="G247" s="178"/>
      <c r="H247" s="178"/>
      <c r="I247" s="17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row>
    <row r="248" spans="1:46" ht="12" customHeight="1" x14ac:dyDescent="0.25">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row>
  </sheetData>
  <mergeCells count="2">
    <mergeCell ref="D9:E9"/>
    <mergeCell ref="B3:D3"/>
  </mergeCells>
  <hyperlinks>
    <hyperlink ref="G63" r:id="rId1"/>
  </hyperlinks>
  <pageMargins left="0.75" right="0.75" top="1" bottom="1" header="0.5" footer="0.5"/>
  <pageSetup orientation="portrait" r:id="rId2"/>
  <headerFooter>
    <oddFooter>&amp;L&amp;"Helvetica,Regular"&amp;12&amp;K000000	&amp;P</oddFooter>
  </headerFooter>
  <drawing r:id="rId3"/>
  <legacyDrawing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I303"/>
  <sheetViews>
    <sheetView showGridLines="0" tabSelected="1" topLeftCell="A29" workbookViewId="0">
      <selection activeCell="B26" sqref="B26"/>
    </sheetView>
  </sheetViews>
  <sheetFormatPr defaultColWidth="6.921875" defaultRowHeight="12" customHeight="1" x14ac:dyDescent="0.25"/>
  <cols>
    <col min="1" max="1" width="3.3828125" style="1" customWidth="1"/>
    <col min="2" max="2" width="6.921875" style="1" customWidth="1"/>
    <col min="3" max="3" width="9.61328125" style="1" customWidth="1"/>
    <col min="4" max="4" width="8.07421875" style="1" customWidth="1"/>
    <col min="5" max="5" width="12" style="1" customWidth="1"/>
    <col min="6" max="6" width="5.921875" style="1" customWidth="1"/>
    <col min="7" max="7" width="7.921875" style="1" customWidth="1"/>
    <col min="8" max="8" width="6" style="1" customWidth="1"/>
    <col min="9" max="9" width="6.07421875" style="1" customWidth="1"/>
    <col min="10" max="10" width="7.3828125" style="1" customWidth="1"/>
    <col min="11" max="11" width="5.53515625" style="1" customWidth="1"/>
    <col min="12" max="12" width="6.61328125" style="1" customWidth="1"/>
    <col min="13" max="13" width="6.53515625" style="1" customWidth="1"/>
    <col min="14" max="14" width="7.23046875" style="1" customWidth="1"/>
    <col min="15" max="15" width="6.3828125" style="1" customWidth="1"/>
    <col min="16" max="16" width="4.69140625" style="1" customWidth="1"/>
    <col min="17" max="17" width="4.921875" style="1" customWidth="1"/>
    <col min="18" max="18" width="7.07421875" style="1" customWidth="1"/>
    <col min="19" max="16384" width="6.921875" style="1"/>
  </cols>
  <sheetData>
    <row r="1" spans="1:35" ht="51" customHeight="1" x14ac:dyDescent="0.25">
      <c r="A1" s="2"/>
      <c r="B1" s="2"/>
      <c r="C1" s="2"/>
      <c r="D1" s="2"/>
      <c r="E1" s="2"/>
      <c r="F1" s="2"/>
      <c r="G1" s="2"/>
      <c r="H1" s="2"/>
      <c r="I1" s="2"/>
      <c r="J1" s="2"/>
      <c r="K1" s="2"/>
      <c r="L1" s="2"/>
      <c r="M1" s="3"/>
      <c r="N1" s="3"/>
      <c r="O1" s="3"/>
      <c r="P1" s="3"/>
      <c r="Q1" s="3"/>
      <c r="R1" s="2"/>
      <c r="S1" s="2"/>
      <c r="T1" s="2"/>
      <c r="U1" s="2"/>
      <c r="V1" s="2"/>
      <c r="W1" s="2"/>
      <c r="X1" s="2"/>
      <c r="Y1" s="2"/>
      <c r="Z1" s="2"/>
      <c r="AA1" s="2"/>
      <c r="AB1" s="2"/>
      <c r="AC1" s="2"/>
      <c r="AD1" s="2"/>
      <c r="AE1" s="2"/>
      <c r="AF1" s="2"/>
      <c r="AG1" s="2"/>
      <c r="AH1" s="2"/>
      <c r="AI1" s="2"/>
    </row>
    <row r="2" spans="1:35" ht="60.75" customHeight="1" x14ac:dyDescent="0.25">
      <c r="A2" s="4"/>
      <c r="B2" s="5"/>
      <c r="C2" s="5"/>
      <c r="D2" s="5"/>
      <c r="E2" s="4"/>
      <c r="F2" s="4"/>
      <c r="G2" s="4"/>
      <c r="H2" s="4"/>
      <c r="I2" s="4"/>
      <c r="J2" s="4"/>
      <c r="K2" s="4"/>
      <c r="L2" s="4"/>
      <c r="M2" s="4"/>
      <c r="N2" s="4"/>
      <c r="O2" s="4"/>
      <c r="P2" s="4"/>
      <c r="Q2" s="4"/>
      <c r="R2" s="4"/>
      <c r="S2" s="4"/>
      <c r="T2" s="4"/>
      <c r="U2" s="4"/>
      <c r="V2" s="178"/>
      <c r="W2" s="178"/>
      <c r="X2" s="178"/>
      <c r="Y2" s="178"/>
      <c r="Z2" s="178"/>
      <c r="AA2" s="178"/>
      <c r="AB2" s="178"/>
      <c r="AC2" s="178"/>
      <c r="AD2" s="178"/>
      <c r="AE2" s="178"/>
      <c r="AF2" s="178"/>
      <c r="AG2" s="178"/>
      <c r="AH2" s="178"/>
      <c r="AI2" s="178"/>
    </row>
    <row r="3" spans="1:35" ht="31.5" customHeight="1" x14ac:dyDescent="0.25">
      <c r="A3" s="6"/>
      <c r="B3" s="323" t="s">
        <v>0</v>
      </c>
      <c r="C3" s="324"/>
      <c r="D3" s="325"/>
      <c r="E3" s="7"/>
      <c r="F3" s="4"/>
      <c r="G3" s="4"/>
      <c r="H3" s="4"/>
      <c r="I3" s="4"/>
      <c r="J3" s="4"/>
      <c r="K3" s="4"/>
      <c r="L3" s="4"/>
      <c r="M3" s="4"/>
      <c r="N3" s="4"/>
      <c r="O3" s="4"/>
      <c r="P3" s="4"/>
      <c r="Q3" s="4"/>
      <c r="R3" s="4"/>
      <c r="S3" s="4"/>
      <c r="T3" s="4"/>
      <c r="U3" s="4"/>
      <c r="V3" s="178"/>
      <c r="W3" s="178"/>
      <c r="X3" s="178"/>
      <c r="Y3" s="178"/>
      <c r="Z3" s="178"/>
      <c r="AA3" s="178"/>
      <c r="AB3" s="178"/>
      <c r="AC3" s="178"/>
      <c r="AD3" s="178"/>
      <c r="AE3" s="178"/>
      <c r="AF3" s="178"/>
      <c r="AG3" s="178"/>
      <c r="AH3" s="178"/>
      <c r="AI3" s="178"/>
    </row>
    <row r="4" spans="1:35" ht="16.5" customHeight="1" x14ac:dyDescent="0.25">
      <c r="A4" s="6"/>
      <c r="B4" s="23" t="s">
        <v>1</v>
      </c>
      <c r="C4" s="9">
        <v>27</v>
      </c>
      <c r="D4" s="190" t="s">
        <v>2</v>
      </c>
      <c r="E4" s="7"/>
      <c r="F4" s="4"/>
      <c r="G4" s="4"/>
      <c r="H4" s="4"/>
      <c r="I4" s="4"/>
      <c r="J4" s="4"/>
      <c r="K4" s="4"/>
      <c r="L4" s="4"/>
      <c r="M4" s="4"/>
      <c r="N4" s="8"/>
      <c r="O4" s="4"/>
      <c r="P4" s="4"/>
      <c r="Q4" s="4"/>
      <c r="R4" s="4"/>
      <c r="S4" s="4"/>
      <c r="T4" s="4"/>
      <c r="U4" s="4"/>
      <c r="V4" s="178"/>
      <c r="W4" s="178"/>
      <c r="X4" s="178"/>
      <c r="Y4" s="178"/>
      <c r="Z4" s="178"/>
      <c r="AA4" s="178"/>
      <c r="AB4" s="178"/>
      <c r="AC4" s="178"/>
      <c r="AD4" s="178"/>
      <c r="AE4" s="178"/>
      <c r="AF4" s="178"/>
      <c r="AG4" s="178"/>
      <c r="AH4" s="178"/>
      <c r="AI4" s="178"/>
    </row>
    <row r="5" spans="1:35" ht="12" customHeight="1" x14ac:dyDescent="0.35">
      <c r="A5" s="6"/>
      <c r="B5" s="23" t="s">
        <v>74</v>
      </c>
      <c r="C5" s="9">
        <v>99.6</v>
      </c>
      <c r="D5" s="190" t="s">
        <v>3</v>
      </c>
      <c r="E5" s="7"/>
      <c r="F5" s="4"/>
      <c r="G5" s="4"/>
      <c r="H5" s="4"/>
      <c r="I5" s="4"/>
      <c r="J5" s="4"/>
      <c r="K5" s="4"/>
      <c r="L5" s="4"/>
      <c r="M5" s="4"/>
      <c r="N5" s="8"/>
      <c r="O5" s="4"/>
      <c r="P5" s="4"/>
      <c r="Q5" s="4"/>
      <c r="R5" s="4"/>
      <c r="S5" s="4"/>
      <c r="T5" s="4"/>
      <c r="U5" s="10"/>
      <c r="V5" s="178"/>
      <c r="W5" s="178"/>
      <c r="X5" s="178"/>
      <c r="Y5" s="178"/>
      <c r="Z5" s="178"/>
      <c r="AA5" s="178"/>
      <c r="AB5" s="178"/>
      <c r="AC5" s="178"/>
      <c r="AD5" s="178"/>
      <c r="AE5" s="178"/>
      <c r="AF5" s="178"/>
      <c r="AG5" s="178"/>
      <c r="AH5" s="178"/>
      <c r="AI5" s="178"/>
    </row>
    <row r="6" spans="1:35" ht="13.5" customHeight="1" x14ac:dyDescent="0.35">
      <c r="A6" s="11"/>
      <c r="B6" s="23" t="s">
        <v>4</v>
      </c>
      <c r="C6" s="9">
        <v>21</v>
      </c>
      <c r="D6" s="190" t="s">
        <v>3</v>
      </c>
      <c r="E6" s="12"/>
      <c r="F6" s="4"/>
      <c r="G6" s="4"/>
      <c r="H6" s="4"/>
      <c r="I6" s="4"/>
      <c r="J6" s="4"/>
      <c r="K6" s="4"/>
      <c r="L6" s="4"/>
      <c r="M6" s="4"/>
      <c r="N6" s="4"/>
      <c r="O6" s="4"/>
      <c r="P6" s="4"/>
      <c r="Q6" s="4"/>
      <c r="R6" s="4"/>
      <c r="S6" s="4"/>
      <c r="T6" s="4"/>
      <c r="U6" s="10"/>
      <c r="V6" s="178"/>
      <c r="W6" s="178"/>
      <c r="X6" s="178"/>
      <c r="Y6" s="178"/>
      <c r="Z6" s="178"/>
      <c r="AA6" s="178"/>
      <c r="AB6" s="178"/>
      <c r="AC6" s="178"/>
      <c r="AD6" s="178"/>
      <c r="AE6" s="178"/>
      <c r="AF6" s="178"/>
      <c r="AG6" s="178"/>
      <c r="AH6" s="178"/>
      <c r="AI6" s="178"/>
    </row>
    <row r="7" spans="1:35" ht="13.5" customHeight="1" x14ac:dyDescent="0.25">
      <c r="A7" s="11"/>
      <c r="B7" s="268"/>
      <c r="C7" s="269"/>
      <c r="D7" s="269"/>
      <c r="E7" s="12"/>
      <c r="F7" s="4"/>
      <c r="G7" s="4"/>
      <c r="H7" s="4"/>
      <c r="I7" s="4"/>
      <c r="J7" s="4"/>
      <c r="K7" s="4"/>
      <c r="L7" s="4"/>
      <c r="M7" s="4"/>
      <c r="N7" s="4"/>
      <c r="O7" s="4"/>
      <c r="P7" s="4"/>
      <c r="Q7" s="4"/>
      <c r="R7" s="4"/>
      <c r="S7" s="4"/>
      <c r="T7" s="4"/>
      <c r="U7" s="10"/>
      <c r="V7" s="178"/>
      <c r="W7" s="178"/>
      <c r="X7" s="178"/>
      <c r="Y7" s="178"/>
      <c r="Z7" s="178"/>
      <c r="AA7" s="178"/>
      <c r="AB7" s="178"/>
      <c r="AC7" s="178"/>
      <c r="AD7" s="178"/>
      <c r="AE7" s="178"/>
      <c r="AF7" s="178"/>
      <c r="AG7" s="178"/>
      <c r="AH7" s="178"/>
      <c r="AI7" s="178"/>
    </row>
    <row r="8" spans="1:35" ht="13.5" customHeight="1" x14ac:dyDescent="0.25">
      <c r="A8" s="15"/>
      <c r="B8" s="16"/>
      <c r="C8" s="17"/>
      <c r="D8" s="17"/>
      <c r="E8" s="18"/>
      <c r="F8" s="4"/>
      <c r="G8" s="19" t="s">
        <v>5</v>
      </c>
      <c r="H8" s="5"/>
      <c r="I8" s="5"/>
      <c r="J8" s="5"/>
      <c r="K8" s="5"/>
      <c r="L8" s="5"/>
      <c r="M8" s="5"/>
      <c r="N8" s="4"/>
      <c r="O8" s="4"/>
      <c r="P8" s="4"/>
      <c r="Q8" s="4"/>
      <c r="R8" s="4"/>
      <c r="S8" s="4"/>
      <c r="T8" s="4"/>
      <c r="U8" s="10"/>
      <c r="V8" s="178"/>
      <c r="W8" s="178"/>
      <c r="X8" s="178"/>
      <c r="Y8" s="178"/>
      <c r="Z8" s="178"/>
      <c r="AA8" s="178"/>
      <c r="AB8" s="178"/>
      <c r="AC8" s="178"/>
      <c r="AD8" s="178"/>
      <c r="AE8" s="178"/>
      <c r="AF8" s="178"/>
      <c r="AG8" s="178"/>
      <c r="AH8" s="178"/>
      <c r="AI8" s="178"/>
    </row>
    <row r="9" spans="1:35" ht="13.5" customHeight="1" x14ac:dyDescent="0.25">
      <c r="A9" s="11"/>
      <c r="B9" s="20" t="s">
        <v>6</v>
      </c>
      <c r="C9" s="21" t="s">
        <v>73</v>
      </c>
      <c r="D9" s="321" t="s">
        <v>7</v>
      </c>
      <c r="E9" s="322"/>
      <c r="F9" s="22"/>
      <c r="G9" s="23" t="s">
        <v>8</v>
      </c>
      <c r="H9" s="24"/>
      <c r="I9" s="25" t="s">
        <v>9</v>
      </c>
      <c r="J9" s="26"/>
      <c r="K9" s="27"/>
      <c r="L9" s="28" t="s">
        <v>10</v>
      </c>
      <c r="M9" s="29"/>
      <c r="N9" s="211"/>
      <c r="O9" s="4"/>
      <c r="P9" s="4"/>
      <c r="Q9" s="4"/>
      <c r="R9" s="4"/>
      <c r="S9" s="4"/>
      <c r="T9" s="4"/>
      <c r="U9" s="10"/>
      <c r="V9" s="178"/>
      <c r="W9" s="178"/>
      <c r="X9" s="178"/>
      <c r="Y9" s="178"/>
      <c r="Z9" s="178"/>
      <c r="AA9" s="178"/>
      <c r="AB9" s="178"/>
      <c r="AC9" s="178"/>
      <c r="AD9" s="178"/>
      <c r="AE9" s="178"/>
      <c r="AF9" s="178"/>
      <c r="AG9" s="178"/>
      <c r="AH9" s="178"/>
      <c r="AI9" s="178"/>
    </row>
    <row r="10" spans="1:35" ht="13.5" customHeight="1" x14ac:dyDescent="0.35">
      <c r="A10" s="11"/>
      <c r="B10" s="30" t="s">
        <v>11</v>
      </c>
      <c r="C10" s="293" t="s">
        <v>68</v>
      </c>
      <c r="D10" s="157" t="s">
        <v>69</v>
      </c>
      <c r="E10" s="156" t="s">
        <v>70</v>
      </c>
      <c r="F10" s="22"/>
      <c r="G10" s="240" t="s">
        <v>12</v>
      </c>
      <c r="H10" s="205" t="s">
        <v>13</v>
      </c>
      <c r="I10" s="200" t="s">
        <v>14</v>
      </c>
      <c r="J10" s="194" t="s">
        <v>15</v>
      </c>
      <c r="K10" s="220">
        <f>SUM(K11:K29)</f>
        <v>7.7584031649162749E-2</v>
      </c>
      <c r="L10" s="221">
        <f>SUM(L11:L29)</f>
        <v>4.7079952753508687E-2</v>
      </c>
      <c r="M10" s="222">
        <f>SUM(M11:M29)</f>
        <v>9.4423897499942499E-9</v>
      </c>
      <c r="N10" s="242" t="s">
        <v>16</v>
      </c>
      <c r="O10" s="4"/>
      <c r="P10" s="4"/>
      <c r="Q10" s="4"/>
      <c r="R10" s="4"/>
      <c r="S10" s="4"/>
      <c r="T10" s="4"/>
      <c r="U10" s="10"/>
      <c r="V10" s="178"/>
      <c r="W10" s="178"/>
      <c r="X10" s="178"/>
      <c r="Y10" s="178"/>
      <c r="Z10" s="178"/>
      <c r="AA10" s="178"/>
      <c r="AB10" s="178"/>
      <c r="AC10" s="178"/>
      <c r="AD10" s="178"/>
      <c r="AE10" s="178"/>
      <c r="AF10" s="178"/>
      <c r="AG10" s="178"/>
      <c r="AH10" s="178"/>
      <c r="AI10" s="178"/>
    </row>
    <row r="11" spans="1:35" ht="13.5" customHeight="1" x14ac:dyDescent="0.25">
      <c r="A11" s="6"/>
      <c r="B11" s="334">
        <v>1</v>
      </c>
      <c r="C11" s="342">
        <v>-2.7636591530508801</v>
      </c>
      <c r="D11" s="342">
        <v>27.233954318301901</v>
      </c>
      <c r="E11" s="145">
        <f t="shared" ref="E11:E31" si="0">IF(C11,D11*$C$5*0.001,"")</f>
        <v>2.7125018501028695</v>
      </c>
      <c r="F11" s="36"/>
      <c r="G11" s="236">
        <f>IF(C11,E11-C11/$C$48,NA())</f>
        <v>2.7125046137620226</v>
      </c>
      <c r="H11" s="206">
        <f t="shared" ref="H11:H31" si="1">IF($C11,$C$44*((G11)-$C$69)/((G11)+$C$67*(1+$C$6/$C$68))-$C$47,"")</f>
        <v>-2.6468861496080192</v>
      </c>
      <c r="I11" s="201">
        <f t="shared" ref="I11:I31" si="2">IF($C11,$C$45*(((G11)-$C$69)/(4*(G11)+8*$C$69))-$C$47,"")</f>
        <v>-5.1735082612959706</v>
      </c>
      <c r="J11" s="195">
        <f>IF($C11,3*$C$46*(G11-$C$69)/(G11-$C$69*(1+3*$C$49))-$C$47,"")</f>
        <v>2.4383445375052144</v>
      </c>
      <c r="K11" s="223">
        <f t="shared" ref="K11:K31" si="3">IF(B11=1,(H11-C11)^2,"")</f>
        <v>1.3635934333066403E-2</v>
      </c>
      <c r="L11" s="223" t="str">
        <f t="shared" ref="L11:L31" si="4">IF(B11=2,(I11-C11)^2,"")</f>
        <v/>
      </c>
      <c r="M11" s="224" t="str">
        <f t="shared" ref="M11:M31" si="5">IF(B11=3,(J11-C11)^2,"")</f>
        <v/>
      </c>
      <c r="N11" s="243">
        <f t="shared" ref="N11:N31" si="6">IF(C11,(C11+$C$47)*(4*G11+8*$C$69)/(G11-$C$69),"")</f>
        <v>43.204889370614019</v>
      </c>
      <c r="O11" s="37"/>
      <c r="P11" s="4"/>
      <c r="Q11" s="4"/>
      <c r="R11" s="4"/>
      <c r="S11" s="4"/>
      <c r="T11" s="4"/>
      <c r="U11" s="10"/>
      <c r="V11" s="178"/>
      <c r="W11" s="178"/>
      <c r="X11" s="178"/>
      <c r="Y11" s="178"/>
      <c r="Z11" s="178"/>
      <c r="AA11" s="178"/>
      <c r="AB11" s="178"/>
      <c r="AC11" s="178"/>
      <c r="AD11" s="178"/>
      <c r="AE11" s="178"/>
      <c r="AF11" s="178"/>
      <c r="AG11" s="178"/>
      <c r="AH11" s="178"/>
      <c r="AI11" s="178"/>
    </row>
    <row r="12" spans="1:35" ht="13.5" customHeight="1" x14ac:dyDescent="0.25">
      <c r="A12" s="6"/>
      <c r="B12" s="335">
        <v>1</v>
      </c>
      <c r="C12" s="343">
        <v>-2.14178972844809</v>
      </c>
      <c r="D12" s="343">
        <v>33.7511061771988</v>
      </c>
      <c r="E12" s="146">
        <f t="shared" si="0"/>
        <v>3.3616101752490004</v>
      </c>
      <c r="F12" s="36"/>
      <c r="G12" s="236">
        <f t="shared" ref="G12:G31" si="7">IF(C12,E12-C12/$C$48,NA())</f>
        <v>3.3616123170387286</v>
      </c>
      <c r="H12" s="206">
        <f t="shared" si="1"/>
        <v>-2.0460496064733511</v>
      </c>
      <c r="I12" s="201">
        <f t="shared" si="2"/>
        <v>-3.1945281324640984</v>
      </c>
      <c r="J12" s="195">
        <f t="shared" ref="J12:J31" si="8">IF($C12,3*$C$46*(G12-$C$69)/(G12-$C$69*(1+3*$C$49))-$C$47,"")</f>
        <v>0.62852056346666463</v>
      </c>
      <c r="K12" s="225">
        <f t="shared" si="3"/>
        <v>9.1661709557378842E-3</v>
      </c>
      <c r="L12" s="225" t="str">
        <f t="shared" si="4"/>
        <v/>
      </c>
      <c r="M12" s="226" t="str">
        <f t="shared" si="5"/>
        <v/>
      </c>
      <c r="N12" s="244">
        <f t="shared" si="6"/>
        <v>48.201828634765434</v>
      </c>
      <c r="O12" s="37"/>
      <c r="P12" s="4"/>
      <c r="Q12" s="4"/>
      <c r="R12" s="4"/>
      <c r="S12" s="4"/>
      <c r="T12" s="4"/>
      <c r="U12" s="10"/>
      <c r="V12" s="178"/>
      <c r="W12" s="178"/>
      <c r="X12" s="178"/>
      <c r="Y12" s="178"/>
      <c r="Z12" s="178"/>
      <c r="AA12" s="178"/>
      <c r="AB12" s="178"/>
      <c r="AC12" s="178"/>
      <c r="AD12" s="178"/>
      <c r="AE12" s="178"/>
      <c r="AF12" s="178"/>
      <c r="AG12" s="178"/>
      <c r="AH12" s="178"/>
      <c r="AI12" s="178"/>
    </row>
    <row r="13" spans="1:35" ht="13.5" customHeight="1" x14ac:dyDescent="0.25">
      <c r="A13" s="6"/>
      <c r="B13" s="335">
        <v>1</v>
      </c>
      <c r="C13" s="343">
        <v>-1.4647206672034401</v>
      </c>
      <c r="D13" s="343">
        <v>39.483896219123402</v>
      </c>
      <c r="E13" s="146">
        <f t="shared" si="0"/>
        <v>3.932596063424691</v>
      </c>
      <c r="F13" s="36"/>
      <c r="G13" s="236">
        <f t="shared" si="7"/>
        <v>3.9325975281453585</v>
      </c>
      <c r="H13" s="206">
        <f t="shared" si="1"/>
        <v>-1.5257892787073939</v>
      </c>
      <c r="I13" s="201">
        <f t="shared" si="2"/>
        <v>-1.6318570461872082</v>
      </c>
      <c r="J13" s="195">
        <f t="shared" si="8"/>
        <v>-1.243956427563129</v>
      </c>
      <c r="K13" s="225">
        <f t="shared" si="3"/>
        <v>3.7293753110208406E-3</v>
      </c>
      <c r="L13" s="225" t="str">
        <f t="shared" si="4"/>
        <v/>
      </c>
      <c r="M13" s="226" t="str">
        <f t="shared" si="5"/>
        <v/>
      </c>
      <c r="N13" s="244">
        <f t="shared" si="6"/>
        <v>-3.2565190398651445</v>
      </c>
      <c r="O13" s="37"/>
      <c r="P13" s="4"/>
      <c r="Q13" s="4"/>
      <c r="R13" s="4"/>
      <c r="S13" s="4"/>
      <c r="T13" s="4"/>
      <c r="U13" s="10"/>
      <c r="V13" s="178"/>
      <c r="W13" s="178"/>
      <c r="X13" s="178"/>
      <c r="Y13" s="178"/>
      <c r="Z13" s="178"/>
      <c r="AA13" s="178"/>
      <c r="AB13" s="178"/>
      <c r="AC13" s="178"/>
      <c r="AD13" s="178"/>
      <c r="AE13" s="178"/>
      <c r="AF13" s="178"/>
      <c r="AG13" s="178"/>
      <c r="AH13" s="178"/>
      <c r="AI13" s="178"/>
    </row>
    <row r="14" spans="1:35" ht="13.5" customHeight="1" x14ac:dyDescent="0.25">
      <c r="A14" s="6"/>
      <c r="B14" s="335">
        <v>1</v>
      </c>
      <c r="C14" s="343">
        <v>-0.91743200897111199</v>
      </c>
      <c r="D14" s="343">
        <v>45.852099620446097</v>
      </c>
      <c r="E14" s="146">
        <f t="shared" si="0"/>
        <v>4.5668691221964313</v>
      </c>
      <c r="F14" s="36"/>
      <c r="G14" s="236">
        <f t="shared" si="7"/>
        <v>4.5668700396284398</v>
      </c>
      <c r="H14" s="206">
        <f t="shared" si="1"/>
        <v>-0.95671782291379437</v>
      </c>
      <c r="I14" s="201">
        <f t="shared" si="2"/>
        <v>-6.2586372986487726E-2</v>
      </c>
      <c r="J14" s="195">
        <f t="shared" si="8"/>
        <v>-3.7224648306562393</v>
      </c>
      <c r="K14" s="225">
        <f t="shared" si="3"/>
        <v>1.5433751771390572E-3</v>
      </c>
      <c r="L14" s="225" t="str">
        <f t="shared" si="4"/>
        <v/>
      </c>
      <c r="M14" s="226" t="str">
        <f t="shared" si="5"/>
        <v/>
      </c>
      <c r="N14" s="244">
        <f t="shared" si="6"/>
        <v>48.484307925838237</v>
      </c>
      <c r="O14" s="37"/>
      <c r="P14" s="4"/>
      <c r="Q14" s="4"/>
      <c r="R14" s="4"/>
      <c r="S14" s="4"/>
      <c r="T14" s="4"/>
      <c r="U14" s="10"/>
      <c r="V14" s="178"/>
      <c r="W14" s="178"/>
      <c r="X14" s="178"/>
      <c r="Y14" s="178"/>
      <c r="Z14" s="178"/>
      <c r="AA14" s="178"/>
      <c r="AB14" s="178"/>
      <c r="AC14" s="178"/>
      <c r="AD14" s="178"/>
      <c r="AE14" s="178"/>
      <c r="AF14" s="178"/>
      <c r="AG14" s="178"/>
      <c r="AH14" s="178"/>
      <c r="AI14" s="178"/>
    </row>
    <row r="15" spans="1:35" ht="13.5" customHeight="1" x14ac:dyDescent="0.25">
      <c r="A15" s="6"/>
      <c r="B15" s="335">
        <v>1</v>
      </c>
      <c r="C15" s="343">
        <v>-0.295599023534866</v>
      </c>
      <c r="D15" s="343">
        <v>51.181094750751498</v>
      </c>
      <c r="E15" s="146">
        <f t="shared" si="0"/>
        <v>5.0976370371748487</v>
      </c>
      <c r="F15" s="36"/>
      <c r="G15" s="236">
        <f t="shared" si="7"/>
        <v>5.0976373327738722</v>
      </c>
      <c r="H15" s="206">
        <f t="shared" si="1"/>
        <v>-0.48751643822200308</v>
      </c>
      <c r="I15" s="201">
        <f t="shared" si="2"/>
        <v>1.1337091884326302</v>
      </c>
      <c r="J15" s="195">
        <f t="shared" si="8"/>
        <v>-6.21598721367062</v>
      </c>
      <c r="K15" s="225">
        <f t="shared" si="3"/>
        <v>3.6832294060194538E-2</v>
      </c>
      <c r="L15" s="225" t="str">
        <f t="shared" si="4"/>
        <v/>
      </c>
      <c r="M15" s="226" t="str">
        <f t="shared" si="5"/>
        <v/>
      </c>
      <c r="N15" s="244">
        <f t="shared" si="6"/>
        <v>55.735662731877568</v>
      </c>
      <c r="O15" s="37"/>
      <c r="P15" s="4"/>
      <c r="Q15" s="4"/>
      <c r="R15" s="4"/>
      <c r="S15" s="4"/>
      <c r="T15" s="4"/>
      <c r="U15" s="10"/>
      <c r="V15" s="178"/>
      <c r="W15" s="178"/>
      <c r="X15" s="178"/>
      <c r="Y15" s="178"/>
      <c r="Z15" s="178"/>
      <c r="AA15" s="178"/>
      <c r="AB15" s="178"/>
      <c r="AC15" s="178"/>
      <c r="AD15" s="178"/>
      <c r="AE15" s="178"/>
      <c r="AF15" s="178"/>
      <c r="AG15" s="178"/>
      <c r="AH15" s="178"/>
      <c r="AI15" s="178"/>
    </row>
    <row r="16" spans="1:35" ht="13.5" customHeight="1" x14ac:dyDescent="0.25">
      <c r="A16" s="6"/>
      <c r="B16" s="335">
        <v>1</v>
      </c>
      <c r="C16" s="320">
        <v>0.80246406663497605</v>
      </c>
      <c r="D16" s="320">
        <v>66.093328953241894</v>
      </c>
      <c r="E16" s="146">
        <f t="shared" si="0"/>
        <v>6.582895563742893</v>
      </c>
      <c r="F16" s="36"/>
      <c r="G16" s="236">
        <f t="shared" si="7"/>
        <v>6.5828947612788262</v>
      </c>
      <c r="H16" s="206">
        <f t="shared" si="1"/>
        <v>0.79265433539618013</v>
      </c>
      <c r="I16" s="201">
        <f t="shared" si="2"/>
        <v>4.0182433223886509</v>
      </c>
      <c r="J16" s="195">
        <f t="shared" si="8"/>
        <v>-16.484113798757271</v>
      </c>
      <c r="K16" s="225">
        <f t="shared" si="3"/>
        <v>9.6230826977408446E-5</v>
      </c>
      <c r="L16" s="225" t="str">
        <f t="shared" si="4"/>
        <v/>
      </c>
      <c r="M16" s="226" t="str">
        <f t="shared" si="5"/>
        <v/>
      </c>
      <c r="N16" s="244">
        <f t="shared" si="6"/>
        <v>51.175616161161948</v>
      </c>
      <c r="O16" s="37"/>
      <c r="P16" s="4"/>
      <c r="Q16" s="4"/>
      <c r="R16" s="4"/>
      <c r="S16" s="4"/>
      <c r="T16" s="4"/>
      <c r="U16" s="10"/>
      <c r="V16" s="178"/>
      <c r="W16" s="178"/>
      <c r="X16" s="178"/>
      <c r="Y16" s="178"/>
      <c r="Z16" s="178"/>
      <c r="AA16" s="178"/>
      <c r="AB16" s="178"/>
      <c r="AC16" s="178"/>
      <c r="AD16" s="178"/>
      <c r="AE16" s="178"/>
      <c r="AF16" s="178"/>
      <c r="AG16" s="178"/>
      <c r="AH16" s="178"/>
      <c r="AI16" s="178"/>
    </row>
    <row r="17" spans="1:35" ht="13.5" customHeight="1" x14ac:dyDescent="0.25">
      <c r="A17" s="6"/>
      <c r="B17" s="335">
        <v>1</v>
      </c>
      <c r="C17" s="320">
        <v>1.85758552956149</v>
      </c>
      <c r="D17" s="320">
        <v>79.288452425234297</v>
      </c>
      <c r="E17" s="146">
        <f t="shared" si="0"/>
        <v>7.897129861553335</v>
      </c>
      <c r="F17" s="36"/>
      <c r="G17" s="236">
        <f t="shared" si="7"/>
        <v>7.8971280039678051</v>
      </c>
      <c r="H17" s="206">
        <f t="shared" si="1"/>
        <v>1.8867444156811224</v>
      </c>
      <c r="I17" s="201">
        <f t="shared" si="2"/>
        <v>6.1208943133473461</v>
      </c>
      <c r="J17" s="195">
        <f t="shared" si="8"/>
        <v>-34.160312474412848</v>
      </c>
      <c r="K17" s="225">
        <f t="shared" si="3"/>
        <v>8.5024063973768843E-4</v>
      </c>
      <c r="L17" s="225" t="str">
        <f t="shared" si="4"/>
        <v/>
      </c>
      <c r="M17" s="226" t="str">
        <f t="shared" si="5"/>
        <v/>
      </c>
      <c r="N17" s="244">
        <f t="shared" si="6"/>
        <v>54.18436572622678</v>
      </c>
      <c r="O17" s="37"/>
      <c r="P17" s="4"/>
      <c r="Q17" s="4"/>
      <c r="R17" s="4"/>
      <c r="S17" s="4"/>
      <c r="T17" s="4"/>
      <c r="U17" s="10"/>
      <c r="V17" s="178"/>
      <c r="W17" s="178"/>
      <c r="X17" s="178"/>
      <c r="Y17" s="178"/>
      <c r="Z17" s="178"/>
      <c r="AA17" s="178"/>
      <c r="AB17" s="178"/>
      <c r="AC17" s="178"/>
      <c r="AD17" s="178"/>
      <c r="AE17" s="178"/>
      <c r="AF17" s="178"/>
      <c r="AG17" s="178"/>
      <c r="AH17" s="178"/>
      <c r="AI17" s="178"/>
    </row>
    <row r="18" spans="1:35" ht="13.5" customHeight="1" x14ac:dyDescent="0.25">
      <c r="A18" s="6"/>
      <c r="B18" s="335">
        <v>1</v>
      </c>
      <c r="C18" s="343">
        <v>3.84800151178904</v>
      </c>
      <c r="D18" s="343">
        <v>103.640302246117</v>
      </c>
      <c r="E18" s="146">
        <f t="shared" si="0"/>
        <v>10.322574103713253</v>
      </c>
      <c r="F18" s="36"/>
      <c r="G18" s="236">
        <f t="shared" si="7"/>
        <v>10.32257025571174</v>
      </c>
      <c r="H18" s="206">
        <f t="shared" si="1"/>
        <v>3.8164701312218767</v>
      </c>
      <c r="I18" s="201">
        <f t="shared" si="2"/>
        <v>9.2089658079711594</v>
      </c>
      <c r="J18" s="195">
        <f t="shared" si="8"/>
        <v>-294.60730087187659</v>
      </c>
      <c r="K18" s="225">
        <f t="shared" si="3"/>
        <v>9.9422796047128419E-4</v>
      </c>
      <c r="L18" s="225" t="str">
        <f t="shared" si="4"/>
        <v/>
      </c>
      <c r="M18" s="226" t="str">
        <f t="shared" si="5"/>
        <v/>
      </c>
      <c r="N18" s="244">
        <f t="shared" si="6"/>
        <v>61.558630959810003</v>
      </c>
      <c r="O18" s="37"/>
      <c r="P18" s="4"/>
      <c r="Q18" s="4"/>
      <c r="R18" s="4"/>
      <c r="S18" s="4"/>
      <c r="T18" s="4"/>
      <c r="U18" s="10"/>
      <c r="V18" s="178"/>
      <c r="W18" s="178"/>
      <c r="X18" s="178"/>
      <c r="Y18" s="178"/>
      <c r="Z18" s="178"/>
      <c r="AA18" s="178"/>
      <c r="AB18" s="178"/>
      <c r="AC18" s="178"/>
      <c r="AD18" s="178"/>
      <c r="AE18" s="178"/>
      <c r="AF18" s="178"/>
      <c r="AG18" s="178"/>
      <c r="AH18" s="178"/>
      <c r="AI18" s="178"/>
    </row>
    <row r="19" spans="1:35" ht="13.5" customHeight="1" x14ac:dyDescent="0.25">
      <c r="A19" s="6"/>
      <c r="B19" s="335">
        <v>1</v>
      </c>
      <c r="C19" s="343">
        <v>5.4722879986980502</v>
      </c>
      <c r="D19" s="343">
        <v>126.502835798612</v>
      </c>
      <c r="E19" s="146">
        <f t="shared" si="0"/>
        <v>12.599682445541754</v>
      </c>
      <c r="F19" s="36"/>
      <c r="G19" s="236">
        <f t="shared" si="7"/>
        <v>12.599676973253755</v>
      </c>
      <c r="H19" s="206">
        <f t="shared" si="1"/>
        <v>5.5299165628770117</v>
      </c>
      <c r="I19" s="201">
        <f t="shared" si="2"/>
        <v>11.446042772000466</v>
      </c>
      <c r="J19" s="195">
        <f t="shared" si="8"/>
        <v>121.09445680656154</v>
      </c>
      <c r="K19" s="225">
        <f t="shared" si="3"/>
        <v>3.3210514093286914E-3</v>
      </c>
      <c r="L19" s="225" t="str">
        <f t="shared" si="4"/>
        <v/>
      </c>
      <c r="M19" s="226" t="str">
        <f t="shared" si="5"/>
        <v/>
      </c>
      <c r="N19" s="244">
        <f t="shared" si="6"/>
        <v>66.443849424100435</v>
      </c>
      <c r="O19" s="37"/>
      <c r="P19" s="4"/>
      <c r="Q19" s="4"/>
      <c r="R19" s="4"/>
      <c r="S19" s="4"/>
      <c r="T19" s="4"/>
      <c r="U19" s="10"/>
      <c r="V19" s="178"/>
      <c r="W19" s="178"/>
      <c r="X19" s="178"/>
      <c r="Y19" s="178"/>
      <c r="Z19" s="178"/>
      <c r="AA19" s="178"/>
      <c r="AB19" s="178"/>
      <c r="AC19" s="178"/>
      <c r="AD19" s="178"/>
      <c r="AE19" s="178"/>
      <c r="AF19" s="178"/>
      <c r="AG19" s="178"/>
      <c r="AH19" s="178"/>
      <c r="AI19" s="178"/>
    </row>
    <row r="20" spans="1:35" ht="13.5" customHeight="1" x14ac:dyDescent="0.25">
      <c r="A20" s="6"/>
      <c r="B20" s="335">
        <v>1</v>
      </c>
      <c r="C20" s="343">
        <v>8.7424700589052602</v>
      </c>
      <c r="D20" s="343">
        <v>173.944339489827</v>
      </c>
      <c r="E20" s="146">
        <f t="shared" si="0"/>
        <v>17.32485621318677</v>
      </c>
      <c r="F20" s="36"/>
      <c r="G20" s="236">
        <f t="shared" si="7"/>
        <v>17.324847470716712</v>
      </c>
      <c r="H20" s="206">
        <f t="shared" si="1"/>
        <v>8.8131426784431568</v>
      </c>
      <c r="I20" s="201">
        <f t="shared" si="2"/>
        <v>14.804149950616397</v>
      </c>
      <c r="J20" s="195">
        <f t="shared" si="8"/>
        <v>49.666887813563697</v>
      </c>
      <c r="K20" s="225">
        <f t="shared" si="3"/>
        <v>4.9946191523482855E-3</v>
      </c>
      <c r="L20" s="225" t="str">
        <f t="shared" si="4"/>
        <v/>
      </c>
      <c r="M20" s="226" t="str">
        <f t="shared" si="5"/>
        <v/>
      </c>
      <c r="N20" s="244">
        <f t="shared" si="6"/>
        <v>77.575945411836912</v>
      </c>
      <c r="O20" s="37"/>
      <c r="P20" s="4"/>
      <c r="Q20" s="4"/>
      <c r="R20" s="4"/>
      <c r="S20" s="4"/>
      <c r="T20" s="4"/>
      <c r="U20" s="10"/>
      <c r="V20" s="178"/>
      <c r="W20" s="178"/>
      <c r="X20" s="178"/>
      <c r="Y20" s="178"/>
      <c r="Z20" s="178"/>
      <c r="AA20" s="178"/>
      <c r="AB20" s="178"/>
      <c r="AC20" s="178"/>
      <c r="AD20" s="178"/>
      <c r="AE20" s="178"/>
      <c r="AF20" s="178"/>
      <c r="AG20" s="178"/>
      <c r="AH20" s="178"/>
      <c r="AI20" s="178"/>
    </row>
    <row r="21" spans="1:35" ht="13.5" customHeight="1" x14ac:dyDescent="0.25">
      <c r="A21" s="6"/>
      <c r="B21" s="335">
        <v>1</v>
      </c>
      <c r="C21" s="343">
        <v>11.611247377948301</v>
      </c>
      <c r="D21" s="343">
        <v>217.832320351644</v>
      </c>
      <c r="E21" s="146">
        <f t="shared" si="0"/>
        <v>21.696099107023741</v>
      </c>
      <c r="F21" s="36"/>
      <c r="G21" s="236">
        <f t="shared" si="7"/>
        <v>21.696087495776364</v>
      </c>
      <c r="H21" s="206">
        <f t="shared" si="1"/>
        <v>11.562048680575904</v>
      </c>
      <c r="I21" s="201">
        <f t="shared" si="2"/>
        <v>16.958834767490199</v>
      </c>
      <c r="J21" s="195">
        <f t="shared" si="8"/>
        <v>39.048503075621198</v>
      </c>
      <c r="K21" s="225">
        <f t="shared" si="3"/>
        <v>2.420511823140683E-3</v>
      </c>
      <c r="L21" s="225" t="str">
        <f t="shared" si="4"/>
        <v/>
      </c>
      <c r="M21" s="226" t="str">
        <f t="shared" si="5"/>
        <v/>
      </c>
      <c r="N21" s="244">
        <f t="shared" si="6"/>
        <v>87.750988823857597</v>
      </c>
      <c r="O21" s="37"/>
      <c r="P21" s="4"/>
      <c r="Q21" s="4"/>
      <c r="R21" s="4"/>
      <c r="S21" s="4"/>
      <c r="T21" s="4"/>
      <c r="U21" s="10"/>
      <c r="V21" s="178"/>
      <c r="W21" s="178"/>
      <c r="X21" s="178"/>
      <c r="Y21" s="178"/>
      <c r="Z21" s="178"/>
      <c r="AA21" s="178"/>
      <c r="AB21" s="178"/>
      <c r="AC21" s="178"/>
      <c r="AD21" s="178"/>
      <c r="AE21" s="178"/>
      <c r="AF21" s="178"/>
      <c r="AG21" s="178"/>
      <c r="AH21" s="178"/>
      <c r="AI21" s="178"/>
    </row>
    <row r="22" spans="1:35" ht="13.5" customHeight="1" x14ac:dyDescent="0.25">
      <c r="A22" s="6"/>
      <c r="B22" s="336">
        <v>2</v>
      </c>
      <c r="C22" s="343">
        <v>22.323817359834699</v>
      </c>
      <c r="D22" s="343">
        <v>455.52770834866402</v>
      </c>
      <c r="E22" s="146">
        <f t="shared" si="0"/>
        <v>45.370559751526933</v>
      </c>
      <c r="F22" s="36"/>
      <c r="G22" s="236">
        <f t="shared" si="7"/>
        <v>45.370537427709571</v>
      </c>
      <c r="H22" s="206">
        <f t="shared" si="1"/>
        <v>22.955197215569527</v>
      </c>
      <c r="I22" s="201">
        <f t="shared" si="2"/>
        <v>22.495161699921926</v>
      </c>
      <c r="J22" s="195">
        <f t="shared" si="8"/>
        <v>28.272767163017519</v>
      </c>
      <c r="K22" s="225" t="str">
        <f t="shared" si="3"/>
        <v/>
      </c>
      <c r="L22" s="225">
        <f t="shared" si="4"/>
        <v>2.9358882879927377E-2</v>
      </c>
      <c r="M22" s="226" t="str">
        <f t="shared" si="5"/>
        <v/>
      </c>
      <c r="N22" s="244">
        <f t="shared" si="6"/>
        <v>122.7421997522638</v>
      </c>
      <c r="O22" s="37"/>
      <c r="P22" s="4"/>
      <c r="Q22" s="4"/>
      <c r="R22" s="4"/>
      <c r="S22" s="4"/>
      <c r="T22" s="4"/>
      <c r="U22" s="10"/>
      <c r="V22" s="178"/>
      <c r="W22" s="178"/>
      <c r="X22" s="178"/>
      <c r="Y22" s="178"/>
      <c r="Z22" s="178"/>
      <c r="AA22" s="178"/>
      <c r="AB22" s="178"/>
      <c r="AC22" s="178"/>
      <c r="AD22" s="178"/>
      <c r="AE22" s="178"/>
      <c r="AF22" s="178"/>
      <c r="AG22" s="178"/>
      <c r="AH22" s="178"/>
      <c r="AI22" s="178"/>
    </row>
    <row r="23" spans="1:35" ht="13.5" customHeight="1" x14ac:dyDescent="0.25">
      <c r="A23" s="6"/>
      <c r="B23" s="337">
        <v>2</v>
      </c>
      <c r="C23" s="343">
        <v>24.404989406101699</v>
      </c>
      <c r="D23" s="343">
        <v>640.21974057983698</v>
      </c>
      <c r="E23" s="320">
        <f t="shared" si="0"/>
        <v>63.765886161751766</v>
      </c>
      <c r="F23" s="36"/>
      <c r="G23" s="236">
        <f t="shared" si="7"/>
        <v>63.765861756762362</v>
      </c>
      <c r="H23" s="207">
        <f t="shared" si="1"/>
        <v>29.106523936711525</v>
      </c>
      <c r="I23" s="202">
        <f t="shared" si="2"/>
        <v>24.274883425068342</v>
      </c>
      <c r="J23" s="195">
        <f t="shared" si="8"/>
        <v>26.55760383774124</v>
      </c>
      <c r="K23" s="225" t="str">
        <f t="shared" si="3"/>
        <v/>
      </c>
      <c r="L23" s="225">
        <f t="shared" si="4"/>
        <v>1.6927566300652053E-2</v>
      </c>
      <c r="M23" s="226" t="str">
        <f t="shared" si="5"/>
        <v/>
      </c>
      <c r="N23" s="245">
        <f t="shared" si="6"/>
        <v>124.25091809864577</v>
      </c>
      <c r="O23" s="37"/>
      <c r="P23" s="4"/>
      <c r="Q23" s="4"/>
      <c r="R23" s="4"/>
      <c r="S23" s="4"/>
      <c r="T23" s="4"/>
      <c r="U23" s="10"/>
      <c r="V23" s="178"/>
      <c r="W23" s="178"/>
      <c r="X23" s="178"/>
      <c r="Y23" s="178"/>
      <c r="Z23" s="178"/>
      <c r="AA23" s="178"/>
      <c r="AB23" s="178"/>
      <c r="AC23" s="178"/>
      <c r="AD23" s="178"/>
      <c r="AE23" s="178"/>
      <c r="AF23" s="178"/>
      <c r="AG23" s="178"/>
      <c r="AH23" s="178"/>
      <c r="AI23" s="178"/>
    </row>
    <row r="24" spans="1:35" ht="13.5" customHeight="1" x14ac:dyDescent="0.25">
      <c r="A24" s="6"/>
      <c r="B24" s="337">
        <v>2</v>
      </c>
      <c r="C24" s="343">
        <v>25.3810561975151</v>
      </c>
      <c r="D24" s="343">
        <v>830.35826940055597</v>
      </c>
      <c r="E24" s="320">
        <f t="shared" si="0"/>
        <v>82.70368363229538</v>
      </c>
      <c r="F24" s="36"/>
      <c r="G24" s="236">
        <f t="shared" si="7"/>
        <v>82.703658251239176</v>
      </c>
      <c r="H24" s="207">
        <f t="shared" si="1"/>
        <v>33.931547663637353</v>
      </c>
      <c r="I24" s="202">
        <f t="shared" si="2"/>
        <v>25.352887002053937</v>
      </c>
      <c r="J24" s="195">
        <f t="shared" si="8"/>
        <v>25.709393537196394</v>
      </c>
      <c r="K24" s="225" t="str">
        <f t="shared" si="3"/>
        <v/>
      </c>
      <c r="L24" s="225">
        <f t="shared" si="4"/>
        <v>7.9350357292925177E-4</v>
      </c>
      <c r="M24" s="226" t="str">
        <f t="shared" si="5"/>
        <v/>
      </c>
      <c r="N24" s="245">
        <f t="shared" si="6"/>
        <v>123.75596523521199</v>
      </c>
      <c r="O24" s="37"/>
      <c r="P24" s="4"/>
      <c r="Q24" s="4"/>
      <c r="R24" s="4"/>
      <c r="S24" s="4"/>
      <c r="T24" s="4"/>
      <c r="U24" s="10"/>
      <c r="V24" s="178"/>
      <c r="W24" s="178"/>
      <c r="X24" s="178"/>
      <c r="Y24" s="178"/>
      <c r="Z24" s="178"/>
      <c r="AA24" s="178"/>
      <c r="AB24" s="178"/>
      <c r="AC24" s="178"/>
      <c r="AD24" s="178"/>
      <c r="AE24" s="178"/>
      <c r="AF24" s="178"/>
      <c r="AG24" s="178"/>
      <c r="AH24" s="178"/>
      <c r="AI24" s="178"/>
    </row>
    <row r="25" spans="1:35" ht="13.5" customHeight="1" x14ac:dyDescent="0.25">
      <c r="A25" s="6"/>
      <c r="B25" s="337">
        <v>3</v>
      </c>
      <c r="C25" s="343">
        <v>25.205238038049298</v>
      </c>
      <c r="D25" s="343">
        <v>1025.2684538196499</v>
      </c>
      <c r="E25" s="320">
        <f t="shared" si="0"/>
        <v>102.11673800043712</v>
      </c>
      <c r="F25" s="36"/>
      <c r="G25" s="236">
        <f t="shared" si="7"/>
        <v>102.11671279519909</v>
      </c>
      <c r="H25" s="207">
        <f t="shared" si="1"/>
        <v>37.801242553723633</v>
      </c>
      <c r="I25" s="202">
        <f t="shared" si="2"/>
        <v>26.073048665779833</v>
      </c>
      <c r="J25" s="195">
        <f t="shared" si="8"/>
        <v>25.205297032985065</v>
      </c>
      <c r="K25" s="225" t="str">
        <f t="shared" si="3"/>
        <v/>
      </c>
      <c r="L25" s="225" t="str">
        <f t="shared" si="4"/>
        <v/>
      </c>
      <c r="M25" s="226">
        <f t="shared" si="5"/>
        <v>3.4804024461260593E-9</v>
      </c>
      <c r="N25" s="245">
        <f t="shared" si="6"/>
        <v>119.73084785502965</v>
      </c>
      <c r="O25" s="37"/>
      <c r="P25" s="4"/>
      <c r="Q25" s="4"/>
      <c r="R25" s="4"/>
      <c r="S25" s="4"/>
      <c r="T25" s="4"/>
      <c r="U25" s="10"/>
      <c r="V25" s="178"/>
      <c r="W25" s="178"/>
      <c r="X25" s="178"/>
      <c r="Y25" s="178"/>
      <c r="Z25" s="178"/>
      <c r="AA25" s="178"/>
      <c r="AB25" s="178"/>
      <c r="AC25" s="178"/>
      <c r="AD25" s="178"/>
      <c r="AE25" s="178"/>
      <c r="AF25" s="178"/>
      <c r="AG25" s="178"/>
      <c r="AH25" s="178"/>
      <c r="AI25" s="178"/>
    </row>
    <row r="26" spans="1:35" ht="13.5" customHeight="1" x14ac:dyDescent="0.25">
      <c r="A26" s="6"/>
      <c r="B26" s="337">
        <v>3</v>
      </c>
      <c r="C26" s="343">
        <v>24.754845319275098</v>
      </c>
      <c r="D26" s="343">
        <v>1316.9823967232001</v>
      </c>
      <c r="E26" s="320">
        <f t="shared" si="0"/>
        <v>131.17144671363073</v>
      </c>
      <c r="F26" s="36"/>
      <c r="G26" s="236">
        <f t="shared" si="7"/>
        <v>131.1714219587854</v>
      </c>
      <c r="H26" s="207">
        <f t="shared" si="1"/>
        <v>42.225395486561418</v>
      </c>
      <c r="I26" s="202">
        <f t="shared" si="2"/>
        <v>26.775493345273055</v>
      </c>
      <c r="J26" s="195">
        <f t="shared" si="8"/>
        <v>24.754768105368942</v>
      </c>
      <c r="K26" s="225" t="str">
        <f t="shared" si="3"/>
        <v/>
      </c>
      <c r="L26" s="225" t="str">
        <f t="shared" si="4"/>
        <v/>
      </c>
      <c r="M26" s="226">
        <f t="shared" si="5"/>
        <v>5.9619873038681902E-9</v>
      </c>
      <c r="N26" s="245">
        <f t="shared" si="6"/>
        <v>114.7817573297533</v>
      </c>
      <c r="O26" s="37"/>
      <c r="P26" s="4"/>
      <c r="Q26" s="4"/>
      <c r="R26" s="4"/>
      <c r="S26" s="4"/>
      <c r="T26" s="4"/>
      <c r="U26" s="10"/>
      <c r="V26" s="178"/>
      <c r="W26" s="178"/>
      <c r="X26" s="178"/>
      <c r="Y26" s="178"/>
      <c r="Z26" s="178"/>
      <c r="AA26" s="178"/>
      <c r="AB26" s="178"/>
      <c r="AC26" s="178"/>
      <c r="AD26" s="178"/>
      <c r="AE26" s="178"/>
      <c r="AF26" s="178"/>
      <c r="AG26" s="178"/>
      <c r="AH26" s="178"/>
      <c r="AI26" s="178"/>
    </row>
    <row r="27" spans="1:35" ht="13.5" customHeight="1" x14ac:dyDescent="0.25">
      <c r="A27" s="6"/>
      <c r="B27" s="337"/>
      <c r="C27" s="320"/>
      <c r="D27" s="343"/>
      <c r="E27" s="320" t="str">
        <f t="shared" si="0"/>
        <v/>
      </c>
      <c r="F27" s="36"/>
      <c r="G27" s="236" t="e">
        <f t="shared" si="7"/>
        <v>#N/A</v>
      </c>
      <c r="H27" s="207" t="str">
        <f t="shared" si="1"/>
        <v/>
      </c>
      <c r="I27" s="202" t="str">
        <f t="shared" si="2"/>
        <v/>
      </c>
      <c r="J27" s="195" t="str">
        <f t="shared" si="8"/>
        <v/>
      </c>
      <c r="K27" s="225" t="str">
        <f t="shared" si="3"/>
        <v/>
      </c>
      <c r="L27" s="225" t="str">
        <f t="shared" si="4"/>
        <v/>
      </c>
      <c r="M27" s="226" t="str">
        <f t="shared" si="5"/>
        <v/>
      </c>
      <c r="N27" s="245" t="str">
        <f t="shared" si="6"/>
        <v/>
      </c>
      <c r="O27" s="37"/>
      <c r="P27" s="4"/>
      <c r="Q27" s="4"/>
      <c r="R27" s="4"/>
      <c r="S27" s="4"/>
      <c r="T27" s="4"/>
      <c r="U27" s="10"/>
      <c r="V27" s="178"/>
      <c r="W27" s="178"/>
      <c r="X27" s="178"/>
      <c r="Y27" s="178"/>
      <c r="Z27" s="178"/>
      <c r="AA27" s="178"/>
      <c r="AB27" s="178"/>
      <c r="AC27" s="178"/>
      <c r="AD27" s="178"/>
      <c r="AE27" s="178"/>
      <c r="AF27" s="178"/>
      <c r="AG27" s="178"/>
      <c r="AH27" s="178"/>
      <c r="AI27" s="178"/>
    </row>
    <row r="28" spans="1:35" ht="13.5" customHeight="1" x14ac:dyDescent="0.25">
      <c r="A28" s="11"/>
      <c r="B28" s="337"/>
      <c r="C28" s="338"/>
      <c r="D28" s="338"/>
      <c r="E28" s="339" t="str">
        <f t="shared" si="0"/>
        <v/>
      </c>
      <c r="F28" s="51"/>
      <c r="G28" s="236" t="e">
        <f t="shared" si="7"/>
        <v>#N/A</v>
      </c>
      <c r="H28" s="207" t="str">
        <f t="shared" si="1"/>
        <v/>
      </c>
      <c r="I28" s="202" t="str">
        <f t="shared" si="2"/>
        <v/>
      </c>
      <c r="J28" s="195" t="str">
        <f t="shared" si="8"/>
        <v/>
      </c>
      <c r="K28" s="225" t="str">
        <f t="shared" si="3"/>
        <v/>
      </c>
      <c r="L28" s="225" t="str">
        <f t="shared" si="4"/>
        <v/>
      </c>
      <c r="M28" s="226" t="str">
        <f t="shared" si="5"/>
        <v/>
      </c>
      <c r="N28" s="245" t="str">
        <f t="shared" si="6"/>
        <v/>
      </c>
      <c r="O28" s="52"/>
      <c r="P28" s="15"/>
      <c r="Q28" s="15"/>
      <c r="R28" s="15"/>
      <c r="S28" s="15"/>
      <c r="T28" s="15"/>
      <c r="U28" s="10"/>
      <c r="V28" s="178"/>
      <c r="W28" s="178"/>
      <c r="X28" s="178"/>
      <c r="Y28" s="178"/>
      <c r="Z28" s="178"/>
      <c r="AA28" s="178"/>
      <c r="AB28" s="178"/>
      <c r="AC28" s="178"/>
      <c r="AD28" s="178"/>
      <c r="AE28" s="178"/>
      <c r="AF28" s="178"/>
      <c r="AG28" s="178"/>
      <c r="AH28" s="178"/>
      <c r="AI28" s="178"/>
    </row>
    <row r="29" spans="1:35" ht="13.5" customHeight="1" x14ac:dyDescent="0.25">
      <c r="A29" s="11"/>
      <c r="B29" s="337"/>
      <c r="C29" s="338"/>
      <c r="D29" s="338"/>
      <c r="E29" s="339" t="str">
        <f t="shared" si="0"/>
        <v/>
      </c>
      <c r="F29" s="51"/>
      <c r="G29" s="236" t="e">
        <f t="shared" si="7"/>
        <v>#N/A</v>
      </c>
      <c r="H29" s="208" t="str">
        <f t="shared" si="1"/>
        <v/>
      </c>
      <c r="I29" s="203" t="str">
        <f t="shared" si="2"/>
        <v/>
      </c>
      <c r="J29" s="195" t="str">
        <f t="shared" si="8"/>
        <v/>
      </c>
      <c r="K29" s="225" t="str">
        <f t="shared" si="3"/>
        <v/>
      </c>
      <c r="L29" s="225" t="str">
        <f t="shared" si="4"/>
        <v/>
      </c>
      <c r="M29" s="226" t="str">
        <f t="shared" si="5"/>
        <v/>
      </c>
      <c r="N29" s="245" t="str">
        <f t="shared" si="6"/>
        <v/>
      </c>
      <c r="O29" s="53"/>
      <c r="P29" s="54"/>
      <c r="Q29" s="54"/>
      <c r="R29" s="15"/>
      <c r="S29" s="15"/>
      <c r="T29" s="15"/>
      <c r="U29" s="15"/>
      <c r="V29" s="178"/>
      <c r="W29" s="178"/>
      <c r="X29" s="178"/>
      <c r="Y29" s="178"/>
      <c r="Z29" s="178"/>
      <c r="AA29" s="178"/>
      <c r="AB29" s="178"/>
      <c r="AC29" s="178"/>
      <c r="AD29" s="178"/>
      <c r="AE29" s="178"/>
      <c r="AF29" s="178"/>
      <c r="AG29" s="178"/>
      <c r="AH29" s="178"/>
      <c r="AI29" s="178"/>
    </row>
    <row r="30" spans="1:35" ht="13.5" customHeight="1" x14ac:dyDescent="0.25">
      <c r="A30" s="55"/>
      <c r="B30" s="337"/>
      <c r="C30" s="338"/>
      <c r="D30" s="338"/>
      <c r="E30" s="339" t="str">
        <f t="shared" si="0"/>
        <v/>
      </c>
      <c r="F30" s="56"/>
      <c r="G30" s="236" t="e">
        <f t="shared" si="7"/>
        <v>#N/A</v>
      </c>
      <c r="H30" s="209" t="str">
        <f t="shared" si="1"/>
        <v/>
      </c>
      <c r="I30" s="204" t="str">
        <f t="shared" si="2"/>
        <v/>
      </c>
      <c r="J30" s="195" t="str">
        <f t="shared" si="8"/>
        <v/>
      </c>
      <c r="K30" s="225" t="str">
        <f t="shared" si="3"/>
        <v/>
      </c>
      <c r="L30" s="225" t="str">
        <f t="shared" si="4"/>
        <v/>
      </c>
      <c r="M30" s="226" t="str">
        <f t="shared" si="5"/>
        <v/>
      </c>
      <c r="N30" s="245" t="str">
        <f t="shared" si="6"/>
        <v/>
      </c>
      <c r="O30" s="57"/>
      <c r="P30" s="58"/>
      <c r="Q30" s="58"/>
      <c r="R30" s="59"/>
      <c r="S30" s="60"/>
      <c r="T30" s="60"/>
      <c r="U30" s="60"/>
      <c r="V30" s="178"/>
      <c r="W30" s="178"/>
      <c r="X30" s="178"/>
      <c r="Y30" s="178"/>
      <c r="Z30" s="178"/>
      <c r="AA30" s="178"/>
      <c r="AB30" s="178"/>
      <c r="AC30" s="178"/>
      <c r="AD30" s="178"/>
      <c r="AE30" s="178"/>
      <c r="AF30" s="178"/>
      <c r="AG30" s="178"/>
      <c r="AH30" s="178"/>
      <c r="AI30" s="178"/>
    </row>
    <row r="31" spans="1:35" ht="13.5" customHeight="1" x14ac:dyDescent="0.25">
      <c r="A31" s="55"/>
      <c r="B31" s="340"/>
      <c r="C31" s="338"/>
      <c r="D31" s="338"/>
      <c r="E31" s="341" t="str">
        <f t="shared" si="0"/>
        <v/>
      </c>
      <c r="F31" s="56"/>
      <c r="G31" s="236" t="e">
        <f t="shared" si="7"/>
        <v>#N/A</v>
      </c>
      <c r="H31" s="210" t="str">
        <f t="shared" si="1"/>
        <v/>
      </c>
      <c r="I31" s="204" t="str">
        <f t="shared" si="2"/>
        <v/>
      </c>
      <c r="J31" s="195" t="str">
        <f t="shared" si="8"/>
        <v/>
      </c>
      <c r="K31" s="227" t="str">
        <f t="shared" si="3"/>
        <v/>
      </c>
      <c r="L31" s="227" t="str">
        <f t="shared" si="4"/>
        <v/>
      </c>
      <c r="M31" s="228" t="str">
        <f t="shared" si="5"/>
        <v/>
      </c>
      <c r="N31" s="246" t="str">
        <f t="shared" si="6"/>
        <v/>
      </c>
      <c r="O31" s="65"/>
      <c r="P31" s="58"/>
      <c r="Q31" s="58"/>
      <c r="R31" s="59"/>
      <c r="S31" s="60"/>
      <c r="T31" s="60"/>
      <c r="U31" s="60"/>
      <c r="V31" s="178"/>
      <c r="W31" s="178"/>
      <c r="X31" s="178"/>
      <c r="Y31" s="178"/>
      <c r="Z31" s="178"/>
      <c r="AA31" s="178"/>
      <c r="AB31" s="178"/>
      <c r="AC31" s="178"/>
      <c r="AD31" s="178"/>
      <c r="AE31" s="178"/>
      <c r="AF31" s="178"/>
      <c r="AG31" s="178"/>
      <c r="AH31" s="178"/>
      <c r="AI31" s="178"/>
    </row>
    <row r="32" spans="1:35" ht="13.5" customHeight="1" x14ac:dyDescent="0.25">
      <c r="A32" s="59"/>
      <c r="B32" s="66"/>
      <c r="C32" s="67"/>
      <c r="D32" s="67"/>
      <c r="E32" s="67"/>
      <c r="F32" s="59"/>
      <c r="G32" s="68"/>
      <c r="H32" s="66"/>
      <c r="I32" s="69"/>
      <c r="J32" s="66"/>
      <c r="K32" s="66"/>
      <c r="L32" s="66"/>
      <c r="M32" s="66"/>
      <c r="N32" s="70"/>
      <c r="O32" s="4"/>
      <c r="P32" s="4"/>
      <c r="Q32" s="4"/>
      <c r="R32" s="4"/>
      <c r="S32" s="4"/>
      <c r="T32" s="75"/>
      <c r="U32" s="75"/>
      <c r="V32" s="178"/>
      <c r="W32" s="178"/>
      <c r="X32" s="178"/>
      <c r="Y32" s="178"/>
      <c r="Z32" s="178"/>
      <c r="AA32" s="178"/>
      <c r="AB32" s="178"/>
      <c r="AC32" s="178"/>
      <c r="AD32" s="178"/>
      <c r="AE32" s="178"/>
      <c r="AF32" s="178"/>
      <c r="AG32" s="178"/>
      <c r="AH32" s="178"/>
      <c r="AI32" s="178"/>
    </row>
    <row r="33" spans="1:35" ht="13.5" customHeight="1" x14ac:dyDescent="0.25">
      <c r="A33" s="15"/>
      <c r="B33" s="18"/>
      <c r="C33" s="18"/>
      <c r="D33" s="18"/>
      <c r="E33" s="18"/>
      <c r="F33" s="15"/>
      <c r="G33" s="15"/>
      <c r="H33" s="15"/>
      <c r="I33" s="15"/>
      <c r="J33" s="15"/>
      <c r="K33" s="15"/>
      <c r="L33" s="15"/>
      <c r="M33" s="15"/>
      <c r="N33" s="15"/>
      <c r="O33" s="4"/>
      <c r="P33" s="4"/>
      <c r="Q33" s="4"/>
      <c r="R33" s="4"/>
      <c r="S33" s="4"/>
      <c r="T33" s="75"/>
      <c r="U33" s="75"/>
      <c r="V33" s="178"/>
      <c r="W33" s="178"/>
      <c r="X33" s="178"/>
      <c r="Y33" s="178"/>
      <c r="Z33" s="178"/>
      <c r="AA33" s="178"/>
      <c r="AB33" s="178"/>
      <c r="AC33" s="178"/>
      <c r="AD33" s="178"/>
      <c r="AE33" s="178"/>
      <c r="AF33" s="178"/>
      <c r="AG33" s="178"/>
      <c r="AH33" s="178"/>
      <c r="AI33" s="178"/>
    </row>
    <row r="34" spans="1:35" ht="13.5" customHeight="1" x14ac:dyDescent="0.25">
      <c r="A34" s="6"/>
      <c r="B34" s="71" t="s">
        <v>104</v>
      </c>
      <c r="C34" s="72"/>
      <c r="D34" s="72" t="s">
        <v>99</v>
      </c>
      <c r="E34" s="73"/>
      <c r="F34" s="7"/>
      <c r="G34" s="4"/>
      <c r="H34" s="4"/>
      <c r="I34" s="4"/>
      <c r="J34" s="74"/>
      <c r="K34" s="4"/>
      <c r="L34" s="4"/>
      <c r="M34" s="4"/>
      <c r="N34" s="4"/>
      <c r="O34" s="4"/>
      <c r="P34" s="4"/>
      <c r="Q34" s="4"/>
      <c r="R34" s="4"/>
      <c r="S34" s="4"/>
      <c r="T34" s="75"/>
      <c r="U34" s="75"/>
      <c r="V34" s="178"/>
      <c r="W34" s="178"/>
      <c r="X34" s="178"/>
      <c r="Y34" s="178"/>
      <c r="Z34" s="178"/>
      <c r="AA34" s="178"/>
      <c r="AB34" s="178"/>
      <c r="AC34" s="178"/>
      <c r="AD34" s="178"/>
      <c r="AE34" s="178"/>
      <c r="AF34" s="178"/>
      <c r="AG34" s="178"/>
      <c r="AH34" s="178"/>
      <c r="AI34" s="178"/>
    </row>
    <row r="35" spans="1:35" ht="12" customHeight="1" x14ac:dyDescent="0.25">
      <c r="A35" s="6"/>
      <c r="B35" s="76" t="s">
        <v>103</v>
      </c>
      <c r="C35" s="2"/>
      <c r="D35" s="2" t="s">
        <v>100</v>
      </c>
      <c r="E35" s="77"/>
      <c r="F35" s="7"/>
      <c r="G35" s="4"/>
      <c r="H35" s="4"/>
      <c r="I35" s="4"/>
      <c r="J35" s="4"/>
      <c r="K35" s="4"/>
      <c r="L35" s="4"/>
      <c r="M35" s="4"/>
      <c r="N35" s="4"/>
      <c r="O35" s="4"/>
      <c r="P35" s="4"/>
      <c r="Q35" s="4"/>
      <c r="R35" s="4"/>
      <c r="S35" s="4"/>
      <c r="T35" s="75"/>
      <c r="U35" s="75"/>
      <c r="V35" s="178"/>
      <c r="W35" s="178"/>
      <c r="X35" s="178"/>
      <c r="Y35" s="178"/>
      <c r="Z35" s="178"/>
      <c r="AA35" s="178"/>
      <c r="AB35" s="178"/>
      <c r="AC35" s="178"/>
      <c r="AD35" s="178"/>
      <c r="AE35" s="178"/>
      <c r="AF35" s="178"/>
      <c r="AG35" s="178"/>
      <c r="AH35" s="178"/>
      <c r="AI35" s="178"/>
    </row>
    <row r="36" spans="1:35" ht="12" customHeight="1" x14ac:dyDescent="0.25">
      <c r="A36" s="6"/>
      <c r="B36" s="78"/>
      <c r="C36" s="79"/>
      <c r="D36" s="2" t="s">
        <v>101</v>
      </c>
      <c r="E36" s="77"/>
      <c r="F36" s="7"/>
      <c r="G36" s="4"/>
      <c r="H36" s="4"/>
      <c r="I36" s="4"/>
      <c r="J36" s="15"/>
      <c r="K36" s="4"/>
      <c r="L36" s="4"/>
      <c r="M36" s="4"/>
      <c r="N36" s="4"/>
      <c r="O36" s="4"/>
      <c r="P36" s="4"/>
      <c r="Q36" s="4"/>
      <c r="R36" s="4"/>
      <c r="S36" s="4"/>
      <c r="T36" s="75"/>
      <c r="U36" s="75"/>
      <c r="V36" s="178"/>
      <c r="W36" s="178"/>
      <c r="X36" s="178"/>
      <c r="Y36" s="178"/>
      <c r="Z36" s="178"/>
      <c r="AA36" s="178"/>
      <c r="AB36" s="178"/>
      <c r="AC36" s="178"/>
      <c r="AD36" s="178"/>
      <c r="AE36" s="178"/>
      <c r="AF36" s="178"/>
      <c r="AG36" s="178"/>
      <c r="AH36" s="178"/>
      <c r="AI36" s="178"/>
    </row>
    <row r="37" spans="1:35" ht="17.100000000000001" customHeight="1" x14ac:dyDescent="0.3">
      <c r="A37" s="6"/>
      <c r="B37" s="80"/>
      <c r="C37" s="81">
        <f>SUM(K11:M29)</f>
        <v>0.12466399384506119</v>
      </c>
      <c r="D37" s="78"/>
      <c r="E37" s="77"/>
      <c r="F37" s="7"/>
      <c r="G37" s="4"/>
      <c r="H37" s="4"/>
      <c r="I37" s="4"/>
      <c r="J37" s="15"/>
      <c r="K37" s="4"/>
      <c r="L37" s="4"/>
      <c r="M37" s="4"/>
      <c r="N37" s="4"/>
      <c r="O37" s="4"/>
      <c r="P37" s="4"/>
      <c r="Q37" s="4"/>
      <c r="R37" s="4"/>
      <c r="S37" s="4"/>
      <c r="T37" s="4"/>
      <c r="U37" s="4"/>
      <c r="V37" s="178"/>
      <c r="W37" s="178"/>
      <c r="X37" s="178"/>
      <c r="Y37" s="178"/>
      <c r="Z37" s="178"/>
      <c r="AA37" s="178"/>
      <c r="AB37" s="178"/>
      <c r="AC37" s="178"/>
      <c r="AD37" s="178"/>
      <c r="AE37" s="178"/>
      <c r="AF37" s="178"/>
      <c r="AG37" s="178"/>
      <c r="AH37" s="178"/>
      <c r="AI37" s="178"/>
    </row>
    <row r="38" spans="1:35" ht="12" customHeight="1" x14ac:dyDescent="0.25">
      <c r="A38" s="6"/>
      <c r="B38" s="78"/>
      <c r="C38" s="72"/>
      <c r="D38" s="2"/>
      <c r="E38" s="77"/>
      <c r="F38" s="7"/>
      <c r="G38" s="4"/>
      <c r="H38" s="4"/>
      <c r="I38" s="4"/>
      <c r="J38" s="15"/>
      <c r="K38" s="4"/>
      <c r="L38" s="4"/>
      <c r="M38" s="4"/>
      <c r="N38" s="4"/>
      <c r="O38" s="4"/>
      <c r="P38" s="4"/>
      <c r="Q38" s="4"/>
      <c r="R38" s="4"/>
      <c r="S38" s="4"/>
      <c r="T38" s="4"/>
      <c r="U38" s="4"/>
      <c r="V38" s="178"/>
      <c r="W38" s="178"/>
      <c r="X38" s="178"/>
      <c r="Y38" s="178"/>
      <c r="Z38" s="178"/>
      <c r="AA38" s="178"/>
      <c r="AB38" s="178"/>
      <c r="AC38" s="178"/>
      <c r="AD38" s="178"/>
      <c r="AE38" s="178"/>
      <c r="AF38" s="178"/>
      <c r="AG38" s="178"/>
      <c r="AH38" s="178"/>
      <c r="AI38" s="178"/>
    </row>
    <row r="39" spans="1:35" ht="12" customHeight="1" x14ac:dyDescent="0.25">
      <c r="A39" s="6"/>
      <c r="B39" s="78"/>
      <c r="C39" s="2"/>
      <c r="D39" s="2"/>
      <c r="E39" s="77"/>
      <c r="F39" s="7"/>
      <c r="G39" s="4"/>
      <c r="H39" s="4"/>
      <c r="I39" s="4"/>
      <c r="J39" s="4"/>
      <c r="K39" s="4"/>
      <c r="L39" s="4"/>
      <c r="M39" s="4"/>
      <c r="N39" s="4"/>
      <c r="O39" s="4"/>
      <c r="P39" s="4"/>
      <c r="Q39" s="4"/>
      <c r="R39" s="4"/>
      <c r="S39" s="4"/>
      <c r="T39" s="4"/>
      <c r="U39" s="4"/>
      <c r="V39" s="178"/>
      <c r="W39" s="178"/>
      <c r="X39" s="178"/>
      <c r="Y39" s="178"/>
      <c r="Z39" s="178"/>
      <c r="AA39" s="178"/>
      <c r="AB39" s="178"/>
      <c r="AC39" s="178"/>
      <c r="AD39" s="178"/>
      <c r="AE39" s="178"/>
      <c r="AF39" s="178"/>
      <c r="AG39" s="178"/>
      <c r="AH39" s="178"/>
      <c r="AI39" s="178"/>
    </row>
    <row r="40" spans="1:35" ht="15.75" customHeight="1" x14ac:dyDescent="0.25">
      <c r="A40" s="4"/>
      <c r="B40" s="4"/>
      <c r="C40" s="4"/>
      <c r="D40" s="4"/>
      <c r="E40" s="4"/>
      <c r="F40" s="4"/>
      <c r="G40" s="4"/>
      <c r="H40" s="4"/>
      <c r="I40" s="4"/>
      <c r="J40" s="4"/>
      <c r="K40" s="4"/>
      <c r="L40" s="4"/>
      <c r="M40" s="4"/>
      <c r="N40" s="4"/>
      <c r="O40" s="4"/>
      <c r="P40" s="4"/>
      <c r="Q40" s="4"/>
      <c r="R40" s="4"/>
      <c r="S40" s="4"/>
      <c r="T40" s="4"/>
      <c r="U40" s="4"/>
      <c r="V40" s="178"/>
      <c r="W40" s="178"/>
      <c r="X40" s="178"/>
      <c r="Y40" s="178"/>
      <c r="Z40" s="178"/>
      <c r="AA40" s="178"/>
      <c r="AB40" s="178"/>
      <c r="AC40" s="178"/>
      <c r="AD40" s="178"/>
      <c r="AE40" s="178"/>
      <c r="AF40" s="178"/>
      <c r="AG40" s="178"/>
      <c r="AH40" s="178"/>
      <c r="AI40" s="178"/>
    </row>
    <row r="41" spans="1:35" ht="16.5" customHeight="1" x14ac:dyDescent="0.25">
      <c r="A41" s="4"/>
      <c r="B41" s="5"/>
      <c r="C41" s="5"/>
      <c r="D41" s="5"/>
      <c r="E41" s="5"/>
      <c r="F41" s="4"/>
      <c r="G41" s="4"/>
      <c r="H41" s="4"/>
      <c r="I41" s="4"/>
      <c r="J41" s="4"/>
      <c r="K41" s="4"/>
      <c r="L41" s="4"/>
      <c r="M41" s="4"/>
      <c r="N41" s="4"/>
      <c r="O41" s="4"/>
      <c r="P41" s="4"/>
      <c r="Q41" s="4"/>
      <c r="R41" s="4"/>
      <c r="S41" s="4"/>
      <c r="T41" s="4"/>
      <c r="U41" s="4"/>
      <c r="V41" s="178"/>
      <c r="W41" s="178"/>
      <c r="X41" s="178"/>
      <c r="Y41" s="178"/>
      <c r="Z41" s="178"/>
      <c r="AA41" s="178"/>
      <c r="AB41" s="178"/>
      <c r="AC41" s="178"/>
      <c r="AD41" s="178"/>
      <c r="AE41" s="178"/>
      <c r="AF41" s="178"/>
      <c r="AG41" s="178"/>
      <c r="AH41" s="178"/>
      <c r="AI41" s="178"/>
    </row>
    <row r="42" spans="1:35" ht="12" customHeight="1" x14ac:dyDescent="0.25">
      <c r="A42" s="6"/>
      <c r="B42" s="82" t="s">
        <v>17</v>
      </c>
      <c r="C42" s="72"/>
      <c r="D42" s="72"/>
      <c r="E42" s="73"/>
      <c r="F42" s="7"/>
      <c r="G42" s="4"/>
      <c r="H42" s="4"/>
      <c r="I42" s="4"/>
      <c r="J42" s="4"/>
      <c r="K42" s="4"/>
      <c r="L42" s="4"/>
      <c r="M42" s="4"/>
      <c r="N42" s="4"/>
      <c r="O42" s="4"/>
      <c r="P42" s="4"/>
      <c r="Q42" s="4"/>
      <c r="R42" s="4"/>
      <c r="S42" s="4"/>
      <c r="T42" s="4"/>
      <c r="U42" s="4"/>
      <c r="V42" s="178"/>
      <c r="W42" s="178"/>
      <c r="X42" s="178"/>
      <c r="Y42" s="178"/>
      <c r="Z42" s="178"/>
      <c r="AA42" s="178"/>
      <c r="AB42" s="178"/>
      <c r="AC42" s="178"/>
      <c r="AD42" s="178"/>
      <c r="AE42" s="178"/>
      <c r="AF42" s="178"/>
      <c r="AG42" s="178"/>
      <c r="AH42" s="178"/>
      <c r="AI42" s="178"/>
    </row>
    <row r="43" spans="1:35" ht="12" customHeight="1" x14ac:dyDescent="0.25">
      <c r="A43" s="6"/>
      <c r="B43" s="83"/>
      <c r="C43" s="84" t="s">
        <v>18</v>
      </c>
      <c r="D43" s="84" t="s">
        <v>19</v>
      </c>
      <c r="E43" s="85"/>
      <c r="F43" s="7"/>
      <c r="G43" s="4"/>
      <c r="H43" s="4"/>
      <c r="I43" s="4"/>
      <c r="J43" s="4"/>
      <c r="K43" s="4"/>
      <c r="L43" s="4"/>
      <c r="M43" s="4"/>
      <c r="N43" s="4"/>
      <c r="O43" s="4"/>
      <c r="P43" s="4"/>
      <c r="Q43" s="4"/>
      <c r="R43" s="4"/>
      <c r="S43" s="4"/>
      <c r="T43" s="4"/>
      <c r="U43" s="4"/>
      <c r="V43" s="178"/>
      <c r="W43" s="178"/>
      <c r="X43" s="178"/>
      <c r="Y43" s="178"/>
      <c r="Z43" s="178"/>
      <c r="AA43" s="178"/>
      <c r="AB43" s="178"/>
      <c r="AC43" s="178"/>
      <c r="AD43" s="178"/>
      <c r="AE43" s="178"/>
      <c r="AF43" s="178"/>
      <c r="AG43" s="178"/>
      <c r="AH43" s="178"/>
      <c r="AI43" s="178"/>
    </row>
    <row r="44" spans="1:35" ht="12" customHeight="1" x14ac:dyDescent="0.35">
      <c r="A44" s="6"/>
      <c r="B44" s="229" t="s">
        <v>78</v>
      </c>
      <c r="C44" s="230">
        <v>70.527588456106031</v>
      </c>
      <c r="D44" s="230">
        <f>C44/C71</f>
        <v>59.185781764596513</v>
      </c>
      <c r="E44" s="237" t="s">
        <v>43</v>
      </c>
      <c r="F44" s="7"/>
      <c r="G44" s="4"/>
      <c r="H44" s="4"/>
      <c r="I44" s="4"/>
      <c r="J44" s="4"/>
      <c r="K44" s="4"/>
      <c r="L44" s="4"/>
      <c r="M44" s="4"/>
      <c r="N44" s="4"/>
      <c r="O44" s="4"/>
      <c r="P44" s="4"/>
      <c r="Q44" s="4"/>
      <c r="R44" s="4"/>
      <c r="S44" s="4"/>
      <c r="T44" s="4"/>
      <c r="U44" s="4"/>
      <c r="V44" s="178"/>
      <c r="W44" s="178"/>
      <c r="X44" s="178"/>
      <c r="Y44" s="178"/>
      <c r="Z44" s="178"/>
      <c r="AA44" s="178"/>
      <c r="AB44" s="178"/>
      <c r="AC44" s="178"/>
      <c r="AD44" s="178"/>
      <c r="AE44" s="178"/>
      <c r="AF44" s="178"/>
      <c r="AG44" s="178"/>
      <c r="AH44" s="178"/>
      <c r="AI44" s="178"/>
    </row>
    <row r="45" spans="1:35" ht="12" customHeight="1" x14ac:dyDescent="0.25">
      <c r="A45" s="6"/>
      <c r="B45" s="297" t="s">
        <v>16</v>
      </c>
      <c r="C45" s="230">
        <v>123.62612920774362</v>
      </c>
      <c r="D45" s="230">
        <f>C45/C72</f>
        <v>109.87021876199202</v>
      </c>
      <c r="E45" s="237" t="s">
        <v>43</v>
      </c>
      <c r="F45" s="7"/>
      <c r="G45" s="4"/>
      <c r="H45" s="4"/>
      <c r="I45" s="4"/>
      <c r="J45" s="4"/>
      <c r="K45" s="4"/>
      <c r="L45" s="4"/>
      <c r="M45" s="4"/>
      <c r="N45" s="4"/>
      <c r="O45" s="4"/>
      <c r="P45" s="4"/>
      <c r="Q45" s="4"/>
      <c r="R45" s="4"/>
      <c r="S45" s="4"/>
      <c r="T45" s="4"/>
      <c r="U45" s="4"/>
      <c r="V45" s="178"/>
      <c r="W45" s="178"/>
      <c r="X45" s="178"/>
      <c r="Y45" s="178"/>
      <c r="Z45" s="178"/>
      <c r="AA45" s="178"/>
      <c r="AB45" s="178"/>
      <c r="AC45" s="178"/>
      <c r="AD45" s="178"/>
      <c r="AE45" s="178"/>
      <c r="AF45" s="178"/>
      <c r="AG45" s="178"/>
      <c r="AH45" s="178"/>
      <c r="AI45" s="178"/>
    </row>
    <row r="46" spans="1:35" ht="12" customHeight="1" x14ac:dyDescent="0.25">
      <c r="A46" s="6"/>
      <c r="B46" s="229" t="s">
        <v>20</v>
      </c>
      <c r="C46" s="231">
        <v>8.2695669269296133</v>
      </c>
      <c r="D46" s="231">
        <f>C46/C73</f>
        <v>7.3689267775612644</v>
      </c>
      <c r="E46" s="237" t="s">
        <v>43</v>
      </c>
      <c r="F46" s="7"/>
      <c r="G46" s="4"/>
      <c r="H46" s="4"/>
      <c r="I46" s="4"/>
      <c r="J46" s="4"/>
      <c r="K46" s="4"/>
      <c r="L46" s="4"/>
      <c r="M46" s="4"/>
      <c r="N46" s="4"/>
      <c r="O46" s="4"/>
      <c r="P46" s="4"/>
      <c r="Q46" s="4"/>
      <c r="R46" s="4"/>
      <c r="S46" s="4"/>
      <c r="T46" s="4"/>
      <c r="U46" s="4"/>
      <c r="V46" s="178"/>
      <c r="W46" s="178"/>
      <c r="X46" s="178"/>
      <c r="Y46" s="178"/>
      <c r="Z46" s="178"/>
      <c r="AA46" s="178"/>
      <c r="AB46" s="178"/>
      <c r="AC46" s="178"/>
      <c r="AD46" s="178"/>
      <c r="AE46" s="178"/>
      <c r="AF46" s="178"/>
      <c r="AG46" s="178"/>
      <c r="AH46" s="178"/>
      <c r="AI46" s="178"/>
    </row>
    <row r="47" spans="1:35" ht="12" customHeight="1" x14ac:dyDescent="0.35">
      <c r="A47" s="6"/>
      <c r="B47" s="229" t="s">
        <v>79</v>
      </c>
      <c r="C47" s="232">
        <v>1.4690103223133539</v>
      </c>
      <c r="D47" s="232">
        <f>C47/C74</f>
        <v>1.2968574923147111</v>
      </c>
      <c r="E47" s="237" t="s">
        <v>43</v>
      </c>
      <c r="F47" s="7"/>
      <c r="G47" s="4"/>
      <c r="H47" s="4"/>
      <c r="I47" s="4"/>
      <c r="J47" s="4"/>
      <c r="K47" s="4"/>
      <c r="L47" s="4"/>
      <c r="M47" s="4"/>
      <c r="N47" s="4"/>
      <c r="O47" s="4"/>
      <c r="P47" s="4"/>
      <c r="Q47" s="4"/>
      <c r="R47" s="4"/>
      <c r="S47" s="4"/>
      <c r="T47" s="4"/>
      <c r="U47" s="4"/>
      <c r="V47" s="178"/>
      <c r="W47" s="178"/>
      <c r="X47" s="178"/>
      <c r="Y47" s="178"/>
      <c r="Z47" s="178"/>
      <c r="AA47" s="178"/>
      <c r="AB47" s="178"/>
      <c r="AC47" s="178"/>
      <c r="AD47" s="178"/>
      <c r="AE47" s="178"/>
      <c r="AF47" s="178"/>
      <c r="AG47" s="178"/>
      <c r="AH47" s="178"/>
      <c r="AI47" s="178"/>
    </row>
    <row r="48" spans="1:35" ht="15" customHeight="1" x14ac:dyDescent="0.25">
      <c r="A48" s="6"/>
      <c r="B48" s="233" t="s">
        <v>80</v>
      </c>
      <c r="C48" s="234">
        <v>1000000</v>
      </c>
      <c r="D48" s="234">
        <f>C48/C75</f>
        <v>875654.74966084212</v>
      </c>
      <c r="E48" s="238" t="s">
        <v>44</v>
      </c>
      <c r="F48" s="7"/>
      <c r="G48" s="4"/>
      <c r="H48" s="4"/>
      <c r="I48" s="4"/>
      <c r="J48" s="4"/>
      <c r="K48" s="4"/>
      <c r="L48" s="4"/>
      <c r="M48" s="4"/>
      <c r="N48" s="4"/>
      <c r="O48" s="4"/>
      <c r="P48" s="4"/>
      <c r="Q48" s="4"/>
      <c r="R48" s="4"/>
      <c r="S48" s="4"/>
      <c r="T48" s="4"/>
      <c r="U48" s="4"/>
      <c r="V48" s="178"/>
      <c r="W48" s="178"/>
      <c r="X48" s="178"/>
      <c r="Y48" s="178"/>
      <c r="Z48" s="178"/>
      <c r="AA48" s="178"/>
      <c r="AB48" s="178"/>
      <c r="AC48" s="178"/>
      <c r="AD48" s="178"/>
      <c r="AE48" s="178"/>
      <c r="AF48" s="178"/>
      <c r="AG48" s="178"/>
      <c r="AH48" s="178"/>
      <c r="AI48" s="178"/>
    </row>
    <row r="49" spans="1:35" ht="12" customHeight="1" x14ac:dyDescent="0.25">
      <c r="A49" s="148"/>
      <c r="B49" s="235" t="s">
        <v>31</v>
      </c>
      <c r="C49" s="234">
        <v>0.57254052076811157</v>
      </c>
      <c r="D49" s="234">
        <f>C49</f>
        <v>0.57254052076811157</v>
      </c>
      <c r="E49" s="239" t="s">
        <v>32</v>
      </c>
      <c r="F49" s="7"/>
      <c r="G49" s="4"/>
      <c r="H49" s="4"/>
      <c r="I49" s="4"/>
      <c r="J49" s="4"/>
      <c r="K49" s="4"/>
      <c r="L49" s="4"/>
      <c r="M49" s="4"/>
      <c r="N49" s="4"/>
      <c r="O49" s="4"/>
      <c r="P49" s="4"/>
      <c r="Q49" s="4"/>
      <c r="R49" s="4"/>
      <c r="S49" s="4"/>
      <c r="T49" s="4"/>
      <c r="U49" s="4"/>
      <c r="V49" s="178"/>
      <c r="W49" s="178"/>
      <c r="X49" s="178"/>
      <c r="Y49" s="178"/>
      <c r="Z49" s="178"/>
      <c r="AA49" s="178"/>
      <c r="AB49" s="178"/>
      <c r="AC49" s="178"/>
      <c r="AD49" s="178"/>
      <c r="AE49" s="178"/>
      <c r="AF49" s="178"/>
      <c r="AG49" s="178"/>
      <c r="AH49" s="178"/>
      <c r="AI49" s="178"/>
    </row>
    <row r="50" spans="1:35" ht="15.75" customHeight="1" x14ac:dyDescent="0.25">
      <c r="A50" s="4"/>
      <c r="B50" s="88"/>
      <c r="C50" s="4"/>
      <c r="D50" s="4"/>
      <c r="E50" s="4"/>
      <c r="F50" s="4"/>
      <c r="G50" s="4"/>
      <c r="H50" s="4"/>
      <c r="I50" s="4"/>
      <c r="J50" s="4"/>
      <c r="K50" s="4"/>
      <c r="L50" s="4"/>
      <c r="M50" s="4"/>
      <c r="N50" s="4"/>
      <c r="O50" s="4"/>
      <c r="P50" s="4"/>
      <c r="Q50" s="4"/>
      <c r="R50" s="4"/>
      <c r="S50" s="4"/>
      <c r="T50" s="4"/>
      <c r="U50" s="4"/>
      <c r="V50" s="178"/>
      <c r="W50" s="178"/>
      <c r="X50" s="178"/>
      <c r="Y50" s="178"/>
      <c r="Z50" s="178"/>
      <c r="AA50" s="178"/>
      <c r="AB50" s="178"/>
      <c r="AC50" s="178"/>
      <c r="AD50" s="178"/>
      <c r="AE50" s="178"/>
      <c r="AF50" s="178"/>
      <c r="AG50" s="178"/>
      <c r="AH50" s="178"/>
      <c r="AI50" s="178"/>
    </row>
    <row r="51" spans="1:35" ht="12" customHeight="1" x14ac:dyDescent="0.25">
      <c r="A51" s="4"/>
      <c r="B51" s="88"/>
      <c r="C51" s="4"/>
      <c r="D51" s="4"/>
      <c r="E51" s="4"/>
      <c r="F51" s="4"/>
      <c r="G51" s="4"/>
      <c r="H51" s="4"/>
      <c r="I51" s="4"/>
      <c r="J51" s="4"/>
      <c r="K51" s="4"/>
      <c r="L51" s="4"/>
      <c r="M51" s="4"/>
      <c r="N51" s="4"/>
      <c r="O51" s="4"/>
      <c r="P51" s="4"/>
      <c r="Q51" s="4"/>
      <c r="R51" s="4"/>
      <c r="S51" s="4"/>
      <c r="T51" s="4"/>
      <c r="U51" s="4"/>
      <c r="V51" s="178"/>
      <c r="W51" s="178"/>
      <c r="X51" s="178"/>
      <c r="Y51" s="178"/>
      <c r="Z51" s="178"/>
      <c r="AA51" s="178"/>
      <c r="AB51" s="178"/>
      <c r="AC51" s="178"/>
      <c r="AD51" s="178"/>
      <c r="AE51" s="178"/>
      <c r="AF51" s="178"/>
      <c r="AG51" s="178"/>
      <c r="AH51" s="178"/>
      <c r="AI51" s="178"/>
    </row>
    <row r="52" spans="1:35" ht="12" customHeight="1" x14ac:dyDescent="0.25">
      <c r="A52" s="4"/>
      <c r="B52" s="4"/>
      <c r="C52" s="4"/>
      <c r="D52" s="4"/>
      <c r="E52" s="4"/>
      <c r="F52" s="75"/>
      <c r="G52" s="4"/>
      <c r="H52" s="4"/>
      <c r="I52" s="4"/>
      <c r="J52" s="4"/>
      <c r="K52" s="4"/>
      <c r="L52" s="4"/>
      <c r="M52" s="4"/>
      <c r="N52" s="4"/>
      <c r="O52" s="4"/>
      <c r="P52" s="4"/>
      <c r="Q52" s="4"/>
      <c r="R52" s="4"/>
      <c r="S52" s="4"/>
      <c r="T52" s="4"/>
      <c r="U52" s="4"/>
      <c r="V52" s="178"/>
      <c r="W52" s="178"/>
      <c r="X52" s="178"/>
      <c r="Y52" s="178"/>
      <c r="Z52" s="178"/>
      <c r="AA52" s="178"/>
      <c r="AB52" s="178"/>
      <c r="AC52" s="178"/>
      <c r="AD52" s="178"/>
      <c r="AE52" s="178"/>
      <c r="AF52" s="178"/>
      <c r="AG52" s="178"/>
      <c r="AH52" s="178"/>
      <c r="AI52" s="178"/>
    </row>
    <row r="53" spans="1:35" ht="12" customHeight="1" x14ac:dyDescent="0.25">
      <c r="A53" s="4"/>
      <c r="B53" s="4"/>
      <c r="C53" s="4"/>
      <c r="D53" s="4"/>
      <c r="E53" s="4"/>
      <c r="F53" s="75"/>
      <c r="G53" s="4"/>
      <c r="H53" s="4"/>
      <c r="I53" s="4"/>
      <c r="J53" s="4"/>
      <c r="K53" s="4"/>
      <c r="L53" s="4"/>
      <c r="M53" s="4"/>
      <c r="N53" s="4"/>
      <c r="O53" s="4"/>
      <c r="P53" s="4"/>
      <c r="Q53" s="4"/>
      <c r="R53" s="4"/>
      <c r="S53" s="4"/>
      <c r="T53" s="4"/>
      <c r="U53" s="4"/>
      <c r="V53" s="178"/>
      <c r="W53" s="178"/>
      <c r="X53" s="178"/>
      <c r="Y53" s="178"/>
      <c r="Z53" s="178"/>
      <c r="AA53" s="178"/>
      <c r="AB53" s="178"/>
      <c r="AC53" s="178"/>
      <c r="AD53" s="178"/>
      <c r="AE53" s="178"/>
      <c r="AF53" s="178"/>
      <c r="AG53" s="178"/>
      <c r="AH53" s="178"/>
      <c r="AI53" s="178"/>
    </row>
    <row r="54" spans="1:35" ht="12" customHeight="1" x14ac:dyDescent="0.25">
      <c r="A54" s="4"/>
      <c r="B54" s="4"/>
      <c r="C54" s="4"/>
      <c r="D54" s="4"/>
      <c r="E54" s="4"/>
      <c r="F54" s="75"/>
      <c r="G54" s="4"/>
      <c r="H54" s="4"/>
      <c r="I54" s="4"/>
      <c r="J54" s="4"/>
      <c r="K54" s="4"/>
      <c r="L54" s="4"/>
      <c r="M54" s="4"/>
      <c r="N54" s="4"/>
      <c r="O54" s="4"/>
      <c r="P54" s="4"/>
      <c r="Q54" s="4"/>
      <c r="R54" s="4"/>
      <c r="S54" s="4"/>
      <c r="T54" s="4"/>
      <c r="U54" s="4"/>
      <c r="V54" s="178"/>
      <c r="W54" s="178"/>
      <c r="X54" s="178"/>
      <c r="Y54" s="178"/>
      <c r="Z54" s="178"/>
      <c r="AA54" s="178"/>
      <c r="AB54" s="178"/>
      <c r="AC54" s="178"/>
      <c r="AD54" s="178"/>
      <c r="AE54" s="178"/>
      <c r="AF54" s="178"/>
      <c r="AG54" s="178"/>
      <c r="AH54" s="178"/>
      <c r="AI54" s="178"/>
    </row>
    <row r="55" spans="1:35" ht="12" customHeight="1" x14ac:dyDescent="0.25">
      <c r="A55" s="4"/>
      <c r="B55" s="4"/>
      <c r="C55" s="4"/>
      <c r="D55" s="4"/>
      <c r="E55" s="4"/>
      <c r="F55" s="75"/>
      <c r="G55" s="4"/>
      <c r="H55" s="4"/>
      <c r="I55" s="4"/>
      <c r="J55" s="4"/>
      <c r="K55" s="4"/>
      <c r="L55" s="4"/>
      <c r="M55" s="4"/>
      <c r="N55" s="4"/>
      <c r="O55" s="4"/>
      <c r="P55" s="4"/>
      <c r="Q55" s="4"/>
      <c r="R55" s="4"/>
      <c r="S55" s="4"/>
      <c r="T55" s="4"/>
      <c r="U55" s="4"/>
      <c r="V55" s="178"/>
      <c r="W55" s="178"/>
      <c r="X55" s="178"/>
      <c r="Y55" s="178"/>
      <c r="Z55" s="178"/>
      <c r="AA55" s="178"/>
      <c r="AB55" s="178"/>
      <c r="AC55" s="178"/>
      <c r="AD55" s="178"/>
      <c r="AE55" s="178"/>
      <c r="AF55" s="178"/>
      <c r="AG55" s="178"/>
      <c r="AH55" s="178"/>
      <c r="AI55" s="178"/>
    </row>
    <row r="56" spans="1:35" ht="12" customHeight="1" x14ac:dyDescent="0.25">
      <c r="A56" s="4"/>
      <c r="B56" s="4"/>
      <c r="C56" s="4"/>
      <c r="D56" s="4"/>
      <c r="E56" s="4"/>
      <c r="F56" s="75"/>
      <c r="G56" s="4"/>
      <c r="H56" s="4"/>
      <c r="I56" s="4"/>
      <c r="J56" s="4"/>
      <c r="K56" s="4"/>
      <c r="L56" s="4"/>
      <c r="M56" s="4"/>
      <c r="N56" s="4"/>
      <c r="O56" s="4"/>
      <c r="P56" s="4"/>
      <c r="Q56" s="4"/>
      <c r="R56" s="4"/>
      <c r="S56" s="4"/>
      <c r="T56" s="4"/>
      <c r="U56" s="4"/>
      <c r="V56" s="178"/>
      <c r="W56" s="178"/>
      <c r="X56" s="178"/>
      <c r="Y56" s="178"/>
      <c r="Z56" s="178"/>
      <c r="AA56" s="178"/>
      <c r="AB56" s="178"/>
      <c r="AC56" s="178"/>
      <c r="AD56" s="178"/>
      <c r="AE56" s="178"/>
      <c r="AF56" s="178"/>
      <c r="AG56" s="178"/>
      <c r="AH56" s="178"/>
      <c r="AI56" s="178"/>
    </row>
    <row r="57" spans="1:35" ht="12" customHeight="1" x14ac:dyDescent="0.25">
      <c r="A57" s="4"/>
      <c r="B57" s="4"/>
      <c r="C57" s="4"/>
      <c r="D57" s="4"/>
      <c r="E57" s="4"/>
      <c r="F57" s="75"/>
      <c r="G57" s="4"/>
      <c r="H57" s="4"/>
      <c r="I57" s="4"/>
      <c r="J57" s="4"/>
      <c r="K57" s="4"/>
      <c r="L57" s="4"/>
      <c r="M57" s="4"/>
      <c r="N57" s="4"/>
      <c r="O57" s="4"/>
      <c r="P57" s="4"/>
      <c r="Q57" s="4"/>
      <c r="R57" s="4"/>
      <c r="S57" s="4"/>
      <c r="T57" s="4"/>
      <c r="U57" s="4"/>
      <c r="V57" s="178"/>
      <c r="W57" s="178"/>
      <c r="X57" s="178"/>
      <c r="Y57" s="178"/>
      <c r="Z57" s="178"/>
      <c r="AA57" s="178"/>
      <c r="AB57" s="178"/>
      <c r="AC57" s="178"/>
      <c r="AD57" s="178"/>
      <c r="AE57" s="178"/>
      <c r="AF57" s="178"/>
      <c r="AG57" s="178"/>
      <c r="AH57" s="178"/>
      <c r="AI57" s="178"/>
    </row>
    <row r="58" spans="1:35" ht="12" customHeight="1" x14ac:dyDescent="0.25">
      <c r="A58" s="4"/>
      <c r="B58" s="4"/>
      <c r="C58" s="4"/>
      <c r="D58" s="4"/>
      <c r="E58" s="4"/>
      <c r="F58" s="75"/>
      <c r="G58" s="4"/>
      <c r="H58" s="4"/>
      <c r="I58" s="4"/>
      <c r="J58" s="4"/>
      <c r="K58" s="4"/>
      <c r="L58" s="4"/>
      <c r="M58" s="4"/>
      <c r="N58" s="4"/>
      <c r="O58" s="4"/>
      <c r="P58" s="4"/>
      <c r="Q58" s="4"/>
      <c r="R58" s="4"/>
      <c r="S58" s="4"/>
      <c r="T58" s="4"/>
      <c r="U58" s="4"/>
      <c r="V58" s="178"/>
      <c r="W58" s="178"/>
      <c r="X58" s="178"/>
      <c r="Y58" s="178"/>
      <c r="Z58" s="178"/>
      <c r="AA58" s="178"/>
      <c r="AB58" s="178"/>
      <c r="AC58" s="178"/>
      <c r="AD58" s="178"/>
      <c r="AE58" s="178"/>
      <c r="AF58" s="178"/>
      <c r="AG58" s="178"/>
      <c r="AH58" s="178"/>
      <c r="AI58" s="178"/>
    </row>
    <row r="59" spans="1:35" ht="12" customHeight="1" x14ac:dyDescent="0.25">
      <c r="A59" s="4"/>
      <c r="B59" s="4"/>
      <c r="C59" s="4"/>
      <c r="D59" s="4"/>
      <c r="E59" s="4"/>
      <c r="F59" s="75"/>
      <c r="G59" s="4"/>
      <c r="H59" s="4"/>
      <c r="I59" s="4"/>
      <c r="J59" s="4"/>
      <c r="K59" s="4"/>
      <c r="L59" s="4"/>
      <c r="M59" s="4"/>
      <c r="N59" s="4"/>
      <c r="O59" s="4"/>
      <c r="P59" s="4"/>
      <c r="Q59" s="4"/>
      <c r="R59" s="4"/>
      <c r="S59" s="4"/>
      <c r="T59" s="4"/>
      <c r="U59" s="4"/>
      <c r="V59" s="178"/>
      <c r="W59" s="178"/>
      <c r="X59" s="178"/>
      <c r="Y59" s="178"/>
      <c r="Z59" s="178"/>
      <c r="AA59" s="178"/>
      <c r="AB59" s="178"/>
      <c r="AC59" s="178"/>
      <c r="AD59" s="178"/>
      <c r="AE59" s="178"/>
      <c r="AF59" s="178"/>
      <c r="AG59" s="178"/>
      <c r="AH59" s="178"/>
      <c r="AI59" s="178"/>
    </row>
    <row r="60" spans="1:35" ht="12" customHeight="1" x14ac:dyDescent="0.25">
      <c r="A60" s="4"/>
      <c r="B60" s="4"/>
      <c r="C60" s="4"/>
      <c r="D60" s="4"/>
      <c r="E60" s="4"/>
      <c r="F60" s="75"/>
      <c r="G60" s="4"/>
      <c r="H60" s="4"/>
      <c r="I60" s="4"/>
      <c r="J60" s="4"/>
      <c r="K60" s="4"/>
      <c r="L60" s="4"/>
      <c r="M60" s="4"/>
      <c r="N60" s="4"/>
      <c r="O60" s="4"/>
      <c r="P60" s="4"/>
      <c r="Q60" s="4"/>
      <c r="R60" s="4"/>
      <c r="S60" s="4"/>
      <c r="T60" s="4"/>
      <c r="U60" s="4"/>
      <c r="V60" s="178"/>
      <c r="W60" s="178"/>
      <c r="X60" s="178"/>
      <c r="Y60" s="178"/>
      <c r="Z60" s="178"/>
      <c r="AA60" s="178"/>
      <c r="AB60" s="178"/>
      <c r="AC60" s="178"/>
      <c r="AD60" s="178"/>
      <c r="AE60" s="178"/>
      <c r="AF60" s="178"/>
      <c r="AG60" s="178"/>
      <c r="AH60" s="178"/>
      <c r="AI60" s="178"/>
    </row>
    <row r="61" spans="1:35" ht="12" customHeight="1" x14ac:dyDescent="0.25">
      <c r="A61" s="4"/>
      <c r="B61" s="4"/>
      <c r="C61" s="4"/>
      <c r="D61" s="4"/>
      <c r="E61" s="4"/>
      <c r="F61" s="75"/>
      <c r="G61" s="4"/>
      <c r="H61" s="4"/>
      <c r="I61" s="4"/>
      <c r="J61" s="4"/>
      <c r="K61" s="4"/>
      <c r="L61" s="4"/>
      <c r="M61" s="4"/>
      <c r="N61" s="4"/>
      <c r="O61" s="4"/>
      <c r="P61" s="4"/>
      <c r="Q61" s="4"/>
      <c r="R61" s="4"/>
      <c r="S61" s="4"/>
      <c r="T61" s="4"/>
      <c r="U61" s="4"/>
      <c r="V61" s="178"/>
      <c r="W61" s="178"/>
      <c r="X61" s="178"/>
      <c r="Y61" s="178"/>
      <c r="Z61" s="178"/>
      <c r="AA61" s="178"/>
      <c r="AB61" s="178"/>
      <c r="AC61" s="178"/>
      <c r="AD61" s="178"/>
      <c r="AE61" s="178"/>
      <c r="AF61" s="178"/>
      <c r="AG61" s="178"/>
      <c r="AH61" s="178"/>
      <c r="AI61" s="178"/>
    </row>
    <row r="62" spans="1:35" ht="12" customHeight="1" x14ac:dyDescent="0.25">
      <c r="A62" s="4"/>
      <c r="B62" s="4"/>
      <c r="C62" s="4"/>
      <c r="D62" s="4"/>
      <c r="E62" s="4"/>
      <c r="F62" s="75"/>
      <c r="G62" s="4"/>
      <c r="H62" s="4"/>
      <c r="I62" s="4"/>
      <c r="J62" s="4"/>
      <c r="K62" s="4"/>
      <c r="L62" s="4"/>
      <c r="M62" s="4"/>
      <c r="N62" s="4"/>
      <c r="O62" s="4"/>
      <c r="P62" s="4"/>
      <c r="Q62" s="4"/>
      <c r="R62" s="4"/>
      <c r="S62" s="4"/>
      <c r="T62" s="4"/>
      <c r="U62" s="4"/>
      <c r="V62" s="178"/>
      <c r="W62" s="178"/>
      <c r="X62" s="178"/>
      <c r="Y62" s="178"/>
      <c r="Z62" s="178"/>
      <c r="AA62" s="178"/>
      <c r="AB62" s="178"/>
      <c r="AC62" s="178"/>
      <c r="AD62" s="178"/>
      <c r="AE62" s="178"/>
      <c r="AF62" s="178"/>
      <c r="AG62" s="178"/>
      <c r="AH62" s="178"/>
      <c r="AI62" s="178"/>
    </row>
    <row r="63" spans="1:35" ht="15" customHeight="1" x14ac:dyDescent="0.3">
      <c r="A63" s="4"/>
      <c r="B63" s="89" t="s">
        <v>23</v>
      </c>
      <c r="C63" s="4"/>
      <c r="D63" s="4"/>
      <c r="E63" s="4"/>
      <c r="F63" s="75"/>
      <c r="G63" s="90" t="s">
        <v>24</v>
      </c>
      <c r="H63" s="4"/>
      <c r="I63" s="4"/>
      <c r="J63" s="91"/>
      <c r="K63" s="91"/>
      <c r="L63" s="91"/>
      <c r="M63" s="91"/>
      <c r="N63" s="91"/>
      <c r="O63" s="91"/>
      <c r="P63" s="91"/>
      <c r="Q63" s="91"/>
      <c r="R63" s="91"/>
      <c r="S63" s="4"/>
      <c r="T63" s="4"/>
      <c r="U63" s="4"/>
      <c r="V63" s="178"/>
      <c r="W63" s="178"/>
      <c r="X63" s="178"/>
      <c r="Y63" s="178"/>
      <c r="Z63" s="178"/>
      <c r="AA63" s="178"/>
      <c r="AB63" s="178"/>
      <c r="AC63" s="178"/>
      <c r="AD63" s="178"/>
      <c r="AE63" s="178"/>
      <c r="AF63" s="178"/>
      <c r="AG63" s="178"/>
      <c r="AH63" s="178"/>
      <c r="AI63" s="178"/>
    </row>
    <row r="64" spans="1:35" ht="12" customHeight="1" x14ac:dyDescent="0.25">
      <c r="A64" s="4"/>
      <c r="B64" s="5"/>
      <c r="C64" s="5"/>
      <c r="D64" s="5"/>
      <c r="E64" s="5"/>
      <c r="F64" s="92"/>
      <c r="G64" s="5"/>
      <c r="H64" s="5"/>
      <c r="I64" s="4"/>
      <c r="J64" s="4"/>
      <c r="K64" s="4"/>
      <c r="L64" s="4"/>
      <c r="M64" s="4"/>
      <c r="N64" s="4"/>
      <c r="O64" s="4"/>
      <c r="P64" s="4"/>
      <c r="Q64" s="4"/>
      <c r="R64" s="4"/>
      <c r="S64" s="4"/>
      <c r="T64" s="4"/>
      <c r="U64" s="4"/>
      <c r="V64" s="178"/>
      <c r="W64" s="178"/>
      <c r="X64" s="178"/>
      <c r="Y64" s="178"/>
      <c r="Z64" s="178"/>
      <c r="AA64" s="178"/>
      <c r="AB64" s="178"/>
      <c r="AC64" s="178"/>
      <c r="AD64" s="178"/>
      <c r="AE64" s="178"/>
      <c r="AF64" s="178"/>
      <c r="AG64" s="178"/>
      <c r="AH64" s="178"/>
      <c r="AI64" s="178"/>
    </row>
    <row r="65" spans="1:35" ht="12" customHeight="1" x14ac:dyDescent="0.25">
      <c r="A65" s="6"/>
      <c r="B65" s="95" t="s">
        <v>89</v>
      </c>
      <c r="C65" s="72"/>
      <c r="D65" s="72"/>
      <c r="E65" s="72"/>
      <c r="F65" s="94"/>
      <c r="G65" s="72"/>
      <c r="H65" s="73"/>
      <c r="I65" s="7"/>
      <c r="J65" s="4"/>
      <c r="K65" s="4"/>
      <c r="L65" s="54"/>
      <c r="M65" s="4"/>
      <c r="N65" s="4"/>
      <c r="O65" s="4"/>
      <c r="P65" s="4"/>
      <c r="Q65" s="15"/>
      <c r="R65" s="4"/>
      <c r="S65" s="4"/>
      <c r="T65" s="4"/>
      <c r="U65" s="4"/>
      <c r="V65" s="178"/>
      <c r="W65" s="178"/>
      <c r="X65" s="178"/>
      <c r="Y65" s="178"/>
      <c r="Z65" s="178"/>
      <c r="AA65" s="178"/>
      <c r="AB65" s="178"/>
      <c r="AC65" s="178"/>
      <c r="AD65" s="178"/>
      <c r="AE65" s="178"/>
      <c r="AF65" s="178"/>
      <c r="AG65" s="178"/>
      <c r="AH65" s="178"/>
      <c r="AI65" s="178"/>
    </row>
    <row r="66" spans="1:35" ht="12" customHeight="1" x14ac:dyDescent="0.25">
      <c r="A66" s="6"/>
      <c r="B66" s="302"/>
      <c r="C66" s="96" t="s">
        <v>25</v>
      </c>
      <c r="D66" s="84" t="s">
        <v>26</v>
      </c>
      <c r="E66" s="84" t="s">
        <v>27</v>
      </c>
      <c r="F66" s="97" t="s">
        <v>92</v>
      </c>
      <c r="G66" s="97" t="s">
        <v>45</v>
      </c>
      <c r="H66" s="97" t="s">
        <v>46</v>
      </c>
      <c r="I66" s="7"/>
      <c r="J66" s="4"/>
      <c r="K66" s="4"/>
      <c r="L66" s="54"/>
      <c r="M66" s="4"/>
      <c r="N66" s="4"/>
      <c r="O66" s="4"/>
      <c r="P66" s="4"/>
      <c r="Q66" s="15"/>
      <c r="R66" s="4"/>
      <c r="S66" s="4"/>
      <c r="T66" s="4"/>
      <c r="U66" s="4"/>
      <c r="V66" s="178"/>
      <c r="W66" s="178"/>
      <c r="X66" s="178"/>
      <c r="Y66" s="178"/>
      <c r="Z66" s="178"/>
      <c r="AA66" s="178"/>
      <c r="AB66" s="178"/>
      <c r="AC66" s="178"/>
      <c r="AD66" s="178"/>
      <c r="AE66" s="178"/>
      <c r="AF66" s="178"/>
      <c r="AG66" s="178"/>
      <c r="AH66" s="178"/>
      <c r="AI66" s="178"/>
    </row>
    <row r="67" spans="1:35" ht="12" customHeight="1" x14ac:dyDescent="0.35">
      <c r="A67" s="6"/>
      <c r="B67" s="30" t="s">
        <v>85</v>
      </c>
      <c r="C67" s="98">
        <f>EXP(E67-(F67/(0.008314*(273.15+$C$4))))</f>
        <v>33.862020911787013</v>
      </c>
      <c r="D67" s="99">
        <v>27.238</v>
      </c>
      <c r="E67" s="100">
        <v>35.977400000000003</v>
      </c>
      <c r="F67" s="101">
        <v>80.989999999999995</v>
      </c>
      <c r="G67" s="102"/>
      <c r="H67" s="103"/>
      <c r="I67" s="7"/>
      <c r="J67" s="4"/>
      <c r="K67" s="4"/>
      <c r="L67" s="54"/>
      <c r="M67" s="4"/>
      <c r="N67" s="4"/>
      <c r="O67" s="4"/>
      <c r="P67" s="4"/>
      <c r="Q67" s="15"/>
      <c r="R67" s="4"/>
      <c r="S67" s="4"/>
      <c r="T67" s="4"/>
      <c r="U67" s="4"/>
      <c r="V67" s="178"/>
      <c r="W67" s="178"/>
      <c r="X67" s="178"/>
      <c r="Y67" s="178"/>
      <c r="Z67" s="178"/>
      <c r="AA67" s="178"/>
      <c r="AB67" s="178"/>
      <c r="AC67" s="178"/>
      <c r="AD67" s="178"/>
      <c r="AE67" s="178"/>
      <c r="AF67" s="178"/>
      <c r="AG67" s="178"/>
      <c r="AH67" s="178"/>
      <c r="AI67" s="178"/>
    </row>
    <row r="68" spans="1:35" ht="12" customHeight="1" x14ac:dyDescent="0.35">
      <c r="A68" s="6"/>
      <c r="B68" s="23" t="s">
        <v>86</v>
      </c>
      <c r="C68" s="104">
        <f>EXP(E68-(F68/(0.008314*(273.15+$C$4))))</f>
        <v>17.670371463514623</v>
      </c>
      <c r="D68" s="105">
        <v>16.582000000000001</v>
      </c>
      <c r="E68" s="43">
        <v>12.3772</v>
      </c>
      <c r="F68" s="41">
        <v>23.72</v>
      </c>
      <c r="G68" s="106"/>
      <c r="H68" s="107"/>
      <c r="I68" s="7"/>
      <c r="J68" s="4"/>
      <c r="K68" s="4"/>
      <c r="L68" s="54"/>
      <c r="M68" s="4"/>
      <c r="N68" s="4"/>
      <c r="O68" s="4"/>
      <c r="P68" s="4"/>
      <c r="Q68" s="15"/>
      <c r="R68" s="4"/>
      <c r="S68" s="4"/>
      <c r="T68" s="4"/>
      <c r="U68" s="4"/>
      <c r="V68" s="178"/>
      <c r="W68" s="178"/>
      <c r="X68" s="178"/>
      <c r="Y68" s="178"/>
      <c r="Z68" s="178"/>
      <c r="AA68" s="178"/>
      <c r="AB68" s="178"/>
      <c r="AC68" s="178"/>
      <c r="AD68" s="178"/>
      <c r="AE68" s="178"/>
      <c r="AF68" s="178"/>
      <c r="AG68" s="178"/>
      <c r="AH68" s="178"/>
      <c r="AI68" s="178"/>
    </row>
    <row r="69" spans="1:35" ht="12" customHeight="1" x14ac:dyDescent="0.25">
      <c r="A69" s="6"/>
      <c r="B69" s="193" t="s">
        <v>42</v>
      </c>
      <c r="C69" s="104">
        <f>(EXP(E69-(F69/(0.008314*(273.15+$C$4)))))*$C$6/21</f>
        <v>3.9954222230623047</v>
      </c>
      <c r="D69" s="105">
        <f>3.743*C6/21</f>
        <v>3.7429999999999999</v>
      </c>
      <c r="E69" s="43">
        <v>11.186999999999999</v>
      </c>
      <c r="F69" s="41">
        <v>24.46</v>
      </c>
      <c r="G69" s="106"/>
      <c r="H69" s="107"/>
      <c r="I69" s="7"/>
      <c r="J69" s="4"/>
      <c r="K69" s="4"/>
      <c r="L69" s="54"/>
      <c r="M69" s="4"/>
      <c r="N69" s="4"/>
      <c r="O69" s="4"/>
      <c r="P69" s="4"/>
      <c r="Q69" s="15"/>
      <c r="R69" s="4"/>
      <c r="S69" s="4"/>
      <c r="T69" s="4"/>
      <c r="U69" s="4"/>
      <c r="V69" s="178"/>
      <c r="W69" s="178"/>
      <c r="X69" s="178"/>
      <c r="Y69" s="178"/>
      <c r="Z69" s="178"/>
      <c r="AA69" s="178"/>
      <c r="AB69" s="178"/>
      <c r="AC69" s="178"/>
      <c r="AD69" s="178"/>
      <c r="AE69" s="178"/>
      <c r="AF69" s="178"/>
      <c r="AG69" s="178"/>
      <c r="AH69" s="178"/>
      <c r="AI69" s="178"/>
    </row>
    <row r="70" spans="1:35" ht="17.25" customHeight="1" x14ac:dyDescent="0.25">
      <c r="A70" s="6"/>
      <c r="B70" s="108" t="s">
        <v>28</v>
      </c>
      <c r="C70" s="109"/>
      <c r="D70" s="109"/>
      <c r="E70" s="109"/>
      <c r="F70" s="109"/>
      <c r="G70" s="109"/>
      <c r="H70" s="110"/>
      <c r="I70" s="7"/>
      <c r="J70" s="4"/>
      <c r="K70" s="4"/>
      <c r="L70" s="54"/>
      <c r="M70" s="4"/>
      <c r="N70" s="4"/>
      <c r="O70" s="4"/>
      <c r="P70" s="4"/>
      <c r="Q70" s="15"/>
      <c r="R70" s="4"/>
      <c r="S70" s="4"/>
      <c r="T70" s="4"/>
      <c r="U70" s="4"/>
      <c r="V70" s="178"/>
      <c r="W70" s="178"/>
      <c r="X70" s="178"/>
      <c r="Y70" s="178"/>
      <c r="Z70" s="178"/>
      <c r="AA70" s="178"/>
      <c r="AB70" s="178"/>
      <c r="AC70" s="178"/>
      <c r="AD70" s="178"/>
      <c r="AE70" s="178"/>
      <c r="AF70" s="178"/>
      <c r="AG70" s="178"/>
      <c r="AH70" s="178"/>
      <c r="AI70" s="178"/>
    </row>
    <row r="71" spans="1:35" ht="12" customHeight="1" x14ac:dyDescent="0.35">
      <c r="A71" s="6"/>
      <c r="B71" s="23" t="s">
        <v>78</v>
      </c>
      <c r="C71" s="111">
        <f>EXP($E71-($F71/(0.008314*(273.15+$C$4))))</f>
        <v>1.191630596967022</v>
      </c>
      <c r="D71" s="112">
        <f>EXP($E71-($F71/(0.008314*(273.15+25))))</f>
        <v>0.99970852484472605</v>
      </c>
      <c r="E71" s="43">
        <v>26.355</v>
      </c>
      <c r="F71" s="41">
        <v>65.33</v>
      </c>
      <c r="G71" s="106"/>
      <c r="H71" s="107"/>
      <c r="I71" s="7"/>
      <c r="J71" s="4"/>
      <c r="K71" s="4"/>
      <c r="L71" s="54"/>
      <c r="M71" s="4"/>
      <c r="N71" s="4"/>
      <c r="O71" s="4"/>
      <c r="P71" s="4"/>
      <c r="Q71" s="15"/>
      <c r="R71" s="4"/>
      <c r="S71" s="4"/>
      <c r="T71" s="4"/>
      <c r="U71" s="4"/>
      <c r="V71" s="178"/>
      <c r="W71" s="178"/>
      <c r="X71" s="178"/>
      <c r="Y71" s="178"/>
      <c r="Z71" s="178"/>
      <c r="AA71" s="178"/>
      <c r="AB71" s="178"/>
      <c r="AC71" s="178"/>
      <c r="AD71" s="178"/>
      <c r="AE71" s="178"/>
      <c r="AF71" s="178"/>
      <c r="AG71" s="178"/>
      <c r="AH71" s="178"/>
      <c r="AI71" s="178"/>
    </row>
    <row r="72" spans="1:35" ht="12" customHeight="1" x14ac:dyDescent="0.25">
      <c r="A72" s="6"/>
      <c r="B72" s="301" t="s">
        <v>16</v>
      </c>
      <c r="C72" s="111">
        <f>EXP($E72-($F72/(0.008314*(273.15+$C$4))))</f>
        <v>1.12520144767847</v>
      </c>
      <c r="D72" s="112">
        <f>EXP($E72-($F72/(0.008314*(273.15+25))))</f>
        <v>0.99995411670395185</v>
      </c>
      <c r="E72" s="43">
        <v>17.71</v>
      </c>
      <c r="F72" s="41">
        <v>43.9</v>
      </c>
      <c r="G72" s="106"/>
      <c r="H72" s="107"/>
      <c r="I72" s="7"/>
      <c r="J72" s="4"/>
      <c r="K72" s="4"/>
      <c r="L72" s="54"/>
      <c r="M72" s="4"/>
      <c r="N72" s="4"/>
      <c r="O72" s="4"/>
      <c r="P72" s="4"/>
      <c r="Q72" s="15"/>
      <c r="R72" s="4"/>
      <c r="S72" s="4"/>
      <c r="T72" s="4"/>
      <c r="U72" s="4"/>
      <c r="V72" s="178"/>
      <c r="W72" s="178"/>
      <c r="X72" s="178"/>
      <c r="Y72" s="178"/>
      <c r="Z72" s="178"/>
      <c r="AA72" s="178"/>
      <c r="AB72" s="178"/>
      <c r="AC72" s="178"/>
      <c r="AD72" s="178"/>
      <c r="AE72" s="178"/>
      <c r="AF72" s="178"/>
      <c r="AG72" s="178"/>
      <c r="AH72" s="178"/>
      <c r="AI72" s="178"/>
    </row>
    <row r="73" spans="1:35" ht="12" customHeight="1" x14ac:dyDescent="0.25">
      <c r="A73" s="6"/>
      <c r="B73" s="23" t="s">
        <v>20</v>
      </c>
      <c r="C73" s="113">
        <f>(EXP(E73-F73/(0.008314*(273.15+$C$4))))/(1+EXP((H73*($C$4+273.15)-G73)/(0.008314*($C$4+273.15))))</f>
        <v>1.1222213460053425</v>
      </c>
      <c r="D73" s="114">
        <f>(EXP($E73-$F73/(0.008314*(273.15+25))))/(1+EXP(($H73*(25+273.15)-$G73)/(0.008314*(25+273.15))))</f>
        <v>0.99965157106280322</v>
      </c>
      <c r="E73" s="41">
        <v>21.46</v>
      </c>
      <c r="F73" s="41">
        <v>53.1</v>
      </c>
      <c r="G73" s="41">
        <v>201.8</v>
      </c>
      <c r="H73" s="42">
        <v>0.65</v>
      </c>
      <c r="I73" s="7"/>
      <c r="J73" s="4"/>
      <c r="K73" s="4"/>
      <c r="L73" s="54"/>
      <c r="M73" s="4"/>
      <c r="N73" s="4"/>
      <c r="O73" s="4"/>
      <c r="P73" s="4"/>
      <c r="Q73" s="15"/>
      <c r="R73" s="4"/>
      <c r="S73" s="4"/>
      <c r="T73" s="4"/>
      <c r="U73" s="4"/>
      <c r="V73" s="178"/>
      <c r="W73" s="178"/>
      <c r="X73" s="178"/>
      <c r="Y73" s="178"/>
      <c r="Z73" s="178"/>
      <c r="AA73" s="178"/>
      <c r="AB73" s="178"/>
      <c r="AC73" s="178"/>
      <c r="AD73" s="178"/>
      <c r="AE73" s="178"/>
      <c r="AF73" s="178"/>
      <c r="AG73" s="178"/>
      <c r="AH73" s="178"/>
      <c r="AI73" s="178"/>
    </row>
    <row r="74" spans="1:35" ht="12" customHeight="1" x14ac:dyDescent="0.35">
      <c r="A74" s="6"/>
      <c r="B74" s="23" t="s">
        <v>87</v>
      </c>
      <c r="C74" s="111">
        <f>EXP(E74-(F74/(0.008314*(273.15+$C$4))))</f>
        <v>1.132746142902235</v>
      </c>
      <c r="D74" s="112">
        <f>EXP($E74-($F74/(0.008314*(273.15+25))))</f>
        <v>0.99994354202804558</v>
      </c>
      <c r="E74" s="43">
        <v>18.714500000000001</v>
      </c>
      <c r="F74" s="41">
        <v>46.39</v>
      </c>
      <c r="G74" s="106"/>
      <c r="H74" s="107"/>
      <c r="I74" s="7"/>
      <c r="J74" s="4"/>
      <c r="K74" s="4"/>
      <c r="L74" s="54"/>
      <c r="M74" s="58"/>
      <c r="N74" s="4"/>
      <c r="O74" s="4"/>
      <c r="P74" s="4"/>
      <c r="Q74" s="15"/>
      <c r="R74" s="4"/>
      <c r="S74" s="4"/>
      <c r="T74" s="4"/>
      <c r="U74" s="4"/>
      <c r="V74" s="178"/>
      <c r="W74" s="178"/>
      <c r="X74" s="178"/>
      <c r="Y74" s="178"/>
      <c r="Z74" s="178"/>
      <c r="AA74" s="178"/>
      <c r="AB74" s="178"/>
      <c r="AC74" s="178"/>
      <c r="AD74" s="178"/>
      <c r="AE74" s="178"/>
      <c r="AF74" s="178"/>
      <c r="AG74" s="178"/>
      <c r="AH74" s="178"/>
      <c r="AI74" s="178"/>
    </row>
    <row r="75" spans="1:35" ht="15" customHeight="1" x14ac:dyDescent="0.25">
      <c r="A75" s="55"/>
      <c r="B75" s="115" t="s">
        <v>88</v>
      </c>
      <c r="C75" s="116">
        <f>(EXP($E75-$F75/(0.008314*(273.15+$C$4))))/(1+EXP(($H75*($C$4+273.15)-$G75)/(0.008314*($C$4+273.15))))</f>
        <v>1.1420025990692326</v>
      </c>
      <c r="D75" s="117">
        <f>(EXP($E75-$F75/(0.008314*(273.15+25))))/(1+EXP(($H75*(25+273.15)-$G75)/(0.008314*(25+273.15))))</f>
        <v>1.000157574143463</v>
      </c>
      <c r="E75" s="118">
        <v>20.010000000000002</v>
      </c>
      <c r="F75" s="119">
        <v>49.6</v>
      </c>
      <c r="G75" s="119">
        <v>437.4</v>
      </c>
      <c r="H75" s="120">
        <v>1.4</v>
      </c>
      <c r="I75" s="121"/>
      <c r="J75" s="59"/>
      <c r="K75" s="59"/>
      <c r="L75" s="58"/>
      <c r="M75" s="54"/>
      <c r="N75" s="58"/>
      <c r="O75" s="58"/>
      <c r="P75" s="58"/>
      <c r="Q75" s="59"/>
      <c r="R75" s="59"/>
      <c r="S75" s="59"/>
      <c r="T75" s="59"/>
      <c r="U75" s="59"/>
      <c r="V75" s="178"/>
      <c r="W75" s="178"/>
      <c r="X75" s="178"/>
      <c r="Y75" s="178"/>
      <c r="Z75" s="178"/>
      <c r="AA75" s="178"/>
      <c r="AB75" s="178"/>
      <c r="AC75" s="178"/>
      <c r="AD75" s="178"/>
      <c r="AE75" s="178"/>
      <c r="AF75" s="178"/>
      <c r="AG75" s="178"/>
      <c r="AH75" s="178"/>
      <c r="AI75" s="178"/>
    </row>
    <row r="76" spans="1:35" ht="12" customHeight="1" x14ac:dyDescent="0.25">
      <c r="A76" s="4"/>
      <c r="B76" s="87"/>
      <c r="C76" s="87"/>
      <c r="D76" s="87"/>
      <c r="E76" s="87"/>
      <c r="F76" s="122"/>
      <c r="G76" s="87"/>
      <c r="H76" s="87"/>
      <c r="I76" s="4"/>
      <c r="J76" s="4"/>
      <c r="K76" s="4"/>
      <c r="L76" s="4"/>
      <c r="M76" s="4"/>
      <c r="N76" s="4"/>
      <c r="O76" s="4"/>
      <c r="P76" s="4"/>
      <c r="Q76" s="4"/>
      <c r="R76" s="4"/>
      <c r="S76" s="4"/>
      <c r="T76" s="4"/>
      <c r="U76" s="4"/>
      <c r="V76" s="178"/>
      <c r="W76" s="178"/>
      <c r="X76" s="178"/>
      <c r="Y76" s="178"/>
      <c r="Z76" s="178"/>
      <c r="AA76" s="178"/>
      <c r="AB76" s="178"/>
      <c r="AC76" s="178"/>
      <c r="AD76" s="178"/>
      <c r="AE76" s="178"/>
      <c r="AF76" s="178"/>
      <c r="AG76" s="178"/>
      <c r="AH76" s="178"/>
      <c r="AI76" s="178"/>
    </row>
    <row r="77" spans="1:35" ht="12" customHeight="1" x14ac:dyDescent="0.25">
      <c r="A77" s="4"/>
      <c r="B77" s="4"/>
      <c r="C77" s="4"/>
      <c r="D77" s="4"/>
      <c r="E77" s="4"/>
      <c r="F77" s="75"/>
      <c r="G77" s="4"/>
      <c r="H77" s="4"/>
      <c r="I77" s="4"/>
      <c r="J77" s="4"/>
      <c r="K77" s="4"/>
      <c r="L77" s="4"/>
      <c r="M77" s="4"/>
      <c r="N77" s="4"/>
      <c r="O77" s="4"/>
      <c r="P77" s="4"/>
      <c r="Q77" s="4"/>
      <c r="R77" s="4"/>
      <c r="S77" s="4"/>
      <c r="T77" s="4"/>
      <c r="U77" s="4"/>
      <c r="V77" s="178"/>
      <c r="W77" s="178"/>
      <c r="X77" s="178"/>
      <c r="Y77" s="178"/>
      <c r="Z77" s="178"/>
      <c r="AA77" s="178"/>
      <c r="AB77" s="178"/>
      <c r="AC77" s="178"/>
      <c r="AD77" s="178"/>
      <c r="AE77" s="178"/>
      <c r="AF77" s="178"/>
      <c r="AG77" s="178"/>
      <c r="AH77" s="178"/>
      <c r="AI77" s="178"/>
    </row>
    <row r="78" spans="1:35" ht="16.5" customHeight="1" x14ac:dyDescent="0.25">
      <c r="A78" s="4"/>
      <c r="B78" s="5"/>
      <c r="C78" s="5"/>
      <c r="D78" s="5"/>
      <c r="E78" s="123"/>
      <c r="F78" s="123"/>
      <c r="G78" s="123"/>
      <c r="H78" s="123"/>
      <c r="I78" s="4"/>
      <c r="J78" s="4"/>
      <c r="K78" s="4"/>
      <c r="L78" s="4"/>
      <c r="M78" s="4"/>
      <c r="N78" s="4"/>
      <c r="O78" s="4"/>
      <c r="P78" s="4"/>
      <c r="Q78" s="4"/>
      <c r="R78" s="4"/>
      <c r="S78" s="4"/>
      <c r="T78" s="4"/>
      <c r="U78" s="4"/>
      <c r="V78" s="178"/>
      <c r="W78" s="178"/>
      <c r="X78" s="178"/>
      <c r="Y78" s="178"/>
      <c r="Z78" s="178"/>
      <c r="AA78" s="178"/>
      <c r="AB78" s="178"/>
      <c r="AC78" s="178"/>
      <c r="AD78" s="178"/>
      <c r="AE78" s="178"/>
      <c r="AF78" s="178"/>
      <c r="AG78" s="178"/>
      <c r="AH78" s="178"/>
      <c r="AI78" s="178"/>
    </row>
    <row r="79" spans="1:35" ht="12" customHeight="1" x14ac:dyDescent="0.25">
      <c r="A79" s="6"/>
      <c r="B79" s="124" t="s">
        <v>98</v>
      </c>
      <c r="C79" s="125"/>
      <c r="D79" s="126"/>
      <c r="E79" s="127"/>
      <c r="F79" s="127"/>
      <c r="G79" s="127"/>
      <c r="H79" s="128"/>
      <c r="I79" s="129"/>
      <c r="J79" s="4"/>
      <c r="K79" s="4"/>
      <c r="L79" s="4"/>
      <c r="M79" s="4"/>
      <c r="N79" s="4"/>
      <c r="O79" s="4"/>
      <c r="P79" s="4"/>
      <c r="Q79" s="4"/>
      <c r="R79" s="4"/>
      <c r="S79" s="4"/>
      <c r="T79" s="4"/>
      <c r="U79" s="4"/>
      <c r="V79" s="178"/>
      <c r="W79" s="178"/>
      <c r="X79" s="178"/>
      <c r="Y79" s="178"/>
      <c r="Z79" s="178"/>
      <c r="AA79" s="178"/>
      <c r="AB79" s="178"/>
      <c r="AC79" s="178"/>
      <c r="AD79" s="178"/>
      <c r="AE79" s="178"/>
      <c r="AF79" s="178"/>
      <c r="AG79" s="178"/>
      <c r="AH79" s="178"/>
      <c r="AI79" s="178"/>
    </row>
    <row r="80" spans="1:35" ht="12" customHeight="1" x14ac:dyDescent="0.35">
      <c r="A80" s="6"/>
      <c r="B80" s="130" t="s">
        <v>82</v>
      </c>
      <c r="C80" s="131" t="s">
        <v>13</v>
      </c>
      <c r="D80" s="131" t="s">
        <v>14</v>
      </c>
      <c r="E80" s="132" t="s">
        <v>15</v>
      </c>
      <c r="F80" s="133" t="s">
        <v>29</v>
      </c>
      <c r="G80" s="299" t="s">
        <v>16</v>
      </c>
      <c r="H80" s="134" t="s">
        <v>72</v>
      </c>
      <c r="I80" s="129"/>
      <c r="J80" s="4"/>
      <c r="K80" s="4"/>
      <c r="L80" s="4"/>
      <c r="M80" s="4"/>
      <c r="N80" s="4"/>
      <c r="O80" s="4"/>
      <c r="P80" s="4"/>
      <c r="Q80" s="4"/>
      <c r="R80" s="4"/>
      <c r="S80" s="4"/>
      <c r="T80" s="4"/>
      <c r="U80" s="4"/>
      <c r="V80" s="178"/>
      <c r="W80" s="178"/>
      <c r="X80" s="178"/>
      <c r="Y80" s="178"/>
      <c r="Z80" s="178"/>
      <c r="AA80" s="178"/>
      <c r="AB80" s="178"/>
      <c r="AC80" s="178"/>
      <c r="AD80" s="178"/>
      <c r="AE80" s="178"/>
      <c r="AF80" s="178"/>
      <c r="AG80" s="178"/>
      <c r="AH80" s="178"/>
      <c r="AI80" s="178"/>
    </row>
    <row r="81" spans="1:35" ht="12" hidden="1" customHeight="1" x14ac:dyDescent="0.25">
      <c r="A81" s="6"/>
      <c r="B81" s="135">
        <v>1</v>
      </c>
      <c r="C81" s="136">
        <f t="shared" ref="C81:C112" si="9">$C$44*((B81)-$C$69)/((B81)+$C$67*(1+$C$6/$C$68))-$C$47</f>
        <v>-4.2818836726699709</v>
      </c>
      <c r="D81" s="136">
        <f t="shared" ref="D81:D112" si="10">$C$45*(((B81)-$C$69)/(4*(B81)+8*$C$69))-$C$47</f>
        <v>-11.765942301257381</v>
      </c>
      <c r="E81" s="136">
        <f t="shared" ref="E81:E112" si="11">3*$C$46+$C$49*(D81+$C$47)/(B81/(2*$C$69)-0.5)</f>
        <v>40.53580271200569</v>
      </c>
      <c r="F81" s="137">
        <f t="shared" ref="F81:F112" si="12">IF(C81&lt;0,-1*MIN(ABS(C81),ABS(D81),ABS(E81)),MIN(ABS(C81),ABS(D81),ABS(E81)))</f>
        <v>-4.2818836726699709</v>
      </c>
      <c r="G81" s="137">
        <f t="shared" ref="G81:G112" si="13">(F81+$C$47)*(4*B81+8*$C$69)/(B81-$C$69)</f>
        <v>33.771675385182824</v>
      </c>
      <c r="H81" s="138">
        <f t="shared" ref="H81:H112" si="14">G81/4</f>
        <v>8.4429188462957061</v>
      </c>
      <c r="I81" s="129"/>
      <c r="J81" s="4"/>
      <c r="K81" s="4"/>
      <c r="L81" s="4"/>
      <c r="M81" s="4"/>
      <c r="N81" s="4"/>
      <c r="O81" s="4"/>
      <c r="P81" s="4"/>
      <c r="Q81" s="4"/>
      <c r="R81" s="4"/>
      <c r="S81" s="4"/>
      <c r="T81" s="4"/>
      <c r="U81" s="4"/>
      <c r="V81" s="178"/>
      <c r="W81" s="178"/>
      <c r="X81" s="178"/>
      <c r="Y81" s="178"/>
      <c r="Z81" s="178"/>
      <c r="AA81" s="178"/>
      <c r="AB81" s="178"/>
      <c r="AC81" s="178"/>
      <c r="AD81" s="178"/>
      <c r="AE81" s="178"/>
      <c r="AF81" s="178"/>
      <c r="AG81" s="178"/>
      <c r="AH81" s="178"/>
      <c r="AI81" s="178"/>
    </row>
    <row r="82" spans="1:35" ht="12" hidden="1" customHeight="1" x14ac:dyDescent="0.25">
      <c r="A82" s="6"/>
      <c r="B82" s="139">
        <v>2</v>
      </c>
      <c r="C82" s="105">
        <f t="shared" si="9"/>
        <v>-3.3182047250866678</v>
      </c>
      <c r="D82" s="105">
        <f t="shared" si="10"/>
        <v>-7.6418200107874767</v>
      </c>
      <c r="E82" s="105">
        <f t="shared" si="11"/>
        <v>38.961651296074351</v>
      </c>
      <c r="F82" s="140">
        <f t="shared" si="12"/>
        <v>-3.3182047250866678</v>
      </c>
      <c r="G82" s="140">
        <f t="shared" si="13"/>
        <v>37.034795774499329</v>
      </c>
      <c r="H82" s="138">
        <f t="shared" si="14"/>
        <v>9.2586989436248324</v>
      </c>
      <c r="I82" s="129"/>
      <c r="J82" s="4"/>
      <c r="K82" s="4"/>
      <c r="L82" s="4"/>
      <c r="M82" s="4"/>
      <c r="N82" s="4"/>
      <c r="O82" s="4"/>
      <c r="P82" s="4"/>
      <c r="Q82" s="4"/>
      <c r="R82" s="4"/>
      <c r="S82" s="4"/>
      <c r="T82" s="4"/>
      <c r="U82" s="4"/>
      <c r="V82" s="178"/>
      <c r="W82" s="178"/>
      <c r="X82" s="178"/>
      <c r="Y82" s="178"/>
      <c r="Z82" s="178"/>
      <c r="AA82" s="178"/>
      <c r="AB82" s="178"/>
      <c r="AC82" s="178"/>
      <c r="AD82" s="178"/>
      <c r="AE82" s="178"/>
      <c r="AF82" s="178"/>
      <c r="AG82" s="178"/>
      <c r="AH82" s="178"/>
      <c r="AI82" s="178"/>
    </row>
    <row r="83" spans="1:35" ht="12" customHeight="1" x14ac:dyDescent="0.25">
      <c r="A83" s="6"/>
      <c r="B83" s="139">
        <v>3</v>
      </c>
      <c r="C83" s="105">
        <f t="shared" si="9"/>
        <v>-2.3795224224975988</v>
      </c>
      <c r="D83" s="105">
        <f t="shared" si="10"/>
        <v>-4.2681627661447079</v>
      </c>
      <c r="E83" s="105">
        <f>IF(B83&gt;$C$69*(1+3*$C$49),3*$C$46*(B83-$C$69)/(B83-$C$69*(1+3*$C$49))-$C$47,1000000)</f>
        <v>1000000</v>
      </c>
      <c r="F83" s="140">
        <f t="shared" si="12"/>
        <v>-2.3795224224975988</v>
      </c>
      <c r="G83" s="140">
        <f t="shared" si="13"/>
        <v>40.213274839908379</v>
      </c>
      <c r="H83" s="138">
        <f t="shared" si="14"/>
        <v>10.053318709977095</v>
      </c>
      <c r="I83" s="129"/>
      <c r="J83" s="4"/>
      <c r="K83" s="4"/>
      <c r="L83" s="4"/>
      <c r="M83" s="4"/>
      <c r="N83" s="4"/>
      <c r="O83" s="4"/>
      <c r="P83" s="4"/>
      <c r="Q83" s="4"/>
      <c r="R83" s="4"/>
      <c r="S83" s="4"/>
      <c r="T83" s="4"/>
      <c r="U83" s="4"/>
      <c r="V83" s="178"/>
      <c r="W83" s="178"/>
      <c r="X83" s="178"/>
      <c r="Y83" s="178"/>
      <c r="Z83" s="178"/>
      <c r="AA83" s="178"/>
      <c r="AB83" s="178"/>
      <c r="AC83" s="178"/>
      <c r="AD83" s="178"/>
      <c r="AE83" s="178"/>
      <c r="AF83" s="178"/>
      <c r="AG83" s="178"/>
      <c r="AH83" s="178"/>
      <c r="AI83" s="178"/>
    </row>
    <row r="84" spans="1:35" ht="12" customHeight="1" x14ac:dyDescent="0.25">
      <c r="A84" s="6"/>
      <c r="B84" s="139">
        <v>4</v>
      </c>
      <c r="C84" s="105">
        <f t="shared" si="9"/>
        <v>-1.4648766438057279</v>
      </c>
      <c r="D84" s="105">
        <f t="shared" si="10"/>
        <v>-1.4572110523427002</v>
      </c>
      <c r="E84" s="105">
        <f t="shared" ref="E84:E147" si="15">IF(B84&gt;$C$69*(1+3*$C$49),3*$C$46*(B84-$C$69)/(B84-$C$69*(1+3*$C$49))-$C$47,1000000)</f>
        <v>1000000</v>
      </c>
      <c r="F84" s="140">
        <f t="shared" si="12"/>
        <v>-1.4572110523427002</v>
      </c>
      <c r="G84" s="140">
        <f t="shared" si="13"/>
        <v>123.62612920774338</v>
      </c>
      <c r="H84" s="138">
        <f t="shared" si="14"/>
        <v>30.906532301935844</v>
      </c>
      <c r="I84" s="129"/>
      <c r="J84" s="4"/>
      <c r="K84" s="4"/>
      <c r="L84" s="4"/>
      <c r="M84" s="4"/>
      <c r="N84" s="4"/>
      <c r="O84" s="4"/>
      <c r="P84" s="4"/>
      <c r="Q84" s="4"/>
      <c r="R84" s="4"/>
      <c r="S84" s="4"/>
      <c r="T84" s="4"/>
      <c r="U84" s="4"/>
      <c r="V84" s="178"/>
      <c r="W84" s="178"/>
      <c r="X84" s="178"/>
      <c r="Y84" s="178"/>
      <c r="Z84" s="178"/>
      <c r="AA84" s="178"/>
      <c r="AB84" s="178"/>
      <c r="AC84" s="178"/>
      <c r="AD84" s="178"/>
      <c r="AE84" s="178"/>
      <c r="AF84" s="178"/>
      <c r="AG84" s="178"/>
      <c r="AH84" s="178"/>
      <c r="AI84" s="178"/>
    </row>
    <row r="85" spans="1:35" ht="12" customHeight="1" x14ac:dyDescent="0.25">
      <c r="A85" s="6"/>
      <c r="B85" s="139">
        <v>5</v>
      </c>
      <c r="C85" s="105">
        <f t="shared" si="9"/>
        <v>-0.57335581731969709</v>
      </c>
      <c r="D85" s="105">
        <f t="shared" si="10"/>
        <v>0.92098177107931201</v>
      </c>
      <c r="E85" s="105">
        <f t="shared" si="15"/>
        <v>1000000</v>
      </c>
      <c r="F85" s="140">
        <f t="shared" si="12"/>
        <v>-0.57335581731969709</v>
      </c>
      <c r="G85" s="140">
        <f t="shared" si="13"/>
        <v>46.329148898004988</v>
      </c>
      <c r="H85" s="138">
        <f t="shared" si="14"/>
        <v>11.582287224501247</v>
      </c>
      <c r="I85" s="129"/>
      <c r="J85" s="4"/>
      <c r="K85" s="4"/>
      <c r="L85" s="4"/>
      <c r="M85" s="4"/>
      <c r="N85" s="4"/>
      <c r="O85" s="4"/>
      <c r="P85" s="4"/>
      <c r="Q85" s="4"/>
      <c r="R85" s="4"/>
      <c r="S85" s="4"/>
      <c r="T85" s="4"/>
      <c r="U85" s="4"/>
      <c r="V85" s="178"/>
      <c r="W85" s="178"/>
      <c r="X85" s="178"/>
      <c r="Y85" s="178"/>
      <c r="Z85" s="178"/>
      <c r="AA85" s="178"/>
      <c r="AB85" s="178"/>
      <c r="AC85" s="178"/>
      <c r="AD85" s="178"/>
      <c r="AE85" s="178"/>
      <c r="AF85" s="178"/>
      <c r="AG85" s="178"/>
      <c r="AH85" s="178"/>
      <c r="AI85" s="178"/>
    </row>
    <row r="86" spans="1:35" ht="12" customHeight="1" x14ac:dyDescent="0.25">
      <c r="A86" s="6"/>
      <c r="B86" s="139">
        <v>7.5</v>
      </c>
      <c r="C86" s="105">
        <f t="shared" si="9"/>
        <v>1.5598535839772223</v>
      </c>
      <c r="D86" s="105">
        <f t="shared" si="10"/>
        <v>5.5231421484106633</v>
      </c>
      <c r="E86" s="105">
        <f t="shared" si="15"/>
        <v>1000000</v>
      </c>
      <c r="F86" s="140">
        <f t="shared" si="12"/>
        <v>1.5598535839772223</v>
      </c>
      <c r="G86" s="140">
        <f t="shared" si="13"/>
        <v>53.552424979224881</v>
      </c>
      <c r="H86" s="138">
        <f t="shared" si="14"/>
        <v>13.38810624480622</v>
      </c>
      <c r="I86" s="129"/>
      <c r="J86" s="4"/>
      <c r="K86" s="4"/>
      <c r="L86" s="4"/>
      <c r="M86" s="4"/>
      <c r="N86" s="4"/>
      <c r="O86" s="4"/>
      <c r="P86" s="4"/>
      <c r="Q86" s="4"/>
      <c r="R86" s="4"/>
      <c r="S86" s="4"/>
      <c r="T86" s="4"/>
      <c r="U86" s="4"/>
      <c r="V86" s="178"/>
      <c r="W86" s="178"/>
      <c r="X86" s="178"/>
      <c r="Y86" s="178"/>
      <c r="Z86" s="178"/>
      <c r="AA86" s="178"/>
      <c r="AB86" s="178"/>
      <c r="AC86" s="178"/>
      <c r="AD86" s="178"/>
      <c r="AE86" s="178"/>
      <c r="AF86" s="178"/>
      <c r="AG86" s="178"/>
      <c r="AH86" s="178"/>
      <c r="AI86" s="178"/>
    </row>
    <row r="87" spans="1:35" ht="12" customHeight="1" x14ac:dyDescent="0.25">
      <c r="A87" s="6"/>
      <c r="B87" s="139">
        <v>10</v>
      </c>
      <c r="C87" s="105">
        <f t="shared" si="9"/>
        <v>3.5662442502390705</v>
      </c>
      <c r="D87" s="105">
        <f t="shared" si="10"/>
        <v>8.8462740757120617</v>
      </c>
      <c r="E87" s="105">
        <f t="shared" si="15"/>
        <v>1000000</v>
      </c>
      <c r="F87" s="140">
        <f t="shared" si="12"/>
        <v>3.5662442502390705</v>
      </c>
      <c r="G87" s="140">
        <f t="shared" si="13"/>
        <v>60.346279206747482</v>
      </c>
      <c r="H87" s="138">
        <f t="shared" si="14"/>
        <v>15.086569801686871</v>
      </c>
      <c r="I87" s="129"/>
      <c r="J87" s="4"/>
      <c r="K87" s="4"/>
      <c r="L87" s="4"/>
      <c r="M87" s="4"/>
      <c r="N87" s="4"/>
      <c r="O87" s="4"/>
      <c r="P87" s="4"/>
      <c r="Q87" s="4"/>
      <c r="R87" s="4"/>
      <c r="S87" s="4"/>
      <c r="T87" s="4"/>
      <c r="U87" s="4"/>
      <c r="V87" s="178"/>
      <c r="W87" s="178"/>
      <c r="X87" s="178"/>
      <c r="Y87" s="178"/>
      <c r="Z87" s="178"/>
      <c r="AA87" s="178"/>
      <c r="AB87" s="178"/>
      <c r="AC87" s="178"/>
      <c r="AD87" s="178"/>
      <c r="AE87" s="178"/>
      <c r="AF87" s="178"/>
      <c r="AG87" s="178"/>
      <c r="AH87" s="178"/>
      <c r="AI87" s="178"/>
    </row>
    <row r="88" spans="1:35" ht="12" customHeight="1" x14ac:dyDescent="0.25">
      <c r="A88" s="6"/>
      <c r="B88" s="139">
        <v>12.5</v>
      </c>
      <c r="C88" s="105">
        <f t="shared" si="9"/>
        <v>5.4567987368716091</v>
      </c>
      <c r="D88" s="105">
        <f t="shared" si="10"/>
        <v>11.358523870742456</v>
      </c>
      <c r="E88" s="105">
        <f t="shared" si="15"/>
        <v>127.02878673386437</v>
      </c>
      <c r="F88" s="140">
        <f t="shared" si="12"/>
        <v>5.4567987368716091</v>
      </c>
      <c r="G88" s="140">
        <f t="shared" si="13"/>
        <v>66.747899692403209</v>
      </c>
      <c r="H88" s="138">
        <f t="shared" si="14"/>
        <v>16.686974923100802</v>
      </c>
      <c r="I88" s="129"/>
      <c r="J88" s="4"/>
      <c r="K88" s="4"/>
      <c r="L88" s="4"/>
      <c r="M88" s="4"/>
      <c r="N88" s="4"/>
      <c r="O88" s="4"/>
      <c r="P88" s="4"/>
      <c r="Q88" s="4"/>
      <c r="R88" s="4"/>
      <c r="S88" s="4"/>
      <c r="T88" s="4"/>
      <c r="U88" s="4"/>
      <c r="V88" s="178"/>
      <c r="W88" s="178"/>
      <c r="X88" s="178"/>
      <c r="Y88" s="178"/>
      <c r="Z88" s="178"/>
      <c r="AA88" s="178"/>
      <c r="AB88" s="178"/>
      <c r="AC88" s="178"/>
      <c r="AD88" s="178"/>
      <c r="AE88" s="178"/>
      <c r="AF88" s="178"/>
      <c r="AG88" s="178"/>
      <c r="AH88" s="178"/>
      <c r="AI88" s="178"/>
    </row>
    <row r="89" spans="1:35" ht="12" customHeight="1" x14ac:dyDescent="0.25">
      <c r="A89" s="6"/>
      <c r="B89" s="139">
        <v>15</v>
      </c>
      <c r="C89" s="105">
        <f t="shared" si="9"/>
        <v>7.2412670537546227</v>
      </c>
      <c r="D89" s="105">
        <f t="shared" si="10"/>
        <v>13.324414918290246</v>
      </c>
      <c r="E89" s="105">
        <f t="shared" si="15"/>
        <v>64.44414319430436</v>
      </c>
      <c r="F89" s="140">
        <f t="shared" si="12"/>
        <v>7.2412670537546227</v>
      </c>
      <c r="G89" s="140">
        <f t="shared" si="13"/>
        <v>72.790301016529781</v>
      </c>
      <c r="H89" s="138">
        <f t="shared" si="14"/>
        <v>18.197575254132445</v>
      </c>
      <c r="I89" s="129"/>
      <c r="J89" s="4"/>
      <c r="K89" s="4"/>
      <c r="L89" s="4"/>
      <c r="M89" s="4"/>
      <c r="N89" s="4"/>
      <c r="O89" s="4"/>
      <c r="P89" s="4"/>
      <c r="Q89" s="4"/>
      <c r="R89" s="4"/>
      <c r="S89" s="4"/>
      <c r="T89" s="4"/>
      <c r="U89" s="4"/>
      <c r="V89" s="178"/>
      <c r="W89" s="178"/>
      <c r="X89" s="178"/>
      <c r="Y89" s="178"/>
      <c r="Z89" s="178"/>
      <c r="AA89" s="178"/>
      <c r="AB89" s="178"/>
      <c r="AC89" s="178"/>
      <c r="AD89" s="178"/>
      <c r="AE89" s="178"/>
      <c r="AF89" s="178"/>
      <c r="AG89" s="178"/>
      <c r="AH89" s="178"/>
      <c r="AI89" s="178"/>
    </row>
    <row r="90" spans="1:35" ht="12" customHeight="1" x14ac:dyDescent="0.25">
      <c r="A90" s="6"/>
      <c r="B90" s="139">
        <v>17.5</v>
      </c>
      <c r="C90" s="105">
        <f t="shared" si="9"/>
        <v>8.9283348533944054</v>
      </c>
      <c r="D90" s="105">
        <f t="shared" si="10"/>
        <v>14.904698684034811</v>
      </c>
      <c r="E90" s="105">
        <f t="shared" si="15"/>
        <v>48.972623005827423</v>
      </c>
      <c r="F90" s="140">
        <f t="shared" si="12"/>
        <v>8.9283348533944054</v>
      </c>
      <c r="G90" s="140">
        <f t="shared" si="13"/>
        <v>78.502893731115392</v>
      </c>
      <c r="H90" s="138">
        <f t="shared" si="14"/>
        <v>19.625723432778848</v>
      </c>
      <c r="I90" s="129"/>
      <c r="J90" s="4"/>
      <c r="K90" s="4"/>
      <c r="L90" s="4"/>
      <c r="M90" s="4"/>
      <c r="N90" s="4"/>
      <c r="O90" s="4"/>
      <c r="P90" s="4"/>
      <c r="Q90" s="4"/>
      <c r="R90" s="4"/>
      <c r="S90" s="4"/>
      <c r="T90" s="4"/>
      <c r="U90" s="4"/>
      <c r="V90" s="178"/>
      <c r="W90" s="178"/>
      <c r="X90" s="178"/>
      <c r="Y90" s="178"/>
      <c r="Z90" s="178"/>
      <c r="AA90" s="178"/>
      <c r="AB90" s="178"/>
      <c r="AC90" s="178"/>
      <c r="AD90" s="178"/>
      <c r="AE90" s="178"/>
      <c r="AF90" s="178"/>
      <c r="AG90" s="178"/>
      <c r="AH90" s="178"/>
      <c r="AI90" s="178"/>
    </row>
    <row r="91" spans="1:35" ht="12" customHeight="1" x14ac:dyDescent="0.25">
      <c r="A91" s="6"/>
      <c r="B91" s="139">
        <v>20</v>
      </c>
      <c r="C91" s="105">
        <f t="shared" si="9"/>
        <v>10.525764810391109</v>
      </c>
      <c r="D91" s="105">
        <f t="shared" si="10"/>
        <v>16.202696617212549</v>
      </c>
      <c r="E91" s="105">
        <f t="shared" si="15"/>
        <v>41.962925904783901</v>
      </c>
      <c r="F91" s="140">
        <f t="shared" si="12"/>
        <v>10.525764810391109</v>
      </c>
      <c r="G91" s="140">
        <f t="shared" si="13"/>
        <v>83.911963085855376</v>
      </c>
      <c r="H91" s="138">
        <f t="shared" si="14"/>
        <v>20.977990771463844</v>
      </c>
      <c r="I91" s="129"/>
      <c r="J91" s="4"/>
      <c r="K91" s="4"/>
      <c r="L91" s="4"/>
      <c r="M91" s="4"/>
      <c r="N91" s="4"/>
      <c r="O91" s="4"/>
      <c r="P91" s="4"/>
      <c r="Q91" s="4"/>
      <c r="R91" s="4"/>
      <c r="S91" s="4"/>
      <c r="T91" s="4"/>
      <c r="U91" s="4"/>
      <c r="V91" s="178"/>
      <c r="W91" s="178"/>
      <c r="X91" s="178"/>
      <c r="Y91" s="178"/>
      <c r="Z91" s="178"/>
      <c r="AA91" s="178"/>
      <c r="AB91" s="178"/>
      <c r="AC91" s="178"/>
      <c r="AD91" s="178"/>
      <c r="AE91" s="178"/>
      <c r="AF91" s="178"/>
      <c r="AG91" s="178"/>
      <c r="AH91" s="178"/>
      <c r="AI91" s="178"/>
    </row>
    <row r="92" spans="1:35" ht="12" customHeight="1" x14ac:dyDescent="0.25">
      <c r="A92" s="6"/>
      <c r="B92" s="139">
        <v>22.5</v>
      </c>
      <c r="C92" s="105">
        <f t="shared" si="9"/>
        <v>12.040516048632398</v>
      </c>
      <c r="D92" s="105">
        <f t="shared" si="10"/>
        <v>17.287844110076769</v>
      </c>
      <c r="E92" s="105">
        <f t="shared" si="15"/>
        <v>37.963761593386096</v>
      </c>
      <c r="F92" s="140">
        <f t="shared" si="12"/>
        <v>12.040516048632398</v>
      </c>
      <c r="G92" s="140">
        <f t="shared" si="13"/>
        <v>89.04107342145322</v>
      </c>
      <c r="H92" s="138">
        <f t="shared" si="14"/>
        <v>22.260268355363305</v>
      </c>
      <c r="I92" s="129"/>
      <c r="J92" s="4"/>
      <c r="K92" s="4"/>
      <c r="L92" s="4"/>
      <c r="M92" s="4"/>
      <c r="N92" s="4"/>
      <c r="O92" s="4"/>
      <c r="P92" s="4"/>
      <c r="Q92" s="4"/>
      <c r="R92" s="4"/>
      <c r="S92" s="4"/>
      <c r="T92" s="4"/>
      <c r="U92" s="4"/>
      <c r="V92" s="178"/>
      <c r="W92" s="178"/>
      <c r="X92" s="178"/>
      <c r="Y92" s="178"/>
      <c r="Z92" s="178"/>
      <c r="AA92" s="178"/>
      <c r="AB92" s="178"/>
      <c r="AC92" s="178"/>
      <c r="AD92" s="178"/>
      <c r="AE92" s="178"/>
      <c r="AF92" s="178"/>
      <c r="AG92" s="178"/>
      <c r="AH92" s="178"/>
      <c r="AI92" s="178"/>
    </row>
    <row r="93" spans="1:35" ht="12" customHeight="1" x14ac:dyDescent="0.25">
      <c r="A93" s="6"/>
      <c r="B93" s="139">
        <v>25</v>
      </c>
      <c r="C93" s="105">
        <f t="shared" si="9"/>
        <v>13.478845492567672</v>
      </c>
      <c r="D93" s="105">
        <f t="shared" si="10"/>
        <v>18.208529687660775</v>
      </c>
      <c r="E93" s="105">
        <f t="shared" si="15"/>
        <v>35.378533501032415</v>
      </c>
      <c r="F93" s="140">
        <f t="shared" si="12"/>
        <v>13.478845492567672</v>
      </c>
      <c r="G93" s="140">
        <f t="shared" si="13"/>
        <v>93.911411355917394</v>
      </c>
      <c r="H93" s="138">
        <f t="shared" si="14"/>
        <v>23.477852838979349</v>
      </c>
      <c r="I93" s="129"/>
      <c r="J93" s="4"/>
      <c r="K93" s="4"/>
      <c r="L93" s="4"/>
      <c r="M93" s="4"/>
      <c r="N93" s="4"/>
      <c r="O93" s="4"/>
      <c r="P93" s="4"/>
      <c r="Q93" s="4"/>
      <c r="R93" s="4"/>
      <c r="S93" s="4"/>
      <c r="T93" s="4"/>
      <c r="U93" s="4"/>
      <c r="V93" s="178"/>
      <c r="W93" s="178"/>
      <c r="X93" s="178"/>
      <c r="Y93" s="178"/>
      <c r="Z93" s="178"/>
      <c r="AA93" s="178"/>
      <c r="AB93" s="178"/>
      <c r="AC93" s="178"/>
      <c r="AD93" s="178"/>
      <c r="AE93" s="178"/>
      <c r="AF93" s="178"/>
      <c r="AG93" s="178"/>
      <c r="AH93" s="178"/>
      <c r="AI93" s="178"/>
    </row>
    <row r="94" spans="1:35" ht="12" customHeight="1" x14ac:dyDescent="0.25">
      <c r="A94" s="6"/>
      <c r="B94" s="139">
        <v>27.5</v>
      </c>
      <c r="C94" s="105">
        <f t="shared" si="9"/>
        <v>14.846394255890408</v>
      </c>
      <c r="D94" s="105">
        <f t="shared" si="10"/>
        <v>18.999507788295116</v>
      </c>
      <c r="E94" s="105">
        <f t="shared" si="15"/>
        <v>33.570025506485649</v>
      </c>
      <c r="F94" s="140">
        <f t="shared" si="12"/>
        <v>14.846394255890408</v>
      </c>
      <c r="G94" s="140">
        <f t="shared" si="13"/>
        <v>98.542078305915524</v>
      </c>
      <c r="H94" s="138">
        <f t="shared" si="14"/>
        <v>24.635519576478881</v>
      </c>
      <c r="I94" s="129"/>
      <c r="J94" s="4"/>
      <c r="K94" s="4"/>
      <c r="L94" s="4"/>
      <c r="M94" s="4"/>
      <c r="N94" s="4"/>
      <c r="O94" s="4"/>
      <c r="P94" s="4"/>
      <c r="Q94" s="4"/>
      <c r="R94" s="4"/>
      <c r="S94" s="4"/>
      <c r="T94" s="4"/>
      <c r="U94" s="4"/>
      <c r="V94" s="178"/>
      <c r="W94" s="178"/>
      <c r="X94" s="178"/>
      <c r="Y94" s="178"/>
      <c r="Z94" s="178"/>
      <c r="AA94" s="178"/>
      <c r="AB94" s="178"/>
      <c r="AC94" s="178"/>
      <c r="AD94" s="178"/>
      <c r="AE94" s="178"/>
      <c r="AF94" s="178"/>
      <c r="AG94" s="178"/>
      <c r="AH94" s="178"/>
      <c r="AI94" s="178"/>
    </row>
    <row r="95" spans="1:35" ht="12" customHeight="1" x14ac:dyDescent="0.25">
      <c r="A95" s="6"/>
      <c r="B95" s="139">
        <v>30</v>
      </c>
      <c r="C95" s="105">
        <f t="shared" si="9"/>
        <v>16.14826158284114</v>
      </c>
      <c r="D95" s="105">
        <f t="shared" si="10"/>
        <v>19.686384741381126</v>
      </c>
      <c r="E95" s="105">
        <f t="shared" si="15"/>
        <v>32.233911279898663</v>
      </c>
      <c r="F95" s="140">
        <f t="shared" si="12"/>
        <v>16.14826158284114</v>
      </c>
      <c r="G95" s="140">
        <f t="shared" si="13"/>
        <v>102.95034085996565</v>
      </c>
      <c r="H95" s="138">
        <f t="shared" si="14"/>
        <v>25.737585214991412</v>
      </c>
      <c r="I95" s="129"/>
      <c r="J95" s="4"/>
      <c r="K95" s="4"/>
      <c r="L95" s="4"/>
      <c r="M95" s="4"/>
      <c r="N95" s="4"/>
      <c r="O95" s="4"/>
      <c r="P95" s="4"/>
      <c r="Q95" s="4"/>
      <c r="R95" s="4"/>
      <c r="S95" s="4"/>
      <c r="T95" s="4"/>
      <c r="U95" s="4"/>
      <c r="V95" s="178"/>
      <c r="W95" s="178"/>
      <c r="X95" s="178"/>
      <c r="Y95" s="178"/>
      <c r="Z95" s="178"/>
      <c r="AA95" s="178"/>
      <c r="AB95" s="178"/>
      <c r="AC95" s="178"/>
      <c r="AD95" s="178"/>
      <c r="AE95" s="178"/>
      <c r="AF95" s="178"/>
      <c r="AG95" s="178"/>
      <c r="AH95" s="178"/>
      <c r="AI95" s="178"/>
    </row>
    <row r="96" spans="1:35" ht="12" customHeight="1" x14ac:dyDescent="0.25">
      <c r="A96" s="6"/>
      <c r="B96" s="139">
        <v>32.5</v>
      </c>
      <c r="C96" s="105">
        <f t="shared" si="9"/>
        <v>17.389068385467052</v>
      </c>
      <c r="D96" s="105">
        <f t="shared" si="10"/>
        <v>20.288442896232393</v>
      </c>
      <c r="E96" s="105">
        <f t="shared" si="15"/>
        <v>31.206483182322568</v>
      </c>
      <c r="F96" s="140">
        <f t="shared" si="12"/>
        <v>17.389068385467052</v>
      </c>
      <c r="G96" s="140">
        <f t="shared" si="13"/>
        <v>107.15184592241927</v>
      </c>
      <c r="H96" s="138">
        <f t="shared" si="14"/>
        <v>26.787961480604817</v>
      </c>
      <c r="I96" s="129"/>
      <c r="J96" s="4"/>
      <c r="K96" s="4"/>
      <c r="L96" s="4"/>
      <c r="M96" s="4"/>
      <c r="N96" s="4"/>
      <c r="O96" s="4"/>
      <c r="P96" s="4"/>
      <c r="Q96" s="4"/>
      <c r="R96" s="4"/>
      <c r="S96" s="4"/>
      <c r="T96" s="4"/>
      <c r="U96" s="4"/>
      <c r="V96" s="178"/>
      <c r="W96" s="178"/>
      <c r="X96" s="178"/>
      <c r="Y96" s="178"/>
      <c r="Z96" s="178"/>
      <c r="AA96" s="178"/>
      <c r="AB96" s="178"/>
      <c r="AC96" s="178"/>
      <c r="AD96" s="178"/>
      <c r="AE96" s="178"/>
      <c r="AF96" s="178"/>
      <c r="AG96" s="178"/>
      <c r="AH96" s="178"/>
      <c r="AI96" s="178"/>
    </row>
    <row r="97" spans="1:35" ht="12" customHeight="1" x14ac:dyDescent="0.25">
      <c r="A97" s="6"/>
      <c r="B97" s="139">
        <v>35</v>
      </c>
      <c r="C97" s="105">
        <f t="shared" si="9"/>
        <v>18.573012045609655</v>
      </c>
      <c r="D97" s="105">
        <f t="shared" si="10"/>
        <v>20.820479379887395</v>
      </c>
      <c r="E97" s="105">
        <f t="shared" si="15"/>
        <v>30.391844008101224</v>
      </c>
      <c r="F97" s="140">
        <f t="shared" si="12"/>
        <v>18.573012045609655</v>
      </c>
      <c r="G97" s="140">
        <f t="shared" si="13"/>
        <v>111.16080627887592</v>
      </c>
      <c r="H97" s="138">
        <f t="shared" si="14"/>
        <v>27.790201569718981</v>
      </c>
      <c r="I97" s="129"/>
      <c r="J97" s="4"/>
      <c r="K97" s="4"/>
      <c r="L97" s="4"/>
      <c r="M97" s="4"/>
      <c r="N97" s="4"/>
      <c r="O97" s="4"/>
      <c r="P97" s="4"/>
      <c r="Q97" s="4"/>
      <c r="R97" s="4"/>
      <c r="S97" s="4"/>
      <c r="T97" s="4"/>
      <c r="U97" s="4"/>
      <c r="V97" s="178"/>
      <c r="W97" s="178"/>
      <c r="X97" s="178"/>
      <c r="Y97" s="178"/>
      <c r="Z97" s="178"/>
      <c r="AA97" s="178"/>
      <c r="AB97" s="178"/>
      <c r="AC97" s="178"/>
      <c r="AD97" s="178"/>
      <c r="AE97" s="178"/>
      <c r="AF97" s="178"/>
      <c r="AG97" s="178"/>
      <c r="AH97" s="178"/>
      <c r="AI97" s="178"/>
    </row>
    <row r="98" spans="1:35" ht="12" customHeight="1" x14ac:dyDescent="0.25">
      <c r="A98" s="6"/>
      <c r="B98" s="139">
        <v>37.5</v>
      </c>
      <c r="C98" s="105">
        <f t="shared" si="9"/>
        <v>19.703913851341767</v>
      </c>
      <c r="D98" s="105">
        <f t="shared" si="10"/>
        <v>21.294038549026389</v>
      </c>
      <c r="E98" s="105">
        <f t="shared" si="15"/>
        <v>29.730091360427121</v>
      </c>
      <c r="F98" s="140">
        <f t="shared" si="12"/>
        <v>19.703913851341767</v>
      </c>
      <c r="G98" s="140">
        <f t="shared" si="13"/>
        <v>114.99016122105216</v>
      </c>
      <c r="H98" s="138">
        <f t="shared" si="14"/>
        <v>28.74754030526304</v>
      </c>
      <c r="I98" s="129"/>
      <c r="J98" s="4"/>
      <c r="K98" s="4"/>
      <c r="L98" s="4"/>
      <c r="M98" s="4"/>
      <c r="N98" s="4"/>
      <c r="O98" s="4"/>
      <c r="P98" s="4"/>
      <c r="Q98" s="4"/>
      <c r="R98" s="4"/>
      <c r="S98" s="4"/>
      <c r="T98" s="4"/>
      <c r="U98" s="4"/>
      <c r="V98" s="178"/>
      <c r="W98" s="178"/>
      <c r="X98" s="178"/>
      <c r="Y98" s="178"/>
      <c r="Z98" s="178"/>
      <c r="AA98" s="178"/>
      <c r="AB98" s="178"/>
      <c r="AC98" s="178"/>
      <c r="AD98" s="178"/>
      <c r="AE98" s="178"/>
      <c r="AF98" s="178"/>
      <c r="AG98" s="178"/>
      <c r="AH98" s="178"/>
      <c r="AI98" s="178"/>
    </row>
    <row r="99" spans="1:35" ht="12" customHeight="1" x14ac:dyDescent="0.25">
      <c r="A99" s="6"/>
      <c r="B99" s="139">
        <v>40</v>
      </c>
      <c r="C99" s="105">
        <f t="shared" si="9"/>
        <v>20.785260197493159</v>
      </c>
      <c r="D99" s="105">
        <f t="shared" si="10"/>
        <v>21.718259227188145</v>
      </c>
      <c r="E99" s="105">
        <f t="shared" si="15"/>
        <v>29.181878223217108</v>
      </c>
      <c r="F99" s="140">
        <f t="shared" si="12"/>
        <v>20.785260197493159</v>
      </c>
      <c r="G99" s="140">
        <f t="shared" si="13"/>
        <v>118.65171605618514</v>
      </c>
      <c r="H99" s="138">
        <f t="shared" si="14"/>
        <v>29.662929014046284</v>
      </c>
      <c r="I99" s="129"/>
      <c r="J99" s="4"/>
      <c r="K99" s="4"/>
      <c r="L99" s="4"/>
      <c r="M99" s="4"/>
      <c r="N99" s="4"/>
      <c r="O99" s="4"/>
      <c r="P99" s="4"/>
      <c r="Q99" s="4"/>
      <c r="R99" s="4"/>
      <c r="S99" s="4"/>
      <c r="T99" s="4"/>
      <c r="U99" s="4"/>
      <c r="V99" s="178"/>
      <c r="W99" s="178"/>
      <c r="X99" s="178"/>
      <c r="Y99" s="178"/>
      <c r="Z99" s="178"/>
      <c r="AA99" s="178"/>
      <c r="AB99" s="178"/>
      <c r="AC99" s="178"/>
      <c r="AD99" s="178"/>
      <c r="AE99" s="178"/>
      <c r="AF99" s="178"/>
      <c r="AG99" s="178"/>
      <c r="AH99" s="178"/>
      <c r="AI99" s="178"/>
    </row>
    <row r="100" spans="1:35" ht="12" customHeight="1" x14ac:dyDescent="0.25">
      <c r="A100" s="6"/>
      <c r="B100" s="139">
        <v>42.5</v>
      </c>
      <c r="C100" s="105">
        <f t="shared" si="9"/>
        <v>21.820238486149069</v>
      </c>
      <c r="D100" s="105">
        <f t="shared" si="10"/>
        <v>22.100470241735106</v>
      </c>
      <c r="E100" s="105">
        <f t="shared" si="15"/>
        <v>28.720292658059211</v>
      </c>
      <c r="F100" s="140">
        <f t="shared" si="12"/>
        <v>21.820238486149069</v>
      </c>
      <c r="G100" s="140">
        <f t="shared" si="13"/>
        <v>122.15626366997542</v>
      </c>
      <c r="H100" s="138">
        <f t="shared" si="14"/>
        <v>30.539065917493854</v>
      </c>
      <c r="I100" s="129"/>
      <c r="J100" s="4"/>
      <c r="K100" s="4"/>
      <c r="L100" s="4"/>
      <c r="M100" s="4"/>
      <c r="N100" s="4"/>
      <c r="O100" s="4"/>
      <c r="P100" s="4"/>
      <c r="Q100" s="4"/>
      <c r="R100" s="4"/>
      <c r="S100" s="4"/>
      <c r="T100" s="4"/>
      <c r="U100" s="4"/>
      <c r="V100" s="178"/>
      <c r="W100" s="178"/>
      <c r="X100" s="178"/>
      <c r="Y100" s="178"/>
      <c r="Z100" s="178"/>
      <c r="AA100" s="178"/>
      <c r="AB100" s="178"/>
      <c r="AC100" s="178"/>
      <c r="AD100" s="178"/>
      <c r="AE100" s="178"/>
      <c r="AF100" s="178"/>
      <c r="AG100" s="178"/>
      <c r="AH100" s="178"/>
      <c r="AI100" s="178"/>
    </row>
    <row r="101" spans="1:35" ht="12" customHeight="1" x14ac:dyDescent="0.25">
      <c r="A101" s="6"/>
      <c r="B101" s="139">
        <v>45</v>
      </c>
      <c r="C101" s="105">
        <f t="shared" si="9"/>
        <v>22.811768505852339</v>
      </c>
      <c r="D101" s="105">
        <f t="shared" si="10"/>
        <v>22.446617383499706</v>
      </c>
      <c r="E101" s="105">
        <f t="shared" si="15"/>
        <v>28.326305092642695</v>
      </c>
      <c r="F101" s="140">
        <f t="shared" si="12"/>
        <v>22.446617383499706</v>
      </c>
      <c r="G101" s="140">
        <f t="shared" si="13"/>
        <v>123.62612920774362</v>
      </c>
      <c r="H101" s="138">
        <f t="shared" si="14"/>
        <v>30.906532301935904</v>
      </c>
      <c r="I101" s="129"/>
      <c r="J101" s="4"/>
      <c r="K101" s="4"/>
      <c r="L101" s="4"/>
      <c r="M101" s="4"/>
      <c r="N101" s="4"/>
      <c r="O101" s="4"/>
      <c r="P101" s="4"/>
      <c r="Q101" s="4"/>
      <c r="R101" s="4"/>
      <c r="S101" s="4"/>
      <c r="T101" s="4"/>
      <c r="U101" s="4"/>
      <c r="V101" s="178"/>
      <c r="W101" s="178"/>
      <c r="X101" s="178"/>
      <c r="Y101" s="178"/>
      <c r="Z101" s="178"/>
      <c r="AA101" s="178"/>
      <c r="AB101" s="178"/>
      <c r="AC101" s="178"/>
      <c r="AD101" s="178"/>
      <c r="AE101" s="178"/>
      <c r="AF101" s="178"/>
      <c r="AG101" s="178"/>
      <c r="AH101" s="178"/>
      <c r="AI101" s="178"/>
    </row>
    <row r="102" spans="1:35" ht="12" customHeight="1" x14ac:dyDescent="0.25">
      <c r="A102" s="6"/>
      <c r="B102" s="139">
        <v>47.5</v>
      </c>
      <c r="C102" s="105">
        <f t="shared" si="9"/>
        <v>23.762529940164288</v>
      </c>
      <c r="D102" s="105">
        <f t="shared" si="10"/>
        <v>22.761574952892538</v>
      </c>
      <c r="E102" s="105">
        <f t="shared" si="15"/>
        <v>27.986079338201449</v>
      </c>
      <c r="F102" s="140">
        <f t="shared" si="12"/>
        <v>22.761574952892538</v>
      </c>
      <c r="G102" s="140">
        <f t="shared" si="13"/>
        <v>123.62612920774362</v>
      </c>
      <c r="H102" s="138">
        <f t="shared" si="14"/>
        <v>30.906532301935904</v>
      </c>
      <c r="I102" s="129"/>
      <c r="J102" s="4"/>
      <c r="K102" s="4"/>
      <c r="L102" s="4"/>
      <c r="M102" s="4"/>
      <c r="N102" s="4"/>
      <c r="O102" s="4"/>
      <c r="P102" s="4"/>
      <c r="Q102" s="4"/>
      <c r="R102" s="4"/>
      <c r="S102" s="4"/>
      <c r="T102" s="4"/>
      <c r="U102" s="4"/>
      <c r="V102" s="178"/>
      <c r="W102" s="178"/>
      <c r="X102" s="178"/>
      <c r="Y102" s="178"/>
      <c r="Z102" s="178"/>
      <c r="AA102" s="178"/>
      <c r="AB102" s="178"/>
      <c r="AC102" s="178"/>
      <c r="AD102" s="178"/>
      <c r="AE102" s="178"/>
      <c r="AF102" s="178"/>
      <c r="AG102" s="178"/>
      <c r="AH102" s="178"/>
      <c r="AI102" s="178"/>
    </row>
    <row r="103" spans="1:35" ht="12" customHeight="1" x14ac:dyDescent="0.25">
      <c r="A103" s="6"/>
      <c r="B103" s="139">
        <v>50</v>
      </c>
      <c r="C103" s="105">
        <f t="shared" si="9"/>
        <v>24.67498655138343</v>
      </c>
      <c r="D103" s="105">
        <f t="shared" si="10"/>
        <v>23.049376721020444</v>
      </c>
      <c r="E103" s="105">
        <f t="shared" si="15"/>
        <v>27.689314080242376</v>
      </c>
      <c r="F103" s="140">
        <f t="shared" si="12"/>
        <v>23.049376721020444</v>
      </c>
      <c r="G103" s="140">
        <f t="shared" si="13"/>
        <v>123.62612920774363</v>
      </c>
      <c r="H103" s="138">
        <f t="shared" si="14"/>
        <v>30.906532301935908</v>
      </c>
      <c r="I103" s="129"/>
      <c r="J103" s="4"/>
      <c r="K103" s="4"/>
      <c r="L103" s="4"/>
      <c r="M103" s="4"/>
      <c r="N103" s="4"/>
      <c r="O103" s="4"/>
      <c r="P103" s="4"/>
      <c r="Q103" s="4"/>
      <c r="R103" s="4"/>
      <c r="S103" s="4"/>
      <c r="T103" s="4"/>
      <c r="U103" s="4"/>
      <c r="V103" s="178"/>
      <c r="W103" s="178"/>
      <c r="X103" s="178"/>
      <c r="Y103" s="178"/>
      <c r="Z103" s="178"/>
      <c r="AA103" s="178"/>
      <c r="AB103" s="178"/>
      <c r="AC103" s="178"/>
      <c r="AD103" s="178"/>
      <c r="AE103" s="178"/>
      <c r="AF103" s="178"/>
      <c r="AG103" s="178"/>
      <c r="AH103" s="178"/>
      <c r="AI103" s="178"/>
    </row>
    <row r="104" spans="1:35" ht="12" customHeight="1" x14ac:dyDescent="0.25">
      <c r="A104" s="6"/>
      <c r="B104" s="139">
        <v>52.5</v>
      </c>
      <c r="C104" s="105">
        <f t="shared" si="9"/>
        <v>25.551407499000224</v>
      </c>
      <c r="D104" s="105">
        <f t="shared" si="10"/>
        <v>23.313389619050476</v>
      </c>
      <c r="E104" s="105">
        <f t="shared" si="15"/>
        <v>27.428181786936424</v>
      </c>
      <c r="F104" s="140">
        <f t="shared" si="12"/>
        <v>23.313389619050476</v>
      </c>
      <c r="G104" s="140">
        <f t="shared" si="13"/>
        <v>123.62612920774362</v>
      </c>
      <c r="H104" s="138">
        <f t="shared" si="14"/>
        <v>30.906532301935904</v>
      </c>
      <c r="I104" s="129"/>
      <c r="J104" s="4"/>
      <c r="K104" s="4"/>
      <c r="L104" s="4"/>
      <c r="M104" s="4"/>
      <c r="N104" s="4"/>
      <c r="O104" s="4"/>
      <c r="P104" s="4"/>
      <c r="Q104" s="4"/>
      <c r="R104" s="4"/>
      <c r="S104" s="4"/>
      <c r="T104" s="4"/>
      <c r="U104" s="4"/>
      <c r="V104" s="178"/>
      <c r="W104" s="178"/>
      <c r="X104" s="178"/>
      <c r="Y104" s="178"/>
      <c r="Z104" s="178"/>
      <c r="AA104" s="178"/>
      <c r="AB104" s="178"/>
      <c r="AC104" s="178"/>
      <c r="AD104" s="178"/>
      <c r="AE104" s="178"/>
      <c r="AF104" s="178"/>
      <c r="AG104" s="178"/>
      <c r="AH104" s="178"/>
      <c r="AI104" s="178"/>
    </row>
    <row r="105" spans="1:35" ht="12" customHeight="1" x14ac:dyDescent="0.25">
      <c r="A105" s="6"/>
      <c r="B105" s="139">
        <v>55</v>
      </c>
      <c r="C105" s="105">
        <f t="shared" si="9"/>
        <v>26.393886181271334</v>
      </c>
      <c r="D105" s="105">
        <f t="shared" si="10"/>
        <v>23.556446066952599</v>
      </c>
      <c r="E105" s="105">
        <f t="shared" si="15"/>
        <v>27.196628189993163</v>
      </c>
      <c r="F105" s="140">
        <f t="shared" si="12"/>
        <v>23.556446066952599</v>
      </c>
      <c r="G105" s="140">
        <f t="shared" si="13"/>
        <v>123.62612920774362</v>
      </c>
      <c r="H105" s="138">
        <f t="shared" si="14"/>
        <v>30.906532301935904</v>
      </c>
      <c r="I105" s="129"/>
      <c r="J105" s="4"/>
      <c r="K105" s="4"/>
      <c r="L105" s="4"/>
      <c r="M105" s="4"/>
      <c r="N105" s="4"/>
      <c r="O105" s="4"/>
      <c r="P105" s="4"/>
      <c r="Q105" s="4"/>
      <c r="R105" s="4"/>
      <c r="S105" s="4"/>
      <c r="T105" s="4"/>
      <c r="U105" s="4"/>
      <c r="V105" s="178"/>
      <c r="W105" s="178"/>
      <c r="X105" s="178"/>
      <c r="Y105" s="178"/>
      <c r="Z105" s="178"/>
      <c r="AA105" s="178"/>
      <c r="AB105" s="178"/>
      <c r="AC105" s="178"/>
      <c r="AD105" s="178"/>
      <c r="AE105" s="178"/>
      <c r="AF105" s="178"/>
      <c r="AG105" s="178"/>
      <c r="AH105" s="178"/>
      <c r="AI105" s="178"/>
    </row>
    <row r="106" spans="1:35" ht="12" customHeight="1" x14ac:dyDescent="0.25">
      <c r="A106" s="6"/>
      <c r="B106" s="139">
        <v>57.5</v>
      </c>
      <c r="C106" s="105">
        <f t="shared" si="9"/>
        <v>27.204356929274145</v>
      </c>
      <c r="D106" s="105">
        <f t="shared" si="10"/>
        <v>23.780945993713658</v>
      </c>
      <c r="E106" s="105">
        <f t="shared" si="15"/>
        <v>26.989897051697067</v>
      </c>
      <c r="F106" s="140">
        <f t="shared" si="12"/>
        <v>23.780945993713658</v>
      </c>
      <c r="G106" s="140">
        <f t="shared" si="13"/>
        <v>123.62612920774362</v>
      </c>
      <c r="H106" s="138">
        <f t="shared" si="14"/>
        <v>30.906532301935904</v>
      </c>
      <c r="I106" s="129"/>
      <c r="J106" s="4"/>
      <c r="K106" s="4"/>
      <c r="L106" s="4"/>
      <c r="M106" s="4"/>
      <c r="N106" s="4"/>
      <c r="O106" s="4"/>
      <c r="P106" s="4"/>
      <c r="Q106" s="4"/>
      <c r="R106" s="4"/>
      <c r="S106" s="4"/>
      <c r="T106" s="4"/>
      <c r="U106" s="4"/>
      <c r="V106" s="178"/>
      <c r="W106" s="178"/>
      <c r="X106" s="178"/>
      <c r="Y106" s="178"/>
      <c r="Z106" s="178"/>
      <c r="AA106" s="178"/>
      <c r="AB106" s="178"/>
      <c r="AC106" s="178"/>
      <c r="AD106" s="178"/>
      <c r="AE106" s="178"/>
      <c r="AF106" s="178"/>
      <c r="AG106" s="178"/>
      <c r="AH106" s="178"/>
      <c r="AI106" s="178"/>
    </row>
    <row r="107" spans="1:35" ht="12" customHeight="1" x14ac:dyDescent="0.25">
      <c r="A107" s="6"/>
      <c r="B107" s="139">
        <v>60</v>
      </c>
      <c r="C107" s="105">
        <f t="shared" si="9"/>
        <v>27.984609833682306</v>
      </c>
      <c r="D107" s="105">
        <f t="shared" si="10"/>
        <v>23.988936350061973</v>
      </c>
      <c r="E107" s="105">
        <f t="shared" si="15"/>
        <v>26.804199991181605</v>
      </c>
      <c r="F107" s="140">
        <f t="shared" si="12"/>
        <v>23.988936350061973</v>
      </c>
      <c r="G107" s="140">
        <f t="shared" si="13"/>
        <v>123.62612920774363</v>
      </c>
      <c r="H107" s="138">
        <f t="shared" si="14"/>
        <v>30.906532301935908</v>
      </c>
      <c r="I107" s="129"/>
      <c r="J107" s="4"/>
      <c r="K107" s="4"/>
      <c r="L107" s="4"/>
      <c r="M107" s="4"/>
      <c r="N107" s="4"/>
      <c r="O107" s="4"/>
      <c r="P107" s="4"/>
      <c r="Q107" s="4"/>
      <c r="R107" s="4"/>
      <c r="S107" s="4"/>
      <c r="T107" s="4"/>
      <c r="U107" s="4"/>
      <c r="V107" s="178"/>
      <c r="W107" s="178"/>
      <c r="X107" s="178"/>
      <c r="Y107" s="178"/>
      <c r="Z107" s="178"/>
      <c r="AA107" s="178"/>
      <c r="AB107" s="178"/>
      <c r="AC107" s="178"/>
      <c r="AD107" s="178"/>
      <c r="AE107" s="178"/>
      <c r="AF107" s="178"/>
      <c r="AG107" s="178"/>
      <c r="AH107" s="178"/>
      <c r="AI107" s="178"/>
    </row>
    <row r="108" spans="1:35" ht="12" customHeight="1" x14ac:dyDescent="0.25">
      <c r="A108" s="6"/>
      <c r="B108" s="139">
        <v>62.5</v>
      </c>
      <c r="C108" s="105">
        <f t="shared" si="9"/>
        <v>28.736303943473608</v>
      </c>
      <c r="D108" s="105">
        <f t="shared" si="10"/>
        <v>24.182173701393634</v>
      </c>
      <c r="E108" s="105">
        <f t="shared" si="15"/>
        <v>26.636482213461985</v>
      </c>
      <c r="F108" s="140">
        <f t="shared" si="12"/>
        <v>24.182173701393634</v>
      </c>
      <c r="G108" s="140">
        <f t="shared" si="13"/>
        <v>123.62612920774362</v>
      </c>
      <c r="H108" s="138">
        <f t="shared" si="14"/>
        <v>30.906532301935904</v>
      </c>
      <c r="I108" s="129"/>
      <c r="J108" s="4"/>
      <c r="K108" s="4"/>
      <c r="L108" s="4"/>
      <c r="M108" s="4"/>
      <c r="N108" s="4"/>
      <c r="O108" s="4"/>
      <c r="P108" s="4"/>
      <c r="Q108" s="4"/>
      <c r="R108" s="4"/>
      <c r="S108" s="4"/>
      <c r="T108" s="4"/>
      <c r="U108" s="4"/>
      <c r="V108" s="178"/>
      <c r="W108" s="178"/>
      <c r="X108" s="178"/>
      <c r="Y108" s="178"/>
      <c r="Z108" s="178"/>
      <c r="AA108" s="178"/>
      <c r="AB108" s="178"/>
      <c r="AC108" s="178"/>
      <c r="AD108" s="178"/>
      <c r="AE108" s="178"/>
      <c r="AF108" s="178"/>
      <c r="AG108" s="178"/>
      <c r="AH108" s="178"/>
      <c r="AI108" s="178"/>
    </row>
    <row r="109" spans="1:35" ht="12" customHeight="1" x14ac:dyDescent="0.25">
      <c r="A109" s="6"/>
      <c r="B109" s="139">
        <v>65</v>
      </c>
      <c r="C109" s="105">
        <f t="shared" si="9"/>
        <v>29.460979041388544</v>
      </c>
      <c r="D109" s="105">
        <f t="shared" si="10"/>
        <v>24.362173957525346</v>
      </c>
      <c r="E109" s="105">
        <f t="shared" si="15"/>
        <v>26.484253143116202</v>
      </c>
      <c r="F109" s="140">
        <f t="shared" si="12"/>
        <v>24.362173957525346</v>
      </c>
      <c r="G109" s="140">
        <f t="shared" si="13"/>
        <v>123.62612920774362</v>
      </c>
      <c r="H109" s="138">
        <f t="shared" si="14"/>
        <v>30.906532301935904</v>
      </c>
      <c r="I109" s="129"/>
      <c r="J109" s="4"/>
      <c r="K109" s="4"/>
      <c r="L109" s="4"/>
      <c r="M109" s="4"/>
      <c r="N109" s="4"/>
      <c r="O109" s="4"/>
      <c r="P109" s="4"/>
      <c r="Q109" s="4"/>
      <c r="R109" s="4"/>
      <c r="S109" s="4"/>
      <c r="T109" s="4"/>
      <c r="U109" s="4"/>
      <c r="V109" s="178"/>
      <c r="W109" s="178"/>
      <c r="X109" s="178"/>
      <c r="Y109" s="178"/>
      <c r="Z109" s="178"/>
      <c r="AA109" s="178"/>
      <c r="AB109" s="178"/>
      <c r="AC109" s="178"/>
      <c r="AD109" s="178"/>
      <c r="AE109" s="178"/>
      <c r="AF109" s="178"/>
      <c r="AG109" s="178"/>
      <c r="AH109" s="178"/>
      <c r="AI109" s="178"/>
    </row>
    <row r="110" spans="1:35" ht="12" customHeight="1" x14ac:dyDescent="0.25">
      <c r="A110" s="6"/>
      <c r="B110" s="139">
        <v>67.5</v>
      </c>
      <c r="C110" s="105">
        <f t="shared" si="9"/>
        <v>30.160066172029694</v>
      </c>
      <c r="D110" s="105">
        <f t="shared" si="10"/>
        <v>24.530252221165625</v>
      </c>
      <c r="E110" s="105">
        <f t="shared" si="15"/>
        <v>26.345461909786724</v>
      </c>
      <c r="F110" s="140">
        <f t="shared" si="12"/>
        <v>24.530252221165625</v>
      </c>
      <c r="G110" s="140">
        <f t="shared" si="13"/>
        <v>123.62612920774362</v>
      </c>
      <c r="H110" s="138">
        <f t="shared" si="14"/>
        <v>30.906532301935904</v>
      </c>
      <c r="I110" s="129"/>
      <c r="J110" s="4"/>
      <c r="K110" s="4"/>
      <c r="L110" s="4"/>
      <c r="M110" s="4"/>
      <c r="N110" s="4"/>
      <c r="O110" s="4"/>
      <c r="P110" s="4"/>
      <c r="Q110" s="4"/>
      <c r="R110" s="4"/>
      <c r="S110" s="4"/>
      <c r="T110" s="4"/>
      <c r="U110" s="4"/>
      <c r="V110" s="178"/>
      <c r="W110" s="178"/>
      <c r="X110" s="178"/>
      <c r="Y110" s="178"/>
      <c r="Z110" s="178"/>
      <c r="AA110" s="178"/>
      <c r="AB110" s="178"/>
      <c r="AC110" s="178"/>
      <c r="AD110" s="178"/>
      <c r="AE110" s="178"/>
      <c r="AF110" s="178"/>
      <c r="AG110" s="178"/>
      <c r="AH110" s="178"/>
      <c r="AI110" s="178"/>
    </row>
    <row r="111" spans="1:35" ht="12" customHeight="1" x14ac:dyDescent="0.25">
      <c r="A111" s="6"/>
      <c r="B111" s="139">
        <v>70</v>
      </c>
      <c r="C111" s="105">
        <f t="shared" si="9"/>
        <v>30.83489707408059</v>
      </c>
      <c r="D111" s="105">
        <f t="shared" si="10"/>
        <v>24.687554972318896</v>
      </c>
      <c r="E111" s="105">
        <f t="shared" si="15"/>
        <v>26.218404413928372</v>
      </c>
      <c r="F111" s="140">
        <f t="shared" si="12"/>
        <v>24.687554972318896</v>
      </c>
      <c r="G111" s="140">
        <f t="shared" si="13"/>
        <v>123.62612920774362</v>
      </c>
      <c r="H111" s="138">
        <f t="shared" si="14"/>
        <v>30.906532301935904</v>
      </c>
      <c r="I111" s="129"/>
      <c r="J111" s="4"/>
      <c r="K111" s="4"/>
      <c r="L111" s="4"/>
      <c r="M111" s="4"/>
      <c r="N111" s="4"/>
      <c r="O111" s="4"/>
      <c r="P111" s="4"/>
      <c r="Q111" s="4"/>
      <c r="R111" s="4"/>
      <c r="S111" s="4"/>
      <c r="T111" s="4"/>
      <c r="U111" s="4"/>
      <c r="V111" s="178"/>
      <c r="W111" s="178"/>
      <c r="X111" s="178"/>
      <c r="Y111" s="178"/>
      <c r="Z111" s="178"/>
      <c r="AA111" s="178"/>
      <c r="AB111" s="178"/>
      <c r="AC111" s="178"/>
      <c r="AD111" s="178"/>
      <c r="AE111" s="178"/>
      <c r="AF111" s="178"/>
      <c r="AG111" s="178"/>
      <c r="AH111" s="178"/>
      <c r="AI111" s="178"/>
    </row>
    <row r="112" spans="1:35" ht="12" customHeight="1" x14ac:dyDescent="0.25">
      <c r="A112" s="6"/>
      <c r="B112" s="139">
        <v>72.5</v>
      </c>
      <c r="C112" s="105">
        <f t="shared" si="9"/>
        <v>31.486712647457832</v>
      </c>
      <c r="D112" s="105">
        <f t="shared" si="10"/>
        <v>24.835086254913499</v>
      </c>
      <c r="E112" s="105">
        <f t="shared" si="15"/>
        <v>26.101653007247585</v>
      </c>
      <c r="F112" s="140">
        <f t="shared" si="12"/>
        <v>24.835086254913499</v>
      </c>
      <c r="G112" s="140">
        <f t="shared" si="13"/>
        <v>123.62612920774362</v>
      </c>
      <c r="H112" s="138">
        <f t="shared" si="14"/>
        <v>30.906532301935904</v>
      </c>
      <c r="I112" s="129"/>
      <c r="J112" s="4"/>
      <c r="K112" s="4"/>
      <c r="L112" s="4"/>
      <c r="M112" s="4"/>
      <c r="N112" s="4"/>
      <c r="O112" s="4"/>
      <c r="P112" s="4"/>
      <c r="Q112" s="4"/>
      <c r="R112" s="4"/>
      <c r="S112" s="4"/>
      <c r="T112" s="4"/>
      <c r="U112" s="4"/>
      <c r="V112" s="178"/>
      <c r="W112" s="178"/>
      <c r="X112" s="178"/>
      <c r="Y112" s="178"/>
      <c r="Z112" s="178"/>
      <c r="AA112" s="178"/>
      <c r="AB112" s="178"/>
      <c r="AC112" s="178"/>
      <c r="AD112" s="178"/>
      <c r="AE112" s="178"/>
      <c r="AF112" s="178"/>
      <c r="AG112" s="178"/>
      <c r="AH112" s="178"/>
      <c r="AI112" s="178"/>
    </row>
    <row r="113" spans="1:35" ht="12" customHeight="1" x14ac:dyDescent="0.25">
      <c r="A113" s="6"/>
      <c r="B113" s="139">
        <v>75</v>
      </c>
      <c r="C113" s="105">
        <f t="shared" ref="C113:C144" si="16">$C$44*((B113)-$C$69)/((B113)+$C$67*(1+$C$6/$C$68))-$C$47</f>
        <v>32.116670568663743</v>
      </c>
      <c r="D113" s="105">
        <f t="shared" ref="D113:D144" si="17">$C$45*(((B113)-$C$69)/(4*(B113)+8*$C$69))-$C$47</f>
        <v>24.973729130384442</v>
      </c>
      <c r="E113" s="105">
        <f t="shared" si="15"/>
        <v>25.994002617813905</v>
      </c>
      <c r="F113" s="140">
        <f t="shared" ref="F113:F144" si="18">IF(C113&lt;0,-1*MIN(ABS(C113),ABS(D113),ABS(E113)),MIN(ABS(C113),ABS(D113),ABS(E113)))</f>
        <v>24.973729130384442</v>
      </c>
      <c r="G113" s="140">
        <f t="shared" ref="G113:G144" si="19">(F113+$C$47)*(4*B113+8*$C$69)/(B113-$C$69)</f>
        <v>123.6261292077436</v>
      </c>
      <c r="H113" s="138">
        <f t="shared" ref="H113:H144" si="20">G113/4</f>
        <v>30.906532301935901</v>
      </c>
      <c r="I113" s="129"/>
      <c r="J113" s="4"/>
      <c r="K113" s="4"/>
      <c r="L113" s="4"/>
      <c r="M113" s="4"/>
      <c r="N113" s="4"/>
      <c r="O113" s="4"/>
      <c r="P113" s="4"/>
      <c r="Q113" s="4"/>
      <c r="R113" s="4"/>
      <c r="S113" s="4"/>
      <c r="T113" s="4"/>
      <c r="U113" s="4"/>
      <c r="V113" s="178"/>
      <c r="W113" s="178"/>
      <c r="X113" s="178"/>
      <c r="Y113" s="178"/>
      <c r="Z113" s="178"/>
      <c r="AA113" s="178"/>
      <c r="AB113" s="178"/>
      <c r="AC113" s="178"/>
      <c r="AD113" s="178"/>
      <c r="AE113" s="178"/>
      <c r="AF113" s="178"/>
      <c r="AG113" s="178"/>
      <c r="AH113" s="178"/>
      <c r="AI113" s="178"/>
    </row>
    <row r="114" spans="1:35" ht="12" customHeight="1" x14ac:dyDescent="0.25">
      <c r="A114" s="6"/>
      <c r="B114" s="139">
        <v>77.5</v>
      </c>
      <c r="C114" s="105">
        <f t="shared" si="16"/>
        <v>32.725852152664139</v>
      </c>
      <c r="D114" s="105">
        <f t="shared" si="17"/>
        <v>25.104263367066686</v>
      </c>
      <c r="E114" s="105">
        <f t="shared" si="15"/>
        <v>25.894429001516372</v>
      </c>
      <c r="F114" s="140">
        <f t="shared" si="18"/>
        <v>25.104263367066686</v>
      </c>
      <c r="G114" s="140">
        <f t="shared" si="19"/>
        <v>123.62612920774363</v>
      </c>
      <c r="H114" s="138">
        <f t="shared" si="20"/>
        <v>30.906532301935908</v>
      </c>
      <c r="I114" s="129"/>
      <c r="J114" s="4"/>
      <c r="K114" s="4"/>
      <c r="L114" s="4"/>
      <c r="M114" s="4"/>
      <c r="N114" s="4"/>
      <c r="O114" s="4"/>
      <c r="P114" s="4"/>
      <c r="Q114" s="4"/>
      <c r="R114" s="4"/>
      <c r="S114" s="4"/>
      <c r="T114" s="4"/>
      <c r="U114" s="4"/>
      <c r="V114" s="178"/>
      <c r="W114" s="178"/>
      <c r="X114" s="178"/>
      <c r="Y114" s="178"/>
      <c r="Z114" s="178"/>
      <c r="AA114" s="178"/>
      <c r="AB114" s="178"/>
      <c r="AC114" s="178"/>
      <c r="AD114" s="178"/>
      <c r="AE114" s="178"/>
      <c r="AF114" s="178"/>
      <c r="AG114" s="178"/>
      <c r="AH114" s="178"/>
      <c r="AI114" s="178"/>
    </row>
    <row r="115" spans="1:35" ht="12" customHeight="1" x14ac:dyDescent="0.25">
      <c r="A115" s="6"/>
      <c r="B115" s="139">
        <v>80</v>
      </c>
      <c r="C115" s="105">
        <f t="shared" si="16"/>
        <v>33.315268546855449</v>
      </c>
      <c r="D115" s="105">
        <f t="shared" si="17"/>
        <v>25.227380114037132</v>
      </c>
      <c r="E115" s="105">
        <f t="shared" si="15"/>
        <v>25.802056050656951</v>
      </c>
      <c r="F115" s="140">
        <f t="shared" si="18"/>
        <v>25.227380114037132</v>
      </c>
      <c r="G115" s="140">
        <f t="shared" si="19"/>
        <v>123.62612920774362</v>
      </c>
      <c r="H115" s="138">
        <f t="shared" si="20"/>
        <v>30.906532301935904</v>
      </c>
      <c r="I115" s="129"/>
      <c r="J115" s="4"/>
      <c r="K115" s="4"/>
      <c r="L115" s="4"/>
      <c r="M115" s="4"/>
      <c r="N115" s="4"/>
      <c r="O115" s="4"/>
      <c r="P115" s="4"/>
      <c r="Q115" s="4"/>
      <c r="R115" s="4"/>
      <c r="S115" s="4"/>
      <c r="T115" s="4"/>
      <c r="U115" s="4"/>
      <c r="V115" s="178"/>
      <c r="W115" s="178"/>
      <c r="X115" s="178"/>
      <c r="Y115" s="178"/>
      <c r="Z115" s="178"/>
      <c r="AA115" s="178"/>
      <c r="AB115" s="178"/>
      <c r="AC115" s="178"/>
      <c r="AD115" s="178"/>
      <c r="AE115" s="178"/>
      <c r="AF115" s="178"/>
      <c r="AG115" s="178"/>
      <c r="AH115" s="178"/>
      <c r="AI115" s="178"/>
    </row>
    <row r="116" spans="1:35" ht="12" customHeight="1" x14ac:dyDescent="0.25">
      <c r="A116" s="6"/>
      <c r="B116" s="139">
        <v>82.5</v>
      </c>
      <c r="C116" s="105">
        <f t="shared" si="16"/>
        <v>33.885866331757526</v>
      </c>
      <c r="D116" s="105">
        <f t="shared" si="17"/>
        <v>25.343694142582088</v>
      </c>
      <c r="E116" s="105">
        <f t="shared" si="15"/>
        <v>25.716129947291595</v>
      </c>
      <c r="F116" s="140">
        <f t="shared" si="18"/>
        <v>25.343694142582088</v>
      </c>
      <c r="G116" s="140">
        <f t="shared" si="19"/>
        <v>123.6261292077436</v>
      </c>
      <c r="H116" s="138">
        <f t="shared" si="20"/>
        <v>30.906532301935901</v>
      </c>
      <c r="I116" s="129"/>
      <c r="J116" s="4"/>
      <c r="K116" s="4"/>
      <c r="L116" s="4"/>
      <c r="M116" s="4"/>
      <c r="N116" s="4"/>
      <c r="O116" s="4"/>
      <c r="P116" s="4"/>
      <c r="Q116" s="4"/>
      <c r="R116" s="4"/>
      <c r="S116" s="4"/>
      <c r="T116" s="4"/>
      <c r="U116" s="4"/>
      <c r="V116" s="178"/>
      <c r="W116" s="178"/>
      <c r="X116" s="178"/>
      <c r="Y116" s="178"/>
      <c r="Z116" s="178"/>
      <c r="AA116" s="178"/>
      <c r="AB116" s="178"/>
      <c r="AC116" s="178"/>
      <c r="AD116" s="178"/>
      <c r="AE116" s="178"/>
      <c r="AF116" s="178"/>
      <c r="AG116" s="178"/>
      <c r="AH116" s="178"/>
      <c r="AI116" s="178"/>
    </row>
    <row r="117" spans="1:35" ht="12" customHeight="1" x14ac:dyDescent="0.25">
      <c r="A117" s="6"/>
      <c r="B117" s="139">
        <v>85</v>
      </c>
      <c r="C117" s="105">
        <f t="shared" si="16"/>
        <v>34.438532593686794</v>
      </c>
      <c r="D117" s="105">
        <f t="shared" si="17"/>
        <v>25.453754113040045</v>
      </c>
      <c r="E117" s="105">
        <f t="shared" si="15"/>
        <v>25.635998545727809</v>
      </c>
      <c r="F117" s="140">
        <f t="shared" si="18"/>
        <v>25.453754113040045</v>
      </c>
      <c r="G117" s="140">
        <f t="shared" si="19"/>
        <v>123.6261292077436</v>
      </c>
      <c r="H117" s="138">
        <f t="shared" si="20"/>
        <v>30.906532301935901</v>
      </c>
      <c r="I117" s="129"/>
      <c r="J117" s="4"/>
      <c r="K117" s="4"/>
      <c r="L117" s="4"/>
      <c r="M117" s="4"/>
      <c r="N117" s="4"/>
      <c r="O117" s="4"/>
      <c r="P117" s="4"/>
      <c r="Q117" s="4"/>
      <c r="R117" s="4"/>
      <c r="S117" s="4"/>
      <c r="T117" s="4"/>
      <c r="U117" s="4"/>
      <c r="V117" s="178"/>
      <c r="W117" s="178"/>
      <c r="X117" s="178"/>
      <c r="Y117" s="178"/>
      <c r="Z117" s="178"/>
      <c r="AA117" s="178"/>
      <c r="AB117" s="178"/>
      <c r="AC117" s="178"/>
      <c r="AD117" s="178"/>
      <c r="AE117" s="178"/>
      <c r="AF117" s="178"/>
      <c r="AG117" s="178"/>
      <c r="AH117" s="178"/>
      <c r="AI117" s="178"/>
    </row>
    <row r="118" spans="1:35" ht="12" customHeight="1" x14ac:dyDescent="0.25">
      <c r="A118" s="6"/>
      <c r="B118" s="139">
        <v>87.5</v>
      </c>
      <c r="C118" s="105">
        <f t="shared" si="16"/>
        <v>34.974099526588503</v>
      </c>
      <c r="D118" s="105">
        <f t="shared" si="17"/>
        <v>25.558051228896794</v>
      </c>
      <c r="E118" s="105">
        <f t="shared" si="15"/>
        <v>25.561094790182072</v>
      </c>
      <c r="F118" s="140">
        <f t="shared" si="18"/>
        <v>25.558051228896794</v>
      </c>
      <c r="G118" s="140">
        <f t="shared" si="19"/>
        <v>123.62612920774362</v>
      </c>
      <c r="H118" s="138">
        <f t="shared" si="20"/>
        <v>30.906532301935904</v>
      </c>
      <c r="I118" s="129"/>
      <c r="J118" s="4"/>
      <c r="K118" s="4"/>
      <c r="L118" s="4"/>
      <c r="M118" s="4"/>
      <c r="N118" s="4"/>
      <c r="O118" s="4"/>
      <c r="P118" s="4"/>
      <c r="Q118" s="4"/>
      <c r="R118" s="4"/>
      <c r="S118" s="4"/>
      <c r="T118" s="4"/>
      <c r="U118" s="4"/>
      <c r="V118" s="178"/>
      <c r="W118" s="178"/>
      <c r="X118" s="178"/>
      <c r="Y118" s="178"/>
      <c r="Z118" s="178"/>
      <c r="AA118" s="178"/>
      <c r="AB118" s="178"/>
      <c r="AC118" s="178"/>
      <c r="AD118" s="178"/>
      <c r="AE118" s="178"/>
      <c r="AF118" s="178"/>
      <c r="AG118" s="178"/>
      <c r="AH118" s="178"/>
      <c r="AI118" s="178"/>
    </row>
    <row r="119" spans="1:35" ht="12" customHeight="1" x14ac:dyDescent="0.25">
      <c r="A119" s="6"/>
      <c r="B119" s="139">
        <v>90</v>
      </c>
      <c r="C119" s="105">
        <f t="shared" si="16"/>
        <v>35.493348613238041</v>
      </c>
      <c r="D119" s="105">
        <f t="shared" si="17"/>
        <v>25.657026566150336</v>
      </c>
      <c r="E119" s="105">
        <f t="shared" si="15"/>
        <v>25.490923275335867</v>
      </c>
      <c r="F119" s="140">
        <f t="shared" si="18"/>
        <v>25.490923275335867</v>
      </c>
      <c r="G119" s="140">
        <f t="shared" si="19"/>
        <v>122.86911826005174</v>
      </c>
      <c r="H119" s="138">
        <f t="shared" si="20"/>
        <v>30.717279565012934</v>
      </c>
      <c r="I119" s="129"/>
      <c r="J119" s="4"/>
      <c r="K119" s="4"/>
      <c r="L119" s="4"/>
      <c r="M119" s="4"/>
      <c r="N119" s="4"/>
      <c r="O119" s="4"/>
      <c r="P119" s="4"/>
      <c r="Q119" s="4"/>
      <c r="R119" s="4"/>
      <c r="S119" s="4"/>
      <c r="T119" s="4"/>
      <c r="U119" s="4"/>
      <c r="V119" s="178"/>
      <c r="W119" s="178"/>
      <c r="X119" s="178"/>
      <c r="Y119" s="178"/>
      <c r="Z119" s="178"/>
      <c r="AA119" s="178"/>
      <c r="AB119" s="178"/>
      <c r="AC119" s="178"/>
      <c r="AD119" s="178"/>
      <c r="AE119" s="178"/>
      <c r="AF119" s="178"/>
      <c r="AG119" s="178"/>
      <c r="AH119" s="178"/>
      <c r="AI119" s="178"/>
    </row>
    <row r="120" spans="1:35" ht="12" customHeight="1" x14ac:dyDescent="0.25">
      <c r="A120" s="6"/>
      <c r="B120" s="139">
        <v>92.5</v>
      </c>
      <c r="C120" s="105">
        <f t="shared" si="16"/>
        <v>35.997014429994131</v>
      </c>
      <c r="D120" s="105">
        <f t="shared" si="17"/>
        <v>25.751077308641086</v>
      </c>
      <c r="E120" s="105">
        <f t="shared" si="15"/>
        <v>25.425049276108201</v>
      </c>
      <c r="F120" s="140">
        <f t="shared" si="18"/>
        <v>25.425049276108201</v>
      </c>
      <c r="G120" s="140">
        <f t="shared" si="19"/>
        <v>122.14539982061918</v>
      </c>
      <c r="H120" s="138">
        <f t="shared" si="20"/>
        <v>30.536349955154794</v>
      </c>
      <c r="I120" s="129"/>
      <c r="J120" s="4"/>
      <c r="K120" s="4"/>
      <c r="L120" s="4"/>
      <c r="M120" s="4"/>
      <c r="N120" s="4"/>
      <c r="O120" s="4"/>
      <c r="P120" s="4"/>
      <c r="Q120" s="4"/>
      <c r="R120" s="4"/>
      <c r="S120" s="4"/>
      <c r="T120" s="4"/>
      <c r="U120" s="4"/>
      <c r="V120" s="178"/>
      <c r="W120" s="178"/>
      <c r="X120" s="178"/>
      <c r="Y120" s="178"/>
      <c r="Z120" s="178"/>
      <c r="AA120" s="178"/>
      <c r="AB120" s="178"/>
      <c r="AC120" s="178"/>
      <c r="AD120" s="178"/>
      <c r="AE120" s="178"/>
      <c r="AF120" s="178"/>
      <c r="AG120" s="178"/>
      <c r="AH120" s="178"/>
      <c r="AI120" s="178"/>
    </row>
    <row r="121" spans="1:35" ht="12" customHeight="1" x14ac:dyDescent="0.25">
      <c r="A121" s="6"/>
      <c r="B121" s="139">
        <v>95</v>
      </c>
      <c r="C121" s="105">
        <f t="shared" si="16"/>
        <v>36.48578811406103</v>
      </c>
      <c r="D121" s="105">
        <f t="shared" si="17"/>
        <v>25.840562075243565</v>
      </c>
      <c r="E121" s="105">
        <f t="shared" si="15"/>
        <v>25.363089733092352</v>
      </c>
      <c r="F121" s="140">
        <f t="shared" si="18"/>
        <v>25.363089733092352</v>
      </c>
      <c r="G121" s="140">
        <f t="shared" si="19"/>
        <v>121.46468718277839</v>
      </c>
      <c r="H121" s="138">
        <f t="shared" si="20"/>
        <v>30.366171795694598</v>
      </c>
      <c r="I121" s="129"/>
      <c r="J121" s="4"/>
      <c r="K121" s="4"/>
      <c r="L121" s="4"/>
      <c r="M121" s="4"/>
      <c r="N121" s="4"/>
      <c r="O121" s="4"/>
      <c r="P121" s="4"/>
      <c r="Q121" s="4"/>
      <c r="R121" s="4"/>
      <c r="S121" s="4"/>
      <c r="T121" s="4"/>
      <c r="U121" s="4"/>
      <c r="V121" s="178"/>
      <c r="W121" s="178"/>
      <c r="X121" s="178"/>
      <c r="Y121" s="178"/>
      <c r="Z121" s="178"/>
      <c r="AA121" s="178"/>
      <c r="AB121" s="178"/>
      <c r="AC121" s="178"/>
      <c r="AD121" s="178"/>
      <c r="AE121" s="178"/>
      <c r="AF121" s="178"/>
      <c r="AG121" s="178"/>
      <c r="AH121" s="178"/>
      <c r="AI121" s="178"/>
    </row>
    <row r="122" spans="1:35" ht="12" customHeight="1" x14ac:dyDescent="0.25">
      <c r="A122" s="6"/>
      <c r="B122" s="139">
        <v>96</v>
      </c>
      <c r="C122" s="105">
        <f t="shared" si="16"/>
        <v>36.677274869294664</v>
      </c>
      <c r="D122" s="105">
        <f t="shared" si="17"/>
        <v>25.875151273201684</v>
      </c>
      <c r="E122" s="105">
        <f t="shared" si="15"/>
        <v>25.339324724542884</v>
      </c>
      <c r="F122" s="140">
        <f t="shared" si="18"/>
        <v>25.339324724542884</v>
      </c>
      <c r="G122" s="140">
        <f t="shared" si="19"/>
        <v>121.20359517224051</v>
      </c>
      <c r="H122" s="138">
        <f t="shared" si="20"/>
        <v>30.300898793060128</v>
      </c>
      <c r="I122" s="129"/>
      <c r="J122" s="4"/>
      <c r="K122" s="4"/>
      <c r="L122" s="4"/>
      <c r="M122" s="4"/>
      <c r="N122" s="4"/>
      <c r="O122" s="4"/>
      <c r="P122" s="4"/>
      <c r="Q122" s="4"/>
      <c r="R122" s="4"/>
      <c r="S122" s="4"/>
      <c r="T122" s="4"/>
      <c r="U122" s="4"/>
      <c r="V122" s="178"/>
      <c r="W122" s="178"/>
      <c r="X122" s="178"/>
      <c r="Y122" s="178"/>
      <c r="Z122" s="178"/>
      <c r="AA122" s="178"/>
      <c r="AB122" s="178"/>
      <c r="AC122" s="178"/>
      <c r="AD122" s="178"/>
      <c r="AE122" s="178"/>
      <c r="AF122" s="178"/>
      <c r="AG122" s="178"/>
      <c r="AH122" s="178"/>
      <c r="AI122" s="178"/>
    </row>
    <row r="123" spans="1:35" ht="12" customHeight="1" x14ac:dyDescent="0.25">
      <c r="A123" s="6"/>
      <c r="B123" s="139">
        <v>97</v>
      </c>
      <c r="C123" s="105">
        <f t="shared" si="16"/>
        <v>36.866523383307118</v>
      </c>
      <c r="D123" s="105">
        <f t="shared" si="17"/>
        <v>25.909081571840712</v>
      </c>
      <c r="E123" s="105">
        <f t="shared" si="15"/>
        <v>25.316111479851358</v>
      </c>
      <c r="F123" s="140">
        <f t="shared" si="18"/>
        <v>25.316111479851358</v>
      </c>
      <c r="G123" s="140">
        <f t="shared" si="19"/>
        <v>120.94856506295174</v>
      </c>
      <c r="H123" s="138">
        <f t="shared" si="20"/>
        <v>30.237141265737936</v>
      </c>
      <c r="I123" s="129"/>
      <c r="J123" s="4"/>
      <c r="K123" s="4"/>
      <c r="L123" s="4"/>
      <c r="M123" s="4"/>
      <c r="N123" s="4"/>
      <c r="O123" s="4"/>
      <c r="P123" s="4"/>
      <c r="Q123" s="4"/>
      <c r="R123" s="4"/>
      <c r="S123" s="4"/>
      <c r="T123" s="4"/>
      <c r="U123" s="4"/>
      <c r="V123" s="178"/>
      <c r="W123" s="178"/>
      <c r="X123" s="178"/>
      <c r="Y123" s="178"/>
      <c r="Z123" s="178"/>
      <c r="AA123" s="178"/>
      <c r="AB123" s="178"/>
      <c r="AC123" s="178"/>
      <c r="AD123" s="178"/>
      <c r="AE123" s="178"/>
      <c r="AF123" s="178"/>
      <c r="AG123" s="178"/>
      <c r="AH123" s="178"/>
      <c r="AI123" s="178"/>
    </row>
    <row r="124" spans="1:35" ht="12" customHeight="1" x14ac:dyDescent="0.25">
      <c r="A124" s="6"/>
      <c r="B124" s="139">
        <v>98</v>
      </c>
      <c r="C124" s="105">
        <f t="shared" si="16"/>
        <v>37.053572671448343</v>
      </c>
      <c r="D124" s="105">
        <f t="shared" si="17"/>
        <v>25.942371620865423</v>
      </c>
      <c r="E124" s="105">
        <f t="shared" si="15"/>
        <v>25.293431003671785</v>
      </c>
      <c r="F124" s="140">
        <f t="shared" si="18"/>
        <v>25.293431003671785</v>
      </c>
      <c r="G124" s="140">
        <f t="shared" si="19"/>
        <v>120.69938816434659</v>
      </c>
      <c r="H124" s="138">
        <f t="shared" si="20"/>
        <v>30.174847041086647</v>
      </c>
      <c r="I124" s="129"/>
      <c r="J124" s="4"/>
      <c r="K124" s="4"/>
      <c r="L124" s="4"/>
      <c r="M124" s="4"/>
      <c r="N124" s="4"/>
      <c r="O124" s="4"/>
      <c r="P124" s="4"/>
      <c r="Q124" s="4"/>
      <c r="R124" s="4"/>
      <c r="S124" s="4"/>
      <c r="T124" s="4"/>
      <c r="U124" s="4"/>
      <c r="V124" s="178"/>
      <c r="W124" s="178"/>
      <c r="X124" s="178"/>
      <c r="Y124" s="178"/>
      <c r="Z124" s="178"/>
      <c r="AA124" s="178"/>
      <c r="AB124" s="178"/>
      <c r="AC124" s="178"/>
      <c r="AD124" s="178"/>
      <c r="AE124" s="178"/>
      <c r="AF124" s="178"/>
      <c r="AG124" s="178"/>
      <c r="AH124" s="178"/>
      <c r="AI124" s="178"/>
    </row>
    <row r="125" spans="1:35" ht="12" customHeight="1" x14ac:dyDescent="0.25">
      <c r="A125" s="6"/>
      <c r="B125" s="139">
        <v>99</v>
      </c>
      <c r="C125" s="105">
        <f t="shared" si="16"/>
        <v>37.238460847524664</v>
      </c>
      <c r="D125" s="105">
        <f t="shared" si="17"/>
        <v>25.975039372735697</v>
      </c>
      <c r="E125" s="105">
        <f t="shared" si="15"/>
        <v>25.27126516269243</v>
      </c>
      <c r="F125" s="140">
        <f t="shared" si="18"/>
        <v>25.27126516269243</v>
      </c>
      <c r="G125" s="140">
        <f t="shared" si="19"/>
        <v>120.45586525651697</v>
      </c>
      <c r="H125" s="138">
        <f t="shared" si="20"/>
        <v>30.113966314129243</v>
      </c>
      <c r="I125" s="129"/>
      <c r="J125" s="4"/>
      <c r="K125" s="4"/>
      <c r="L125" s="4"/>
      <c r="M125" s="4"/>
      <c r="N125" s="4"/>
      <c r="O125" s="4"/>
      <c r="P125" s="4"/>
      <c r="Q125" s="4"/>
      <c r="R125" s="4"/>
      <c r="S125" s="4"/>
      <c r="T125" s="4"/>
      <c r="U125" s="4"/>
      <c r="V125" s="178"/>
      <c r="W125" s="178"/>
      <c r="X125" s="178"/>
      <c r="Y125" s="178"/>
      <c r="Z125" s="178"/>
      <c r="AA125" s="178"/>
      <c r="AB125" s="178"/>
      <c r="AC125" s="178"/>
      <c r="AD125" s="178"/>
      <c r="AE125" s="178"/>
      <c r="AF125" s="178"/>
      <c r="AG125" s="178"/>
      <c r="AH125" s="178"/>
      <c r="AI125" s="178"/>
    </row>
    <row r="126" spans="1:35" ht="12" customHeight="1" x14ac:dyDescent="0.25">
      <c r="A126" s="6"/>
      <c r="B126" s="139">
        <v>100</v>
      </c>
      <c r="C126" s="105">
        <f t="shared" si="16"/>
        <v>37.421225149689711</v>
      </c>
      <c r="D126" s="105">
        <f t="shared" si="17"/>
        <v>26.007102114949131</v>
      </c>
      <c r="E126" s="105">
        <f t="shared" si="15"/>
        <v>25.249596637284061</v>
      </c>
      <c r="F126" s="140">
        <f t="shared" si="18"/>
        <v>25.249596637284061</v>
      </c>
      <c r="G126" s="140">
        <f t="shared" si="19"/>
        <v>120.21780605900032</v>
      </c>
      <c r="H126" s="138">
        <f t="shared" si="20"/>
        <v>30.054451514750081</v>
      </c>
      <c r="I126" s="129"/>
      <c r="J126" s="4"/>
      <c r="K126" s="4"/>
      <c r="L126" s="4"/>
      <c r="M126" s="4"/>
      <c r="N126" s="4"/>
      <c r="O126" s="4"/>
      <c r="P126" s="4"/>
      <c r="Q126" s="4"/>
      <c r="R126" s="4"/>
      <c r="S126" s="4"/>
      <c r="T126" s="4"/>
      <c r="U126" s="4"/>
      <c r="V126" s="178"/>
      <c r="W126" s="178"/>
      <c r="X126" s="178"/>
      <c r="Y126" s="178"/>
      <c r="Z126" s="178"/>
      <c r="AA126" s="178"/>
      <c r="AB126" s="178"/>
      <c r="AC126" s="178"/>
      <c r="AD126" s="178"/>
      <c r="AE126" s="178"/>
      <c r="AF126" s="178"/>
      <c r="AG126" s="178"/>
      <c r="AH126" s="178"/>
      <c r="AI126" s="178"/>
    </row>
    <row r="127" spans="1:35" ht="12" customHeight="1" x14ac:dyDescent="0.25">
      <c r="A127" s="6"/>
      <c r="B127" s="139">
        <v>101</v>
      </c>
      <c r="C127" s="105">
        <f t="shared" si="16"/>
        <v>37.601901965448029</v>
      </c>
      <c r="D127" s="105">
        <f t="shared" si="17"/>
        <v>26.038576500546437</v>
      </c>
      <c r="E127" s="105">
        <f t="shared" si="15"/>
        <v>25.228408876366515</v>
      </c>
      <c r="F127" s="140">
        <f t="shared" si="18"/>
        <v>25.228408876366515</v>
      </c>
      <c r="G127" s="140">
        <f t="shared" si="19"/>
        <v>119.98502873492559</v>
      </c>
      <c r="H127" s="138">
        <f t="shared" si="20"/>
        <v>29.996257183731398</v>
      </c>
      <c r="I127" s="129"/>
      <c r="J127" s="4"/>
      <c r="K127" s="4"/>
      <c r="L127" s="4"/>
      <c r="M127" s="4"/>
      <c r="N127" s="4"/>
      <c r="O127" s="4"/>
      <c r="P127" s="4"/>
      <c r="Q127" s="4"/>
      <c r="R127" s="4"/>
      <c r="S127" s="4"/>
      <c r="T127" s="4"/>
      <c r="U127" s="4"/>
      <c r="V127" s="178"/>
      <c r="W127" s="178"/>
      <c r="X127" s="178"/>
      <c r="Y127" s="178"/>
      <c r="Z127" s="178"/>
      <c r="AA127" s="178"/>
      <c r="AB127" s="178"/>
      <c r="AC127" s="178"/>
      <c r="AD127" s="178"/>
      <c r="AE127" s="178"/>
      <c r="AF127" s="178"/>
      <c r="AG127" s="178"/>
      <c r="AH127" s="178"/>
      <c r="AI127" s="178"/>
    </row>
    <row r="128" spans="1:35" ht="12" customHeight="1" x14ac:dyDescent="0.25">
      <c r="A128" s="6"/>
      <c r="B128" s="139">
        <v>102</v>
      </c>
      <c r="C128" s="105">
        <f t="shared" si="16"/>
        <v>37.780526855806954</v>
      </c>
      <c r="D128" s="105">
        <f t="shared" si="17"/>
        <v>26.069478576952815</v>
      </c>
      <c r="E128" s="105">
        <f t="shared" si="15"/>
        <v>25.207686055246526</v>
      </c>
      <c r="F128" s="140">
        <f t="shared" si="18"/>
        <v>25.207686055246526</v>
      </c>
      <c r="G128" s="140">
        <f t="shared" si="19"/>
        <v>119.75735942780236</v>
      </c>
      <c r="H128" s="138">
        <f t="shared" si="20"/>
        <v>29.939339856950589</v>
      </c>
      <c r="I128" s="129"/>
      <c r="J128" s="4"/>
      <c r="K128" s="4"/>
      <c r="L128" s="4"/>
      <c r="M128" s="4"/>
      <c r="N128" s="4"/>
      <c r="O128" s="4"/>
      <c r="P128" s="4"/>
      <c r="Q128" s="4"/>
      <c r="R128" s="4"/>
      <c r="S128" s="4"/>
      <c r="T128" s="4"/>
      <c r="U128" s="4"/>
      <c r="V128" s="178"/>
      <c r="W128" s="178"/>
      <c r="X128" s="178"/>
      <c r="Y128" s="178"/>
      <c r="Z128" s="178"/>
      <c r="AA128" s="178"/>
      <c r="AB128" s="178"/>
      <c r="AC128" s="178"/>
      <c r="AD128" s="178"/>
      <c r="AE128" s="178"/>
      <c r="AF128" s="178"/>
      <c r="AG128" s="178"/>
      <c r="AH128" s="178"/>
      <c r="AI128" s="178"/>
    </row>
    <row r="129" spans="1:35" ht="12" customHeight="1" x14ac:dyDescent="0.25">
      <c r="A129" s="6"/>
      <c r="B129" s="139">
        <v>103</v>
      </c>
      <c r="C129" s="105">
        <f t="shared" si="16"/>
        <v>37.957134578610145</v>
      </c>
      <c r="D129" s="105">
        <f t="shared" si="17"/>
        <v>26.099823813260159</v>
      </c>
      <c r="E129" s="105">
        <f t="shared" si="15"/>
        <v>25.187413036200983</v>
      </c>
      <c r="F129" s="140">
        <f t="shared" si="18"/>
        <v>25.187413036200983</v>
      </c>
      <c r="G129" s="140">
        <f t="shared" si="19"/>
        <v>119.53463182847264</v>
      </c>
      <c r="H129" s="138">
        <f t="shared" si="20"/>
        <v>29.88365795711816</v>
      </c>
      <c r="I129" s="129"/>
      <c r="J129" s="4"/>
      <c r="K129" s="4"/>
      <c r="L129" s="4"/>
      <c r="M129" s="4"/>
      <c r="N129" s="4"/>
      <c r="O129" s="4"/>
      <c r="P129" s="4"/>
      <c r="Q129" s="4"/>
      <c r="R129" s="4"/>
      <c r="S129" s="4"/>
      <c r="T129" s="4"/>
      <c r="U129" s="4"/>
      <c r="V129" s="178"/>
      <c r="W129" s="178"/>
      <c r="X129" s="178"/>
      <c r="Y129" s="178"/>
      <c r="Z129" s="178"/>
      <c r="AA129" s="178"/>
      <c r="AB129" s="178"/>
      <c r="AC129" s="178"/>
      <c r="AD129" s="178"/>
      <c r="AE129" s="178"/>
      <c r="AF129" s="178"/>
      <c r="AG129" s="178"/>
      <c r="AH129" s="178"/>
      <c r="AI129" s="178"/>
    </row>
    <row r="130" spans="1:35" ht="12" customHeight="1" x14ac:dyDescent="0.25">
      <c r="A130" s="6"/>
      <c r="B130" s="139">
        <v>104</v>
      </c>
      <c r="C130" s="105">
        <f t="shared" si="16"/>
        <v>38.131759111085124</v>
      </c>
      <c r="D130" s="105">
        <f t="shared" si="17"/>
        <v>26.129627126047644</v>
      </c>
      <c r="E130" s="105">
        <f t="shared" si="15"/>
        <v>25.167575331599348</v>
      </c>
      <c r="F130" s="140">
        <f t="shared" si="18"/>
        <v>25.167575331599348</v>
      </c>
      <c r="G130" s="140">
        <f t="shared" si="19"/>
        <v>119.31668676995871</v>
      </c>
      <c r="H130" s="138">
        <f t="shared" si="20"/>
        <v>29.829171692489677</v>
      </c>
      <c r="I130" s="129"/>
      <c r="J130" s="4"/>
      <c r="K130" s="4"/>
      <c r="L130" s="4"/>
      <c r="M130" s="4"/>
      <c r="N130" s="4"/>
      <c r="O130" s="4"/>
      <c r="P130" s="4"/>
      <c r="Q130" s="4"/>
      <c r="R130" s="4"/>
      <c r="S130" s="4"/>
      <c r="T130" s="4"/>
      <c r="U130" s="4"/>
      <c r="V130" s="178"/>
      <c r="W130" s="178"/>
      <c r="X130" s="178"/>
      <c r="Y130" s="178"/>
      <c r="Z130" s="178"/>
      <c r="AA130" s="178"/>
      <c r="AB130" s="178"/>
      <c r="AC130" s="178"/>
      <c r="AD130" s="178"/>
      <c r="AE130" s="178"/>
      <c r="AF130" s="178"/>
      <c r="AG130" s="178"/>
      <c r="AH130" s="178"/>
      <c r="AI130" s="178"/>
    </row>
    <row r="131" spans="1:35" ht="12" customHeight="1" x14ac:dyDescent="0.25">
      <c r="A131" s="6"/>
      <c r="B131" s="139">
        <v>105</v>
      </c>
      <c r="C131" s="105">
        <f t="shared" si="16"/>
        <v>38.304433671635458</v>
      </c>
      <c r="D131" s="105">
        <f t="shared" si="17"/>
        <v>26.158902903831148</v>
      </c>
      <c r="E131" s="105">
        <f t="shared" si="15"/>
        <v>25.148159069376398</v>
      </c>
      <c r="F131" s="140">
        <f t="shared" si="18"/>
        <v>25.148159069376398</v>
      </c>
      <c r="G131" s="140">
        <f t="shared" si="19"/>
        <v>119.10337184813282</v>
      </c>
      <c r="H131" s="138">
        <f t="shared" si="20"/>
        <v>29.775842962033206</v>
      </c>
      <c r="I131" s="129"/>
      <c r="J131" s="4"/>
      <c r="K131" s="4"/>
      <c r="L131" s="4"/>
      <c r="M131" s="4"/>
      <c r="N131" s="4"/>
      <c r="O131" s="4"/>
      <c r="P131" s="4"/>
      <c r="Q131" s="4"/>
      <c r="R131" s="4"/>
      <c r="S131" s="4"/>
      <c r="T131" s="4"/>
      <c r="U131" s="4"/>
      <c r="V131" s="178"/>
      <c r="W131" s="178"/>
      <c r="X131" s="178"/>
      <c r="Y131" s="178"/>
      <c r="Z131" s="178"/>
      <c r="AA131" s="178"/>
      <c r="AB131" s="178"/>
      <c r="AC131" s="178"/>
      <c r="AD131" s="178"/>
      <c r="AE131" s="178"/>
      <c r="AF131" s="178"/>
      <c r="AG131" s="178"/>
      <c r="AH131" s="178"/>
      <c r="AI131" s="178"/>
    </row>
    <row r="132" spans="1:35" ht="12" customHeight="1" x14ac:dyDescent="0.25">
      <c r="A132" s="6"/>
      <c r="B132" s="139">
        <v>106</v>
      </c>
      <c r="C132" s="105">
        <f t="shared" si="16"/>
        <v>38.475190740906946</v>
      </c>
      <c r="D132" s="105">
        <f t="shared" si="17"/>
        <v>26.187665030225791</v>
      </c>
      <c r="E132" s="105">
        <f t="shared" si="15"/>
        <v>25.129150960682395</v>
      </c>
      <c r="F132" s="140">
        <f t="shared" si="18"/>
        <v>25.129150960682395</v>
      </c>
      <c r="G132" s="140">
        <f t="shared" si="19"/>
        <v>118.89454106630883</v>
      </c>
      <c r="H132" s="138">
        <f t="shared" si="20"/>
        <v>29.723635266577208</v>
      </c>
      <c r="I132" s="129"/>
      <c r="J132" s="4"/>
      <c r="K132" s="4"/>
      <c r="L132" s="4"/>
      <c r="M132" s="4"/>
      <c r="N132" s="4"/>
      <c r="O132" s="4"/>
      <c r="P132" s="4"/>
      <c r="Q132" s="4"/>
      <c r="R132" s="4"/>
      <c r="S132" s="4"/>
      <c r="T132" s="4"/>
      <c r="U132" s="4"/>
      <c r="V132" s="178"/>
      <c r="W132" s="178"/>
      <c r="X132" s="178"/>
      <c r="Y132" s="178"/>
      <c r="Z132" s="178"/>
      <c r="AA132" s="178"/>
      <c r="AB132" s="178"/>
      <c r="AC132" s="178"/>
      <c r="AD132" s="178"/>
      <c r="AE132" s="178"/>
      <c r="AF132" s="178"/>
      <c r="AG132" s="178"/>
      <c r="AH132" s="178"/>
      <c r="AI132" s="178"/>
    </row>
    <row r="133" spans="1:35" ht="12" customHeight="1" x14ac:dyDescent="0.25">
      <c r="A133" s="6"/>
      <c r="B133" s="139">
        <v>107</v>
      </c>
      <c r="C133" s="105">
        <f t="shared" si="16"/>
        <v>38.644062082155891</v>
      </c>
      <c r="D133" s="105">
        <f t="shared" si="17"/>
        <v>26.215926905899895</v>
      </c>
      <c r="E133" s="105">
        <f t="shared" si="15"/>
        <v>25.11053826955213</v>
      </c>
      <c r="F133" s="140">
        <f t="shared" si="18"/>
        <v>25.11053826955213</v>
      </c>
      <c r="G133" s="140">
        <f t="shared" si="19"/>
        <v>118.69005450201384</v>
      </c>
      <c r="H133" s="138">
        <f t="shared" si="20"/>
        <v>29.672513625503459</v>
      </c>
      <c r="I133" s="129"/>
      <c r="J133" s="4"/>
      <c r="K133" s="4"/>
      <c r="L133" s="4"/>
      <c r="M133" s="4"/>
      <c r="N133" s="4"/>
      <c r="O133" s="4"/>
      <c r="P133" s="4"/>
      <c r="Q133" s="4"/>
      <c r="R133" s="4"/>
      <c r="S133" s="4"/>
      <c r="T133" s="4"/>
      <c r="U133" s="4"/>
      <c r="V133" s="178"/>
      <c r="W133" s="178"/>
      <c r="X133" s="178"/>
      <c r="Y133" s="178"/>
      <c r="Z133" s="178"/>
      <c r="AA133" s="178"/>
      <c r="AB133" s="178"/>
      <c r="AC133" s="178"/>
      <c r="AD133" s="178"/>
      <c r="AE133" s="178"/>
      <c r="AF133" s="178"/>
      <c r="AG133" s="178"/>
      <c r="AH133" s="178"/>
      <c r="AI133" s="178"/>
    </row>
    <row r="134" spans="1:35" ht="12" customHeight="1" x14ac:dyDescent="0.25">
      <c r="A134" s="6"/>
      <c r="B134" s="139">
        <v>108</v>
      </c>
      <c r="C134" s="105">
        <f t="shared" si="16"/>
        <v>38.811078760946259</v>
      </c>
      <c r="D134" s="105">
        <f t="shared" si="17"/>
        <v>26.243701469393301</v>
      </c>
      <c r="E134" s="105">
        <f t="shared" si="15"/>
        <v>25.092308784447358</v>
      </c>
      <c r="F134" s="140">
        <f t="shared" si="18"/>
        <v>25.092308784447358</v>
      </c>
      <c r="G134" s="140">
        <f t="shared" si="19"/>
        <v>118.48977799434213</v>
      </c>
      <c r="H134" s="138">
        <f t="shared" si="20"/>
        <v>29.622444498585534</v>
      </c>
      <c r="I134" s="129"/>
      <c r="J134" s="4"/>
      <c r="K134" s="4"/>
      <c r="L134" s="4"/>
      <c r="M134" s="4"/>
      <c r="N134" s="4"/>
      <c r="O134" s="4"/>
      <c r="P134" s="4"/>
      <c r="Q134" s="4"/>
      <c r="R134" s="4"/>
      <c r="S134" s="4"/>
      <c r="T134" s="4"/>
      <c r="U134" s="4"/>
      <c r="V134" s="178"/>
      <c r="W134" s="178"/>
      <c r="X134" s="178"/>
      <c r="Y134" s="178"/>
      <c r="Z134" s="178"/>
      <c r="AA134" s="178"/>
      <c r="AB134" s="178"/>
      <c r="AC134" s="178"/>
      <c r="AD134" s="178"/>
      <c r="AE134" s="178"/>
      <c r="AF134" s="178"/>
      <c r="AG134" s="178"/>
      <c r="AH134" s="178"/>
      <c r="AI134" s="178"/>
    </row>
    <row r="135" spans="1:35" ht="12" customHeight="1" x14ac:dyDescent="0.25">
      <c r="A135" s="6"/>
      <c r="B135" s="139">
        <v>109</v>
      </c>
      <c r="C135" s="105">
        <f t="shared" si="16"/>
        <v>38.976271164201449</v>
      </c>
      <c r="D135" s="105">
        <f t="shared" si="17"/>
        <v>26.271001216867983</v>
      </c>
      <c r="E135" s="105">
        <f t="shared" si="15"/>
        <v>25.074450791539036</v>
      </c>
      <c r="F135" s="140">
        <f t="shared" si="18"/>
        <v>25.074450791539036</v>
      </c>
      <c r="G135" s="140">
        <f t="shared" si="19"/>
        <v>118.29358285042287</v>
      </c>
      <c r="H135" s="138">
        <f t="shared" si="20"/>
        <v>29.573395712605716</v>
      </c>
      <c r="I135" s="129"/>
      <c r="J135" s="4"/>
      <c r="K135" s="4"/>
      <c r="L135" s="4"/>
      <c r="M135" s="4"/>
      <c r="N135" s="4"/>
      <c r="O135" s="4"/>
      <c r="P135" s="4"/>
      <c r="Q135" s="4"/>
      <c r="R135" s="4"/>
      <c r="S135" s="4"/>
      <c r="T135" s="4"/>
      <c r="U135" s="4"/>
      <c r="V135" s="178"/>
      <c r="W135" s="178"/>
      <c r="X135" s="178"/>
      <c r="Y135" s="178"/>
      <c r="Z135" s="178"/>
      <c r="AA135" s="178"/>
      <c r="AB135" s="178"/>
      <c r="AC135" s="178"/>
      <c r="AD135" s="178"/>
      <c r="AE135" s="178"/>
      <c r="AF135" s="178"/>
      <c r="AG135" s="178"/>
      <c r="AH135" s="178"/>
      <c r="AI135" s="178"/>
    </row>
    <row r="136" spans="1:35" ht="12" customHeight="1" x14ac:dyDescent="0.25">
      <c r="A136" s="6"/>
      <c r="B136" s="139">
        <v>110</v>
      </c>
      <c r="C136" s="105">
        <f t="shared" si="16"/>
        <v>39.139669018635111</v>
      </c>
      <c r="D136" s="105">
        <f t="shared" si="17"/>
        <v>26.297838220854345</v>
      </c>
      <c r="E136" s="105">
        <f t="shared" si="15"/>
        <v>25.056953049606459</v>
      </c>
      <c r="F136" s="140">
        <f t="shared" si="18"/>
        <v>25.056953049606459</v>
      </c>
      <c r="G136" s="140">
        <f t="shared" si="19"/>
        <v>118.1013455696519</v>
      </c>
      <c r="H136" s="138">
        <f t="shared" si="20"/>
        <v>29.525336392412974</v>
      </c>
      <c r="I136" s="129"/>
      <c r="J136" s="4"/>
      <c r="K136" s="4"/>
      <c r="L136" s="4"/>
      <c r="M136" s="4"/>
      <c r="N136" s="4"/>
      <c r="O136" s="4"/>
      <c r="P136" s="4"/>
      <c r="Q136" s="4"/>
      <c r="R136" s="4"/>
      <c r="S136" s="4"/>
      <c r="T136" s="4"/>
      <c r="U136" s="4"/>
      <c r="V136" s="178"/>
      <c r="W136" s="178"/>
      <c r="X136" s="178"/>
      <c r="Y136" s="178"/>
      <c r="Z136" s="178"/>
      <c r="AA136" s="178"/>
      <c r="AB136" s="178"/>
      <c r="AC136" s="178"/>
      <c r="AD136" s="178"/>
      <c r="AE136" s="178"/>
      <c r="AF136" s="178"/>
      <c r="AG136" s="178"/>
      <c r="AH136" s="178"/>
      <c r="AI136" s="178"/>
    </row>
    <row r="137" spans="1:35" ht="12" customHeight="1" x14ac:dyDescent="0.25">
      <c r="A137" s="6"/>
      <c r="B137" s="139">
        <v>111</v>
      </c>
      <c r="C137" s="105">
        <f t="shared" si="16"/>
        <v>39.30130140858455</v>
      </c>
      <c r="D137" s="105">
        <f t="shared" si="17"/>
        <v>26.32422414805221</v>
      </c>
      <c r="E137" s="105">
        <f t="shared" si="15"/>
        <v>25.03980476644039</v>
      </c>
      <c r="F137" s="140">
        <f t="shared" si="18"/>
        <v>25.03980476644039</v>
      </c>
      <c r="G137" s="140">
        <f t="shared" si="19"/>
        <v>117.91294758444677</v>
      </c>
      <c r="H137" s="138">
        <f t="shared" si="20"/>
        <v>29.478236896111692</v>
      </c>
      <c r="I137" s="129"/>
      <c r="J137" s="4"/>
      <c r="K137" s="4"/>
      <c r="L137" s="4"/>
      <c r="M137" s="4"/>
      <c r="N137" s="4"/>
      <c r="O137" s="4"/>
      <c r="P137" s="4"/>
      <c r="Q137" s="4"/>
      <c r="R137" s="4"/>
      <c r="S137" s="4"/>
      <c r="T137" s="4"/>
      <c r="U137" s="4"/>
      <c r="V137" s="178"/>
      <c r="W137" s="178"/>
      <c r="X137" s="178"/>
      <c r="Y137" s="178"/>
      <c r="Z137" s="178"/>
      <c r="AA137" s="178"/>
      <c r="AB137" s="178"/>
      <c r="AC137" s="178"/>
      <c r="AD137" s="178"/>
      <c r="AE137" s="178"/>
      <c r="AF137" s="178"/>
      <c r="AG137" s="178"/>
      <c r="AH137" s="178"/>
      <c r="AI137" s="178"/>
    </row>
    <row r="138" spans="1:35" ht="12" customHeight="1" x14ac:dyDescent="0.25">
      <c r="A138" s="6"/>
      <c r="B138" s="139">
        <v>112</v>
      </c>
      <c r="C138" s="105">
        <f t="shared" si="16"/>
        <v>39.46119679326921</v>
      </c>
      <c r="D138" s="105">
        <f t="shared" si="17"/>
        <v>26.350170276241752</v>
      </c>
      <c r="E138" s="105">
        <f t="shared" si="15"/>
        <v>25.022995576645911</v>
      </c>
      <c r="F138" s="140">
        <f t="shared" si="18"/>
        <v>25.022995576645911</v>
      </c>
      <c r="G138" s="140">
        <f t="shared" si="19"/>
        <v>117.72827501638022</v>
      </c>
      <c r="H138" s="138">
        <f t="shared" si="20"/>
        <v>29.432068754095056</v>
      </c>
      <c r="I138" s="129"/>
      <c r="J138" s="4"/>
      <c r="K138" s="4"/>
      <c r="L138" s="4"/>
      <c r="M138" s="4"/>
      <c r="N138" s="4"/>
      <c r="O138" s="4"/>
      <c r="P138" s="4"/>
      <c r="Q138" s="4"/>
      <c r="R138" s="4"/>
      <c r="S138" s="4"/>
      <c r="T138" s="4"/>
      <c r="U138" s="4"/>
      <c r="V138" s="178"/>
      <c r="W138" s="178"/>
      <c r="X138" s="178"/>
      <c r="Y138" s="178"/>
      <c r="Z138" s="178"/>
      <c r="AA138" s="178"/>
      <c r="AB138" s="178"/>
      <c r="AC138" s="178"/>
      <c r="AD138" s="178"/>
      <c r="AE138" s="178"/>
      <c r="AF138" s="178"/>
      <c r="AG138" s="178"/>
      <c r="AH138" s="178"/>
      <c r="AI138" s="178"/>
    </row>
    <row r="139" spans="1:35" ht="12" customHeight="1" x14ac:dyDescent="0.25">
      <c r="A139" s="6"/>
      <c r="B139" s="139">
        <v>113</v>
      </c>
      <c r="C139" s="105">
        <f t="shared" si="16"/>
        <v>39.619383023495722</v>
      </c>
      <c r="D139" s="105">
        <f t="shared" si="17"/>
        <v>26.375687510355736</v>
      </c>
      <c r="E139" s="105">
        <f t="shared" si="15"/>
        <v>25.006515520749257</v>
      </c>
      <c r="F139" s="140">
        <f t="shared" si="18"/>
        <v>25.006515520749257</v>
      </c>
      <c r="G139" s="140">
        <f t="shared" si="19"/>
        <v>117.54721844663915</v>
      </c>
      <c r="H139" s="138">
        <f t="shared" si="20"/>
        <v>29.386804611659787</v>
      </c>
      <c r="I139" s="129"/>
      <c r="J139" s="4"/>
      <c r="K139" s="4"/>
      <c r="L139" s="4"/>
      <c r="M139" s="4"/>
      <c r="N139" s="4"/>
      <c r="O139" s="4"/>
      <c r="P139" s="4"/>
      <c r="Q139" s="4"/>
      <c r="R139" s="4"/>
      <c r="S139" s="4"/>
      <c r="T139" s="4"/>
      <c r="U139" s="4"/>
      <c r="V139" s="178"/>
      <c r="W139" s="178"/>
      <c r="X139" s="178"/>
      <c r="Y139" s="178"/>
      <c r="Z139" s="178"/>
      <c r="AA139" s="178"/>
      <c r="AB139" s="178"/>
      <c r="AC139" s="178"/>
      <c r="AD139" s="178"/>
      <c r="AE139" s="178"/>
      <c r="AF139" s="178"/>
      <c r="AG139" s="178"/>
      <c r="AH139" s="178"/>
      <c r="AI139" s="178"/>
    </row>
    <row r="140" spans="1:35" ht="12" customHeight="1" x14ac:dyDescent="0.25">
      <c r="A140" s="6"/>
      <c r="B140" s="139">
        <v>114</v>
      </c>
      <c r="C140" s="105">
        <f t="shared" si="16"/>
        <v>39.775887357830065</v>
      </c>
      <c r="D140" s="105">
        <f t="shared" si="17"/>
        <v>26.400786397761333</v>
      </c>
      <c r="E140" s="105">
        <f t="shared" si="15"/>
        <v>24.990355025520039</v>
      </c>
      <c r="F140" s="140">
        <f t="shared" si="18"/>
        <v>24.990355025520039</v>
      </c>
      <c r="G140" s="140">
        <f t="shared" si="19"/>
        <v>117.36967269983657</v>
      </c>
      <c r="H140" s="138">
        <f t="shared" si="20"/>
        <v>29.342418174959143</v>
      </c>
      <c r="I140" s="129"/>
      <c r="J140" s="4"/>
      <c r="K140" s="4"/>
      <c r="L140" s="4"/>
      <c r="M140" s="4"/>
      <c r="N140" s="4"/>
      <c r="O140" s="4"/>
      <c r="P140" s="4"/>
      <c r="Q140" s="4"/>
      <c r="R140" s="4"/>
      <c r="S140" s="4"/>
      <c r="T140" s="4"/>
      <c r="U140" s="4"/>
      <c r="V140" s="178"/>
      <c r="W140" s="178"/>
      <c r="X140" s="178"/>
      <c r="Y140" s="178"/>
      <c r="Z140" s="178"/>
      <c r="AA140" s="178"/>
      <c r="AB140" s="178"/>
      <c r="AC140" s="178"/>
      <c r="AD140" s="178"/>
      <c r="AE140" s="178"/>
      <c r="AF140" s="178"/>
      <c r="AG140" s="178"/>
      <c r="AH140" s="178"/>
      <c r="AI140" s="178"/>
    </row>
    <row r="141" spans="1:35" ht="12" customHeight="1" x14ac:dyDescent="0.25">
      <c r="A141" s="6"/>
      <c r="B141" s="139">
        <v>115</v>
      </c>
      <c r="C141" s="105">
        <f t="shared" si="16"/>
        <v>39.930736478256641</v>
      </c>
      <c r="D141" s="105">
        <f t="shared" si="17"/>
        <v>26.425477142796353</v>
      </c>
      <c r="E141" s="105">
        <f t="shared" si="15"/>
        <v>24.97450488542713</v>
      </c>
      <c r="F141" s="140">
        <f t="shared" si="18"/>
        <v>24.97450488542713</v>
      </c>
      <c r="G141" s="140">
        <f t="shared" si="19"/>
        <v>117.19553664027866</v>
      </c>
      <c r="H141" s="138">
        <f t="shared" si="20"/>
        <v>29.298884160069665</v>
      </c>
      <c r="I141" s="129"/>
      <c r="J141" s="4"/>
      <c r="K141" s="4"/>
      <c r="L141" s="4"/>
      <c r="M141" s="4"/>
      <c r="N141" s="4"/>
      <c r="O141" s="4"/>
      <c r="P141" s="4"/>
      <c r="Q141" s="4"/>
      <c r="R141" s="4"/>
      <c r="S141" s="4"/>
      <c r="T141" s="4"/>
      <c r="U141" s="4"/>
      <c r="V141" s="178"/>
      <c r="W141" s="178"/>
      <c r="X141" s="178"/>
      <c r="Y141" s="178"/>
      <c r="Z141" s="178"/>
      <c r="AA141" s="178"/>
      <c r="AB141" s="178"/>
      <c r="AC141" s="178"/>
      <c r="AD141" s="178"/>
      <c r="AE141" s="178"/>
      <c r="AF141" s="178"/>
      <c r="AG141" s="178"/>
      <c r="AH141" s="178"/>
      <c r="AI141" s="178"/>
    </row>
    <row r="142" spans="1:35" ht="12" customHeight="1" x14ac:dyDescent="0.25">
      <c r="A142" s="6"/>
      <c r="B142" s="139">
        <v>116</v>
      </c>
      <c r="C142" s="105">
        <f t="shared" si="16"/>
        <v>40.083956505343124</v>
      </c>
      <c r="D142" s="105">
        <f t="shared" si="17"/>
        <v>26.449769620602126</v>
      </c>
      <c r="E142" s="105">
        <f t="shared" si="15"/>
        <v>24.958956245152841</v>
      </c>
      <c r="F142" s="140">
        <f t="shared" si="18"/>
        <v>24.958956245152841</v>
      </c>
      <c r="G142" s="140">
        <f t="shared" si="19"/>
        <v>117.02471297985815</v>
      </c>
      <c r="H142" s="138">
        <f t="shared" si="20"/>
        <v>29.256178244964538</v>
      </c>
      <c r="I142" s="129"/>
      <c r="J142" s="4"/>
      <c r="K142" s="4"/>
      <c r="L142" s="4"/>
      <c r="M142" s="4"/>
      <c r="N142" s="4"/>
      <c r="O142" s="4"/>
      <c r="P142" s="4"/>
      <c r="Q142" s="4"/>
      <c r="R142" s="4"/>
      <c r="S142" s="4"/>
      <c r="T142" s="4"/>
      <c r="U142" s="4"/>
      <c r="V142" s="178"/>
      <c r="W142" s="178"/>
      <c r="X142" s="178"/>
      <c r="Y142" s="178"/>
      <c r="Z142" s="178"/>
      <c r="AA142" s="178"/>
      <c r="AB142" s="178"/>
      <c r="AC142" s="178"/>
      <c r="AD142" s="178"/>
      <c r="AE142" s="178"/>
      <c r="AF142" s="178"/>
      <c r="AG142" s="178"/>
      <c r="AH142" s="178"/>
      <c r="AI142" s="178"/>
    </row>
    <row r="143" spans="1:35" ht="12" customHeight="1" x14ac:dyDescent="0.25">
      <c r="A143" s="6"/>
      <c r="B143" s="139">
        <v>117</v>
      </c>
      <c r="C143" s="105">
        <f t="shared" si="16"/>
        <v>40.235573012929201</v>
      </c>
      <c r="D143" s="105">
        <f t="shared" si="17"/>
        <v>26.473673390292298</v>
      </c>
      <c r="E143" s="105">
        <f t="shared" si="15"/>
        <v>24.943700583095499</v>
      </c>
      <c r="F143" s="140">
        <f t="shared" si="18"/>
        <v>24.943700583095499</v>
      </c>
      <c r="G143" s="140">
        <f t="shared" si="19"/>
        <v>116.85710809680722</v>
      </c>
      <c r="H143" s="138">
        <f t="shared" si="20"/>
        <v>29.214277024201806</v>
      </c>
      <c r="I143" s="129"/>
      <c r="J143" s="4"/>
      <c r="K143" s="4"/>
      <c r="L143" s="4"/>
      <c r="M143" s="4"/>
      <c r="N143" s="4"/>
      <c r="O143" s="4"/>
      <c r="P143" s="4"/>
      <c r="Q143" s="4"/>
      <c r="R143" s="4"/>
      <c r="S143" s="4"/>
      <c r="T143" s="4"/>
      <c r="U143" s="4"/>
      <c r="V143" s="178"/>
      <c r="W143" s="178"/>
      <c r="X143" s="178"/>
      <c r="Y143" s="178"/>
      <c r="Z143" s="178"/>
      <c r="AA143" s="178"/>
      <c r="AB143" s="178"/>
      <c r="AC143" s="178"/>
      <c r="AD143" s="178"/>
      <c r="AE143" s="178"/>
      <c r="AF143" s="178"/>
      <c r="AG143" s="178"/>
      <c r="AH143" s="178"/>
      <c r="AI143" s="178"/>
    </row>
    <row r="144" spans="1:35" ht="12" customHeight="1" x14ac:dyDescent="0.25">
      <c r="A144" s="6"/>
      <c r="B144" s="139">
        <v>118</v>
      </c>
      <c r="C144" s="105">
        <f t="shared" si="16"/>
        <v>40.385611042356501</v>
      </c>
      <c r="D144" s="105">
        <f t="shared" si="17"/>
        <v>26.49719770749455</v>
      </c>
      <c r="E144" s="105">
        <f t="shared" si="15"/>
        <v>24.928729695795923</v>
      </c>
      <c r="F144" s="140">
        <f t="shared" si="18"/>
        <v>24.928729695795923</v>
      </c>
      <c r="G144" s="140">
        <f t="shared" si="19"/>
        <v>116.69263186460027</v>
      </c>
      <c r="H144" s="138">
        <f t="shared" si="20"/>
        <v>29.173157966150068</v>
      </c>
      <c r="I144" s="129"/>
      <c r="J144" s="4"/>
      <c r="K144" s="4"/>
      <c r="L144" s="4"/>
      <c r="M144" s="4"/>
      <c r="N144" s="4"/>
      <c r="O144" s="4"/>
      <c r="P144" s="4"/>
      <c r="Q144" s="4"/>
      <c r="R144" s="4"/>
      <c r="S144" s="4"/>
      <c r="T144" s="4"/>
      <c r="U144" s="4"/>
      <c r="V144" s="178"/>
      <c r="W144" s="178"/>
      <c r="X144" s="178"/>
      <c r="Y144" s="178"/>
      <c r="Z144" s="178"/>
      <c r="AA144" s="178"/>
      <c r="AB144" s="178"/>
      <c r="AC144" s="178"/>
      <c r="AD144" s="178"/>
      <c r="AE144" s="178"/>
      <c r="AF144" s="178"/>
      <c r="AG144" s="178"/>
      <c r="AH144" s="178"/>
      <c r="AI144" s="178"/>
    </row>
    <row r="145" spans="1:35" ht="12" customHeight="1" x14ac:dyDescent="0.25">
      <c r="A145" s="6"/>
      <c r="B145" s="139">
        <v>119</v>
      </c>
      <c r="C145" s="105">
        <f t="shared" ref="C145:C176" si="21">$C$44*((B145)-$C$69)/((B145)+$C$67*(1+$C$6/$C$68))-$C$47</f>
        <v>40.534095116256402</v>
      </c>
      <c r="D145" s="105">
        <f t="shared" ref="D145:D176" si="22">$C$45*(((B145)-$C$69)/(4*(B145)+8*$C$69))-$C$47</f>
        <v>26.520351536299707</v>
      </c>
      <c r="E145" s="105">
        <f t="shared" si="15"/>
        <v>24.914035683227901</v>
      </c>
      <c r="F145" s="140">
        <f t="shared" ref="F145:F176" si="23">IF(C145&lt;0,-1*MIN(ABS(C145),ABS(D145),ABS(E145)),MIN(ABS(C145),ABS(D145),ABS(E145)))</f>
        <v>24.914035683227901</v>
      </c>
      <c r="G145" s="140">
        <f t="shared" ref="G145:G176" si="24">(F145+$C$47)*(4*B145+8*$C$69)/(B145-$C$69)</f>
        <v>116.53119749034924</v>
      </c>
      <c r="H145" s="138">
        <f t="shared" ref="H145:H176" si="25">G145/4</f>
        <v>29.132799372587311</v>
      </c>
      <c r="I145" s="129"/>
      <c r="J145" s="4"/>
      <c r="K145" s="4"/>
      <c r="L145" s="4"/>
      <c r="M145" s="4"/>
      <c r="N145" s="4"/>
      <c r="O145" s="4"/>
      <c r="P145" s="4"/>
      <c r="Q145" s="4"/>
      <c r="R145" s="4"/>
      <c r="S145" s="4"/>
      <c r="T145" s="4"/>
      <c r="U145" s="4"/>
      <c r="V145" s="178"/>
      <c r="W145" s="178"/>
      <c r="X145" s="178"/>
      <c r="Y145" s="178"/>
      <c r="Z145" s="178"/>
      <c r="AA145" s="178"/>
      <c r="AB145" s="178"/>
      <c r="AC145" s="178"/>
      <c r="AD145" s="178"/>
      <c r="AE145" s="178"/>
      <c r="AF145" s="178"/>
      <c r="AG145" s="178"/>
      <c r="AH145" s="178"/>
      <c r="AI145" s="178"/>
    </row>
    <row r="146" spans="1:35" ht="12" customHeight="1" x14ac:dyDescent="0.25">
      <c r="A146" s="6"/>
      <c r="B146" s="139">
        <v>120</v>
      </c>
      <c r="C146" s="105">
        <f t="shared" si="21"/>
        <v>40.681049251911659</v>
      </c>
      <c r="D146" s="105">
        <f t="shared" si="22"/>
        <v>26.543143560650723</v>
      </c>
      <c r="E146" s="105">
        <f t="shared" si="15"/>
        <v>24.899610934897385</v>
      </c>
      <c r="F146" s="140">
        <f t="shared" si="23"/>
        <v>24.899610934897385</v>
      </c>
      <c r="G146" s="140">
        <f t="shared" si="24"/>
        <v>116.37272136208371</v>
      </c>
      <c r="H146" s="138">
        <f t="shared" si="25"/>
        <v>29.093180340520927</v>
      </c>
      <c r="I146" s="129"/>
      <c r="J146" s="4"/>
      <c r="K146" s="4"/>
      <c r="L146" s="4"/>
      <c r="M146" s="4"/>
      <c r="N146" s="4"/>
      <c r="O146" s="4"/>
      <c r="P146" s="4"/>
      <c r="Q146" s="4"/>
      <c r="R146" s="4"/>
      <c r="S146" s="4"/>
      <c r="T146" s="4"/>
      <c r="U146" s="4"/>
      <c r="V146" s="178"/>
      <c r="W146" s="178"/>
      <c r="X146" s="178"/>
      <c r="Y146" s="178"/>
      <c r="Z146" s="178"/>
      <c r="AA146" s="178"/>
      <c r="AB146" s="178"/>
      <c r="AC146" s="178"/>
      <c r="AD146" s="178"/>
      <c r="AE146" s="178"/>
      <c r="AF146" s="178"/>
      <c r="AG146" s="178"/>
      <c r="AH146" s="178"/>
      <c r="AI146" s="178"/>
    </row>
    <row r="147" spans="1:35" ht="12" customHeight="1" x14ac:dyDescent="0.25">
      <c r="A147" s="6"/>
      <c r="B147" s="139">
        <v>121</v>
      </c>
      <c r="C147" s="105">
        <f t="shared" si="21"/>
        <v>40.826496974207117</v>
      </c>
      <c r="D147" s="105">
        <f t="shared" si="22"/>
        <v>26.56558219520188</v>
      </c>
      <c r="E147" s="105">
        <f t="shared" si="15"/>
        <v>24.885448116698896</v>
      </c>
      <c r="F147" s="140">
        <f t="shared" si="23"/>
        <v>24.885448116698896</v>
      </c>
      <c r="G147" s="140">
        <f t="shared" si="24"/>
        <v>116.21712290434995</v>
      </c>
      <c r="H147" s="138">
        <f t="shared" si="25"/>
        <v>29.054280726087487</v>
      </c>
      <c r="I147" s="129"/>
      <c r="J147" s="4"/>
      <c r="K147" s="4"/>
      <c r="L147" s="4"/>
      <c r="M147" s="4"/>
      <c r="N147" s="4"/>
      <c r="O147" s="4"/>
      <c r="P147" s="4"/>
      <c r="Q147" s="4"/>
      <c r="R147" s="4"/>
      <c r="S147" s="4"/>
      <c r="T147" s="4"/>
      <c r="U147" s="4"/>
      <c r="V147" s="178"/>
      <c r="W147" s="178"/>
      <c r="X147" s="178"/>
      <c r="Y147" s="178"/>
      <c r="Z147" s="178"/>
      <c r="AA147" s="178"/>
      <c r="AB147" s="178"/>
      <c r="AC147" s="178"/>
      <c r="AD147" s="178"/>
      <c r="AE147" s="178"/>
      <c r="AF147" s="178"/>
      <c r="AG147" s="178"/>
      <c r="AH147" s="178"/>
      <c r="AI147" s="178"/>
    </row>
    <row r="148" spans="1:35" ht="12" customHeight="1" x14ac:dyDescent="0.25">
      <c r="A148" s="6"/>
      <c r="B148" s="139">
        <v>122</v>
      </c>
      <c r="C148" s="105">
        <f t="shared" si="21"/>
        <v>40.970461328184157</v>
      </c>
      <c r="D148" s="105">
        <f t="shared" si="22"/>
        <v>26.587675595676792</v>
      </c>
      <c r="E148" s="105">
        <f t="shared" ref="E148:E200" si="26">IF(B148&gt;$C$69*(1+3*$C$49),3*$C$46*(B148-$C$69)/(B148-$C$69*(1+3*$C$49))-$C$47,1000000)</f>
        <v>24.871540158481459</v>
      </c>
      <c r="F148" s="140">
        <f t="shared" si="23"/>
        <v>24.871540158481459</v>
      </c>
      <c r="G148" s="140">
        <f t="shared" si="24"/>
        <v>116.06432444160549</v>
      </c>
      <c r="H148" s="138">
        <f t="shared" si="25"/>
        <v>29.016081110401373</v>
      </c>
      <c r="I148" s="129"/>
      <c r="J148" s="4"/>
      <c r="K148" s="4"/>
      <c r="L148" s="4"/>
      <c r="M148" s="4"/>
      <c r="N148" s="4"/>
      <c r="O148" s="4"/>
      <c r="P148" s="4"/>
      <c r="Q148" s="4"/>
      <c r="R148" s="4"/>
      <c r="S148" s="4"/>
      <c r="T148" s="4"/>
      <c r="U148" s="4"/>
      <c r="V148" s="178"/>
      <c r="W148" s="178"/>
      <c r="X148" s="178"/>
      <c r="Y148" s="178"/>
      <c r="Z148" s="178"/>
      <c r="AA148" s="178"/>
      <c r="AB148" s="178"/>
      <c r="AC148" s="178"/>
      <c r="AD148" s="178"/>
      <c r="AE148" s="178"/>
      <c r="AF148" s="178"/>
      <c r="AG148" s="178"/>
      <c r="AH148" s="178"/>
      <c r="AI148" s="178"/>
    </row>
    <row r="149" spans="1:35" ht="12" customHeight="1" x14ac:dyDescent="0.25">
      <c r="A149" s="6"/>
      <c r="B149" s="139">
        <v>123</v>
      </c>
      <c r="C149" s="105">
        <f t="shared" si="21"/>
        <v>41.112964891212975</v>
      </c>
      <c r="D149" s="105">
        <f t="shared" si="22"/>
        <v>26.609431668751949</v>
      </c>
      <c r="E149" s="105">
        <f t="shared" si="26"/>
        <v>24.857880242279872</v>
      </c>
      <c r="F149" s="140">
        <f t="shared" si="23"/>
        <v>24.857880242279872</v>
      </c>
      <c r="G149" s="140">
        <f t="shared" si="24"/>
        <v>115.91425106892282</v>
      </c>
      <c r="H149" s="138">
        <f t="shared" si="25"/>
        <v>28.978562767230706</v>
      </c>
      <c r="I149" s="129"/>
      <c r="J149" s="4"/>
      <c r="K149" s="4"/>
      <c r="L149" s="4"/>
      <c r="M149" s="4"/>
      <c r="N149" s="4"/>
      <c r="O149" s="4"/>
      <c r="P149" s="4"/>
      <c r="Q149" s="4"/>
      <c r="R149" s="4"/>
      <c r="S149" s="4"/>
      <c r="T149" s="4"/>
      <c r="U149" s="4"/>
      <c r="V149" s="178"/>
      <c r="W149" s="178"/>
      <c r="X149" s="178"/>
      <c r="Y149" s="178"/>
      <c r="Z149" s="178"/>
      <c r="AA149" s="178"/>
      <c r="AB149" s="178"/>
      <c r="AC149" s="178"/>
      <c r="AD149" s="178"/>
      <c r="AE149" s="178"/>
      <c r="AF149" s="178"/>
      <c r="AG149" s="178"/>
      <c r="AH149" s="178"/>
      <c r="AI149" s="178"/>
    </row>
    <row r="150" spans="1:35" ht="12" customHeight="1" x14ac:dyDescent="0.25">
      <c r="A150" s="6"/>
      <c r="B150" s="139">
        <v>124</v>
      </c>
      <c r="C150" s="105">
        <f t="shared" si="21"/>
        <v>41.254029784796309</v>
      </c>
      <c r="D150" s="105">
        <f t="shared" si="22"/>
        <v>26.630858081490938</v>
      </c>
      <c r="E150" s="105">
        <f t="shared" si="26"/>
        <v>24.844461791170026</v>
      </c>
      <c r="F150" s="140">
        <f t="shared" si="23"/>
        <v>24.844461791170026</v>
      </c>
      <c r="G150" s="140">
        <f t="shared" si="24"/>
        <v>115.76683052954952</v>
      </c>
      <c r="H150" s="138">
        <f t="shared" si="25"/>
        <v>28.941707632387381</v>
      </c>
      <c r="I150" s="129"/>
      <c r="J150" s="4"/>
      <c r="K150" s="4"/>
      <c r="L150" s="4"/>
      <c r="M150" s="4"/>
      <c r="N150" s="4"/>
      <c r="O150" s="4"/>
      <c r="P150" s="4"/>
      <c r="Q150" s="4"/>
      <c r="R150" s="4"/>
      <c r="S150" s="4"/>
      <c r="T150" s="4"/>
      <c r="U150" s="4"/>
      <c r="V150" s="178"/>
      <c r="W150" s="178"/>
      <c r="X150" s="178"/>
      <c r="Y150" s="178"/>
      <c r="Z150" s="178"/>
      <c r="AA150" s="178"/>
      <c r="AB150" s="178"/>
      <c r="AC150" s="178"/>
      <c r="AD150" s="178"/>
      <c r="AE150" s="178"/>
      <c r="AF150" s="178"/>
      <c r="AG150" s="178"/>
      <c r="AH150" s="178"/>
      <c r="AI150" s="178"/>
    </row>
    <row r="151" spans="1:35" ht="12" customHeight="1" x14ac:dyDescent="0.25">
      <c r="A151" s="6"/>
      <c r="B151" s="139">
        <v>125</v>
      </c>
      <c r="C151" s="105">
        <f t="shared" si="21"/>
        <v>41.393677686017256</v>
      </c>
      <c r="D151" s="105">
        <f t="shared" si="22"/>
        <v>26.651962270353117</v>
      </c>
      <c r="E151" s="105">
        <f t="shared" si="26"/>
        <v>24.831278458710091</v>
      </c>
      <c r="F151" s="140">
        <f t="shared" si="23"/>
        <v>24.831278458710091</v>
      </c>
      <c r="G151" s="140">
        <f t="shared" si="24"/>
        <v>115.62199309890482</v>
      </c>
      <c r="H151" s="138">
        <f t="shared" si="25"/>
        <v>28.905498274726206</v>
      </c>
      <c r="I151" s="129"/>
      <c r="J151" s="4"/>
      <c r="K151" s="4"/>
      <c r="L151" s="4"/>
      <c r="M151" s="4"/>
      <c r="N151" s="4"/>
      <c r="O151" s="4"/>
      <c r="P151" s="4"/>
      <c r="Q151" s="4"/>
      <c r="R151" s="4"/>
      <c r="S151" s="4"/>
      <c r="T151" s="4"/>
      <c r="U151" s="4"/>
      <c r="V151" s="178"/>
      <c r="W151" s="178"/>
      <c r="X151" s="178"/>
      <c r="Y151" s="178"/>
      <c r="Z151" s="178"/>
      <c r="AA151" s="178"/>
      <c r="AB151" s="178"/>
      <c r="AC151" s="178"/>
      <c r="AD151" s="178"/>
      <c r="AE151" s="178"/>
      <c r="AF151" s="178"/>
      <c r="AG151" s="178"/>
      <c r="AH151" s="178"/>
      <c r="AI151" s="178"/>
    </row>
    <row r="152" spans="1:35" ht="12" customHeight="1" x14ac:dyDescent="0.25">
      <c r="A152" s="6"/>
      <c r="B152" s="139">
        <v>126</v>
      </c>
      <c r="C152" s="105">
        <f t="shared" si="21"/>
        <v>41.531929838644068</v>
      </c>
      <c r="D152" s="105">
        <f t="shared" si="22"/>
        <v>26.672751449798803</v>
      </c>
      <c r="E152" s="105">
        <f t="shared" si="26"/>
        <v>24.818324118931869</v>
      </c>
      <c r="F152" s="140">
        <f t="shared" si="23"/>
        <v>24.818324118931869</v>
      </c>
      <c r="G152" s="140">
        <f t="shared" si="24"/>
        <v>115.47967147462067</v>
      </c>
      <c r="H152" s="138">
        <f t="shared" si="25"/>
        <v>28.869917868655168</v>
      </c>
      <c r="I152" s="129"/>
      <c r="J152" s="4"/>
      <c r="K152" s="4"/>
      <c r="L152" s="4"/>
      <c r="M152" s="4"/>
      <c r="N152" s="4"/>
      <c r="O152" s="4"/>
      <c r="P152" s="4"/>
      <c r="Q152" s="4"/>
      <c r="R152" s="4"/>
      <c r="S152" s="4"/>
      <c r="T152" s="4"/>
      <c r="U152" s="4"/>
      <c r="V152" s="178"/>
      <c r="W152" s="178"/>
      <c r="X152" s="178"/>
      <c r="Y152" s="178"/>
      <c r="Z152" s="178"/>
      <c r="AA152" s="178"/>
      <c r="AB152" s="178"/>
      <c r="AC152" s="178"/>
      <c r="AD152" s="178"/>
      <c r="AE152" s="178"/>
      <c r="AF152" s="178"/>
      <c r="AG152" s="178"/>
      <c r="AH152" s="178"/>
      <c r="AI152" s="178"/>
    </row>
    <row r="153" spans="1:35" ht="12" customHeight="1" x14ac:dyDescent="0.25">
      <c r="A153" s="6"/>
      <c r="B153" s="139">
        <v>127</v>
      </c>
      <c r="C153" s="105">
        <f t="shared" si="21"/>
        <v>41.668807063903415</v>
      </c>
      <c r="D153" s="105">
        <f t="shared" si="22"/>
        <v>26.693232620512028</v>
      </c>
      <c r="E153" s="105">
        <f t="shared" si="26"/>
        <v>24.80559285684927</v>
      </c>
      <c r="F153" s="140">
        <f t="shared" si="23"/>
        <v>24.80559285684927</v>
      </c>
      <c r="G153" s="140">
        <f t="shared" si="24"/>
        <v>115.33980067226388</v>
      </c>
      <c r="H153" s="138">
        <f t="shared" si="25"/>
        <v>28.834950168065969</v>
      </c>
      <c r="I153" s="129"/>
      <c r="J153" s="4"/>
      <c r="K153" s="4"/>
      <c r="L153" s="4"/>
      <c r="M153" s="4"/>
      <c r="N153" s="4"/>
      <c r="O153" s="4"/>
      <c r="P153" s="4"/>
      <c r="Q153" s="4"/>
      <c r="R153" s="4"/>
      <c r="S153" s="4"/>
      <c r="T153" s="4"/>
      <c r="U153" s="4"/>
      <c r="V153" s="178"/>
      <c r="W153" s="178"/>
      <c r="X153" s="178"/>
      <c r="Y153" s="178"/>
      <c r="Z153" s="178"/>
      <c r="AA153" s="178"/>
      <c r="AB153" s="178"/>
      <c r="AC153" s="178"/>
      <c r="AD153" s="178"/>
      <c r="AE153" s="178"/>
      <c r="AF153" s="178"/>
      <c r="AG153" s="178"/>
      <c r="AH153" s="178"/>
      <c r="AI153" s="178"/>
    </row>
    <row r="154" spans="1:35" ht="12" customHeight="1" x14ac:dyDescent="0.25">
      <c r="A154" s="6"/>
      <c r="B154" s="139">
        <v>128</v>
      </c>
      <c r="C154" s="105">
        <f t="shared" si="21"/>
        <v>41.80432977093399</v>
      </c>
      <c r="D154" s="105">
        <f t="shared" si="22"/>
        <v>26.713412577260499</v>
      </c>
      <c r="E154" s="105">
        <f t="shared" si="26"/>
        <v>24.793078959452895</v>
      </c>
      <c r="F154" s="140">
        <f t="shared" si="23"/>
        <v>24.793078959452895</v>
      </c>
      <c r="G154" s="140">
        <f t="shared" si="24"/>
        <v>115.20231792639895</v>
      </c>
      <c r="H154" s="138">
        <f t="shared" si="25"/>
        <v>28.800579481599737</v>
      </c>
      <c r="I154" s="129"/>
      <c r="J154" s="4"/>
      <c r="K154" s="4"/>
      <c r="L154" s="4"/>
      <c r="M154" s="4"/>
      <c r="N154" s="4"/>
      <c r="O154" s="4"/>
      <c r="P154" s="4"/>
      <c r="Q154" s="4"/>
      <c r="R154" s="4"/>
      <c r="S154" s="4"/>
      <c r="T154" s="4"/>
      <c r="U154" s="4"/>
      <c r="V154" s="178"/>
      <c r="W154" s="178"/>
      <c r="X154" s="178"/>
      <c r="Y154" s="178"/>
      <c r="Z154" s="178"/>
      <c r="AA154" s="178"/>
      <c r="AB154" s="178"/>
      <c r="AC154" s="178"/>
      <c r="AD154" s="178"/>
      <c r="AE154" s="178"/>
      <c r="AF154" s="178"/>
      <c r="AG154" s="178"/>
      <c r="AH154" s="178"/>
      <c r="AI154" s="178"/>
    </row>
    <row r="155" spans="1:35" ht="12" customHeight="1" x14ac:dyDescent="0.25">
      <c r="A155" s="6"/>
      <c r="B155" s="139">
        <v>129</v>
      </c>
      <c r="C155" s="105">
        <f t="shared" si="21"/>
        <v>41.938517966931215</v>
      </c>
      <c r="D155" s="105">
        <f t="shared" si="22"/>
        <v>26.733297916411271</v>
      </c>
      <c r="E155" s="105">
        <f t="shared" si="26"/>
        <v>24.780776907161986</v>
      </c>
      <c r="F155" s="140">
        <f t="shared" si="23"/>
        <v>24.780776907161986</v>
      </c>
      <c r="G155" s="140">
        <f t="shared" si="24"/>
        <v>115.06716259667583</v>
      </c>
      <c r="H155" s="138">
        <f t="shared" si="25"/>
        <v>28.766790649168957</v>
      </c>
      <c r="I155" s="129"/>
      <c r="J155" s="4"/>
      <c r="K155" s="4"/>
      <c r="L155" s="4"/>
      <c r="M155" s="4"/>
      <c r="N155" s="4"/>
      <c r="O155" s="4"/>
      <c r="P155" s="4"/>
      <c r="Q155" s="4"/>
      <c r="R155" s="4"/>
      <c r="S155" s="4"/>
      <c r="T155" s="4"/>
      <c r="U155" s="4"/>
      <c r="V155" s="178"/>
      <c r="W155" s="178"/>
      <c r="X155" s="178"/>
      <c r="Y155" s="178"/>
      <c r="Z155" s="178"/>
      <c r="AA155" s="178"/>
      <c r="AB155" s="178"/>
      <c r="AC155" s="178"/>
      <c r="AD155" s="178"/>
      <c r="AE155" s="178"/>
      <c r="AF155" s="178"/>
      <c r="AG155" s="178"/>
      <c r="AH155" s="178"/>
      <c r="AI155" s="178"/>
    </row>
    <row r="156" spans="1:35" ht="12" customHeight="1" x14ac:dyDescent="0.25">
      <c r="A156" s="6"/>
      <c r="B156" s="139">
        <v>130</v>
      </c>
      <c r="C156" s="105">
        <f t="shared" si="21"/>
        <v>42.0713912669937</v>
      </c>
      <c r="D156" s="105">
        <f t="shared" si="22"/>
        <v>26.752895043119683</v>
      </c>
      <c r="E156" s="105">
        <f t="shared" si="26"/>
        <v>24.768681365706843</v>
      </c>
      <c r="F156" s="140">
        <f t="shared" si="23"/>
        <v>24.768681365706843</v>
      </c>
      <c r="G156" s="140">
        <f t="shared" si="24"/>
        <v>114.93427607864686</v>
      </c>
      <c r="H156" s="138">
        <f t="shared" si="25"/>
        <v>28.733569019661715</v>
      </c>
      <c r="I156" s="129"/>
      <c r="J156" s="4"/>
      <c r="K156" s="4"/>
      <c r="L156" s="4"/>
      <c r="M156" s="4"/>
      <c r="N156" s="4"/>
      <c r="O156" s="4"/>
      <c r="P156" s="4"/>
      <c r="Q156" s="4"/>
      <c r="R156" s="4"/>
      <c r="S156" s="4"/>
      <c r="T156" s="4"/>
      <c r="U156" s="4"/>
      <c r="V156" s="178"/>
      <c r="W156" s="178"/>
      <c r="X156" s="178"/>
      <c r="Y156" s="178"/>
      <c r="Z156" s="178"/>
      <c r="AA156" s="178"/>
      <c r="AB156" s="178"/>
      <c r="AC156" s="178"/>
      <c r="AD156" s="178"/>
      <c r="AE156" s="178"/>
      <c r="AF156" s="178"/>
      <c r="AG156" s="178"/>
      <c r="AH156" s="178"/>
      <c r="AI156" s="178"/>
    </row>
    <row r="157" spans="1:35" ht="12" customHeight="1" x14ac:dyDescent="0.25">
      <c r="A157" s="6"/>
      <c r="B157" s="139">
        <v>131</v>
      </c>
      <c r="C157" s="105">
        <f t="shared" si="21"/>
        <v>42.202968903681757</v>
      </c>
      <c r="D157" s="105">
        <f t="shared" si="22"/>
        <v>26.772210178207906</v>
      </c>
      <c r="E157" s="105">
        <f t="shared" si="26"/>
        <v>24.75678717841668</v>
      </c>
      <c r="F157" s="140">
        <f t="shared" si="23"/>
        <v>24.75678717841668</v>
      </c>
      <c r="G157" s="140">
        <f t="shared" si="24"/>
        <v>114.80360171903791</v>
      </c>
      <c r="H157" s="138">
        <f t="shared" si="25"/>
        <v>28.700900429759479</v>
      </c>
      <c r="I157" s="129"/>
      <c r="J157" s="4"/>
      <c r="K157" s="4"/>
      <c r="L157" s="4"/>
      <c r="M157" s="4"/>
      <c r="N157" s="4"/>
      <c r="O157" s="4"/>
      <c r="P157" s="4"/>
      <c r="Q157" s="4"/>
      <c r="R157" s="4"/>
      <c r="S157" s="4"/>
      <c r="T157" s="4"/>
      <c r="U157" s="4"/>
      <c r="V157" s="178"/>
      <c r="W157" s="178"/>
      <c r="X157" s="178"/>
      <c r="Y157" s="178"/>
      <c r="Z157" s="178"/>
      <c r="AA157" s="178"/>
      <c r="AB157" s="178"/>
      <c r="AC157" s="178"/>
      <c r="AD157" s="178"/>
      <c r="AE157" s="178"/>
      <c r="AF157" s="178"/>
      <c r="AG157" s="178"/>
      <c r="AH157" s="178"/>
      <c r="AI157" s="178"/>
    </row>
    <row r="158" spans="1:35" ht="12" customHeight="1" x14ac:dyDescent="0.25">
      <c r="A158" s="6"/>
      <c r="B158" s="139">
        <v>132</v>
      </c>
      <c r="C158" s="105">
        <f t="shared" si="21"/>
        <v>42.333269736297545</v>
      </c>
      <c r="D158" s="105">
        <f t="shared" si="22"/>
        <v>26.791249364748712</v>
      </c>
      <c r="E158" s="105">
        <f t="shared" si="26"/>
        <v>24.745089358889405</v>
      </c>
      <c r="F158" s="140">
        <f t="shared" si="23"/>
        <v>24.745089358889405</v>
      </c>
      <c r="G158" s="140">
        <f t="shared" si="24"/>
        <v>114.67508473521572</v>
      </c>
      <c r="H158" s="138">
        <f t="shared" si="25"/>
        <v>28.66877118380393</v>
      </c>
      <c r="I158" s="129"/>
      <c r="J158" s="4"/>
      <c r="K158" s="4"/>
      <c r="L158" s="4"/>
      <c r="M158" s="4"/>
      <c r="N158" s="4"/>
      <c r="O158" s="4"/>
      <c r="P158" s="4"/>
      <c r="Q158" s="4"/>
      <c r="R158" s="4"/>
      <c r="S158" s="4"/>
      <c r="T158" s="4"/>
      <c r="U158" s="4"/>
      <c r="V158" s="178"/>
      <c r="W158" s="178"/>
      <c r="X158" s="178"/>
      <c r="Y158" s="178"/>
      <c r="Z158" s="178"/>
      <c r="AA158" s="178"/>
      <c r="AB158" s="178"/>
      <c r="AC158" s="178"/>
      <c r="AD158" s="178"/>
      <c r="AE158" s="178"/>
      <c r="AF158" s="178"/>
      <c r="AG158" s="178"/>
      <c r="AH158" s="178"/>
      <c r="AI158" s="178"/>
    </row>
    <row r="159" spans="1:35" ht="12" customHeight="1" x14ac:dyDescent="0.25">
      <c r="A159" s="6"/>
      <c r="B159" s="139">
        <v>133</v>
      </c>
      <c r="C159" s="105">
        <f t="shared" si="21"/>
        <v>42.46231225989645</v>
      </c>
      <c r="D159" s="105">
        <f t="shared" si="22"/>
        <v>26.810018474369055</v>
      </c>
      <c r="E159" s="105">
        <f t="shared" si="26"/>
        <v>24.733583084021507</v>
      </c>
      <c r="F159" s="140">
        <f t="shared" si="23"/>
        <v>24.733583084021507</v>
      </c>
      <c r="G159" s="140">
        <f t="shared" si="24"/>
        <v>114.54867213861144</v>
      </c>
      <c r="H159" s="138">
        <f t="shared" si="25"/>
        <v>28.637168034652859</v>
      </c>
      <c r="I159" s="129"/>
      <c r="J159" s="4"/>
      <c r="K159" s="4"/>
      <c r="L159" s="4"/>
      <c r="M159" s="4"/>
      <c r="N159" s="4"/>
      <c r="O159" s="4"/>
      <c r="P159" s="4"/>
      <c r="Q159" s="4"/>
      <c r="R159" s="4"/>
      <c r="S159" s="4"/>
      <c r="T159" s="4"/>
      <c r="U159" s="4"/>
      <c r="V159" s="178"/>
      <c r="W159" s="178"/>
      <c r="X159" s="178"/>
      <c r="Y159" s="178"/>
      <c r="Z159" s="178"/>
      <c r="AA159" s="178"/>
      <c r="AB159" s="178"/>
      <c r="AC159" s="178"/>
      <c r="AD159" s="178"/>
      <c r="AE159" s="178"/>
      <c r="AF159" s="178"/>
      <c r="AG159" s="178"/>
      <c r="AH159" s="178"/>
      <c r="AI159" s="178"/>
    </row>
    <row r="160" spans="1:35" ht="12" customHeight="1" x14ac:dyDescent="0.25">
      <c r="A160" s="6"/>
      <c r="B160" s="139">
        <v>134</v>
      </c>
      <c r="C160" s="105">
        <f t="shared" si="21"/>
        <v>42.59011461403859</v>
      </c>
      <c r="D160" s="105">
        <f t="shared" si="22"/>
        <v>26.828523213287276</v>
      </c>
      <c r="E160" s="105">
        <f t="shared" si="26"/>
        <v>24.722263687377563</v>
      </c>
      <c r="F160" s="140">
        <f t="shared" si="23"/>
        <v>24.722263687377563</v>
      </c>
      <c r="G160" s="140">
        <f t="shared" si="24"/>
        <v>114.42431266187525</v>
      </c>
      <c r="H160" s="138">
        <f t="shared" si="25"/>
        <v>28.606078165468812</v>
      </c>
      <c r="I160" s="129"/>
      <c r="J160" s="4"/>
      <c r="K160" s="4"/>
      <c r="L160" s="4"/>
      <c r="M160" s="4"/>
      <c r="N160" s="4"/>
      <c r="O160" s="4"/>
      <c r="P160" s="4"/>
      <c r="Q160" s="4"/>
      <c r="R160" s="4"/>
      <c r="S160" s="4"/>
      <c r="T160" s="4"/>
      <c r="U160" s="4"/>
      <c r="V160" s="178"/>
      <c r="W160" s="178"/>
      <c r="X160" s="178"/>
      <c r="Y160" s="178"/>
      <c r="Z160" s="178"/>
      <c r="AA160" s="178"/>
      <c r="AB160" s="178"/>
      <c r="AC160" s="178"/>
      <c r="AD160" s="178"/>
      <c r="AE160" s="178"/>
      <c r="AF160" s="178"/>
      <c r="AG160" s="178"/>
      <c r="AH160" s="178"/>
      <c r="AI160" s="178"/>
    </row>
    <row r="161" spans="1:35" ht="12" customHeight="1" x14ac:dyDescent="0.25">
      <c r="A161" s="6"/>
      <c r="B161" s="139">
        <v>135</v>
      </c>
      <c r="C161" s="105">
        <f t="shared" si="21"/>
        <v>42.71669459128924</v>
      </c>
      <c r="D161" s="105">
        <f t="shared" si="22"/>
        <v>26.846769128097005</v>
      </c>
      <c r="E161" s="105">
        <f t="shared" si="26"/>
        <v>24.7111266528802</v>
      </c>
      <c r="F161" s="140">
        <f t="shared" si="23"/>
        <v>24.7111266528802</v>
      </c>
      <c r="G161" s="140">
        <f t="shared" si="24"/>
        <v>114.30195668955174</v>
      </c>
      <c r="H161" s="138">
        <f t="shared" si="25"/>
        <v>28.575489172387936</v>
      </c>
      <c r="I161" s="129"/>
      <c r="J161" s="4"/>
      <c r="K161" s="4"/>
      <c r="L161" s="4"/>
      <c r="M161" s="4"/>
      <c r="N161" s="4"/>
      <c r="O161" s="4"/>
      <c r="P161" s="4"/>
      <c r="Q161" s="4"/>
      <c r="R161" s="4"/>
      <c r="S161" s="4"/>
      <c r="T161" s="4"/>
      <c r="U161" s="4"/>
      <c r="V161" s="178"/>
      <c r="W161" s="178"/>
      <c r="X161" s="178"/>
      <c r="Y161" s="178"/>
      <c r="Z161" s="178"/>
      <c r="AA161" s="178"/>
      <c r="AB161" s="178"/>
      <c r="AC161" s="178"/>
      <c r="AD161" s="178"/>
      <c r="AE161" s="178"/>
      <c r="AF161" s="178"/>
      <c r="AG161" s="178"/>
      <c r="AH161" s="178"/>
      <c r="AI161" s="178"/>
    </row>
    <row r="162" spans="1:35" ht="12" customHeight="1" x14ac:dyDescent="0.25">
      <c r="A162" s="6"/>
      <c r="B162" s="139">
        <v>136</v>
      </c>
      <c r="C162" s="105">
        <f t="shared" si="21"/>
        <v>42.842069645476499</v>
      </c>
      <c r="D162" s="105">
        <f t="shared" si="22"/>
        <v>26.864761611310026</v>
      </c>
      <c r="E162" s="105">
        <f t="shared" si="26"/>
        <v>24.700167608802587</v>
      </c>
      <c r="F162" s="140">
        <f t="shared" si="23"/>
        <v>24.700167608802587</v>
      </c>
      <c r="G162" s="140">
        <f t="shared" si="24"/>
        <v>114.18155619207911</v>
      </c>
      <c r="H162" s="138">
        <f t="shared" si="25"/>
        <v>28.545389048019778</v>
      </c>
      <c r="I162" s="129"/>
      <c r="J162" s="4"/>
      <c r="K162" s="4"/>
      <c r="L162" s="4"/>
      <c r="M162" s="4"/>
      <c r="N162" s="4"/>
      <c r="O162" s="4"/>
      <c r="P162" s="4"/>
      <c r="Q162" s="4"/>
      <c r="R162" s="4"/>
      <c r="S162" s="4"/>
      <c r="T162" s="4"/>
      <c r="U162" s="4"/>
      <c r="V162" s="178"/>
      <c r="W162" s="178"/>
      <c r="X162" s="178"/>
      <c r="Y162" s="178"/>
      <c r="Z162" s="178"/>
      <c r="AA162" s="178"/>
      <c r="AB162" s="178"/>
      <c r="AC162" s="178"/>
      <c r="AD162" s="178"/>
      <c r="AE162" s="178"/>
      <c r="AF162" s="178"/>
      <c r="AG162" s="178"/>
      <c r="AH162" s="178"/>
      <c r="AI162" s="178"/>
    </row>
    <row r="163" spans="1:35" ht="12" customHeight="1" x14ac:dyDescent="0.25">
      <c r="A163" s="6"/>
      <c r="B163" s="139">
        <v>137</v>
      </c>
      <c r="C163" s="105">
        <f t="shared" si="21"/>
        <v>42.966256899714239</v>
      </c>
      <c r="D163" s="105">
        <f t="shared" si="22"/>
        <v>26.882505906669781</v>
      </c>
      <c r="E163" s="105">
        <f t="shared" si="26"/>
        <v>24.689382322046686</v>
      </c>
      <c r="F163" s="140">
        <f t="shared" si="23"/>
        <v>24.689382322046686</v>
      </c>
      <c r="G163" s="140">
        <f t="shared" si="24"/>
        <v>114.0630646629276</v>
      </c>
      <c r="H163" s="138">
        <f t="shared" si="25"/>
        <v>28.5157661657319</v>
      </c>
      <c r="I163" s="129"/>
      <c r="J163" s="4"/>
      <c r="K163" s="4"/>
      <c r="L163" s="4"/>
      <c r="M163" s="4"/>
      <c r="N163" s="4"/>
      <c r="O163" s="4"/>
      <c r="P163" s="4"/>
      <c r="Q163" s="4"/>
      <c r="R163" s="4"/>
      <c r="S163" s="4"/>
      <c r="T163" s="4"/>
      <c r="U163" s="4"/>
      <c r="V163" s="178"/>
      <c r="W163" s="178"/>
      <c r="X163" s="178"/>
      <c r="Y163" s="178"/>
      <c r="Z163" s="178"/>
      <c r="AA163" s="178"/>
      <c r="AB163" s="178"/>
      <c r="AC163" s="178"/>
      <c r="AD163" s="178"/>
      <c r="AE163" s="178"/>
      <c r="AF163" s="178"/>
      <c r="AG163" s="178"/>
      <c r="AH163" s="178"/>
      <c r="AI163" s="178"/>
    </row>
    <row r="164" spans="1:35" ht="12" customHeight="1" x14ac:dyDescent="0.25">
      <c r="A164" s="6"/>
      <c r="B164" s="139">
        <v>138</v>
      </c>
      <c r="C164" s="105">
        <f t="shared" si="21"/>
        <v>43.089273154198153</v>
      </c>
      <c r="D164" s="105">
        <f t="shared" si="22"/>
        <v>26.900007114246502</v>
      </c>
      <c r="E164" s="105">
        <f t="shared" si="26"/>
        <v>24.678766692691536</v>
      </c>
      <c r="F164" s="140">
        <f t="shared" si="23"/>
        <v>24.678766692691536</v>
      </c>
      <c r="G164" s="140">
        <f t="shared" si="24"/>
        <v>113.94643705870466</v>
      </c>
      <c r="H164" s="138">
        <f t="shared" si="25"/>
        <v>28.486609264676165</v>
      </c>
      <c r="I164" s="129"/>
      <c r="J164" s="4"/>
      <c r="K164" s="4"/>
      <c r="L164" s="4"/>
      <c r="M164" s="4"/>
      <c r="N164" s="4"/>
      <c r="O164" s="4"/>
      <c r="P164" s="4"/>
      <c r="Q164" s="4"/>
      <c r="R164" s="4"/>
      <c r="S164" s="4"/>
      <c r="T164" s="4"/>
      <c r="U164" s="4"/>
      <c r="V164" s="178"/>
      <c r="W164" s="178"/>
      <c r="X164" s="178"/>
      <c r="Y164" s="178"/>
      <c r="Z164" s="178"/>
      <c r="AA164" s="178"/>
      <c r="AB164" s="178"/>
      <c r="AC164" s="178"/>
      <c r="AD164" s="178"/>
      <c r="AE164" s="178"/>
      <c r="AF164" s="178"/>
      <c r="AG164" s="178"/>
      <c r="AH164" s="178"/>
      <c r="AI164" s="178"/>
    </row>
    <row r="165" spans="1:35" ht="12" customHeight="1" x14ac:dyDescent="0.25">
      <c r="A165" s="6"/>
      <c r="B165" s="139">
        <v>139</v>
      </c>
      <c r="C165" s="105">
        <f t="shared" si="21"/>
        <v>43.211134893782237</v>
      </c>
      <c r="D165" s="105">
        <f t="shared" si="22"/>
        <v>26.917270195324363</v>
      </c>
      <c r="E165" s="105">
        <f t="shared" si="26"/>
        <v>24.668316748796752</v>
      </c>
      <c r="F165" s="140">
        <f t="shared" si="23"/>
        <v>24.668316748796752</v>
      </c>
      <c r="G165" s="140">
        <f t="shared" si="24"/>
        <v>113.83162974206441</v>
      </c>
      <c r="H165" s="138">
        <f t="shared" si="25"/>
        <v>28.457907435516102</v>
      </c>
      <c r="I165" s="129"/>
      <c r="J165" s="4"/>
      <c r="K165" s="4"/>
      <c r="L165" s="4"/>
      <c r="M165" s="4"/>
      <c r="N165" s="4"/>
      <c r="O165" s="4"/>
      <c r="P165" s="4"/>
      <c r="Q165" s="4"/>
      <c r="R165" s="4"/>
      <c r="S165" s="4"/>
      <c r="T165" s="4"/>
      <c r="U165" s="4"/>
      <c r="V165" s="178"/>
      <c r="W165" s="178"/>
      <c r="X165" s="178"/>
      <c r="Y165" s="178"/>
      <c r="Z165" s="178"/>
      <c r="AA165" s="178"/>
      <c r="AB165" s="178"/>
      <c r="AC165" s="178"/>
      <c r="AD165" s="178"/>
      <c r="AE165" s="178"/>
      <c r="AF165" s="178"/>
      <c r="AG165" s="178"/>
      <c r="AH165" s="178"/>
      <c r="AI165" s="178"/>
    </row>
    <row r="166" spans="1:35" ht="12" customHeight="1" x14ac:dyDescent="0.25">
      <c r="A166" s="6"/>
      <c r="B166" s="139">
        <v>140</v>
      </c>
      <c r="C166" s="105">
        <f t="shared" si="21"/>
        <v>43.331858295343018</v>
      </c>
      <c r="D166" s="105">
        <f t="shared" si="22"/>
        <v>26.934299977090461</v>
      </c>
      <c r="E166" s="105">
        <f t="shared" si="26"/>
        <v>24.65802864144753</v>
      </c>
      <c r="F166" s="140">
        <f t="shared" si="23"/>
        <v>24.65802864144753</v>
      </c>
      <c r="G166" s="140">
        <f t="shared" si="24"/>
        <v>113.71860042726965</v>
      </c>
      <c r="H166" s="138">
        <f t="shared" si="25"/>
        <v>28.429650106817412</v>
      </c>
      <c r="I166" s="129"/>
      <c r="J166" s="4"/>
      <c r="K166" s="4"/>
      <c r="L166" s="4"/>
      <c r="M166" s="4"/>
      <c r="N166" s="4"/>
      <c r="O166" s="4"/>
      <c r="P166" s="4"/>
      <c r="Q166" s="4"/>
      <c r="R166" s="4"/>
      <c r="S166" s="4"/>
      <c r="T166" s="4"/>
      <c r="U166" s="4"/>
      <c r="V166" s="178"/>
      <c r="W166" s="178"/>
      <c r="X166" s="178"/>
      <c r="Y166" s="178"/>
      <c r="Z166" s="178"/>
      <c r="AA166" s="178"/>
      <c r="AB166" s="178"/>
      <c r="AC166" s="178"/>
      <c r="AD166" s="178"/>
      <c r="AE166" s="178"/>
      <c r="AF166" s="178"/>
      <c r="AG166" s="178"/>
      <c r="AH166" s="178"/>
      <c r="AI166" s="178"/>
    </row>
    <row r="167" spans="1:35" ht="12" customHeight="1" x14ac:dyDescent="0.25">
      <c r="A167" s="6"/>
      <c r="B167" s="139">
        <v>141</v>
      </c>
      <c r="C167" s="105">
        <f t="shared" si="21"/>
        <v>43.451459234938298</v>
      </c>
      <c r="D167" s="105">
        <f t="shared" si="22"/>
        <v>26.951101157135032</v>
      </c>
      <c r="E167" s="105">
        <f t="shared" si="26"/>
        <v>24.647898640028025</v>
      </c>
      <c r="F167" s="140">
        <f t="shared" si="23"/>
        <v>24.647898640028025</v>
      </c>
      <c r="G167" s="140">
        <f t="shared" si="24"/>
        <v>113.60730812826354</v>
      </c>
      <c r="H167" s="138">
        <f t="shared" si="25"/>
        <v>28.401827032065885</v>
      </c>
      <c r="I167" s="129"/>
      <c r="J167" s="4"/>
      <c r="K167" s="4"/>
      <c r="L167" s="4"/>
      <c r="M167" s="4"/>
      <c r="N167" s="4"/>
      <c r="O167" s="4"/>
      <c r="P167" s="4"/>
      <c r="Q167" s="4"/>
      <c r="R167" s="4"/>
      <c r="S167" s="4"/>
      <c r="T167" s="4"/>
      <c r="U167" s="4"/>
      <c r="V167" s="178"/>
      <c r="W167" s="178"/>
      <c r="X167" s="178"/>
      <c r="Y167" s="178"/>
      <c r="Z167" s="178"/>
      <c r="AA167" s="178"/>
      <c r="AB167" s="178"/>
      <c r="AC167" s="178"/>
      <c r="AD167" s="178"/>
      <c r="AE167" s="178"/>
      <c r="AF167" s="178"/>
      <c r="AG167" s="178"/>
      <c r="AH167" s="178"/>
      <c r="AI167" s="178"/>
    </row>
    <row r="168" spans="1:35" ht="12" customHeight="1" x14ac:dyDescent="0.25">
      <c r="A168" s="6"/>
      <c r="B168" s="139">
        <v>142</v>
      </c>
      <c r="C168" s="105">
        <f t="shared" si="21"/>
        <v>43.569953294767224</v>
      </c>
      <c r="D168" s="105">
        <f t="shared" si="22"/>
        <v>26.967678307771585</v>
      </c>
      <c r="E168" s="105">
        <f t="shared" si="26"/>
        <v>24.63792312771103</v>
      </c>
      <c r="F168" s="140">
        <f t="shared" si="23"/>
        <v>24.63792312771103</v>
      </c>
      <c r="G168" s="140">
        <f t="shared" si="24"/>
        <v>113.49771310911729</v>
      </c>
      <c r="H168" s="138">
        <f t="shared" si="25"/>
        <v>28.374428277279321</v>
      </c>
      <c r="I168" s="129"/>
      <c r="J168" s="4"/>
      <c r="K168" s="4"/>
      <c r="L168" s="4"/>
      <c r="M168" s="4"/>
      <c r="N168" s="4"/>
      <c r="O168" s="4"/>
      <c r="P168" s="4"/>
      <c r="Q168" s="4"/>
      <c r="R168" s="4"/>
      <c r="S168" s="4"/>
      <c r="T168" s="4"/>
      <c r="U168" s="4"/>
      <c r="V168" s="178"/>
      <c r="W168" s="178"/>
      <c r="X168" s="178"/>
      <c r="Y168" s="178"/>
      <c r="Z168" s="178"/>
      <c r="AA168" s="178"/>
      <c r="AB168" s="178"/>
      <c r="AC168" s="178"/>
      <c r="AD168" s="178"/>
      <c r="AE168" s="178"/>
      <c r="AF168" s="178"/>
      <c r="AG168" s="178"/>
      <c r="AH168" s="178"/>
      <c r="AI168" s="178"/>
    </row>
    <row r="169" spans="1:35" ht="12" customHeight="1" x14ac:dyDescent="0.25">
      <c r="A169" s="6"/>
      <c r="B169" s="139">
        <v>143</v>
      </c>
      <c r="C169" s="105">
        <f t="shared" si="21"/>
        <v>43.687355769937902</v>
      </c>
      <c r="D169" s="105">
        <f t="shared" si="22"/>
        <v>26.984035880185406</v>
      </c>
      <c r="E169" s="105">
        <f t="shared" si="26"/>
        <v>24.62809859715242</v>
      </c>
      <c r="F169" s="140">
        <f t="shared" si="23"/>
        <v>24.62809859715242</v>
      </c>
      <c r="G169" s="140">
        <f t="shared" si="24"/>
        <v>113.38977683672761</v>
      </c>
      <c r="H169" s="138">
        <f t="shared" si="25"/>
        <v>28.347444209181901</v>
      </c>
      <c r="I169" s="129"/>
      <c r="J169" s="4"/>
      <c r="K169" s="4"/>
      <c r="L169" s="4"/>
      <c r="M169" s="4"/>
      <c r="N169" s="4"/>
      <c r="O169" s="4"/>
      <c r="P169" s="4"/>
      <c r="Q169" s="4"/>
      <c r="R169" s="4"/>
      <c r="S169" s="4"/>
      <c r="T169" s="4"/>
      <c r="U169" s="4"/>
      <c r="V169" s="178"/>
      <c r="W169" s="178"/>
      <c r="X169" s="178"/>
      <c r="Y169" s="178"/>
      <c r="Z169" s="178"/>
      <c r="AA169" s="178"/>
      <c r="AB169" s="178"/>
      <c r="AC169" s="178"/>
      <c r="AD169" s="178"/>
      <c r="AE169" s="178"/>
      <c r="AF169" s="178"/>
      <c r="AG169" s="178"/>
      <c r="AH169" s="178"/>
      <c r="AI169" s="178"/>
    </row>
    <row r="170" spans="1:35" ht="12" customHeight="1" x14ac:dyDescent="0.25">
      <c r="A170" s="6"/>
      <c r="B170" s="139">
        <v>144</v>
      </c>
      <c r="C170" s="105">
        <f t="shared" si="21"/>
        <v>43.803681675048956</v>
      </c>
      <c r="D170" s="105">
        <f t="shared" si="22"/>
        <v>27.000178208418252</v>
      </c>
      <c r="E170" s="105">
        <f t="shared" si="26"/>
        <v>24.618421646379634</v>
      </c>
      <c r="F170" s="140">
        <f t="shared" si="23"/>
        <v>24.618421646379634</v>
      </c>
      <c r="G170" s="140">
        <f t="shared" si="24"/>
        <v>113.28346193564589</v>
      </c>
      <c r="H170" s="138">
        <f t="shared" si="25"/>
        <v>28.320865483911472</v>
      </c>
      <c r="I170" s="129"/>
      <c r="J170" s="4"/>
      <c r="K170" s="4"/>
      <c r="L170" s="4"/>
      <c r="M170" s="4"/>
      <c r="N170" s="4"/>
      <c r="O170" s="4"/>
      <c r="P170" s="4"/>
      <c r="Q170" s="4"/>
      <c r="R170" s="4"/>
      <c r="S170" s="4"/>
      <c r="T170" s="4"/>
      <c r="U170" s="4"/>
      <c r="V170" s="178"/>
      <c r="W170" s="178"/>
      <c r="X170" s="178"/>
      <c r="Y170" s="178"/>
      <c r="Z170" s="178"/>
      <c r="AA170" s="178"/>
      <c r="AB170" s="178"/>
      <c r="AC170" s="178"/>
      <c r="AD170" s="178"/>
      <c r="AE170" s="178"/>
      <c r="AF170" s="178"/>
      <c r="AG170" s="178"/>
      <c r="AH170" s="178"/>
      <c r="AI170" s="178"/>
    </row>
    <row r="171" spans="1:35" ht="12" customHeight="1" x14ac:dyDescent="0.25">
      <c r="A171" s="6"/>
      <c r="B171" s="139">
        <v>145</v>
      </c>
      <c r="C171" s="105">
        <f t="shared" si="21"/>
        <v>43.918945750590758</v>
      </c>
      <c r="D171" s="105">
        <f t="shared" si="22"/>
        <v>27.016109513196838</v>
      </c>
      <c r="E171" s="105">
        <f t="shared" si="26"/>
        <v>24.608888974864072</v>
      </c>
      <c r="F171" s="140">
        <f t="shared" si="23"/>
        <v>24.608888974864072</v>
      </c>
      <c r="G171" s="140">
        <f t="shared" si="24"/>
        <v>113.17873214492798</v>
      </c>
      <c r="H171" s="138">
        <f t="shared" si="25"/>
        <v>28.294683036231994</v>
      </c>
      <c r="I171" s="129"/>
      <c r="J171" s="4"/>
      <c r="K171" s="4"/>
      <c r="L171" s="4"/>
      <c r="M171" s="4"/>
      <c r="N171" s="4"/>
      <c r="O171" s="4"/>
      <c r="P171" s="4"/>
      <c r="Q171" s="4"/>
      <c r="R171" s="4"/>
      <c r="S171" s="4"/>
      <c r="T171" s="4"/>
      <c r="U171" s="4"/>
      <c r="V171" s="178"/>
      <c r="W171" s="178"/>
      <c r="X171" s="178"/>
      <c r="Y171" s="178"/>
      <c r="Z171" s="178"/>
      <c r="AA171" s="178"/>
      <c r="AB171" s="178"/>
      <c r="AC171" s="178"/>
      <c r="AD171" s="178"/>
      <c r="AE171" s="178"/>
      <c r="AF171" s="178"/>
      <c r="AG171" s="178"/>
      <c r="AH171" s="178"/>
      <c r="AI171" s="178"/>
    </row>
    <row r="172" spans="1:35" ht="12" customHeight="1" x14ac:dyDescent="0.25">
      <c r="A172" s="6"/>
      <c r="B172" s="139">
        <v>146</v>
      </c>
      <c r="C172" s="105">
        <f t="shared" si="21"/>
        <v>44.033162469172204</v>
      </c>
      <c r="D172" s="105">
        <f t="shared" si="22"/>
        <v>27.031833905612082</v>
      </c>
      <c r="E172" s="105">
        <f t="shared" si="26"/>
        <v>24.599497379767847</v>
      </c>
      <c r="F172" s="140">
        <f t="shared" si="23"/>
        <v>24.599497379767847</v>
      </c>
      <c r="G172" s="140">
        <f t="shared" si="24"/>
        <v>113.07555227689943</v>
      </c>
      <c r="H172" s="138">
        <f t="shared" si="25"/>
        <v>28.268888069224857</v>
      </c>
      <c r="I172" s="129"/>
      <c r="J172" s="4"/>
      <c r="K172" s="4"/>
      <c r="L172" s="4"/>
      <c r="M172" s="4"/>
      <c r="N172" s="4"/>
      <c r="O172" s="4"/>
      <c r="P172" s="4"/>
      <c r="Q172" s="4"/>
      <c r="R172" s="4"/>
      <c r="S172" s="4"/>
      <c r="T172" s="4"/>
      <c r="U172" s="4"/>
      <c r="V172" s="178"/>
      <c r="W172" s="178"/>
      <c r="X172" s="178"/>
      <c r="Y172" s="178"/>
      <c r="Z172" s="178"/>
      <c r="AA172" s="178"/>
      <c r="AB172" s="178"/>
      <c r="AC172" s="178"/>
      <c r="AD172" s="178"/>
      <c r="AE172" s="178"/>
      <c r="AF172" s="178"/>
      <c r="AG172" s="178"/>
      <c r="AH172" s="178"/>
      <c r="AI172" s="178"/>
    </row>
    <row r="173" spans="1:35" ht="12" customHeight="1" x14ac:dyDescent="0.25">
      <c r="A173" s="6"/>
      <c r="B173" s="139">
        <v>147</v>
      </c>
      <c r="C173" s="105">
        <f t="shared" si="21"/>
        <v>44.146346041578504</v>
      </c>
      <c r="D173" s="105">
        <f t="shared" si="22"/>
        <v>27.047355390655973</v>
      </c>
      <c r="E173" s="105">
        <f t="shared" si="26"/>
        <v>24.590243752355963</v>
      </c>
      <c r="F173" s="140">
        <f t="shared" si="23"/>
        <v>24.590243752355963</v>
      </c>
      <c r="G173" s="140">
        <f t="shared" si="24"/>
        <v>112.97388817773833</v>
      </c>
      <c r="H173" s="138">
        <f t="shared" si="25"/>
        <v>28.243472044434583</v>
      </c>
      <c r="I173" s="129"/>
      <c r="J173" s="4"/>
      <c r="K173" s="4"/>
      <c r="L173" s="4"/>
      <c r="M173" s="4"/>
      <c r="N173" s="4"/>
      <c r="O173" s="4"/>
      <c r="P173" s="4"/>
      <c r="Q173" s="4"/>
      <c r="R173" s="4"/>
      <c r="S173" s="4"/>
      <c r="T173" s="4"/>
      <c r="U173" s="4"/>
      <c r="V173" s="178"/>
      <c r="W173" s="178"/>
      <c r="X173" s="178"/>
      <c r="Y173" s="178"/>
      <c r="Z173" s="178"/>
      <c r="AA173" s="178"/>
      <c r="AB173" s="178"/>
      <c r="AC173" s="178"/>
      <c r="AD173" s="178"/>
      <c r="AE173" s="178"/>
      <c r="AF173" s="178"/>
      <c r="AG173" s="178"/>
      <c r="AH173" s="178"/>
      <c r="AI173" s="178"/>
    </row>
    <row r="174" spans="1:35" ht="12" customHeight="1" x14ac:dyDescent="0.25">
      <c r="A174" s="6"/>
      <c r="B174" s="139">
        <v>148</v>
      </c>
      <c r="C174" s="105">
        <f t="shared" si="21"/>
        <v>44.258510422665367</v>
      </c>
      <c r="D174" s="105">
        <f t="shared" si="22"/>
        <v>27.062677870622366</v>
      </c>
      <c r="E174" s="105">
        <f t="shared" si="26"/>
        <v>24.581125074565456</v>
      </c>
      <c r="F174" s="140">
        <f t="shared" si="23"/>
        <v>24.581125074565456</v>
      </c>
      <c r="G174" s="140">
        <f t="shared" si="24"/>
        <v>112.87370668978244</v>
      </c>
      <c r="H174" s="138">
        <f t="shared" si="25"/>
        <v>28.218426672445609</v>
      </c>
      <c r="I174" s="129"/>
      <c r="J174" s="4"/>
      <c r="K174" s="4"/>
      <c r="L174" s="4"/>
      <c r="M174" s="4"/>
      <c r="N174" s="4"/>
      <c r="O174" s="4"/>
      <c r="P174" s="4"/>
      <c r="Q174" s="4"/>
      <c r="R174" s="4"/>
      <c r="S174" s="4"/>
      <c r="T174" s="4"/>
      <c r="U174" s="4"/>
      <c r="V174" s="178"/>
      <c r="W174" s="178"/>
      <c r="X174" s="178"/>
      <c r="Y174" s="178"/>
      <c r="Z174" s="178"/>
      <c r="AA174" s="178"/>
      <c r="AB174" s="178"/>
      <c r="AC174" s="178"/>
      <c r="AD174" s="178"/>
      <c r="AE174" s="178"/>
      <c r="AF174" s="178"/>
      <c r="AG174" s="178"/>
      <c r="AH174" s="178"/>
      <c r="AI174" s="178"/>
    </row>
    <row r="175" spans="1:35" ht="12" customHeight="1" x14ac:dyDescent="0.25">
      <c r="A175" s="6"/>
      <c r="B175" s="139">
        <v>149</v>
      </c>
      <c r="C175" s="105">
        <f t="shared" si="21"/>
        <v>44.369669317094591</v>
      </c>
      <c r="D175" s="105">
        <f t="shared" si="22"/>
        <v>27.077805148377823</v>
      </c>
      <c r="E175" s="105">
        <f t="shared" si="26"/>
        <v>24.572138415723561</v>
      </c>
      <c r="F175" s="140">
        <f t="shared" si="23"/>
        <v>24.572138415723561</v>
      </c>
      <c r="G175" s="140">
        <f t="shared" si="24"/>
        <v>112.77497561547356</v>
      </c>
      <c r="H175" s="138">
        <f t="shared" si="25"/>
        <v>28.193743903868391</v>
      </c>
      <c r="I175" s="129"/>
      <c r="J175" s="4"/>
      <c r="K175" s="4"/>
      <c r="L175" s="4"/>
      <c r="M175" s="4"/>
      <c r="N175" s="4"/>
      <c r="O175" s="4"/>
      <c r="P175" s="4"/>
      <c r="Q175" s="4"/>
      <c r="R175" s="4"/>
      <c r="S175" s="4"/>
      <c r="T175" s="4"/>
      <c r="U175" s="4"/>
      <c r="V175" s="178"/>
      <c r="W175" s="178"/>
      <c r="X175" s="178"/>
      <c r="Y175" s="178"/>
      <c r="Z175" s="178"/>
      <c r="AA175" s="178"/>
      <c r="AB175" s="178"/>
      <c r="AC175" s="178"/>
      <c r="AD175" s="178"/>
      <c r="AE175" s="178"/>
      <c r="AF175" s="178"/>
      <c r="AG175" s="178"/>
      <c r="AH175" s="178"/>
      <c r="AI175" s="178"/>
    </row>
    <row r="176" spans="1:35" ht="12" customHeight="1" x14ac:dyDescent="0.25">
      <c r="A176" s="6"/>
      <c r="B176" s="139">
        <v>150</v>
      </c>
      <c r="C176" s="105">
        <f t="shared" si="21"/>
        <v>44.479836184916195</v>
      </c>
      <c r="D176" s="105">
        <f t="shared" si="22"/>
        <v>27.092740930508221</v>
      </c>
      <c r="E176" s="105">
        <f t="shared" si="26"/>
        <v>24.563280929407377</v>
      </c>
      <c r="F176" s="140">
        <f t="shared" si="23"/>
        <v>24.563280929407377</v>
      </c>
      <c r="G176" s="140">
        <f t="shared" si="24"/>
        <v>112.67766368285673</v>
      </c>
      <c r="H176" s="138">
        <f t="shared" si="25"/>
        <v>28.169415920714183</v>
      </c>
      <c r="I176" s="129"/>
      <c r="J176" s="4"/>
      <c r="K176" s="4"/>
      <c r="L176" s="4"/>
      <c r="M176" s="4"/>
      <c r="N176" s="4"/>
      <c r="O176" s="4"/>
      <c r="P176" s="4"/>
      <c r="Q176" s="4"/>
      <c r="R176" s="4"/>
      <c r="S176" s="4"/>
      <c r="T176" s="4"/>
      <c r="U176" s="4"/>
      <c r="V176" s="178"/>
      <c r="W176" s="178"/>
      <c r="X176" s="178"/>
      <c r="Y176" s="178"/>
      <c r="Z176" s="178"/>
      <c r="AA176" s="178"/>
      <c r="AB176" s="178"/>
      <c r="AC176" s="178"/>
      <c r="AD176" s="178"/>
      <c r="AE176" s="178"/>
      <c r="AF176" s="178"/>
      <c r="AG176" s="178"/>
      <c r="AH176" s="178"/>
      <c r="AI176" s="178"/>
    </row>
    <row r="177" spans="1:35" ht="12" customHeight="1" x14ac:dyDescent="0.25">
      <c r="A177" s="6"/>
      <c r="B177" s="139">
        <v>151</v>
      </c>
      <c r="C177" s="105">
        <f t="shared" ref="C177:C200" si="27">$C$44*((B177)-$C$69)/((B177)+$C$67*(1+$C$6/$C$68))-$C$47</f>
        <v>44.589024247001639</v>
      </c>
      <c r="D177" s="105">
        <f t="shared" ref="D177:D200" si="28">$C$45*(((B177)-$C$69)/(4*(B177)+8*$C$69))-$C$47</f>
        <v>27.107488830346622</v>
      </c>
      <c r="E177" s="105">
        <f t="shared" si="26"/>
        <v>24.554549850437983</v>
      </c>
      <c r="F177" s="140">
        <f t="shared" ref="F177:F200" si="29">IF(C177&lt;0,-1*MIN(ABS(C177),ABS(D177),ABS(E177)),MIN(ABS(C177),ABS(D177),ABS(E177)))</f>
        <v>24.554549850437983</v>
      </c>
      <c r="G177" s="140">
        <f t="shared" ref="G177:G200" si="30">(F177+$C$47)*(4*B177+8*$C$69)/(B177-$C$69)</f>
        <v>112.58174051255619</v>
      </c>
      <c r="H177" s="138">
        <f t="shared" ref="H177:H200" si="31">G177/4</f>
        <v>28.145435128139049</v>
      </c>
      <c r="I177" s="129"/>
      <c r="J177" s="4"/>
      <c r="K177" s="4"/>
      <c r="L177" s="4"/>
      <c r="M177" s="4"/>
      <c r="N177" s="4"/>
      <c r="O177" s="4"/>
      <c r="P177" s="4"/>
      <c r="Q177" s="4"/>
      <c r="R177" s="4"/>
      <c r="S177" s="4"/>
      <c r="T177" s="4"/>
      <c r="U177" s="4"/>
      <c r="V177" s="178"/>
      <c r="W177" s="178"/>
      <c r="X177" s="178"/>
      <c r="Y177" s="178"/>
      <c r="Z177" s="178"/>
      <c r="AA177" s="178"/>
      <c r="AB177" s="178"/>
      <c r="AC177" s="178"/>
      <c r="AD177" s="178"/>
      <c r="AE177" s="178"/>
      <c r="AF177" s="178"/>
      <c r="AG177" s="178"/>
      <c r="AH177" s="178"/>
      <c r="AI177" s="178"/>
    </row>
    <row r="178" spans="1:35" ht="12" customHeight="1" x14ac:dyDescent="0.25">
      <c r="A178" s="6"/>
      <c r="B178" s="139">
        <v>152</v>
      </c>
      <c r="C178" s="105">
        <f t="shared" si="27"/>
        <v>44.697246490333015</v>
      </c>
      <c r="D178" s="105">
        <f t="shared" si="28"/>
        <v>27.122052370887598</v>
      </c>
      <c r="E178" s="105">
        <f t="shared" si="26"/>
        <v>24.545942492002368</v>
      </c>
      <c r="F178" s="140">
        <f t="shared" si="29"/>
        <v>24.545942492002368</v>
      </c>
      <c r="G178" s="140">
        <f t="shared" si="30"/>
        <v>112.48717658615587</v>
      </c>
      <c r="H178" s="138">
        <f t="shared" si="31"/>
        <v>28.121794146538967</v>
      </c>
      <c r="I178" s="129"/>
      <c r="J178" s="4"/>
      <c r="K178" s="4"/>
      <c r="L178" s="4"/>
      <c r="M178" s="4"/>
      <c r="N178" s="4"/>
      <c r="O178" s="4"/>
      <c r="P178" s="4"/>
      <c r="Q178" s="4"/>
      <c r="R178" s="4"/>
      <c r="S178" s="4"/>
      <c r="T178" s="4"/>
      <c r="U178" s="4"/>
      <c r="V178" s="178"/>
      <c r="W178" s="178"/>
      <c r="X178" s="178"/>
      <c r="Y178" s="178"/>
      <c r="Z178" s="178"/>
      <c r="AA178" s="178"/>
      <c r="AB178" s="178"/>
      <c r="AC178" s="178"/>
      <c r="AD178" s="178"/>
      <c r="AE178" s="178"/>
      <c r="AF178" s="178"/>
      <c r="AG178" s="178"/>
      <c r="AH178" s="178"/>
      <c r="AI178" s="178"/>
    </row>
    <row r="179" spans="1:35" ht="12" customHeight="1" x14ac:dyDescent="0.25">
      <c r="A179" s="6"/>
      <c r="B179" s="139">
        <v>153</v>
      </c>
      <c r="C179" s="105">
        <f t="shared" si="27"/>
        <v>44.804515673152338</v>
      </c>
      <c r="D179" s="105">
        <f t="shared" si="28"/>
        <v>27.136434987592917</v>
      </c>
      <c r="E179" s="105">
        <f t="shared" si="26"/>
        <v>24.537456242896802</v>
      </c>
      <c r="F179" s="140">
        <f t="shared" si="29"/>
        <v>24.537456242896802</v>
      </c>
      <c r="G179" s="140">
        <f t="shared" si="30"/>
        <v>112.39394321591385</v>
      </c>
      <c r="H179" s="138">
        <f t="shared" si="31"/>
        <v>28.098485803978463</v>
      </c>
      <c r="I179" s="129"/>
      <c r="J179" s="4"/>
      <c r="K179" s="4"/>
      <c r="L179" s="4"/>
      <c r="M179" s="4"/>
      <c r="N179" s="4"/>
      <c r="O179" s="4"/>
      <c r="P179" s="4"/>
      <c r="Q179" s="4"/>
      <c r="R179" s="4"/>
      <c r="S179" s="4"/>
      <c r="T179" s="4"/>
      <c r="U179" s="4"/>
      <c r="V179" s="178"/>
      <c r="W179" s="178"/>
      <c r="X179" s="178"/>
      <c r="Y179" s="178"/>
      <c r="Z179" s="178"/>
      <c r="AA179" s="178"/>
      <c r="AB179" s="178"/>
      <c r="AC179" s="178"/>
      <c r="AD179" s="178"/>
      <c r="AE179" s="178"/>
      <c r="AF179" s="178"/>
      <c r="AG179" s="178"/>
      <c r="AH179" s="178"/>
      <c r="AI179" s="178"/>
    </row>
    <row r="180" spans="1:35" ht="12" customHeight="1" x14ac:dyDescent="0.25">
      <c r="A180" s="6"/>
      <c r="B180" s="139">
        <v>154</v>
      </c>
      <c r="C180" s="105">
        <f t="shared" si="27"/>
        <v>44.910844329975568</v>
      </c>
      <c r="D180" s="105">
        <f t="shared" si="28"/>
        <v>27.150640031093356</v>
      </c>
      <c r="E180" s="105">
        <f t="shared" si="26"/>
        <v>24.529088564885789</v>
      </c>
      <c r="F180" s="140">
        <f t="shared" si="29"/>
        <v>24.529088564885789</v>
      </c>
      <c r="G180" s="140">
        <f t="shared" si="30"/>
        <v>112.30201251574675</v>
      </c>
      <c r="H180" s="138">
        <f t="shared" si="31"/>
        <v>28.075503128936688</v>
      </c>
      <c r="I180" s="129"/>
      <c r="J180" s="4"/>
      <c r="K180" s="4"/>
      <c r="L180" s="4"/>
      <c r="M180" s="4"/>
      <c r="N180" s="4"/>
      <c r="O180" s="4"/>
      <c r="P180" s="4"/>
      <c r="Q180" s="4"/>
      <c r="R180" s="4"/>
      <c r="S180" s="4"/>
      <c r="T180" s="4"/>
      <c r="U180" s="4"/>
      <c r="V180" s="178"/>
      <c r="W180" s="178"/>
      <c r="X180" s="178"/>
      <c r="Y180" s="178"/>
      <c r="Z180" s="178"/>
      <c r="AA180" s="178"/>
      <c r="AB180" s="178"/>
      <c r="AC180" s="178"/>
      <c r="AD180" s="178"/>
      <c r="AE180" s="178"/>
      <c r="AF180" s="178"/>
      <c r="AG180" s="178"/>
      <c r="AH180" s="178"/>
      <c r="AI180" s="178"/>
    </row>
    <row r="181" spans="1:35" ht="12" customHeight="1" x14ac:dyDescent="0.25">
      <c r="A181" s="6"/>
      <c r="B181" s="139">
        <v>155</v>
      </c>
      <c r="C181" s="105">
        <f t="shared" si="27"/>
        <v>45.016244776475126</v>
      </c>
      <c r="D181" s="105">
        <f t="shared" si="28"/>
        <v>27.164670769790984</v>
      </c>
      <c r="E181" s="105">
        <f t="shared" si="26"/>
        <v>24.520836990170928</v>
      </c>
      <c r="F181" s="140">
        <f t="shared" si="29"/>
        <v>24.520836990170928</v>
      </c>
      <c r="G181" s="140">
        <f t="shared" si="30"/>
        <v>112.21135737342178</v>
      </c>
      <c r="H181" s="138">
        <f t="shared" si="31"/>
        <v>28.052839343355444</v>
      </c>
      <c r="I181" s="129"/>
      <c r="J181" s="4"/>
      <c r="K181" s="4"/>
      <c r="L181" s="4"/>
      <c r="M181" s="4"/>
      <c r="N181" s="4"/>
      <c r="O181" s="4"/>
      <c r="P181" s="4"/>
      <c r="Q181" s="4"/>
      <c r="R181" s="4"/>
      <c r="S181" s="4"/>
      <c r="T181" s="4"/>
      <c r="U181" s="4"/>
      <c r="V181" s="178"/>
      <c r="W181" s="178"/>
      <c r="X181" s="178"/>
      <c r="Y181" s="178"/>
      <c r="Z181" s="178"/>
      <c r="AA181" s="178"/>
      <c r="AB181" s="178"/>
      <c r="AC181" s="178"/>
      <c r="AD181" s="178"/>
      <c r="AE181" s="178"/>
      <c r="AF181" s="178"/>
      <c r="AG181" s="178"/>
      <c r="AH181" s="178"/>
      <c r="AI181" s="178"/>
    </row>
    <row r="182" spans="1:35" ht="12" customHeight="1" x14ac:dyDescent="0.25">
      <c r="A182" s="6"/>
      <c r="B182" s="139">
        <v>156</v>
      </c>
      <c r="C182" s="105">
        <f t="shared" si="27"/>
        <v>45.120729114235296</v>
      </c>
      <c r="D182" s="105">
        <f t="shared" si="28"/>
        <v>27.178530392366305</v>
      </c>
      <c r="E182" s="105">
        <f t="shared" si="26"/>
        <v>24.512699118964445</v>
      </c>
      <c r="F182" s="140">
        <f t="shared" si="29"/>
        <v>24.512699118964445</v>
      </c>
      <c r="G182" s="140">
        <f t="shared" si="30"/>
        <v>112.1219514238983</v>
      </c>
      <c r="H182" s="138">
        <f t="shared" si="31"/>
        <v>28.030487855974574</v>
      </c>
      <c r="I182" s="129"/>
      <c r="J182" s="4"/>
      <c r="K182" s="4"/>
      <c r="L182" s="4"/>
      <c r="M182" s="4"/>
      <c r="N182" s="4"/>
      <c r="O182" s="4"/>
      <c r="P182" s="4"/>
      <c r="Q182" s="4"/>
      <c r="R182" s="4"/>
      <c r="S182" s="4"/>
      <c r="T182" s="4"/>
      <c r="U182" s="4"/>
      <c r="V182" s="178"/>
      <c r="W182" s="178"/>
      <c r="X182" s="178"/>
      <c r="Y182" s="178"/>
      <c r="Z182" s="178"/>
      <c r="AA182" s="178"/>
      <c r="AB182" s="178"/>
      <c r="AC182" s="178"/>
      <c r="AD182" s="178"/>
      <c r="AE182" s="178"/>
      <c r="AF182" s="178"/>
      <c r="AG182" s="178"/>
      <c r="AH182" s="178"/>
      <c r="AI182" s="178"/>
    </row>
    <row r="183" spans="1:35" ht="12" customHeight="1" x14ac:dyDescent="0.25">
      <c r="A183" s="6"/>
      <c r="B183" s="139">
        <v>157</v>
      </c>
      <c r="C183" s="105">
        <f t="shared" si="27"/>
        <v>45.224309235383963</v>
      </c>
      <c r="D183" s="105">
        <f t="shared" si="28"/>
        <v>27.19222201019419</v>
      </c>
      <c r="E183" s="105">
        <f t="shared" si="26"/>
        <v>24.504672617162306</v>
      </c>
      <c r="F183" s="140">
        <f t="shared" si="29"/>
        <v>24.504672617162306</v>
      </c>
      <c r="G183" s="140">
        <f t="shared" si="30"/>
        <v>112.0337690237639</v>
      </c>
      <c r="H183" s="138">
        <f t="shared" si="31"/>
        <v>28.008442255940974</v>
      </c>
      <c r="I183" s="129"/>
      <c r="J183" s="4"/>
      <c r="K183" s="4"/>
      <c r="L183" s="4"/>
      <c r="M183" s="4"/>
      <c r="N183" s="4"/>
      <c r="O183" s="4"/>
      <c r="P183" s="4"/>
      <c r="Q183" s="4"/>
      <c r="R183" s="4"/>
      <c r="S183" s="4"/>
      <c r="T183" s="4"/>
      <c r="U183" s="4"/>
      <c r="V183" s="178"/>
      <c r="W183" s="178"/>
      <c r="X183" s="178"/>
      <c r="Y183" s="178"/>
      <c r="Z183" s="178"/>
      <c r="AA183" s="178"/>
      <c r="AB183" s="178"/>
      <c r="AC183" s="178"/>
      <c r="AD183" s="178"/>
      <c r="AE183" s="178"/>
      <c r="AF183" s="178"/>
      <c r="AG183" s="178"/>
      <c r="AH183" s="178"/>
      <c r="AI183" s="178"/>
    </row>
    <row r="184" spans="1:35" ht="12" customHeight="1" x14ac:dyDescent="0.25">
      <c r="A184" s="6"/>
      <c r="B184" s="139">
        <v>158</v>
      </c>
      <c r="C184" s="105">
        <f t="shared" si="27"/>
        <v>45.32699682710485</v>
      </c>
      <c r="D184" s="105">
        <f t="shared" si="28"/>
        <v>27.20574865967248</v>
      </c>
      <c r="E184" s="105">
        <f t="shared" si="26"/>
        <v>24.496755214112241</v>
      </c>
      <c r="F184" s="140">
        <f t="shared" si="29"/>
        <v>24.496755214112241</v>
      </c>
      <c r="G184" s="140">
        <f t="shared" si="30"/>
        <v>111.94678522671296</v>
      </c>
      <c r="H184" s="138">
        <f t="shared" si="31"/>
        <v>27.98669630667824</v>
      </c>
      <c r="I184" s="129"/>
      <c r="J184" s="4"/>
      <c r="K184" s="4"/>
      <c r="L184" s="4"/>
      <c r="M184" s="4"/>
      <c r="N184" s="4"/>
      <c r="O184" s="4"/>
      <c r="P184" s="4"/>
      <c r="Q184" s="4"/>
      <c r="R184" s="4"/>
      <c r="S184" s="4"/>
      <c r="T184" s="4"/>
      <c r="U184" s="4"/>
      <c r="V184" s="178"/>
      <c r="W184" s="178"/>
      <c r="X184" s="178"/>
      <c r="Y184" s="178"/>
      <c r="Z184" s="178"/>
      <c r="AA184" s="178"/>
      <c r="AB184" s="178"/>
      <c r="AC184" s="178"/>
      <c r="AD184" s="178"/>
      <c r="AE184" s="178"/>
      <c r="AF184" s="178"/>
      <c r="AG184" s="178"/>
      <c r="AH184" s="178"/>
      <c r="AI184" s="178"/>
    </row>
    <row r="185" spans="1:35" ht="12" customHeight="1" x14ac:dyDescent="0.25">
      <c r="A185" s="6"/>
      <c r="B185" s="139">
        <v>159</v>
      </c>
      <c r="C185" s="105">
        <f t="shared" si="27"/>
        <v>45.428803376033358</v>
      </c>
      <c r="D185" s="105">
        <f t="shared" si="28"/>
        <v>27.219113304466948</v>
      </c>
      <c r="E185" s="105">
        <f t="shared" si="26"/>
        <v>24.488944700472146</v>
      </c>
      <c r="F185" s="140">
        <f t="shared" si="29"/>
        <v>24.488944700472146</v>
      </c>
      <c r="G185" s="140">
        <f t="shared" si="30"/>
        <v>111.86097576001823</v>
      </c>
      <c r="H185" s="138">
        <f t="shared" si="31"/>
        <v>27.965243940004559</v>
      </c>
      <c r="I185" s="129"/>
      <c r="J185" s="4"/>
      <c r="K185" s="4"/>
      <c r="L185" s="4"/>
      <c r="M185" s="4"/>
      <c r="N185" s="4"/>
      <c r="O185" s="4"/>
      <c r="P185" s="4"/>
      <c r="Q185" s="4"/>
      <c r="R185" s="4"/>
      <c r="S185" s="4"/>
      <c r="T185" s="4"/>
      <c r="U185" s="4"/>
      <c r="V185" s="178"/>
      <c r="W185" s="178"/>
      <c r="X185" s="178"/>
      <c r="Y185" s="178"/>
      <c r="Z185" s="178"/>
      <c r="AA185" s="178"/>
      <c r="AB185" s="178"/>
      <c r="AC185" s="178"/>
      <c r="AD185" s="178"/>
      <c r="AE185" s="178"/>
      <c r="AF185" s="178"/>
      <c r="AG185" s="178"/>
      <c r="AH185" s="178"/>
      <c r="AI185" s="178"/>
    </row>
    <row r="186" spans="1:35" ht="12" customHeight="1" x14ac:dyDescent="0.25">
      <c r="A186" s="6"/>
      <c r="B186" s="139">
        <v>160</v>
      </c>
      <c r="C186" s="105">
        <f t="shared" si="27"/>
        <v>45.529740172539981</v>
      </c>
      <c r="D186" s="105">
        <f t="shared" si="28"/>
        <v>27.232318837676033</v>
      </c>
      <c r="E186" s="105">
        <f t="shared" si="26"/>
        <v>24.481238926154678</v>
      </c>
      <c r="F186" s="140">
        <f t="shared" si="29"/>
        <v>24.481238926154678</v>
      </c>
      <c r="G186" s="140">
        <f t="shared" si="30"/>
        <v>111.77631700194917</v>
      </c>
      <c r="H186" s="138">
        <f t="shared" si="31"/>
        <v>27.944079250487292</v>
      </c>
      <c r="I186" s="129"/>
      <c r="J186" s="4"/>
      <c r="K186" s="4"/>
      <c r="L186" s="4"/>
      <c r="M186" s="4"/>
      <c r="N186" s="4"/>
      <c r="O186" s="4"/>
      <c r="P186" s="4"/>
      <c r="Q186" s="4"/>
      <c r="R186" s="4"/>
      <c r="S186" s="4"/>
      <c r="T186" s="4"/>
      <c r="U186" s="4"/>
      <c r="V186" s="178"/>
      <c r="W186" s="178"/>
      <c r="X186" s="178"/>
      <c r="Y186" s="178"/>
      <c r="Z186" s="178"/>
      <c r="AA186" s="178"/>
      <c r="AB186" s="178"/>
      <c r="AC186" s="178"/>
      <c r="AD186" s="178"/>
      <c r="AE186" s="178"/>
      <c r="AF186" s="178"/>
      <c r="AG186" s="178"/>
      <c r="AH186" s="178"/>
      <c r="AI186" s="178"/>
    </row>
    <row r="187" spans="1:35" ht="12" customHeight="1" x14ac:dyDescent="0.25">
      <c r="A187" s="6"/>
      <c r="B187" s="139">
        <v>161</v>
      </c>
      <c r="C187" s="105">
        <f t="shared" si="27"/>
        <v>45.629818314904192</v>
      </c>
      <c r="D187" s="105">
        <f t="shared" si="28"/>
        <v>27.245368083918773</v>
      </c>
      <c r="E187" s="105">
        <f t="shared" si="26"/>
        <v>24.473635798353936</v>
      </c>
      <c r="F187" s="140">
        <f t="shared" si="29"/>
        <v>24.473635798353936</v>
      </c>
      <c r="G187" s="140">
        <f t="shared" si="30"/>
        <v>111.69278596009237</v>
      </c>
      <c r="H187" s="138">
        <f t="shared" si="31"/>
        <v>27.923196490023091</v>
      </c>
      <c r="I187" s="129"/>
      <c r="J187" s="4"/>
      <c r="K187" s="4"/>
      <c r="L187" s="4"/>
      <c r="M187" s="4"/>
      <c r="N187" s="4"/>
      <c r="O187" s="4"/>
      <c r="P187" s="4"/>
      <c r="Q187" s="4"/>
      <c r="R187" s="4"/>
      <c r="S187" s="4"/>
      <c r="T187" s="4"/>
      <c r="U187" s="4"/>
      <c r="V187" s="178"/>
      <c r="W187" s="178"/>
      <c r="X187" s="178"/>
      <c r="Y187" s="178"/>
      <c r="Z187" s="178"/>
      <c r="AA187" s="178"/>
      <c r="AB187" s="178"/>
      <c r="AC187" s="178"/>
      <c r="AD187" s="178"/>
      <c r="AE187" s="178"/>
      <c r="AF187" s="178"/>
      <c r="AG187" s="178"/>
      <c r="AH187" s="178"/>
      <c r="AI187" s="178"/>
    </row>
    <row r="188" spans="1:35" ht="12" customHeight="1" x14ac:dyDescent="0.25">
      <c r="A188" s="6"/>
      <c r="B188" s="139">
        <v>162</v>
      </c>
      <c r="C188" s="105">
        <f t="shared" si="27"/>
        <v>45.729048713382483</v>
      </c>
      <c r="D188" s="105">
        <f t="shared" si="28"/>
        <v>27.258263801349006</v>
      </c>
      <c r="E188" s="105">
        <f t="shared" si="26"/>
        <v>24.46613327965051</v>
      </c>
      <c r="F188" s="140">
        <f t="shared" si="29"/>
        <v>24.46613327965051</v>
      </c>
      <c r="G188" s="140">
        <f t="shared" si="30"/>
        <v>111.61036025053298</v>
      </c>
      <c r="H188" s="138">
        <f t="shared" si="31"/>
        <v>27.902590062633244</v>
      </c>
      <c r="I188" s="129"/>
      <c r="J188" s="4"/>
      <c r="K188" s="4"/>
      <c r="L188" s="4"/>
      <c r="M188" s="4"/>
      <c r="N188" s="4"/>
      <c r="O188" s="4"/>
      <c r="P188" s="4"/>
      <c r="Q188" s="4"/>
      <c r="R188" s="4"/>
      <c r="S188" s="4"/>
      <c r="T188" s="4"/>
      <c r="U188" s="4"/>
      <c r="V188" s="178"/>
      <c r="W188" s="178"/>
      <c r="X188" s="178"/>
      <c r="Y188" s="178"/>
      <c r="Z188" s="178"/>
      <c r="AA188" s="178"/>
      <c r="AB188" s="178"/>
      <c r="AC188" s="178"/>
      <c r="AD188" s="178"/>
      <c r="AE188" s="178"/>
      <c r="AF188" s="178"/>
      <c r="AG188" s="178"/>
      <c r="AH188" s="178"/>
      <c r="AI188" s="178"/>
    </row>
    <row r="189" spans="1:35" ht="12" customHeight="1" x14ac:dyDescent="0.25">
      <c r="A189" s="6"/>
      <c r="B189" s="139">
        <v>163</v>
      </c>
      <c r="C189" s="105">
        <f t="shared" si="27"/>
        <v>45.827442094173215</v>
      </c>
      <c r="D189" s="105">
        <f t="shared" si="28"/>
        <v>27.271008683598886</v>
      </c>
      <c r="E189" s="105">
        <f t="shared" si="26"/>
        <v>24.458729386191287</v>
      </c>
      <c r="F189" s="140">
        <f t="shared" si="29"/>
        <v>24.458729386191287</v>
      </c>
      <c r="G189" s="140">
        <f t="shared" si="30"/>
        <v>111.52901807785699</v>
      </c>
      <c r="H189" s="138">
        <f t="shared" si="31"/>
        <v>27.882254519464247</v>
      </c>
      <c r="I189" s="129"/>
      <c r="J189" s="4"/>
      <c r="K189" s="4"/>
      <c r="L189" s="4"/>
      <c r="M189" s="4"/>
      <c r="N189" s="4"/>
      <c r="O189" s="4"/>
      <c r="P189" s="4"/>
      <c r="Q189" s="4"/>
      <c r="R189" s="4"/>
      <c r="S189" s="4"/>
      <c r="T189" s="4"/>
      <c r="U189" s="4"/>
      <c r="V189" s="178"/>
      <c r="W189" s="178"/>
      <c r="X189" s="178"/>
      <c r="Y189" s="178"/>
      <c r="Z189" s="178"/>
      <c r="AA189" s="178"/>
      <c r="AB189" s="178"/>
      <c r="AC189" s="178"/>
      <c r="AD189" s="178"/>
      <c r="AE189" s="178"/>
      <c r="AF189" s="178"/>
      <c r="AG189" s="178"/>
      <c r="AH189" s="178"/>
      <c r="AI189" s="178"/>
    </row>
    <row r="190" spans="1:35" ht="12" customHeight="1" x14ac:dyDescent="0.25">
      <c r="A190" s="6"/>
      <c r="B190" s="139">
        <v>164</v>
      </c>
      <c r="C190" s="105">
        <f t="shared" si="27"/>
        <v>45.925009003281801</v>
      </c>
      <c r="D190" s="105">
        <f t="shared" si="28"/>
        <v>27.283605361654633</v>
      </c>
      <c r="E190" s="105">
        <f t="shared" si="26"/>
        <v>24.451422185940498</v>
      </c>
      <c r="F190" s="140">
        <f t="shared" si="29"/>
        <v>24.451422185940498</v>
      </c>
      <c r="G190" s="140">
        <f t="shared" si="30"/>
        <v>111.44873821593687</v>
      </c>
      <c r="H190" s="138">
        <f t="shared" si="31"/>
        <v>27.862184553984218</v>
      </c>
      <c r="I190" s="129"/>
      <c r="J190" s="4"/>
      <c r="K190" s="4"/>
      <c r="L190" s="4"/>
      <c r="M190" s="4"/>
      <c r="N190" s="4"/>
      <c r="O190" s="4"/>
      <c r="P190" s="4"/>
      <c r="Q190" s="4"/>
      <c r="R190" s="4"/>
      <c r="S190" s="4"/>
      <c r="T190" s="4"/>
      <c r="U190" s="4"/>
      <c r="V190" s="178"/>
      <c r="W190" s="178"/>
      <c r="X190" s="178"/>
      <c r="Y190" s="178"/>
      <c r="Z190" s="178"/>
      <c r="AA190" s="178"/>
      <c r="AB190" s="178"/>
      <c r="AC190" s="178"/>
      <c r="AD190" s="178"/>
      <c r="AE190" s="178"/>
      <c r="AF190" s="178"/>
      <c r="AG190" s="178"/>
      <c r="AH190" s="178"/>
      <c r="AI190" s="178"/>
    </row>
    <row r="191" spans="1:35" ht="12" customHeight="1" x14ac:dyDescent="0.25">
      <c r="A191" s="6"/>
      <c r="B191" s="139">
        <v>165</v>
      </c>
      <c r="C191" s="105">
        <f t="shared" si="27"/>
        <v>46.021759810288707</v>
      </c>
      <c r="D191" s="105">
        <f t="shared" si="28"/>
        <v>27.296056405667187</v>
      </c>
      <c r="E191" s="105">
        <f t="shared" si="26"/>
        <v>24.444209796998912</v>
      </c>
      <c r="F191" s="140">
        <f t="shared" si="29"/>
        <v>24.444209796998912</v>
      </c>
      <c r="G191" s="140">
        <f t="shared" si="30"/>
        <v>111.36949998946538</v>
      </c>
      <c r="H191" s="138">
        <f t="shared" si="31"/>
        <v>27.842374997366345</v>
      </c>
      <c r="I191" s="129"/>
      <c r="J191" s="4"/>
      <c r="K191" s="4"/>
      <c r="L191" s="4"/>
      <c r="M191" s="4"/>
      <c r="N191" s="4"/>
      <c r="O191" s="4"/>
      <c r="P191" s="4"/>
      <c r="Q191" s="4"/>
      <c r="R191" s="4"/>
      <c r="S191" s="4"/>
      <c r="T191" s="4"/>
      <c r="U191" s="4"/>
      <c r="V191" s="178"/>
      <c r="W191" s="178"/>
      <c r="X191" s="178"/>
      <c r="Y191" s="178"/>
      <c r="Z191" s="178"/>
      <c r="AA191" s="178"/>
      <c r="AB191" s="178"/>
      <c r="AC191" s="178"/>
      <c r="AD191" s="178"/>
      <c r="AE191" s="178"/>
      <c r="AF191" s="178"/>
      <c r="AG191" s="178"/>
      <c r="AH191" s="178"/>
      <c r="AI191" s="178"/>
    </row>
    <row r="192" spans="1:35" ht="12" customHeight="1" x14ac:dyDescent="0.25">
      <c r="A192" s="6"/>
      <c r="B192" s="139">
        <v>166</v>
      </c>
      <c r="C192" s="105">
        <f t="shared" si="27"/>
        <v>46.117704712023382</v>
      </c>
      <c r="D192" s="105">
        <f t="shared" si="28"/>
        <v>27.30836432670046</v>
      </c>
      <c r="E192" s="105">
        <f t="shared" si="26"/>
        <v>24.437090385988004</v>
      </c>
      <c r="F192" s="140">
        <f t="shared" si="29"/>
        <v>24.437090385988004</v>
      </c>
      <c r="G192" s="140">
        <f t="shared" si="30"/>
        <v>111.29128325620336</v>
      </c>
      <c r="H192" s="138">
        <f t="shared" si="31"/>
        <v>27.822820814050839</v>
      </c>
      <c r="I192" s="129"/>
      <c r="J192" s="4"/>
      <c r="K192" s="4"/>
      <c r="L192" s="4"/>
      <c r="M192" s="4"/>
      <c r="N192" s="4"/>
      <c r="O192" s="4"/>
      <c r="P192" s="4"/>
      <c r="Q192" s="4"/>
      <c r="R192" s="4"/>
      <c r="S192" s="4"/>
      <c r="T192" s="4"/>
      <c r="U192" s="4"/>
      <c r="V192" s="178"/>
      <c r="W192" s="178"/>
      <c r="X192" s="178"/>
      <c r="Y192" s="178"/>
      <c r="Z192" s="178"/>
      <c r="AA192" s="178"/>
      <c r="AB192" s="178"/>
      <c r="AC192" s="178"/>
      <c r="AD192" s="178"/>
      <c r="AE192" s="178"/>
      <c r="AF192" s="178"/>
      <c r="AG192" s="178"/>
      <c r="AH192" s="178"/>
      <c r="AI192" s="178"/>
    </row>
    <row r="193" spans="1:35" ht="12" customHeight="1" x14ac:dyDescent="0.25">
      <c r="A193" s="6"/>
      <c r="B193" s="139">
        <v>167</v>
      </c>
      <c r="C193" s="105">
        <f t="shared" si="27"/>
        <v>46.212853736146798</v>
      </c>
      <c r="D193" s="105">
        <f t="shared" si="28"/>
        <v>27.320531578419608</v>
      </c>
      <c r="E193" s="105">
        <f t="shared" si="26"/>
        <v>24.430062166496221</v>
      </c>
      <c r="F193" s="140">
        <f t="shared" si="29"/>
        <v>24.430062166496221</v>
      </c>
      <c r="G193" s="140">
        <f t="shared" si="30"/>
        <v>111.21406838990985</v>
      </c>
      <c r="H193" s="138">
        <f t="shared" si="31"/>
        <v>27.803517097477464</v>
      </c>
      <c r="I193" s="129"/>
      <c r="J193" s="4"/>
      <c r="K193" s="4"/>
      <c r="L193" s="4"/>
      <c r="M193" s="4"/>
      <c r="N193" s="4"/>
      <c r="O193" s="4"/>
      <c r="P193" s="4"/>
      <c r="Q193" s="4"/>
      <c r="R193" s="4"/>
      <c r="S193" s="4"/>
      <c r="T193" s="4"/>
      <c r="U193" s="4"/>
      <c r="V193" s="178"/>
      <c r="W193" s="178"/>
      <c r="X193" s="178"/>
      <c r="Y193" s="178"/>
      <c r="Z193" s="178"/>
      <c r="AA193" s="178"/>
      <c r="AB193" s="178"/>
      <c r="AC193" s="178"/>
      <c r="AD193" s="178"/>
      <c r="AE193" s="178"/>
      <c r="AF193" s="178"/>
      <c r="AG193" s="178"/>
      <c r="AH193" s="178"/>
      <c r="AI193" s="178"/>
    </row>
    <row r="194" spans="1:35" ht="12" customHeight="1" x14ac:dyDescent="0.25">
      <c r="A194" s="6"/>
      <c r="B194" s="139">
        <v>168</v>
      </c>
      <c r="C194" s="105">
        <f t="shared" si="27"/>
        <v>46.307216744645082</v>
      </c>
      <c r="D194" s="105">
        <f t="shared" si="28"/>
        <v>27.332560558721767</v>
      </c>
      <c r="E194" s="105">
        <f t="shared" si="26"/>
        <v>24.423123397584558</v>
      </c>
      <c r="F194" s="140">
        <f t="shared" si="29"/>
        <v>24.423123397584558</v>
      </c>
      <c r="G194" s="140">
        <f t="shared" si="30"/>
        <v>111.13783626392373</v>
      </c>
      <c r="H194" s="138">
        <f t="shared" si="31"/>
        <v>27.784459065980933</v>
      </c>
      <c r="I194" s="129"/>
      <c r="J194" s="4"/>
      <c r="K194" s="4"/>
      <c r="L194" s="4"/>
      <c r="M194" s="4"/>
      <c r="N194" s="4"/>
      <c r="O194" s="4"/>
      <c r="P194" s="4"/>
      <c r="Q194" s="4"/>
      <c r="R194" s="4"/>
      <c r="S194" s="4"/>
      <c r="T194" s="4"/>
      <c r="U194" s="4"/>
      <c r="V194" s="178"/>
      <c r="W194" s="178"/>
      <c r="X194" s="178"/>
      <c r="Y194" s="178"/>
      <c r="Z194" s="178"/>
      <c r="AA194" s="178"/>
      <c r="AB194" s="178"/>
      <c r="AC194" s="178"/>
      <c r="AD194" s="178"/>
      <c r="AE194" s="178"/>
      <c r="AF194" s="178"/>
      <c r="AG194" s="178"/>
      <c r="AH194" s="178"/>
      <c r="AI194" s="178"/>
    </row>
    <row r="195" spans="1:35" ht="12" customHeight="1" x14ac:dyDescent="0.25">
      <c r="A195" s="6"/>
      <c r="B195" s="139">
        <v>169</v>
      </c>
      <c r="C195" s="105">
        <f t="shared" si="27"/>
        <v>46.400803437237059</v>
      </c>
      <c r="D195" s="105">
        <f t="shared" si="28"/>
        <v>27.344453611311511</v>
      </c>
      <c r="E195" s="105">
        <f t="shared" si="26"/>
        <v>24.416272382348847</v>
      </c>
      <c r="F195" s="140">
        <f t="shared" si="29"/>
        <v>24.416272382348847</v>
      </c>
      <c r="G195" s="140">
        <f t="shared" si="30"/>
        <v>111.06256823536847</v>
      </c>
      <c r="H195" s="138">
        <f t="shared" si="31"/>
        <v>27.765642058842118</v>
      </c>
      <c r="I195" s="129"/>
      <c r="J195" s="4"/>
      <c r="K195" s="4"/>
      <c r="L195" s="4"/>
      <c r="M195" s="4"/>
      <c r="N195" s="4"/>
      <c r="O195" s="4"/>
      <c r="P195" s="4"/>
      <c r="Q195" s="4"/>
      <c r="R195" s="4"/>
      <c r="S195" s="4"/>
      <c r="T195" s="4"/>
      <c r="U195" s="4"/>
      <c r="V195" s="178"/>
      <c r="W195" s="178"/>
      <c r="X195" s="178"/>
      <c r="Y195" s="178"/>
      <c r="Z195" s="178"/>
      <c r="AA195" s="178"/>
      <c r="AB195" s="178"/>
      <c r="AC195" s="178"/>
      <c r="AD195" s="178"/>
      <c r="AE195" s="178"/>
      <c r="AF195" s="178"/>
      <c r="AG195" s="178"/>
      <c r="AH195" s="178"/>
      <c r="AI195" s="178"/>
    </row>
    <row r="196" spans="1:35" ht="12" customHeight="1" x14ac:dyDescent="0.25">
      <c r="A196" s="6"/>
      <c r="B196" s="139">
        <v>170</v>
      </c>
      <c r="C196" s="105">
        <f t="shared" si="27"/>
        <v>46.49362335469791</v>
      </c>
      <c r="D196" s="105">
        <f t="shared" si="28"/>
        <v>27.35621302722318</v>
      </c>
      <c r="E196" s="105">
        <f t="shared" si="26"/>
        <v>24.409507466536276</v>
      </c>
      <c r="F196" s="140">
        <f t="shared" si="29"/>
        <v>24.409507466536276</v>
      </c>
      <c r="G196" s="140">
        <f t="shared" si="30"/>
        <v>110.98824612995256</v>
      </c>
      <c r="H196" s="138">
        <f t="shared" si="31"/>
        <v>27.747061532488139</v>
      </c>
      <c r="I196" s="129"/>
      <c r="J196" s="4"/>
      <c r="K196" s="4"/>
      <c r="L196" s="4"/>
      <c r="M196" s="4"/>
      <c r="N196" s="4"/>
      <c r="O196" s="4"/>
      <c r="P196" s="4"/>
      <c r="Q196" s="4"/>
      <c r="R196" s="4"/>
      <c r="S196" s="4"/>
      <c r="T196" s="4"/>
      <c r="U196" s="4"/>
      <c r="V196" s="178"/>
      <c r="W196" s="178"/>
      <c r="X196" s="178"/>
      <c r="Y196" s="178"/>
      <c r="Z196" s="178"/>
      <c r="AA196" s="178"/>
      <c r="AB196" s="178"/>
      <c r="AC196" s="178"/>
      <c r="AD196" s="178"/>
      <c r="AE196" s="178"/>
      <c r="AF196" s="178"/>
      <c r="AG196" s="178"/>
      <c r="AH196" s="178"/>
      <c r="AI196" s="178"/>
    </row>
    <row r="197" spans="1:35" ht="12" customHeight="1" x14ac:dyDescent="0.25">
      <c r="A197" s="6"/>
      <c r="B197" s="139">
        <v>171</v>
      </c>
      <c r="C197" s="105">
        <f t="shared" si="27"/>
        <v>46.585685882101622</v>
      </c>
      <c r="D197" s="105">
        <f t="shared" si="28"/>
        <v>27.367841046292199</v>
      </c>
      <c r="E197" s="105">
        <f t="shared" si="26"/>
        <v>24.402827037213665</v>
      </c>
      <c r="F197" s="140">
        <f t="shared" si="29"/>
        <v>24.402827037213665</v>
      </c>
      <c r="G197" s="140">
        <f t="shared" si="30"/>
        <v>110.91485222733874</v>
      </c>
      <c r="H197" s="138">
        <f t="shared" si="31"/>
        <v>27.728713056834685</v>
      </c>
      <c r="I197" s="129"/>
      <c r="J197" s="4"/>
      <c r="K197" s="4"/>
      <c r="L197" s="4"/>
      <c r="M197" s="4"/>
      <c r="N197" s="4"/>
      <c r="O197" s="4"/>
      <c r="P197" s="4"/>
      <c r="Q197" s="4"/>
      <c r="R197" s="4"/>
      <c r="S197" s="4"/>
      <c r="T197" s="4"/>
      <c r="U197" s="4"/>
      <c r="V197" s="178"/>
      <c r="W197" s="178"/>
      <c r="X197" s="178"/>
      <c r="Y197" s="178"/>
      <c r="Z197" s="178"/>
      <c r="AA197" s="178"/>
      <c r="AB197" s="178"/>
      <c r="AC197" s="178"/>
      <c r="AD197" s="178"/>
      <c r="AE197" s="178"/>
      <c r="AF197" s="178"/>
      <c r="AG197" s="178"/>
      <c r="AH197" s="178"/>
      <c r="AI197" s="178"/>
    </row>
    <row r="198" spans="1:35" ht="12" customHeight="1" x14ac:dyDescent="0.25">
      <c r="A198" s="6"/>
      <c r="B198" s="139">
        <v>172</v>
      </c>
      <c r="C198" s="105">
        <f t="shared" si="27"/>
        <v>46.677000251984211</v>
      </c>
      <c r="D198" s="105">
        <f t="shared" si="28"/>
        <v>27.379339858577342</v>
      </c>
      <c r="E198" s="105">
        <f t="shared" si="26"/>
        <v>24.396229521485434</v>
      </c>
      <c r="F198" s="140">
        <f t="shared" si="29"/>
        <v>24.396229521485434</v>
      </c>
      <c r="G198" s="140">
        <f t="shared" si="30"/>
        <v>110.84236924705898</v>
      </c>
      <c r="H198" s="138">
        <f t="shared" si="31"/>
        <v>27.710592311764746</v>
      </c>
      <c r="I198" s="129"/>
      <c r="J198" s="4"/>
      <c r="K198" s="4"/>
      <c r="L198" s="4"/>
      <c r="M198" s="4"/>
      <c r="N198" s="4"/>
      <c r="O198" s="4"/>
      <c r="P198" s="4"/>
      <c r="Q198" s="4"/>
      <c r="R198" s="4"/>
      <c r="S198" s="4"/>
      <c r="T198" s="4"/>
      <c r="U198" s="4"/>
      <c r="V198" s="178"/>
      <c r="W198" s="178"/>
      <c r="X198" s="178"/>
      <c r="Y198" s="178"/>
      <c r="Z198" s="178"/>
      <c r="AA198" s="178"/>
      <c r="AB198" s="178"/>
      <c r="AC198" s="178"/>
      <c r="AD198" s="178"/>
      <c r="AE198" s="178"/>
      <c r="AF198" s="178"/>
      <c r="AG198" s="178"/>
      <c r="AH198" s="178"/>
      <c r="AI198" s="178"/>
    </row>
    <row r="199" spans="1:35" ht="12" customHeight="1" x14ac:dyDescent="0.25">
      <c r="A199" s="6"/>
      <c r="B199" s="139">
        <v>173</v>
      </c>
      <c r="C199" s="105">
        <f t="shared" si="27"/>
        <v>46.767575547430297</v>
      </c>
      <c r="D199" s="105">
        <f t="shared" si="28"/>
        <v>27.390711605735845</v>
      </c>
      <c r="E199" s="105">
        <f t="shared" si="26"/>
        <v>24.389713385258911</v>
      </c>
      <c r="F199" s="140">
        <f t="shared" si="29"/>
        <v>24.389713385258911</v>
      </c>
      <c r="G199" s="140">
        <f t="shared" si="30"/>
        <v>110.77078033494981</v>
      </c>
      <c r="H199" s="138">
        <f t="shared" si="31"/>
        <v>27.692695083737451</v>
      </c>
      <c r="I199" s="129"/>
      <c r="J199" s="4"/>
      <c r="K199" s="4"/>
      <c r="L199" s="4"/>
      <c r="M199" s="4"/>
      <c r="N199" s="4"/>
      <c r="O199" s="4"/>
      <c r="P199" s="4"/>
      <c r="Q199" s="4"/>
      <c r="R199" s="4"/>
      <c r="S199" s="4"/>
      <c r="T199" s="4"/>
      <c r="U199" s="4"/>
      <c r="V199" s="178"/>
      <c r="W199" s="178"/>
      <c r="X199" s="178"/>
      <c r="Y199" s="178"/>
      <c r="Z199" s="178"/>
      <c r="AA199" s="178"/>
      <c r="AB199" s="178"/>
      <c r="AC199" s="178"/>
      <c r="AD199" s="178"/>
      <c r="AE199" s="178"/>
      <c r="AF199" s="178"/>
      <c r="AG199" s="178"/>
      <c r="AH199" s="178"/>
      <c r="AI199" s="178"/>
    </row>
    <row r="200" spans="1:35" ht="12" customHeight="1" x14ac:dyDescent="0.25">
      <c r="A200" s="6"/>
      <c r="B200" s="141">
        <v>174</v>
      </c>
      <c r="C200" s="142">
        <f t="shared" si="27"/>
        <v>46.857420705084913</v>
      </c>
      <c r="D200" s="142">
        <f t="shared" si="28"/>
        <v>27.401958382353186</v>
      </c>
      <c r="E200" s="105">
        <f t="shared" si="26"/>
        <v>24.383277132055124</v>
      </c>
      <c r="F200" s="143">
        <f t="shared" si="29"/>
        <v>24.383277132055124</v>
      </c>
      <c r="G200" s="143">
        <f t="shared" si="30"/>
        <v>110.70006905008701</v>
      </c>
      <c r="H200" s="144">
        <f t="shared" si="31"/>
        <v>27.675017262521752</v>
      </c>
      <c r="I200" s="129"/>
      <c r="J200" s="4"/>
      <c r="K200" s="4"/>
      <c r="L200" s="4"/>
      <c r="M200" s="4"/>
      <c r="N200" s="4"/>
      <c r="O200" s="4"/>
      <c r="P200" s="4"/>
      <c r="Q200" s="4"/>
      <c r="R200" s="4"/>
      <c r="S200" s="4"/>
      <c r="T200" s="4"/>
      <c r="U200" s="4"/>
      <c r="V200" s="178"/>
      <c r="W200" s="178"/>
      <c r="X200" s="178"/>
      <c r="Y200" s="178"/>
      <c r="Z200" s="178"/>
      <c r="AA200" s="178"/>
      <c r="AB200" s="178"/>
      <c r="AC200" s="178"/>
      <c r="AD200" s="178"/>
      <c r="AE200" s="178"/>
      <c r="AF200" s="178"/>
      <c r="AG200" s="178"/>
      <c r="AH200" s="178"/>
      <c r="AI200" s="178"/>
    </row>
    <row r="201" spans="1:35" ht="12" customHeight="1" x14ac:dyDescent="0.25">
      <c r="A201" s="178"/>
      <c r="B201" s="178"/>
      <c r="C201" s="178"/>
      <c r="D201" s="178"/>
      <c r="E201" s="178"/>
      <c r="F201" s="178"/>
      <c r="G201" s="178"/>
      <c r="H201" s="178"/>
      <c r="I201" s="17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row>
    <row r="202" spans="1:35" ht="12" customHeight="1" x14ac:dyDescent="0.25">
      <c r="A202" s="178"/>
      <c r="B202" s="178"/>
      <c r="C202" s="178"/>
      <c r="D202" s="178"/>
      <c r="E202" s="178"/>
      <c r="F202" s="178"/>
      <c r="G202" s="178"/>
      <c r="H202" s="178"/>
      <c r="I202" s="17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row>
    <row r="203" spans="1:35" ht="12" customHeight="1" x14ac:dyDescent="0.25">
      <c r="A203" s="178"/>
      <c r="B203" s="178"/>
      <c r="C203" s="178"/>
      <c r="D203" s="178"/>
      <c r="E203" s="178"/>
      <c r="F203" s="178"/>
      <c r="G203" s="178"/>
      <c r="H203" s="178"/>
      <c r="I203" s="17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row>
    <row r="204" spans="1:35" ht="12" customHeight="1" x14ac:dyDescent="0.25">
      <c r="A204" s="178"/>
      <c r="B204" s="178"/>
      <c r="C204" s="178"/>
      <c r="D204" s="178"/>
      <c r="E204" s="178"/>
      <c r="F204" s="178"/>
      <c r="G204" s="178"/>
      <c r="H204" s="178"/>
      <c r="I204" s="17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row>
    <row r="205" spans="1:35" ht="12" customHeight="1" x14ac:dyDescent="0.25">
      <c r="A205" s="178"/>
      <c r="B205" s="178"/>
      <c r="C205" s="178"/>
      <c r="D205" s="178"/>
      <c r="E205" s="178"/>
      <c r="F205" s="178"/>
      <c r="G205" s="178"/>
      <c r="H205" s="178"/>
      <c r="I205" s="17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row>
    <row r="206" spans="1:35" ht="12" customHeight="1" x14ac:dyDescent="0.25">
      <c r="A206" s="178"/>
      <c r="B206" s="178"/>
      <c r="C206" s="178"/>
      <c r="D206" s="178"/>
      <c r="E206" s="178"/>
      <c r="F206" s="178"/>
      <c r="G206" s="178"/>
      <c r="H206" s="178"/>
      <c r="I206" s="17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row>
    <row r="207" spans="1:35" ht="12" customHeight="1" x14ac:dyDescent="0.25">
      <c r="A207" s="178"/>
      <c r="B207" s="178"/>
      <c r="C207" s="178"/>
      <c r="D207" s="178"/>
      <c r="E207" s="178"/>
      <c r="F207" s="178"/>
      <c r="G207" s="178"/>
      <c r="H207" s="178"/>
      <c r="I207" s="17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row>
    <row r="208" spans="1:35" ht="12" customHeight="1" x14ac:dyDescent="0.25">
      <c r="A208" s="178"/>
      <c r="B208" s="178"/>
      <c r="C208" s="178"/>
      <c r="D208" s="178"/>
      <c r="E208" s="178"/>
      <c r="F208" s="178"/>
      <c r="G208" s="178"/>
      <c r="H208" s="178"/>
      <c r="I208" s="17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row>
    <row r="209" spans="1:35" ht="12" customHeight="1" x14ac:dyDescent="0.25">
      <c r="A209" s="178"/>
      <c r="B209" s="178"/>
      <c r="C209" s="178"/>
      <c r="D209" s="178"/>
      <c r="E209" s="178"/>
      <c r="F209" s="178"/>
      <c r="G209" s="178"/>
      <c r="H209" s="178"/>
      <c r="I209" s="17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row>
    <row r="210" spans="1:35" ht="12" customHeight="1" x14ac:dyDescent="0.25">
      <c r="A210" s="178"/>
      <c r="B210" s="178"/>
      <c r="C210" s="178"/>
      <c r="D210" s="178"/>
      <c r="E210" s="178"/>
      <c r="F210" s="178"/>
      <c r="G210" s="178"/>
      <c r="H210" s="178"/>
      <c r="I210" s="17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row>
    <row r="211" spans="1:35" ht="12" customHeight="1" x14ac:dyDescent="0.25">
      <c r="A211" s="178"/>
      <c r="B211" s="178"/>
      <c r="C211" s="178"/>
      <c r="D211" s="178"/>
      <c r="E211" s="178"/>
      <c r="F211" s="178"/>
      <c r="G211" s="178"/>
      <c r="H211" s="178"/>
      <c r="I211" s="17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row>
    <row r="212" spans="1:35" ht="12" customHeight="1" x14ac:dyDescent="0.25">
      <c r="A212" s="178"/>
      <c r="B212" s="178"/>
      <c r="C212" s="178"/>
      <c r="D212" s="178"/>
      <c r="E212" s="178"/>
      <c r="F212" s="178"/>
      <c r="G212" s="178"/>
      <c r="H212" s="178"/>
      <c r="I212" s="17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row>
    <row r="213" spans="1:35" ht="12" customHeight="1" x14ac:dyDescent="0.25">
      <c r="A213" s="178"/>
      <c r="B213" s="178"/>
      <c r="C213" s="178"/>
      <c r="D213" s="178"/>
      <c r="E213" s="178"/>
      <c r="F213" s="178"/>
      <c r="G213" s="178"/>
      <c r="H213" s="178"/>
      <c r="I213" s="17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row>
    <row r="214" spans="1:35" ht="12" customHeight="1" x14ac:dyDescent="0.25">
      <c r="A214" s="178"/>
      <c r="B214" s="178"/>
      <c r="C214" s="178"/>
      <c r="D214" s="178"/>
      <c r="E214" s="178"/>
      <c r="F214" s="178"/>
      <c r="G214" s="178"/>
      <c r="H214" s="178"/>
      <c r="I214" s="17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row>
    <row r="215" spans="1:35" ht="12" customHeight="1" x14ac:dyDescent="0.25">
      <c r="A215" s="178"/>
      <c r="B215" s="178"/>
      <c r="C215" s="178"/>
      <c r="D215" s="178"/>
      <c r="E215" s="178"/>
      <c r="F215" s="178"/>
      <c r="G215" s="178"/>
      <c r="H215" s="178"/>
      <c r="I215" s="17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row>
    <row r="216" spans="1:35" ht="12" customHeight="1" x14ac:dyDescent="0.25">
      <c r="A216" s="178"/>
      <c r="B216" s="178"/>
      <c r="C216" s="178"/>
      <c r="D216" s="178"/>
      <c r="E216" s="178"/>
      <c r="F216" s="178"/>
      <c r="G216" s="178"/>
      <c r="H216" s="178"/>
      <c r="I216" s="17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row>
    <row r="217" spans="1:35" ht="12" customHeight="1" x14ac:dyDescent="0.25">
      <c r="A217" s="178"/>
      <c r="B217" s="178"/>
      <c r="C217" s="178"/>
      <c r="D217" s="178"/>
      <c r="E217" s="178"/>
      <c r="F217" s="178"/>
      <c r="G217" s="178"/>
      <c r="H217" s="178"/>
      <c r="I217" s="17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row>
    <row r="218" spans="1:35" ht="12" customHeight="1" x14ac:dyDescent="0.25">
      <c r="A218" s="178"/>
      <c r="B218" s="178"/>
      <c r="C218" s="178"/>
      <c r="D218" s="178"/>
      <c r="E218" s="178"/>
      <c r="F218" s="178"/>
      <c r="G218" s="178"/>
      <c r="H218" s="178"/>
      <c r="I218" s="17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row>
    <row r="219" spans="1:35" ht="12" customHeight="1" x14ac:dyDescent="0.25">
      <c r="A219" s="178"/>
      <c r="B219" s="178"/>
      <c r="C219" s="178"/>
      <c r="D219" s="178"/>
      <c r="E219" s="178"/>
      <c r="F219" s="178"/>
      <c r="G219" s="178"/>
      <c r="H219" s="178"/>
      <c r="I219" s="17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row>
    <row r="220" spans="1:35" ht="12" customHeight="1" x14ac:dyDescent="0.25">
      <c r="A220" s="178"/>
      <c r="B220" s="178"/>
      <c r="C220" s="178"/>
      <c r="D220" s="178"/>
      <c r="E220" s="178"/>
      <c r="F220" s="178"/>
      <c r="G220" s="178"/>
      <c r="H220" s="178"/>
      <c r="I220" s="17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row>
    <row r="221" spans="1:35" ht="12" customHeight="1" x14ac:dyDescent="0.25">
      <c r="A221" s="178"/>
      <c r="B221" s="178"/>
      <c r="C221" s="178"/>
      <c r="D221" s="178"/>
      <c r="E221" s="178"/>
      <c r="F221" s="178"/>
      <c r="G221" s="178"/>
      <c r="H221" s="178"/>
      <c r="I221" s="17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row>
    <row r="222" spans="1:35" ht="12" customHeight="1" x14ac:dyDescent="0.25">
      <c r="A222" s="178"/>
      <c r="B222" s="178"/>
      <c r="C222" s="178"/>
      <c r="D222" s="178"/>
      <c r="E222" s="178"/>
      <c r="F222" s="178"/>
      <c r="G222" s="178"/>
      <c r="H222" s="178"/>
      <c r="I222" s="17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row>
    <row r="223" spans="1:35" ht="12" customHeight="1" x14ac:dyDescent="0.25">
      <c r="A223" s="178"/>
      <c r="B223" s="178"/>
      <c r="C223" s="178"/>
      <c r="D223" s="178"/>
      <c r="E223" s="178"/>
      <c r="F223" s="178"/>
      <c r="G223" s="178"/>
      <c r="H223" s="178"/>
      <c r="I223" s="17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row>
    <row r="224" spans="1:35" ht="12" customHeight="1" x14ac:dyDescent="0.25">
      <c r="A224" s="178"/>
      <c r="B224" s="178"/>
      <c r="C224" s="178"/>
      <c r="D224" s="178"/>
      <c r="E224" s="178"/>
      <c r="F224" s="178"/>
      <c r="G224" s="178"/>
      <c r="H224" s="178"/>
      <c r="I224" s="17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row>
    <row r="225" spans="1:35" ht="12" customHeight="1" x14ac:dyDescent="0.25">
      <c r="A225" s="178"/>
      <c r="B225" s="178"/>
      <c r="C225" s="178"/>
      <c r="D225" s="178"/>
      <c r="E225" s="178"/>
      <c r="F225" s="178"/>
      <c r="G225" s="178"/>
      <c r="H225" s="178"/>
      <c r="I225" s="17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row>
    <row r="226" spans="1:35" ht="12" customHeight="1" x14ac:dyDescent="0.25">
      <c r="A226" s="178"/>
      <c r="B226" s="178"/>
      <c r="C226" s="178"/>
      <c r="D226" s="178"/>
      <c r="E226" s="178"/>
      <c r="F226" s="178"/>
      <c r="G226" s="178"/>
      <c r="H226" s="178"/>
      <c r="I226" s="17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row>
    <row r="227" spans="1:35" ht="12" customHeight="1" x14ac:dyDescent="0.25">
      <c r="A227" s="178"/>
      <c r="B227" s="178"/>
      <c r="C227" s="178"/>
      <c r="D227" s="178"/>
      <c r="E227" s="178"/>
      <c r="F227" s="178"/>
      <c r="G227" s="178"/>
      <c r="H227" s="178"/>
      <c r="I227" s="17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row>
    <row r="228" spans="1:35" ht="12" customHeight="1" x14ac:dyDescent="0.25">
      <c r="A228" s="178"/>
      <c r="B228" s="178"/>
      <c r="C228" s="178"/>
      <c r="D228" s="178"/>
      <c r="E228" s="178"/>
      <c r="F228" s="178"/>
      <c r="G228" s="178"/>
      <c r="H228" s="178"/>
      <c r="I228" s="17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row>
    <row r="229" spans="1:35" ht="12" customHeight="1" x14ac:dyDescent="0.25">
      <c r="A229" s="178"/>
      <c r="B229" s="178"/>
      <c r="C229" s="178"/>
      <c r="D229" s="178"/>
      <c r="E229" s="178"/>
      <c r="F229" s="178"/>
      <c r="G229" s="178"/>
      <c r="H229" s="178"/>
      <c r="I229" s="17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row>
    <row r="230" spans="1:35" ht="12" customHeight="1" x14ac:dyDescent="0.25">
      <c r="A230" s="178"/>
      <c r="B230" s="178"/>
      <c r="C230" s="178"/>
      <c r="D230" s="178"/>
      <c r="E230" s="178"/>
      <c r="F230" s="178"/>
      <c r="G230" s="178"/>
      <c r="H230" s="178"/>
      <c r="I230" s="17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row>
    <row r="231" spans="1:35" ht="12" customHeight="1" x14ac:dyDescent="0.25">
      <c r="A231" s="178"/>
      <c r="B231" s="178"/>
      <c r="C231" s="178"/>
      <c r="D231" s="178"/>
      <c r="E231" s="178"/>
      <c r="F231" s="178"/>
      <c r="G231" s="178"/>
      <c r="H231" s="178"/>
      <c r="I231" s="17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row>
    <row r="232" spans="1:35" ht="12" customHeight="1" x14ac:dyDescent="0.25">
      <c r="A232" s="178"/>
      <c r="B232" s="178"/>
      <c r="C232" s="178"/>
      <c r="D232" s="178"/>
      <c r="E232" s="178"/>
      <c r="F232" s="178"/>
      <c r="G232" s="178"/>
      <c r="H232" s="178"/>
      <c r="I232" s="17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row>
    <row r="233" spans="1:35" ht="12" customHeight="1" x14ac:dyDescent="0.25">
      <c r="A233" s="178"/>
      <c r="B233" s="178"/>
      <c r="C233" s="178"/>
      <c r="D233" s="178"/>
      <c r="E233" s="178"/>
      <c r="F233" s="178"/>
      <c r="G233" s="178"/>
      <c r="H233" s="178"/>
      <c r="I233" s="17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row>
    <row r="234" spans="1:35" ht="12" customHeight="1" x14ac:dyDescent="0.25">
      <c r="A234" s="178"/>
      <c r="B234" s="178"/>
      <c r="C234" s="178"/>
      <c r="D234" s="178"/>
      <c r="E234" s="178"/>
      <c r="F234" s="178"/>
      <c r="G234" s="178"/>
      <c r="H234" s="178"/>
      <c r="I234" s="17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row>
    <row r="235" spans="1:35" ht="12" customHeight="1" x14ac:dyDescent="0.25">
      <c r="A235" s="178"/>
      <c r="B235" s="178"/>
      <c r="C235" s="178"/>
      <c r="D235" s="178"/>
      <c r="E235" s="178"/>
      <c r="F235" s="178"/>
      <c r="G235" s="178"/>
      <c r="H235" s="178"/>
      <c r="I235" s="17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row>
    <row r="236" spans="1:35" ht="12" customHeight="1" x14ac:dyDescent="0.25">
      <c r="A236" s="178"/>
      <c r="B236" s="178"/>
      <c r="C236" s="178"/>
      <c r="D236" s="178"/>
      <c r="E236" s="178"/>
      <c r="F236" s="178"/>
      <c r="G236" s="178"/>
      <c r="H236" s="178"/>
      <c r="I236" s="17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row>
    <row r="237" spans="1:35" ht="12" customHeight="1" x14ac:dyDescent="0.25">
      <c r="A237" s="178"/>
      <c r="B237" s="178"/>
      <c r="C237" s="178"/>
      <c r="D237" s="178"/>
      <c r="E237" s="178"/>
      <c r="F237" s="178"/>
      <c r="G237" s="178"/>
      <c r="H237" s="178"/>
      <c r="I237" s="17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row>
    <row r="238" spans="1:35" ht="12" customHeight="1" x14ac:dyDescent="0.25">
      <c r="A238" s="178"/>
      <c r="B238" s="178"/>
      <c r="C238" s="178"/>
      <c r="D238" s="178"/>
      <c r="E238" s="178"/>
      <c r="F238" s="178"/>
      <c r="G238" s="178"/>
      <c r="H238" s="178"/>
      <c r="I238" s="17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row>
    <row r="239" spans="1:35" ht="12" customHeight="1" x14ac:dyDescent="0.25">
      <c r="A239" s="178"/>
      <c r="B239" s="178"/>
      <c r="C239" s="178"/>
      <c r="D239" s="178"/>
      <c r="E239" s="178"/>
      <c r="F239" s="178"/>
      <c r="G239" s="178"/>
      <c r="H239" s="178"/>
      <c r="I239" s="17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row>
    <row r="240" spans="1:35" ht="12" customHeight="1" x14ac:dyDescent="0.25">
      <c r="A240" s="178"/>
      <c r="B240" s="178"/>
      <c r="C240" s="178"/>
      <c r="D240" s="178"/>
      <c r="E240" s="178"/>
      <c r="F240" s="178"/>
      <c r="G240" s="178"/>
      <c r="H240" s="178"/>
      <c r="I240" s="17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row>
    <row r="241" spans="1:35" ht="12" customHeight="1" x14ac:dyDescent="0.25">
      <c r="A241" s="178"/>
      <c r="B241" s="178"/>
      <c r="C241" s="178"/>
      <c r="D241" s="178"/>
      <c r="E241" s="178"/>
      <c r="F241" s="178"/>
      <c r="G241" s="178"/>
      <c r="H241" s="178"/>
      <c r="I241" s="17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row>
    <row r="242" spans="1:35" ht="12" customHeight="1" x14ac:dyDescent="0.25">
      <c r="A242" s="178"/>
      <c r="B242" s="178"/>
      <c r="C242" s="178"/>
      <c r="D242" s="178"/>
      <c r="E242" s="178"/>
      <c r="F242" s="178"/>
      <c r="G242" s="178"/>
      <c r="H242" s="178"/>
      <c r="I242" s="17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row>
    <row r="243" spans="1:35" ht="12" customHeight="1" x14ac:dyDescent="0.25">
      <c r="A243" s="178"/>
      <c r="B243" s="178"/>
      <c r="C243" s="178"/>
      <c r="D243" s="178"/>
      <c r="E243" s="178"/>
      <c r="F243" s="178"/>
      <c r="G243" s="178"/>
      <c r="H243" s="178"/>
      <c r="I243" s="17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row>
    <row r="244" spans="1:35" ht="12" customHeight="1" x14ac:dyDescent="0.25">
      <c r="A244" s="178"/>
      <c r="B244" s="178"/>
      <c r="C244" s="178"/>
      <c r="D244" s="178"/>
      <c r="E244" s="178"/>
      <c r="F244" s="178"/>
      <c r="G244" s="178"/>
      <c r="H244" s="178"/>
      <c r="I244" s="17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row>
    <row r="245" spans="1:35" ht="12" customHeight="1" x14ac:dyDescent="0.25">
      <c r="A245" s="178"/>
      <c r="B245" s="178"/>
      <c r="C245" s="178"/>
      <c r="D245" s="178"/>
      <c r="E245" s="178"/>
      <c r="F245" s="178"/>
      <c r="G245" s="178"/>
      <c r="H245" s="178"/>
      <c r="I245" s="17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row>
    <row r="246" spans="1:35" ht="12" customHeight="1" x14ac:dyDescent="0.25">
      <c r="A246" s="178"/>
      <c r="B246" s="178"/>
      <c r="C246" s="178"/>
      <c r="D246" s="178"/>
      <c r="E246" s="178"/>
      <c r="F246" s="178"/>
      <c r="G246" s="178"/>
      <c r="H246" s="178"/>
      <c r="I246" s="17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row>
    <row r="247" spans="1:35" ht="12" customHeight="1" x14ac:dyDescent="0.25">
      <c r="A247" s="178"/>
      <c r="B247" s="178"/>
      <c r="C247" s="178"/>
      <c r="D247" s="178"/>
      <c r="E247" s="178"/>
      <c r="F247" s="178"/>
      <c r="G247" s="178"/>
      <c r="H247" s="178"/>
      <c r="I247" s="17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row>
    <row r="248" spans="1:35" ht="12" customHeight="1" x14ac:dyDescent="0.25">
      <c r="A248" s="178"/>
      <c r="B248" s="178"/>
      <c r="C248" s="178"/>
      <c r="D248" s="178"/>
      <c r="E248" s="178"/>
      <c r="F248" s="178"/>
      <c r="G248" s="178"/>
      <c r="H248" s="178"/>
      <c r="I248" s="17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row>
    <row r="249" spans="1:35" ht="12" customHeight="1" x14ac:dyDescent="0.25">
      <c r="A249" s="178"/>
      <c r="B249" s="178"/>
      <c r="C249" s="178"/>
      <c r="D249" s="178"/>
      <c r="E249" s="178"/>
      <c r="F249" s="178"/>
      <c r="G249" s="178"/>
      <c r="H249" s="178"/>
      <c r="I249" s="17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row>
    <row r="250" spans="1:35" ht="12" customHeight="1" x14ac:dyDescent="0.25">
      <c r="A250" s="178"/>
      <c r="B250" s="178"/>
      <c r="C250" s="178"/>
      <c r="D250" s="178"/>
      <c r="E250" s="178"/>
      <c r="F250" s="178"/>
      <c r="G250" s="178"/>
      <c r="H250" s="178"/>
      <c r="I250" s="17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row>
    <row r="251" spans="1:35" ht="12" customHeight="1" x14ac:dyDescent="0.25">
      <c r="A251" s="178"/>
      <c r="B251" s="178"/>
      <c r="C251" s="178"/>
      <c r="D251" s="178"/>
      <c r="E251" s="178"/>
      <c r="F251" s="178"/>
      <c r="G251" s="178"/>
      <c r="H251" s="178"/>
      <c r="I251" s="17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row>
    <row r="252" spans="1:35" ht="12" customHeight="1" x14ac:dyDescent="0.25">
      <c r="A252" s="178"/>
      <c r="B252" s="178"/>
      <c r="C252" s="178"/>
      <c r="D252" s="178"/>
      <c r="E252" s="178"/>
      <c r="F252" s="178"/>
      <c r="G252" s="178"/>
      <c r="H252" s="178"/>
      <c r="I252" s="17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row>
    <row r="253" spans="1:35" ht="12" customHeight="1" x14ac:dyDescent="0.25">
      <c r="A253" s="178"/>
      <c r="B253" s="178"/>
      <c r="C253" s="178"/>
      <c r="D253" s="178"/>
      <c r="E253" s="178"/>
      <c r="F253" s="178"/>
      <c r="G253" s="178"/>
      <c r="H253" s="178"/>
      <c r="I253" s="178"/>
      <c r="J253" s="178"/>
      <c r="K253" s="178"/>
      <c r="L253" s="178"/>
      <c r="M253" s="178"/>
      <c r="N253" s="178"/>
      <c r="O253" s="178"/>
      <c r="P253" s="178"/>
      <c r="Q253" s="178"/>
      <c r="R253" s="178"/>
      <c r="S253" s="178"/>
      <c r="T253" s="178"/>
      <c r="U253" s="178"/>
      <c r="V253" s="178"/>
      <c r="W253" s="178"/>
      <c r="X253" s="178"/>
      <c r="Y253" s="178"/>
      <c r="Z253" s="178"/>
      <c r="AA253" s="178"/>
      <c r="AB253" s="178"/>
      <c r="AC253" s="178"/>
      <c r="AD253" s="178"/>
      <c r="AE253" s="178"/>
      <c r="AF253" s="178"/>
      <c r="AG253" s="178"/>
      <c r="AH253" s="178"/>
      <c r="AI253" s="178"/>
    </row>
    <row r="254" spans="1:35" ht="12" customHeight="1" x14ac:dyDescent="0.25">
      <c r="A254" s="178"/>
      <c r="B254" s="178"/>
      <c r="C254" s="178"/>
      <c r="D254" s="178"/>
      <c r="E254" s="178"/>
      <c r="F254" s="178"/>
      <c r="G254" s="178"/>
      <c r="H254" s="178"/>
      <c r="I254" s="178"/>
      <c r="J254" s="178"/>
      <c r="K254" s="178"/>
      <c r="L254" s="178"/>
      <c r="M254" s="178"/>
      <c r="N254" s="178"/>
      <c r="O254" s="178"/>
      <c r="P254" s="178"/>
      <c r="Q254" s="178"/>
      <c r="R254" s="178"/>
      <c r="S254" s="178"/>
      <c r="T254" s="178"/>
      <c r="U254" s="178"/>
      <c r="V254" s="178"/>
      <c r="W254" s="178"/>
      <c r="X254" s="178"/>
      <c r="Y254" s="178"/>
      <c r="Z254" s="178"/>
      <c r="AA254" s="178"/>
      <c r="AB254" s="178"/>
      <c r="AC254" s="178"/>
      <c r="AD254" s="178"/>
      <c r="AE254" s="178"/>
      <c r="AF254" s="178"/>
      <c r="AG254" s="178"/>
      <c r="AH254" s="178"/>
      <c r="AI254" s="178"/>
    </row>
    <row r="255" spans="1:35" ht="12" customHeight="1" x14ac:dyDescent="0.25">
      <c r="A255" s="178"/>
      <c r="B255" s="178"/>
      <c r="C255" s="178"/>
      <c r="D255" s="178"/>
      <c r="E255" s="178"/>
      <c r="F255" s="178"/>
      <c r="G255" s="178"/>
      <c r="H255" s="178"/>
      <c r="I255" s="178"/>
      <c r="J255" s="178"/>
      <c r="K255" s="178"/>
      <c r="L255" s="178"/>
      <c r="M255" s="178"/>
      <c r="N255" s="178"/>
      <c r="O255" s="178"/>
      <c r="P255" s="178"/>
      <c r="Q255" s="178"/>
      <c r="R255" s="178"/>
      <c r="S255" s="178"/>
      <c r="T255" s="178"/>
      <c r="U255" s="178"/>
      <c r="V255" s="178"/>
      <c r="W255" s="178"/>
      <c r="X255" s="178"/>
      <c r="Y255" s="178"/>
      <c r="Z255" s="178"/>
      <c r="AA255" s="178"/>
      <c r="AB255" s="178"/>
      <c r="AC255" s="178"/>
      <c r="AD255" s="178"/>
      <c r="AE255" s="178"/>
      <c r="AF255" s="178"/>
      <c r="AG255" s="178"/>
      <c r="AH255" s="178"/>
      <c r="AI255" s="178"/>
    </row>
    <row r="256" spans="1:35" ht="12" customHeight="1" x14ac:dyDescent="0.25">
      <c r="A256" s="178"/>
      <c r="B256" s="178"/>
      <c r="C256" s="178"/>
      <c r="D256" s="178"/>
      <c r="E256" s="178"/>
      <c r="F256" s="178"/>
      <c r="G256" s="178"/>
      <c r="H256" s="178"/>
      <c r="I256" s="178"/>
      <c r="J256" s="178"/>
      <c r="K256" s="178"/>
      <c r="L256" s="178"/>
      <c r="M256" s="178"/>
      <c r="N256" s="178"/>
      <c r="O256" s="178"/>
      <c r="P256" s="178"/>
      <c r="Q256" s="178"/>
      <c r="R256" s="178"/>
      <c r="S256" s="178"/>
      <c r="T256" s="178"/>
      <c r="U256" s="178"/>
      <c r="V256" s="178"/>
      <c r="W256" s="178"/>
      <c r="X256" s="178"/>
      <c r="Y256" s="178"/>
      <c r="Z256" s="178"/>
      <c r="AA256" s="178"/>
      <c r="AB256" s="178"/>
      <c r="AC256" s="178"/>
      <c r="AD256" s="178"/>
      <c r="AE256" s="178"/>
      <c r="AF256" s="178"/>
      <c r="AG256" s="178"/>
      <c r="AH256" s="178"/>
      <c r="AI256" s="178"/>
    </row>
    <row r="257" spans="1:35" ht="12" customHeight="1" x14ac:dyDescent="0.25">
      <c r="A257" s="178"/>
      <c r="B257" s="178"/>
      <c r="C257" s="178"/>
      <c r="D257" s="178"/>
      <c r="E257" s="178"/>
      <c r="F257" s="178"/>
      <c r="G257" s="178"/>
      <c r="H257" s="178"/>
      <c r="I257" s="178"/>
      <c r="J257" s="178"/>
      <c r="K257" s="178"/>
      <c r="L257" s="178"/>
      <c r="M257" s="178"/>
      <c r="N257" s="178"/>
      <c r="O257" s="178"/>
      <c r="P257" s="178"/>
      <c r="Q257" s="178"/>
      <c r="R257" s="178"/>
      <c r="S257" s="178"/>
      <c r="T257" s="178"/>
      <c r="U257" s="178"/>
      <c r="V257" s="178"/>
      <c r="W257" s="178"/>
      <c r="X257" s="178"/>
      <c r="Y257" s="178"/>
      <c r="Z257" s="178"/>
      <c r="AA257" s="178"/>
      <c r="AB257" s="178"/>
      <c r="AC257" s="178"/>
      <c r="AD257" s="178"/>
      <c r="AE257" s="178"/>
      <c r="AF257" s="178"/>
      <c r="AG257" s="178"/>
      <c r="AH257" s="178"/>
      <c r="AI257" s="178"/>
    </row>
    <row r="258" spans="1:35" ht="12" customHeight="1" x14ac:dyDescent="0.25">
      <c r="A258" s="178"/>
      <c r="B258" s="178"/>
      <c r="C258" s="178"/>
      <c r="D258" s="178"/>
      <c r="E258" s="178"/>
      <c r="F258" s="178"/>
      <c r="G258" s="178"/>
      <c r="H258" s="178"/>
      <c r="I258" s="178"/>
      <c r="J258" s="178"/>
      <c r="K258" s="178"/>
      <c r="L258" s="178"/>
      <c r="M258" s="178"/>
      <c r="N258" s="178"/>
      <c r="O258" s="178"/>
      <c r="P258" s="178"/>
      <c r="Q258" s="178"/>
      <c r="R258" s="178"/>
      <c r="S258" s="178"/>
      <c r="T258" s="178"/>
      <c r="U258" s="178"/>
      <c r="V258" s="178"/>
      <c r="W258" s="178"/>
      <c r="X258" s="178"/>
      <c r="Y258" s="178"/>
      <c r="Z258" s="178"/>
      <c r="AA258" s="178"/>
      <c r="AB258" s="178"/>
      <c r="AC258" s="178"/>
      <c r="AD258" s="178"/>
      <c r="AE258" s="178"/>
      <c r="AF258" s="178"/>
      <c r="AG258" s="178"/>
      <c r="AH258" s="178"/>
      <c r="AI258" s="178"/>
    </row>
    <row r="259" spans="1:35" ht="12" customHeight="1" x14ac:dyDescent="0.25">
      <c r="A259" s="178"/>
      <c r="B259" s="178"/>
      <c r="C259" s="178"/>
      <c r="D259" s="178"/>
      <c r="E259" s="178"/>
      <c r="F259" s="178"/>
      <c r="G259" s="178"/>
      <c r="H259" s="178"/>
      <c r="I259" s="178"/>
      <c r="J259" s="178"/>
      <c r="K259" s="178"/>
      <c r="L259" s="178"/>
      <c r="M259" s="178"/>
      <c r="N259" s="178"/>
      <c r="O259" s="178"/>
      <c r="P259" s="178"/>
      <c r="Q259" s="178"/>
      <c r="R259" s="178"/>
      <c r="S259" s="178"/>
      <c r="T259" s="178"/>
      <c r="U259" s="178"/>
      <c r="V259" s="178"/>
      <c r="W259" s="178"/>
      <c r="X259" s="178"/>
      <c r="Y259" s="178"/>
      <c r="Z259" s="178"/>
      <c r="AA259" s="178"/>
      <c r="AB259" s="178"/>
      <c r="AC259" s="178"/>
      <c r="AD259" s="178"/>
      <c r="AE259" s="178"/>
      <c r="AF259" s="178"/>
      <c r="AG259" s="178"/>
      <c r="AH259" s="178"/>
      <c r="AI259" s="178"/>
    </row>
    <row r="260" spans="1:35" ht="12" customHeight="1" x14ac:dyDescent="0.25">
      <c r="A260" s="178"/>
      <c r="B260" s="178"/>
      <c r="C260" s="178"/>
      <c r="D260" s="178"/>
      <c r="E260" s="178"/>
      <c r="F260" s="178"/>
      <c r="G260" s="178"/>
      <c r="H260" s="178"/>
      <c r="I260" s="178"/>
      <c r="J260" s="178"/>
      <c r="K260" s="178"/>
      <c r="L260" s="178"/>
      <c r="M260" s="178"/>
      <c r="N260" s="178"/>
      <c r="O260" s="178"/>
      <c r="P260" s="178"/>
      <c r="Q260" s="178"/>
      <c r="R260" s="178"/>
      <c r="S260" s="178"/>
      <c r="T260" s="178"/>
      <c r="U260" s="178"/>
      <c r="V260" s="178"/>
      <c r="W260" s="178"/>
      <c r="X260" s="178"/>
      <c r="Y260" s="178"/>
      <c r="Z260" s="178"/>
      <c r="AA260" s="178"/>
      <c r="AB260" s="178"/>
      <c r="AC260" s="178"/>
      <c r="AD260" s="178"/>
      <c r="AE260" s="178"/>
      <c r="AF260" s="178"/>
      <c r="AG260" s="178"/>
      <c r="AH260" s="178"/>
      <c r="AI260" s="178"/>
    </row>
    <row r="261" spans="1:35" ht="12" customHeight="1" x14ac:dyDescent="0.25">
      <c r="A261" s="178"/>
      <c r="B261" s="178"/>
      <c r="C261" s="178"/>
      <c r="D261" s="178"/>
      <c r="E261" s="178"/>
      <c r="F261" s="178"/>
      <c r="G261" s="178"/>
      <c r="H261" s="178"/>
      <c r="I261" s="178"/>
      <c r="J261" s="178"/>
      <c r="K261" s="178"/>
      <c r="L261" s="178"/>
      <c r="M261" s="178"/>
      <c r="N261" s="178"/>
      <c r="O261" s="178"/>
      <c r="P261" s="178"/>
      <c r="Q261" s="178"/>
      <c r="R261" s="178"/>
      <c r="S261" s="178"/>
      <c r="T261" s="178"/>
      <c r="U261" s="178"/>
      <c r="V261" s="178"/>
      <c r="W261" s="178"/>
      <c r="X261" s="178"/>
      <c r="Y261" s="178"/>
      <c r="Z261" s="178"/>
      <c r="AA261" s="178"/>
      <c r="AB261" s="178"/>
      <c r="AC261" s="178"/>
      <c r="AD261" s="178"/>
      <c r="AE261" s="178"/>
      <c r="AF261" s="178"/>
      <c r="AG261" s="178"/>
      <c r="AH261" s="178"/>
      <c r="AI261" s="178"/>
    </row>
    <row r="262" spans="1:35" ht="12" customHeight="1" x14ac:dyDescent="0.25">
      <c r="A262" s="178"/>
      <c r="B262" s="178"/>
      <c r="C262" s="178"/>
      <c r="D262" s="178"/>
      <c r="E262" s="178"/>
      <c r="F262" s="178"/>
      <c r="G262" s="178"/>
      <c r="H262" s="178"/>
      <c r="I262" s="178"/>
      <c r="J262" s="178"/>
      <c r="K262" s="178"/>
      <c r="L262" s="178"/>
      <c r="M262" s="178"/>
      <c r="N262" s="178"/>
      <c r="O262" s="178"/>
      <c r="P262" s="178"/>
      <c r="Q262" s="178"/>
      <c r="R262" s="178"/>
      <c r="S262" s="178"/>
      <c r="T262" s="178"/>
      <c r="U262" s="178"/>
      <c r="V262" s="178"/>
      <c r="W262" s="178"/>
      <c r="X262" s="178"/>
      <c r="Y262" s="178"/>
      <c r="Z262" s="178"/>
      <c r="AA262" s="178"/>
      <c r="AB262" s="178"/>
      <c r="AC262" s="178"/>
      <c r="AD262" s="178"/>
      <c r="AE262" s="178"/>
      <c r="AF262" s="178"/>
      <c r="AG262" s="178"/>
      <c r="AH262" s="178"/>
      <c r="AI262" s="178"/>
    </row>
    <row r="263" spans="1:35" ht="12" customHeight="1" x14ac:dyDescent="0.25">
      <c r="A263" s="178"/>
      <c r="B263" s="178"/>
      <c r="C263" s="178"/>
      <c r="D263" s="178"/>
      <c r="E263" s="178"/>
      <c r="F263" s="178"/>
      <c r="G263" s="178"/>
      <c r="H263" s="178"/>
      <c r="I263" s="178"/>
      <c r="J263" s="178"/>
      <c r="K263" s="178"/>
      <c r="L263" s="178"/>
      <c r="M263" s="178"/>
      <c r="N263" s="178"/>
      <c r="O263" s="178"/>
      <c r="P263" s="178"/>
      <c r="Q263" s="178"/>
      <c r="R263" s="178"/>
      <c r="S263" s="178"/>
      <c r="T263" s="178"/>
      <c r="U263" s="178"/>
      <c r="V263" s="178"/>
      <c r="W263" s="178"/>
      <c r="X263" s="178"/>
      <c r="Y263" s="178"/>
      <c r="Z263" s="178"/>
      <c r="AA263" s="178"/>
      <c r="AB263" s="178"/>
      <c r="AC263" s="178"/>
      <c r="AD263" s="178"/>
      <c r="AE263" s="178"/>
      <c r="AF263" s="178"/>
      <c r="AG263" s="178"/>
      <c r="AH263" s="178"/>
      <c r="AI263" s="178"/>
    </row>
    <row r="264" spans="1:35" ht="12" customHeight="1" x14ac:dyDescent="0.25">
      <c r="A264" s="178"/>
      <c r="B264" s="178"/>
      <c r="C264" s="178"/>
      <c r="D264" s="178"/>
      <c r="E264" s="178"/>
      <c r="F264" s="178"/>
      <c r="G264" s="178"/>
      <c r="H264" s="178"/>
      <c r="I264" s="178"/>
      <c r="J264" s="178"/>
      <c r="K264" s="178"/>
      <c r="L264" s="178"/>
      <c r="M264" s="178"/>
      <c r="N264" s="178"/>
      <c r="O264" s="178"/>
      <c r="P264" s="178"/>
      <c r="Q264" s="178"/>
      <c r="R264" s="178"/>
      <c r="S264" s="178"/>
      <c r="T264" s="178"/>
      <c r="U264" s="178"/>
      <c r="V264" s="178"/>
      <c r="W264" s="178"/>
      <c r="X264" s="178"/>
      <c r="Y264" s="178"/>
      <c r="Z264" s="178"/>
      <c r="AA264" s="178"/>
      <c r="AB264" s="178"/>
      <c r="AC264" s="178"/>
      <c r="AD264" s="178"/>
      <c r="AE264" s="178"/>
      <c r="AF264" s="178"/>
      <c r="AG264" s="178"/>
      <c r="AH264" s="178"/>
      <c r="AI264" s="178"/>
    </row>
    <row r="265" spans="1:35" ht="12" customHeight="1" x14ac:dyDescent="0.25">
      <c r="A265" s="178"/>
      <c r="B265" s="178"/>
      <c r="C265" s="178"/>
      <c r="D265" s="178"/>
      <c r="E265" s="178"/>
      <c r="F265" s="178"/>
      <c r="G265" s="178"/>
      <c r="H265" s="178"/>
      <c r="I265" s="178"/>
      <c r="J265" s="178"/>
      <c r="K265" s="178"/>
      <c r="L265" s="178"/>
      <c r="M265" s="178"/>
      <c r="N265" s="178"/>
      <c r="O265" s="178"/>
      <c r="P265" s="178"/>
      <c r="Q265" s="178"/>
      <c r="R265" s="178"/>
      <c r="S265" s="178"/>
      <c r="T265" s="178"/>
      <c r="U265" s="178"/>
      <c r="V265" s="178"/>
      <c r="W265" s="178"/>
      <c r="X265" s="178"/>
      <c r="Y265" s="178"/>
      <c r="Z265" s="178"/>
      <c r="AA265" s="178"/>
      <c r="AB265" s="178"/>
      <c r="AC265" s="178"/>
      <c r="AD265" s="178"/>
      <c r="AE265" s="178"/>
      <c r="AF265" s="178"/>
      <c r="AG265" s="178"/>
      <c r="AH265" s="178"/>
      <c r="AI265" s="178"/>
    </row>
    <row r="266" spans="1:35" ht="12" customHeight="1" x14ac:dyDescent="0.25">
      <c r="A266" s="178"/>
      <c r="B266" s="178"/>
      <c r="C266" s="178"/>
      <c r="D266" s="178"/>
      <c r="E266" s="178"/>
      <c r="F266" s="178"/>
      <c r="G266" s="178"/>
      <c r="H266" s="178"/>
      <c r="I266" s="178"/>
      <c r="J266" s="178"/>
      <c r="K266" s="178"/>
      <c r="L266" s="178"/>
      <c r="M266" s="178"/>
      <c r="N266" s="178"/>
      <c r="O266" s="178"/>
      <c r="P266" s="178"/>
      <c r="Q266" s="178"/>
      <c r="R266" s="178"/>
      <c r="S266" s="178"/>
      <c r="T266" s="178"/>
      <c r="U266" s="178"/>
      <c r="V266" s="178"/>
      <c r="W266" s="178"/>
      <c r="X266" s="178"/>
      <c r="Y266" s="178"/>
      <c r="Z266" s="178"/>
      <c r="AA266" s="178"/>
      <c r="AB266" s="178"/>
      <c r="AC266" s="178"/>
      <c r="AD266" s="178"/>
      <c r="AE266" s="178"/>
      <c r="AF266" s="178"/>
      <c r="AG266" s="178"/>
      <c r="AH266" s="178"/>
      <c r="AI266" s="178"/>
    </row>
    <row r="267" spans="1:35" ht="12" customHeight="1" x14ac:dyDescent="0.25">
      <c r="A267" s="178"/>
      <c r="B267" s="178"/>
      <c r="C267" s="178"/>
      <c r="D267" s="178"/>
      <c r="E267" s="178"/>
      <c r="F267" s="178"/>
      <c r="G267" s="178"/>
      <c r="H267" s="178"/>
      <c r="I267" s="178"/>
      <c r="J267" s="178"/>
      <c r="K267" s="178"/>
      <c r="L267" s="178"/>
      <c r="M267" s="178"/>
      <c r="N267" s="178"/>
      <c r="O267" s="178"/>
      <c r="P267" s="178"/>
      <c r="Q267" s="178"/>
      <c r="R267" s="178"/>
      <c r="S267" s="178"/>
      <c r="T267" s="178"/>
      <c r="U267" s="178"/>
      <c r="V267" s="178"/>
      <c r="W267" s="178"/>
      <c r="X267" s="178"/>
      <c r="Y267" s="178"/>
      <c r="Z267" s="178"/>
      <c r="AA267" s="178"/>
      <c r="AB267" s="178"/>
      <c r="AC267" s="178"/>
      <c r="AD267" s="178"/>
      <c r="AE267" s="178"/>
      <c r="AF267" s="178"/>
      <c r="AG267" s="178"/>
      <c r="AH267" s="178"/>
      <c r="AI267" s="178"/>
    </row>
    <row r="268" spans="1:35" ht="12" customHeight="1" x14ac:dyDescent="0.25">
      <c r="A268" s="178"/>
      <c r="B268" s="178"/>
      <c r="C268" s="178"/>
      <c r="D268" s="178"/>
      <c r="E268" s="178"/>
      <c r="F268" s="178"/>
      <c r="G268" s="178"/>
      <c r="H268" s="178"/>
      <c r="I268" s="178"/>
      <c r="J268" s="178"/>
      <c r="K268" s="178"/>
      <c r="L268" s="178"/>
      <c r="M268" s="178"/>
      <c r="N268" s="178"/>
      <c r="O268" s="178"/>
      <c r="P268" s="178"/>
      <c r="Q268" s="178"/>
      <c r="R268" s="178"/>
      <c r="S268" s="178"/>
      <c r="T268" s="178"/>
      <c r="U268" s="178"/>
      <c r="V268" s="178"/>
      <c r="W268" s="178"/>
      <c r="X268" s="178"/>
      <c r="Y268" s="178"/>
      <c r="Z268" s="178"/>
      <c r="AA268" s="178"/>
      <c r="AB268" s="178"/>
      <c r="AC268" s="178"/>
      <c r="AD268" s="178"/>
      <c r="AE268" s="178"/>
      <c r="AF268" s="178"/>
      <c r="AG268" s="178"/>
      <c r="AH268" s="178"/>
      <c r="AI268" s="178"/>
    </row>
    <row r="269" spans="1:35" ht="12" customHeight="1" x14ac:dyDescent="0.25">
      <c r="A269" s="178"/>
      <c r="B269" s="178"/>
      <c r="C269" s="178"/>
      <c r="D269" s="178"/>
      <c r="E269" s="178"/>
      <c r="F269" s="178"/>
      <c r="G269" s="178"/>
      <c r="H269" s="178"/>
      <c r="I269" s="178"/>
      <c r="J269" s="178"/>
      <c r="K269" s="178"/>
      <c r="L269" s="178"/>
      <c r="M269" s="178"/>
      <c r="N269" s="178"/>
      <c r="O269" s="178"/>
      <c r="P269" s="178"/>
      <c r="Q269" s="178"/>
      <c r="R269" s="178"/>
      <c r="S269" s="178"/>
      <c r="T269" s="178"/>
      <c r="U269" s="178"/>
      <c r="V269" s="178"/>
      <c r="W269" s="178"/>
      <c r="X269" s="178"/>
      <c r="Y269" s="178"/>
      <c r="Z269" s="178"/>
      <c r="AA269" s="178"/>
      <c r="AB269" s="178"/>
      <c r="AC269" s="178"/>
      <c r="AD269" s="178"/>
      <c r="AE269" s="178"/>
      <c r="AF269" s="178"/>
      <c r="AG269" s="178"/>
      <c r="AH269" s="178"/>
      <c r="AI269" s="178"/>
    </row>
    <row r="270" spans="1:35" ht="12" customHeight="1" x14ac:dyDescent="0.25">
      <c r="A270" s="178"/>
      <c r="B270" s="178"/>
      <c r="C270" s="178"/>
      <c r="D270" s="178"/>
      <c r="E270" s="178"/>
      <c r="F270" s="178"/>
      <c r="G270" s="178"/>
      <c r="H270" s="178"/>
      <c r="I270" s="178"/>
      <c r="J270" s="178"/>
      <c r="K270" s="178"/>
      <c r="L270" s="178"/>
      <c r="M270" s="178"/>
      <c r="N270" s="178"/>
      <c r="O270" s="178"/>
      <c r="P270" s="178"/>
      <c r="Q270" s="178"/>
      <c r="R270" s="178"/>
      <c r="S270" s="178"/>
      <c r="T270" s="178"/>
      <c r="U270" s="178"/>
      <c r="V270" s="178"/>
      <c r="W270" s="178"/>
      <c r="X270" s="178"/>
      <c r="Y270" s="178"/>
      <c r="Z270" s="178"/>
      <c r="AA270" s="178"/>
      <c r="AB270" s="178"/>
      <c r="AC270" s="178"/>
      <c r="AD270" s="178"/>
      <c r="AE270" s="178"/>
      <c r="AF270" s="178"/>
      <c r="AG270" s="178"/>
      <c r="AH270" s="178"/>
      <c r="AI270" s="178"/>
    </row>
    <row r="271" spans="1:35" ht="12" customHeight="1" x14ac:dyDescent="0.25">
      <c r="A271" s="178"/>
      <c r="B271" s="178"/>
      <c r="C271" s="178"/>
      <c r="D271" s="178"/>
      <c r="E271" s="178"/>
      <c r="F271" s="178"/>
      <c r="G271" s="178"/>
      <c r="H271" s="178"/>
      <c r="I271" s="178"/>
      <c r="J271" s="178"/>
      <c r="K271" s="178"/>
      <c r="L271" s="178"/>
      <c r="M271" s="178"/>
      <c r="N271" s="178"/>
      <c r="O271" s="178"/>
      <c r="P271" s="178"/>
      <c r="Q271" s="178"/>
      <c r="R271" s="178"/>
      <c r="S271" s="178"/>
      <c r="T271" s="178"/>
      <c r="U271" s="178"/>
      <c r="V271" s="178"/>
      <c r="W271" s="178"/>
      <c r="X271" s="178"/>
      <c r="Y271" s="178"/>
      <c r="Z271" s="178"/>
      <c r="AA271" s="178"/>
      <c r="AB271" s="178"/>
      <c r="AC271" s="178"/>
      <c r="AD271" s="178"/>
      <c r="AE271" s="178"/>
      <c r="AF271" s="178"/>
      <c r="AG271" s="178"/>
      <c r="AH271" s="178"/>
      <c r="AI271" s="178"/>
    </row>
    <row r="272" spans="1:35" ht="12" customHeight="1" x14ac:dyDescent="0.25">
      <c r="A272" s="178"/>
      <c r="B272" s="178"/>
      <c r="C272" s="178"/>
      <c r="D272" s="178"/>
      <c r="E272" s="178"/>
      <c r="F272" s="178"/>
      <c r="G272" s="178"/>
      <c r="H272" s="178"/>
      <c r="I272" s="178"/>
      <c r="J272" s="178"/>
      <c r="K272" s="178"/>
      <c r="L272" s="178"/>
      <c r="M272" s="178"/>
      <c r="N272" s="178"/>
      <c r="O272" s="178"/>
      <c r="P272" s="178"/>
      <c r="Q272" s="178"/>
      <c r="R272" s="178"/>
      <c r="S272" s="178"/>
      <c r="T272" s="178"/>
      <c r="U272" s="178"/>
      <c r="V272" s="178"/>
      <c r="W272" s="178"/>
      <c r="X272" s="178"/>
      <c r="Y272" s="178"/>
      <c r="Z272" s="178"/>
      <c r="AA272" s="178"/>
      <c r="AB272" s="178"/>
      <c r="AC272" s="178"/>
      <c r="AD272" s="178"/>
      <c r="AE272" s="178"/>
      <c r="AF272" s="178"/>
      <c r="AG272" s="178"/>
      <c r="AH272" s="178"/>
      <c r="AI272" s="178"/>
    </row>
    <row r="273" spans="1:35" ht="12" customHeight="1" x14ac:dyDescent="0.25">
      <c r="A273" s="178"/>
      <c r="B273" s="178"/>
      <c r="C273" s="178"/>
      <c r="D273" s="178"/>
      <c r="E273" s="178"/>
      <c r="F273" s="178"/>
      <c r="G273" s="178"/>
      <c r="H273" s="178"/>
      <c r="I273" s="178"/>
      <c r="J273" s="178"/>
      <c r="K273" s="178"/>
      <c r="L273" s="178"/>
      <c r="M273" s="178"/>
      <c r="N273" s="178"/>
      <c r="O273" s="178"/>
      <c r="P273" s="178"/>
      <c r="Q273" s="178"/>
      <c r="R273" s="178"/>
      <c r="S273" s="178"/>
      <c r="T273" s="178"/>
      <c r="U273" s="178"/>
      <c r="V273" s="178"/>
      <c r="W273" s="178"/>
      <c r="X273" s="178"/>
      <c r="Y273" s="178"/>
      <c r="Z273" s="178"/>
      <c r="AA273" s="178"/>
      <c r="AB273" s="178"/>
      <c r="AC273" s="178"/>
      <c r="AD273" s="178"/>
      <c r="AE273" s="178"/>
      <c r="AF273" s="178"/>
      <c r="AG273" s="178"/>
      <c r="AH273" s="178"/>
      <c r="AI273" s="178"/>
    </row>
    <row r="274" spans="1:35" ht="12" customHeight="1" x14ac:dyDescent="0.25">
      <c r="A274" s="178"/>
      <c r="B274" s="178"/>
      <c r="C274" s="178"/>
      <c r="D274" s="178"/>
      <c r="E274" s="178"/>
      <c r="F274" s="178"/>
      <c r="G274" s="178"/>
      <c r="H274" s="178"/>
      <c r="I274" s="178"/>
      <c r="J274" s="178"/>
      <c r="K274" s="178"/>
      <c r="L274" s="178"/>
      <c r="M274" s="178"/>
      <c r="N274" s="178"/>
      <c r="O274" s="178"/>
      <c r="P274" s="178"/>
      <c r="Q274" s="178"/>
      <c r="R274" s="178"/>
      <c r="S274" s="178"/>
      <c r="T274" s="178"/>
      <c r="U274" s="178"/>
      <c r="V274" s="178"/>
      <c r="W274" s="178"/>
      <c r="X274" s="178"/>
      <c r="Y274" s="178"/>
      <c r="Z274" s="178"/>
      <c r="AA274" s="178"/>
      <c r="AB274" s="178"/>
      <c r="AC274" s="178"/>
      <c r="AD274" s="178"/>
      <c r="AE274" s="178"/>
      <c r="AF274" s="178"/>
      <c r="AG274" s="178"/>
      <c r="AH274" s="178"/>
      <c r="AI274" s="178"/>
    </row>
    <row r="275" spans="1:35" ht="12" customHeight="1" x14ac:dyDescent="0.25">
      <c r="A275" s="178"/>
      <c r="B275" s="178"/>
      <c r="C275" s="178"/>
      <c r="D275" s="178"/>
      <c r="E275" s="178"/>
      <c r="F275" s="178"/>
      <c r="G275" s="178"/>
      <c r="H275" s="178"/>
      <c r="I275" s="178"/>
      <c r="J275" s="178"/>
      <c r="K275" s="178"/>
      <c r="L275" s="178"/>
      <c r="M275" s="178"/>
      <c r="N275" s="178"/>
      <c r="O275" s="178"/>
      <c r="P275" s="178"/>
      <c r="Q275" s="178"/>
      <c r="R275" s="178"/>
      <c r="S275" s="178"/>
      <c r="T275" s="178"/>
      <c r="U275" s="178"/>
      <c r="V275" s="178"/>
      <c r="W275" s="178"/>
      <c r="X275" s="178"/>
      <c r="Y275" s="178"/>
      <c r="Z275" s="178"/>
      <c r="AA275" s="178"/>
      <c r="AB275" s="178"/>
      <c r="AC275" s="178"/>
      <c r="AD275" s="178"/>
      <c r="AE275" s="178"/>
      <c r="AF275" s="178"/>
      <c r="AG275" s="178"/>
      <c r="AH275" s="178"/>
      <c r="AI275" s="178"/>
    </row>
    <row r="276" spans="1:35" ht="12" customHeight="1" x14ac:dyDescent="0.25">
      <c r="A276" s="178"/>
      <c r="B276" s="178"/>
      <c r="C276" s="178"/>
      <c r="D276" s="178"/>
      <c r="E276" s="178"/>
      <c r="F276" s="178"/>
      <c r="G276" s="178"/>
      <c r="H276" s="178"/>
      <c r="I276" s="178"/>
      <c r="J276" s="178"/>
      <c r="K276" s="178"/>
      <c r="L276" s="178"/>
      <c r="M276" s="178"/>
      <c r="N276" s="178"/>
      <c r="O276" s="178"/>
      <c r="P276" s="178"/>
      <c r="Q276" s="178"/>
      <c r="R276" s="178"/>
      <c r="S276" s="178"/>
      <c r="T276" s="178"/>
      <c r="U276" s="178"/>
      <c r="V276" s="178"/>
      <c r="W276" s="178"/>
      <c r="X276" s="178"/>
      <c r="Y276" s="178"/>
      <c r="Z276" s="178"/>
      <c r="AA276" s="178"/>
      <c r="AB276" s="178"/>
      <c r="AC276" s="178"/>
      <c r="AD276" s="178"/>
      <c r="AE276" s="178"/>
      <c r="AF276" s="178"/>
      <c r="AG276" s="178"/>
      <c r="AH276" s="178"/>
      <c r="AI276" s="178"/>
    </row>
    <row r="277" spans="1:35" ht="12" customHeight="1" x14ac:dyDescent="0.25">
      <c r="A277" s="178"/>
      <c r="B277" s="178"/>
      <c r="C277" s="178"/>
      <c r="D277" s="178"/>
      <c r="E277" s="178"/>
      <c r="F277" s="178"/>
      <c r="G277" s="178"/>
      <c r="H277" s="178"/>
      <c r="I277" s="178"/>
      <c r="J277" s="178"/>
      <c r="K277" s="178"/>
      <c r="L277" s="178"/>
      <c r="M277" s="178"/>
      <c r="N277" s="178"/>
      <c r="O277" s="178"/>
      <c r="P277" s="178"/>
      <c r="Q277" s="178"/>
      <c r="R277" s="178"/>
      <c r="S277" s="178"/>
      <c r="T277" s="178"/>
      <c r="U277" s="178"/>
      <c r="V277" s="178"/>
      <c r="W277" s="178"/>
      <c r="X277" s="178"/>
      <c r="Y277" s="178"/>
      <c r="Z277" s="178"/>
      <c r="AA277" s="178"/>
      <c r="AB277" s="178"/>
      <c r="AC277" s="178"/>
      <c r="AD277" s="178"/>
      <c r="AE277" s="178"/>
      <c r="AF277" s="178"/>
      <c r="AG277" s="178"/>
      <c r="AH277" s="178"/>
      <c r="AI277" s="178"/>
    </row>
    <row r="278" spans="1:35" ht="12" customHeight="1" x14ac:dyDescent="0.25">
      <c r="A278" s="178"/>
      <c r="B278" s="178"/>
      <c r="C278" s="178"/>
      <c r="D278" s="178"/>
      <c r="E278" s="178"/>
      <c r="F278" s="178"/>
      <c r="G278" s="178"/>
      <c r="H278" s="178"/>
      <c r="I278" s="178"/>
      <c r="J278" s="178"/>
      <c r="K278" s="178"/>
      <c r="L278" s="178"/>
      <c r="M278" s="178"/>
      <c r="N278" s="178"/>
      <c r="O278" s="178"/>
      <c r="P278" s="178"/>
      <c r="Q278" s="178"/>
      <c r="R278" s="178"/>
      <c r="S278" s="178"/>
      <c r="T278" s="178"/>
      <c r="U278" s="178"/>
      <c r="V278" s="178"/>
      <c r="W278" s="178"/>
      <c r="X278" s="178"/>
      <c r="Y278" s="178"/>
      <c r="Z278" s="178"/>
      <c r="AA278" s="178"/>
      <c r="AB278" s="178"/>
      <c r="AC278" s="178"/>
      <c r="AD278" s="178"/>
      <c r="AE278" s="178"/>
      <c r="AF278" s="178"/>
      <c r="AG278" s="178"/>
      <c r="AH278" s="178"/>
      <c r="AI278" s="178"/>
    </row>
    <row r="279" spans="1:35" ht="12" customHeight="1" x14ac:dyDescent="0.25">
      <c r="A279" s="178"/>
      <c r="B279" s="178"/>
      <c r="C279" s="178"/>
      <c r="D279" s="178"/>
      <c r="E279" s="178"/>
      <c r="F279" s="178"/>
      <c r="G279" s="178"/>
      <c r="H279" s="178"/>
      <c r="I279" s="178"/>
      <c r="J279" s="178"/>
      <c r="K279" s="178"/>
      <c r="L279" s="178"/>
      <c r="M279" s="178"/>
      <c r="N279" s="178"/>
      <c r="O279" s="178"/>
      <c r="P279" s="178"/>
      <c r="Q279" s="178"/>
      <c r="R279" s="178"/>
      <c r="S279" s="178"/>
      <c r="T279" s="178"/>
      <c r="U279" s="178"/>
      <c r="V279" s="178"/>
      <c r="W279" s="178"/>
      <c r="X279" s="178"/>
      <c r="Y279" s="178"/>
      <c r="Z279" s="178"/>
      <c r="AA279" s="178"/>
      <c r="AB279" s="178"/>
      <c r="AC279" s="178"/>
      <c r="AD279" s="178"/>
      <c r="AE279" s="178"/>
      <c r="AF279" s="178"/>
      <c r="AG279" s="178"/>
      <c r="AH279" s="178"/>
      <c r="AI279" s="178"/>
    </row>
    <row r="280" spans="1:35" ht="12" customHeight="1" x14ac:dyDescent="0.25">
      <c r="A280" s="178"/>
      <c r="B280" s="178"/>
      <c r="C280" s="178"/>
      <c r="D280" s="178"/>
      <c r="E280" s="178"/>
      <c r="F280" s="178"/>
      <c r="G280" s="178"/>
      <c r="H280" s="178"/>
      <c r="I280" s="178"/>
      <c r="J280" s="178"/>
      <c r="K280" s="178"/>
      <c r="L280" s="178"/>
      <c r="M280" s="178"/>
      <c r="N280" s="178"/>
      <c r="O280" s="178"/>
      <c r="P280" s="178"/>
      <c r="Q280" s="178"/>
      <c r="R280" s="178"/>
      <c r="S280" s="178"/>
      <c r="T280" s="178"/>
      <c r="U280" s="178"/>
      <c r="V280" s="178"/>
      <c r="W280" s="178"/>
      <c r="X280" s="178"/>
      <c r="Y280" s="178"/>
      <c r="Z280" s="178"/>
      <c r="AA280" s="178"/>
      <c r="AB280" s="178"/>
      <c r="AC280" s="178"/>
      <c r="AD280" s="178"/>
      <c r="AE280" s="178"/>
      <c r="AF280" s="178"/>
      <c r="AG280" s="178"/>
      <c r="AH280" s="178"/>
      <c r="AI280" s="178"/>
    </row>
    <row r="281" spans="1:35" ht="12" customHeight="1" x14ac:dyDescent="0.25">
      <c r="A281" s="178"/>
      <c r="B281" s="178"/>
      <c r="C281" s="178"/>
      <c r="D281" s="178"/>
      <c r="E281" s="178"/>
      <c r="F281" s="178"/>
      <c r="G281" s="178"/>
      <c r="H281" s="178"/>
      <c r="I281" s="178"/>
      <c r="J281" s="178"/>
      <c r="K281" s="178"/>
      <c r="L281" s="178"/>
      <c r="M281" s="178"/>
      <c r="N281" s="178"/>
      <c r="O281" s="178"/>
      <c r="P281" s="178"/>
      <c r="Q281" s="178"/>
      <c r="R281" s="178"/>
      <c r="S281" s="178"/>
      <c r="T281" s="178"/>
      <c r="U281" s="178"/>
      <c r="V281" s="178"/>
      <c r="W281" s="178"/>
      <c r="X281" s="178"/>
      <c r="Y281" s="178"/>
      <c r="Z281" s="178"/>
      <c r="AA281" s="178"/>
      <c r="AB281" s="178"/>
      <c r="AC281" s="178"/>
      <c r="AD281" s="178"/>
      <c r="AE281" s="178"/>
      <c r="AF281" s="178"/>
      <c r="AG281" s="178"/>
      <c r="AH281" s="178"/>
      <c r="AI281" s="178"/>
    </row>
    <row r="282" spans="1:35" ht="12" customHeight="1" x14ac:dyDescent="0.25">
      <c r="A282" s="178"/>
      <c r="B282" s="178"/>
      <c r="C282" s="178"/>
      <c r="D282" s="178"/>
      <c r="E282" s="178"/>
      <c r="F282" s="178"/>
      <c r="G282" s="178"/>
      <c r="H282" s="178"/>
      <c r="I282" s="178"/>
      <c r="J282" s="178"/>
      <c r="K282" s="178"/>
      <c r="L282" s="178"/>
      <c r="M282" s="178"/>
      <c r="N282" s="178"/>
      <c r="O282" s="178"/>
      <c r="P282" s="178"/>
      <c r="Q282" s="178"/>
      <c r="R282" s="178"/>
      <c r="S282" s="178"/>
      <c r="T282" s="178"/>
      <c r="U282" s="178"/>
      <c r="V282" s="178"/>
      <c r="W282" s="178"/>
      <c r="X282" s="178"/>
      <c r="Y282" s="178"/>
      <c r="Z282" s="178"/>
      <c r="AA282" s="178"/>
      <c r="AB282" s="178"/>
      <c r="AC282" s="178"/>
      <c r="AD282" s="178"/>
      <c r="AE282" s="178"/>
      <c r="AF282" s="178"/>
      <c r="AG282" s="178"/>
      <c r="AH282" s="178"/>
      <c r="AI282" s="178"/>
    </row>
    <row r="283" spans="1:35" ht="12" customHeight="1" x14ac:dyDescent="0.25">
      <c r="A283" s="178"/>
      <c r="B283" s="178"/>
      <c r="C283" s="178"/>
      <c r="D283" s="178"/>
      <c r="E283" s="178"/>
      <c r="F283" s="178"/>
      <c r="G283" s="178"/>
      <c r="H283" s="178"/>
      <c r="I283" s="178"/>
      <c r="J283" s="178"/>
      <c r="K283" s="178"/>
      <c r="L283" s="178"/>
      <c r="M283" s="178"/>
      <c r="N283" s="178"/>
      <c r="O283" s="178"/>
      <c r="P283" s="178"/>
      <c r="Q283" s="178"/>
      <c r="R283" s="178"/>
      <c r="S283" s="178"/>
      <c r="T283" s="178"/>
      <c r="U283" s="178"/>
      <c r="V283" s="178"/>
      <c r="W283" s="178"/>
      <c r="X283" s="178"/>
      <c r="Y283" s="178"/>
      <c r="Z283" s="178"/>
      <c r="AA283" s="178"/>
      <c r="AB283" s="178"/>
      <c r="AC283" s="178"/>
      <c r="AD283" s="178"/>
      <c r="AE283" s="178"/>
      <c r="AF283" s="178"/>
      <c r="AG283" s="178"/>
      <c r="AH283" s="178"/>
      <c r="AI283" s="178"/>
    </row>
    <row r="284" spans="1:35" ht="12" customHeight="1" x14ac:dyDescent="0.25">
      <c r="A284" s="178"/>
      <c r="B284" s="178"/>
      <c r="C284" s="178"/>
      <c r="D284" s="178"/>
      <c r="E284" s="178"/>
      <c r="F284" s="178"/>
      <c r="G284" s="178"/>
      <c r="H284" s="178"/>
      <c r="I284" s="178"/>
      <c r="J284" s="178"/>
      <c r="K284" s="178"/>
      <c r="L284" s="178"/>
      <c r="M284" s="178"/>
      <c r="N284" s="178"/>
      <c r="O284" s="178"/>
      <c r="P284" s="178"/>
      <c r="Q284" s="178"/>
      <c r="R284" s="178"/>
      <c r="S284" s="178"/>
      <c r="T284" s="178"/>
      <c r="U284" s="178"/>
      <c r="V284" s="178"/>
      <c r="W284" s="178"/>
      <c r="X284" s="178"/>
      <c r="Y284" s="178"/>
      <c r="Z284" s="178"/>
      <c r="AA284" s="178"/>
      <c r="AB284" s="178"/>
      <c r="AC284" s="178"/>
      <c r="AD284" s="178"/>
      <c r="AE284" s="178"/>
      <c r="AF284" s="178"/>
      <c r="AG284" s="178"/>
      <c r="AH284" s="178"/>
      <c r="AI284" s="178"/>
    </row>
    <row r="285" spans="1:35" ht="12" customHeight="1" x14ac:dyDescent="0.25">
      <c r="A285" s="178"/>
      <c r="B285" s="178"/>
      <c r="C285" s="178"/>
      <c r="D285" s="178"/>
      <c r="E285" s="178"/>
      <c r="F285" s="178"/>
      <c r="G285" s="178"/>
      <c r="H285" s="178"/>
      <c r="I285" s="178"/>
      <c r="J285" s="178"/>
      <c r="K285" s="178"/>
      <c r="L285" s="178"/>
      <c r="M285" s="178"/>
      <c r="N285" s="178"/>
      <c r="O285" s="178"/>
      <c r="P285" s="178"/>
      <c r="Q285" s="178"/>
      <c r="R285" s="178"/>
      <c r="S285" s="178"/>
      <c r="T285" s="178"/>
      <c r="U285" s="178"/>
      <c r="V285" s="178"/>
      <c r="W285" s="178"/>
      <c r="X285" s="178"/>
      <c r="Y285" s="178"/>
      <c r="Z285" s="178"/>
      <c r="AA285" s="178"/>
      <c r="AB285" s="178"/>
      <c r="AC285" s="178"/>
      <c r="AD285" s="178"/>
      <c r="AE285" s="178"/>
      <c r="AF285" s="178"/>
      <c r="AG285" s="178"/>
      <c r="AH285" s="178"/>
      <c r="AI285" s="178"/>
    </row>
    <row r="286" spans="1:35" ht="12" customHeight="1" x14ac:dyDescent="0.25">
      <c r="A286" s="178"/>
      <c r="B286" s="178"/>
      <c r="C286" s="178"/>
      <c r="D286" s="178"/>
      <c r="E286" s="178"/>
      <c r="F286" s="178"/>
      <c r="G286" s="178"/>
      <c r="H286" s="178"/>
      <c r="I286" s="178"/>
      <c r="J286" s="178"/>
      <c r="K286" s="178"/>
      <c r="L286" s="178"/>
      <c r="M286" s="178"/>
      <c r="N286" s="178"/>
      <c r="O286" s="178"/>
      <c r="P286" s="178"/>
      <c r="Q286" s="178"/>
      <c r="R286" s="178"/>
      <c r="S286" s="178"/>
      <c r="T286" s="178"/>
      <c r="U286" s="178"/>
      <c r="V286" s="178"/>
      <c r="W286" s="178"/>
      <c r="X286" s="178"/>
      <c r="Y286" s="178"/>
      <c r="Z286" s="178"/>
      <c r="AA286" s="178"/>
      <c r="AB286" s="178"/>
      <c r="AC286" s="178"/>
      <c r="AD286" s="178"/>
      <c r="AE286" s="178"/>
      <c r="AF286" s="178"/>
      <c r="AG286" s="178"/>
      <c r="AH286" s="178"/>
      <c r="AI286" s="178"/>
    </row>
    <row r="287" spans="1:35" ht="12" customHeight="1" x14ac:dyDescent="0.25">
      <c r="A287" s="178"/>
      <c r="B287" s="178"/>
      <c r="C287" s="178"/>
      <c r="D287" s="178"/>
      <c r="E287" s="178"/>
      <c r="F287" s="178"/>
      <c r="G287" s="178"/>
      <c r="H287" s="178"/>
      <c r="I287" s="178"/>
      <c r="J287" s="178"/>
      <c r="K287" s="178"/>
      <c r="L287" s="178"/>
      <c r="M287" s="178"/>
      <c r="N287" s="178"/>
      <c r="O287" s="178"/>
      <c r="P287" s="178"/>
      <c r="Q287" s="178"/>
      <c r="R287" s="178"/>
      <c r="S287" s="178"/>
      <c r="T287" s="178"/>
      <c r="U287" s="178"/>
      <c r="V287" s="178"/>
      <c r="W287" s="178"/>
      <c r="X287" s="178"/>
      <c r="Y287" s="178"/>
      <c r="Z287" s="178"/>
      <c r="AA287" s="178"/>
      <c r="AB287" s="178"/>
      <c r="AC287" s="178"/>
      <c r="AD287" s="178"/>
      <c r="AE287" s="178"/>
      <c r="AF287" s="178"/>
      <c r="AG287" s="178"/>
      <c r="AH287" s="178"/>
      <c r="AI287" s="178"/>
    </row>
    <row r="288" spans="1:35" ht="12" customHeight="1" x14ac:dyDescent="0.25">
      <c r="A288" s="178"/>
      <c r="B288" s="178"/>
      <c r="C288" s="178"/>
      <c r="D288" s="178"/>
      <c r="E288" s="178"/>
      <c r="F288" s="178"/>
      <c r="G288" s="178"/>
      <c r="H288" s="178"/>
      <c r="I288" s="178"/>
      <c r="J288" s="178"/>
      <c r="K288" s="178"/>
      <c r="L288" s="178"/>
      <c r="M288" s="178"/>
      <c r="N288" s="178"/>
      <c r="O288" s="178"/>
      <c r="P288" s="178"/>
      <c r="Q288" s="178"/>
      <c r="R288" s="178"/>
      <c r="S288" s="178"/>
      <c r="T288" s="178"/>
      <c r="U288" s="178"/>
      <c r="V288" s="178"/>
      <c r="W288" s="178"/>
      <c r="X288" s="178"/>
      <c r="Y288" s="178"/>
      <c r="Z288" s="178"/>
      <c r="AA288" s="178"/>
      <c r="AB288" s="178"/>
      <c r="AC288" s="178"/>
      <c r="AD288" s="178"/>
      <c r="AE288" s="178"/>
      <c r="AF288" s="178"/>
      <c r="AG288" s="178"/>
      <c r="AH288" s="178"/>
      <c r="AI288" s="178"/>
    </row>
    <row r="289" spans="1:35" ht="12" customHeight="1" x14ac:dyDescent="0.25">
      <c r="A289" s="178"/>
      <c r="B289" s="178"/>
      <c r="C289" s="178"/>
      <c r="D289" s="178"/>
      <c r="E289" s="178"/>
      <c r="F289" s="178"/>
      <c r="G289" s="178"/>
      <c r="H289" s="178"/>
      <c r="I289" s="178"/>
      <c r="J289" s="178"/>
      <c r="K289" s="178"/>
      <c r="L289" s="178"/>
      <c r="M289" s="178"/>
      <c r="N289" s="178"/>
      <c r="O289" s="178"/>
      <c r="P289" s="178"/>
      <c r="Q289" s="178"/>
      <c r="R289" s="178"/>
      <c r="S289" s="178"/>
      <c r="T289" s="178"/>
      <c r="U289" s="178"/>
      <c r="V289" s="178"/>
      <c r="W289" s="178"/>
      <c r="X289" s="178"/>
      <c r="Y289" s="178"/>
      <c r="Z289" s="178"/>
      <c r="AA289" s="178"/>
      <c r="AB289" s="178"/>
      <c r="AC289" s="178"/>
      <c r="AD289" s="178"/>
      <c r="AE289" s="178"/>
      <c r="AF289" s="178"/>
      <c r="AG289" s="178"/>
      <c r="AH289" s="178"/>
      <c r="AI289" s="178"/>
    </row>
    <row r="290" spans="1:35" ht="12" customHeight="1" x14ac:dyDescent="0.25">
      <c r="A290" s="178"/>
      <c r="B290" s="178"/>
      <c r="C290" s="178"/>
      <c r="D290" s="178"/>
      <c r="E290" s="178"/>
      <c r="F290" s="178"/>
      <c r="G290" s="178"/>
      <c r="H290" s="178"/>
      <c r="I290" s="178"/>
      <c r="J290" s="178"/>
      <c r="K290" s="178"/>
      <c r="L290" s="178"/>
      <c r="M290" s="178"/>
      <c r="N290" s="178"/>
      <c r="O290" s="178"/>
      <c r="P290" s="178"/>
      <c r="Q290" s="178"/>
      <c r="R290" s="178"/>
      <c r="S290" s="178"/>
      <c r="T290" s="178"/>
      <c r="U290" s="178"/>
      <c r="V290" s="178"/>
      <c r="W290" s="178"/>
      <c r="X290" s="178"/>
      <c r="Y290" s="178"/>
      <c r="Z290" s="178"/>
      <c r="AA290" s="178"/>
      <c r="AB290" s="178"/>
      <c r="AC290" s="178"/>
      <c r="AD290" s="178"/>
      <c r="AE290" s="178"/>
      <c r="AF290" s="178"/>
      <c r="AG290" s="178"/>
      <c r="AH290" s="178"/>
      <c r="AI290" s="178"/>
    </row>
    <row r="291" spans="1:35" ht="12" customHeight="1" x14ac:dyDescent="0.25">
      <c r="A291" s="178"/>
      <c r="B291" s="178"/>
      <c r="C291" s="178"/>
      <c r="D291" s="178"/>
      <c r="E291" s="178"/>
      <c r="F291" s="178"/>
      <c r="G291" s="178"/>
      <c r="H291" s="178"/>
      <c r="I291" s="178"/>
      <c r="J291" s="178"/>
      <c r="K291" s="178"/>
      <c r="L291" s="178"/>
      <c r="M291" s="178"/>
      <c r="N291" s="178"/>
      <c r="O291" s="178"/>
      <c r="P291" s="178"/>
      <c r="Q291" s="178"/>
      <c r="R291" s="178"/>
      <c r="S291" s="178"/>
      <c r="T291" s="178"/>
      <c r="U291" s="178"/>
      <c r="V291" s="178"/>
      <c r="W291" s="178"/>
      <c r="X291" s="178"/>
      <c r="Y291" s="178"/>
      <c r="Z291" s="178"/>
      <c r="AA291" s="178"/>
      <c r="AB291" s="178"/>
      <c r="AC291" s="178"/>
      <c r="AD291" s="178"/>
      <c r="AE291" s="178"/>
      <c r="AF291" s="178"/>
      <c r="AG291" s="178"/>
      <c r="AH291" s="178"/>
      <c r="AI291" s="178"/>
    </row>
    <row r="292" spans="1:35" ht="12" customHeight="1" x14ac:dyDescent="0.25">
      <c r="A292" s="178"/>
      <c r="B292" s="178"/>
      <c r="C292" s="178"/>
      <c r="D292" s="178"/>
      <c r="E292" s="178"/>
      <c r="F292" s="178"/>
      <c r="G292" s="178"/>
      <c r="H292" s="178"/>
      <c r="I292" s="178"/>
      <c r="J292" s="178"/>
      <c r="K292" s="178"/>
      <c r="L292" s="178"/>
      <c r="M292" s="178"/>
      <c r="N292" s="178"/>
      <c r="O292" s="178"/>
      <c r="P292" s="178"/>
      <c r="Q292" s="178"/>
      <c r="R292" s="178"/>
      <c r="S292" s="178"/>
      <c r="T292" s="178"/>
      <c r="U292" s="178"/>
      <c r="V292" s="178"/>
      <c r="W292" s="178"/>
      <c r="X292" s="178"/>
      <c r="Y292" s="178"/>
      <c r="Z292" s="178"/>
      <c r="AA292" s="178"/>
      <c r="AB292" s="178"/>
      <c r="AC292" s="178"/>
      <c r="AD292" s="178"/>
      <c r="AE292" s="178"/>
      <c r="AF292" s="178"/>
      <c r="AG292" s="178"/>
      <c r="AH292" s="178"/>
      <c r="AI292" s="178"/>
    </row>
    <row r="293" spans="1:35" ht="12" customHeight="1" x14ac:dyDescent="0.25">
      <c r="A293" s="178"/>
      <c r="B293" s="178"/>
      <c r="C293" s="178"/>
      <c r="D293" s="178"/>
      <c r="E293" s="178"/>
      <c r="F293" s="178"/>
      <c r="G293" s="178"/>
      <c r="H293" s="178"/>
      <c r="I293" s="178"/>
      <c r="J293" s="178"/>
      <c r="K293" s="178"/>
      <c r="L293" s="178"/>
      <c r="M293" s="178"/>
      <c r="N293" s="178"/>
      <c r="O293" s="178"/>
      <c r="P293" s="178"/>
      <c r="Q293" s="178"/>
      <c r="R293" s="178"/>
      <c r="S293" s="178"/>
      <c r="T293" s="178"/>
      <c r="U293" s="178"/>
      <c r="V293" s="178"/>
      <c r="W293" s="178"/>
      <c r="X293" s="178"/>
      <c r="Y293" s="178"/>
      <c r="Z293" s="178"/>
      <c r="AA293" s="178"/>
      <c r="AB293" s="178"/>
      <c r="AC293" s="178"/>
      <c r="AD293" s="178"/>
      <c r="AE293" s="178"/>
      <c r="AF293" s="178"/>
      <c r="AG293" s="178"/>
      <c r="AH293" s="178"/>
      <c r="AI293" s="178"/>
    </row>
    <row r="294" spans="1:35" ht="12" customHeight="1" x14ac:dyDescent="0.25">
      <c r="A294" s="178"/>
      <c r="B294" s="178"/>
      <c r="C294" s="178"/>
      <c r="D294" s="178"/>
      <c r="E294" s="178"/>
      <c r="F294" s="178"/>
      <c r="G294" s="178"/>
      <c r="H294" s="178"/>
      <c r="I294" s="178"/>
      <c r="J294" s="178"/>
      <c r="K294" s="178"/>
      <c r="L294" s="178"/>
      <c r="M294" s="178"/>
      <c r="N294" s="178"/>
      <c r="O294" s="178"/>
      <c r="P294" s="178"/>
      <c r="Q294" s="178"/>
      <c r="R294" s="178"/>
      <c r="S294" s="178"/>
      <c r="T294" s="178"/>
      <c r="U294" s="178"/>
      <c r="V294" s="178"/>
      <c r="W294" s="178"/>
      <c r="X294" s="178"/>
      <c r="Y294" s="178"/>
      <c r="Z294" s="178"/>
      <c r="AA294" s="178"/>
      <c r="AB294" s="178"/>
      <c r="AC294" s="178"/>
      <c r="AD294" s="178"/>
      <c r="AE294" s="178"/>
      <c r="AF294" s="178"/>
      <c r="AG294" s="178"/>
      <c r="AH294" s="178"/>
      <c r="AI294" s="178"/>
    </row>
    <row r="295" spans="1:35" ht="12" customHeight="1" x14ac:dyDescent="0.25">
      <c r="A295" s="178"/>
      <c r="B295" s="178"/>
      <c r="C295" s="178"/>
      <c r="D295" s="178"/>
      <c r="E295" s="178"/>
      <c r="F295" s="178"/>
      <c r="G295" s="178"/>
      <c r="H295" s="178"/>
      <c r="I295" s="178"/>
      <c r="J295" s="178"/>
      <c r="K295" s="178"/>
      <c r="L295" s="178"/>
      <c r="M295" s="178"/>
      <c r="N295" s="178"/>
      <c r="O295" s="178"/>
      <c r="P295" s="178"/>
      <c r="Q295" s="178"/>
      <c r="R295" s="178"/>
      <c r="S295" s="178"/>
      <c r="T295" s="178"/>
      <c r="U295" s="178"/>
      <c r="V295" s="178"/>
      <c r="W295" s="178"/>
      <c r="X295" s="178"/>
      <c r="Y295" s="178"/>
      <c r="Z295" s="178"/>
      <c r="AA295" s="178"/>
      <c r="AB295" s="178"/>
      <c r="AC295" s="178"/>
      <c r="AD295" s="178"/>
      <c r="AE295" s="178"/>
      <c r="AF295" s="178"/>
      <c r="AG295" s="178"/>
      <c r="AH295" s="178"/>
      <c r="AI295" s="178"/>
    </row>
    <row r="296" spans="1:35" ht="12" customHeight="1" x14ac:dyDescent="0.25">
      <c r="A296" s="178"/>
      <c r="B296" s="178"/>
      <c r="C296" s="178"/>
      <c r="D296" s="178"/>
      <c r="E296" s="178"/>
      <c r="F296" s="178"/>
      <c r="G296" s="178"/>
      <c r="H296" s="178"/>
      <c r="I296" s="178"/>
      <c r="J296" s="178"/>
      <c r="K296" s="178"/>
      <c r="L296" s="178"/>
      <c r="M296" s="178"/>
      <c r="N296" s="178"/>
      <c r="O296" s="178"/>
      <c r="P296" s="178"/>
      <c r="Q296" s="178"/>
      <c r="R296" s="178"/>
      <c r="S296" s="178"/>
      <c r="T296" s="178"/>
      <c r="U296" s="178"/>
      <c r="V296" s="178"/>
      <c r="W296" s="178"/>
      <c r="X296" s="178"/>
      <c r="Y296" s="178"/>
      <c r="Z296" s="178"/>
      <c r="AA296" s="178"/>
      <c r="AB296" s="178"/>
      <c r="AC296" s="178"/>
      <c r="AD296" s="178"/>
      <c r="AE296" s="178"/>
      <c r="AF296" s="178"/>
      <c r="AG296" s="178"/>
      <c r="AH296" s="178"/>
      <c r="AI296" s="178"/>
    </row>
    <row r="297" spans="1:35" ht="12" customHeight="1" x14ac:dyDescent="0.25">
      <c r="A297" s="178"/>
      <c r="B297" s="178"/>
      <c r="C297" s="178"/>
      <c r="D297" s="178"/>
      <c r="E297" s="178"/>
      <c r="F297" s="178"/>
      <c r="G297" s="178"/>
      <c r="H297" s="178"/>
      <c r="I297" s="178"/>
      <c r="J297" s="178"/>
      <c r="K297" s="178"/>
      <c r="L297" s="178"/>
      <c r="M297" s="178"/>
      <c r="N297" s="178"/>
      <c r="O297" s="178"/>
      <c r="P297" s="178"/>
      <c r="Q297" s="178"/>
      <c r="R297" s="178"/>
      <c r="S297" s="178"/>
      <c r="T297" s="178"/>
      <c r="U297" s="178"/>
      <c r="V297" s="178"/>
      <c r="W297" s="178"/>
      <c r="X297" s="178"/>
      <c r="Y297" s="178"/>
      <c r="Z297" s="178"/>
      <c r="AA297" s="178"/>
      <c r="AB297" s="178"/>
      <c r="AC297" s="178"/>
      <c r="AD297" s="178"/>
      <c r="AE297" s="178"/>
      <c r="AF297" s="178"/>
      <c r="AG297" s="178"/>
      <c r="AH297" s="178"/>
      <c r="AI297" s="178"/>
    </row>
    <row r="298" spans="1:35" ht="12" customHeight="1" x14ac:dyDescent="0.25">
      <c r="A298" s="178"/>
      <c r="B298" s="178"/>
      <c r="C298" s="178"/>
      <c r="D298" s="178"/>
      <c r="E298" s="178"/>
      <c r="F298" s="178"/>
      <c r="G298" s="178"/>
      <c r="H298" s="178"/>
      <c r="I298" s="178"/>
      <c r="J298" s="178"/>
      <c r="K298" s="178"/>
      <c r="L298" s="178"/>
      <c r="M298" s="178"/>
      <c r="N298" s="178"/>
      <c r="O298" s="178"/>
      <c r="P298" s="178"/>
      <c r="Q298" s="178"/>
      <c r="R298" s="178"/>
      <c r="S298" s="178"/>
      <c r="T298" s="178"/>
      <c r="U298" s="178"/>
      <c r="V298" s="178"/>
      <c r="W298" s="178"/>
      <c r="X298" s="178"/>
      <c r="Y298" s="178"/>
      <c r="Z298" s="178"/>
      <c r="AA298" s="178"/>
      <c r="AB298" s="178"/>
      <c r="AC298" s="178"/>
      <c r="AD298" s="178"/>
      <c r="AE298" s="178"/>
      <c r="AF298" s="178"/>
      <c r="AG298" s="178"/>
      <c r="AH298" s="178"/>
      <c r="AI298" s="178"/>
    </row>
    <row r="299" spans="1:35" ht="12" customHeight="1" x14ac:dyDescent="0.25">
      <c r="A299" s="178"/>
      <c r="B299" s="178"/>
      <c r="C299" s="178"/>
      <c r="D299" s="178"/>
      <c r="E299" s="178"/>
      <c r="F299" s="178"/>
      <c r="G299" s="178"/>
      <c r="H299" s="178"/>
      <c r="I299" s="178"/>
      <c r="J299" s="178"/>
      <c r="K299" s="178"/>
      <c r="L299" s="178"/>
      <c r="M299" s="178"/>
      <c r="N299" s="178"/>
      <c r="O299" s="178"/>
      <c r="P299" s="178"/>
      <c r="Q299" s="178"/>
      <c r="R299" s="178"/>
      <c r="S299" s="178"/>
      <c r="T299" s="178"/>
      <c r="U299" s="178"/>
      <c r="V299" s="178"/>
      <c r="W299" s="178"/>
      <c r="X299" s="178"/>
      <c r="Y299" s="178"/>
      <c r="Z299" s="178"/>
      <c r="AA299" s="178"/>
      <c r="AB299" s="178"/>
      <c r="AC299" s="178"/>
      <c r="AD299" s="178"/>
      <c r="AE299" s="178"/>
      <c r="AF299" s="178"/>
      <c r="AG299" s="178"/>
      <c r="AH299" s="178"/>
      <c r="AI299" s="178"/>
    </row>
    <row r="300" spans="1:35" ht="12" customHeight="1" x14ac:dyDescent="0.25">
      <c r="A300" s="178"/>
      <c r="B300" s="178"/>
      <c r="C300" s="178"/>
      <c r="D300" s="178"/>
      <c r="E300" s="178"/>
      <c r="F300" s="178"/>
      <c r="G300" s="178"/>
      <c r="H300" s="178"/>
      <c r="I300" s="178"/>
      <c r="J300" s="178"/>
      <c r="K300" s="178"/>
      <c r="L300" s="178"/>
      <c r="M300" s="178"/>
      <c r="N300" s="178"/>
      <c r="O300" s="178"/>
      <c r="P300" s="178"/>
      <c r="Q300" s="178"/>
      <c r="R300" s="178"/>
      <c r="S300" s="178"/>
      <c r="T300" s="178"/>
      <c r="U300" s="178"/>
      <c r="V300" s="178"/>
      <c r="W300" s="178"/>
      <c r="X300" s="178"/>
      <c r="Y300" s="178"/>
      <c r="Z300" s="178"/>
      <c r="AA300" s="178"/>
      <c r="AB300" s="178"/>
      <c r="AC300" s="178"/>
      <c r="AD300" s="178"/>
      <c r="AE300" s="178"/>
      <c r="AF300" s="178"/>
      <c r="AG300" s="178"/>
      <c r="AH300" s="178"/>
      <c r="AI300" s="178"/>
    </row>
    <row r="301" spans="1:35" ht="12" customHeight="1" x14ac:dyDescent="0.25">
      <c r="A301" s="178"/>
      <c r="B301" s="178"/>
      <c r="C301" s="178"/>
      <c r="D301" s="178"/>
      <c r="E301" s="178"/>
      <c r="F301" s="178"/>
      <c r="G301" s="178"/>
      <c r="H301" s="178"/>
      <c r="I301" s="178"/>
      <c r="J301" s="178"/>
      <c r="K301" s="178"/>
      <c r="L301" s="178"/>
      <c r="M301" s="178"/>
      <c r="N301" s="178"/>
      <c r="O301" s="178"/>
      <c r="P301" s="178"/>
      <c r="Q301" s="178"/>
      <c r="R301" s="178"/>
      <c r="S301" s="178"/>
      <c r="T301" s="178"/>
      <c r="U301" s="178"/>
      <c r="V301" s="178"/>
      <c r="W301" s="178"/>
      <c r="X301" s="178"/>
      <c r="Y301" s="178"/>
      <c r="Z301" s="178"/>
      <c r="AA301" s="178"/>
      <c r="AB301" s="178"/>
      <c r="AC301" s="178"/>
      <c r="AD301" s="178"/>
      <c r="AE301" s="178"/>
      <c r="AF301" s="178"/>
      <c r="AG301" s="178"/>
      <c r="AH301" s="178"/>
      <c r="AI301" s="178"/>
    </row>
    <row r="302" spans="1:35" ht="12" customHeight="1" x14ac:dyDescent="0.25">
      <c r="A302" s="178"/>
      <c r="B302" s="178"/>
      <c r="C302" s="178"/>
      <c r="D302" s="178"/>
      <c r="E302" s="178"/>
      <c r="F302" s="178"/>
      <c r="G302" s="178"/>
      <c r="H302" s="178"/>
      <c r="I302" s="178"/>
      <c r="J302" s="178"/>
      <c r="K302" s="178"/>
      <c r="L302" s="178"/>
      <c r="M302" s="178"/>
      <c r="N302" s="178"/>
      <c r="O302" s="178"/>
      <c r="P302" s="178"/>
      <c r="Q302" s="178"/>
      <c r="R302" s="178"/>
      <c r="S302" s="178"/>
      <c r="T302" s="178"/>
      <c r="U302" s="178"/>
      <c r="V302" s="178"/>
      <c r="W302" s="178"/>
      <c r="X302" s="178"/>
      <c r="Y302" s="178"/>
      <c r="Z302" s="178"/>
      <c r="AA302" s="178"/>
      <c r="AB302" s="178"/>
      <c r="AC302" s="178"/>
      <c r="AD302" s="178"/>
      <c r="AE302" s="178"/>
      <c r="AF302" s="178"/>
      <c r="AG302" s="178"/>
      <c r="AH302" s="178"/>
      <c r="AI302" s="178"/>
    </row>
    <row r="303" spans="1:35" ht="12" customHeight="1" x14ac:dyDescent="0.25">
      <c r="A303" s="178"/>
      <c r="B303" s="178"/>
      <c r="C303" s="178"/>
      <c r="D303" s="178"/>
      <c r="E303" s="178"/>
      <c r="F303" s="178"/>
      <c r="G303" s="178"/>
      <c r="H303" s="178"/>
      <c r="I303" s="178"/>
      <c r="J303" s="178"/>
      <c r="K303" s="178"/>
      <c r="L303" s="178"/>
      <c r="M303" s="178"/>
      <c r="N303" s="178"/>
      <c r="O303" s="178"/>
      <c r="P303" s="178"/>
      <c r="Q303" s="178"/>
      <c r="R303" s="178"/>
      <c r="S303" s="178"/>
      <c r="T303" s="178"/>
      <c r="U303" s="178"/>
      <c r="V303" s="178"/>
      <c r="W303" s="178"/>
      <c r="X303" s="178"/>
      <c r="Y303" s="178"/>
      <c r="Z303" s="178"/>
      <c r="AA303" s="178"/>
      <c r="AB303" s="178"/>
      <c r="AC303" s="178"/>
      <c r="AD303" s="178"/>
      <c r="AE303" s="178"/>
      <c r="AF303" s="178"/>
      <c r="AG303" s="178"/>
      <c r="AH303" s="178"/>
      <c r="AI303" s="178"/>
    </row>
  </sheetData>
  <mergeCells count="2">
    <mergeCell ref="D9:E9"/>
    <mergeCell ref="B3:D3"/>
  </mergeCells>
  <hyperlinks>
    <hyperlink ref="G63" r:id="rId1"/>
  </hyperlinks>
  <pageMargins left="0.75" right="0.75" top="1" bottom="1" header="0.5" footer="0.5"/>
  <pageSetup orientation="portrait"/>
  <headerFooter>
    <oddFooter>&amp;L&amp;"Helvetica,Regular"&amp;12&amp;K000000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I303"/>
  <sheetViews>
    <sheetView showGridLines="0" workbookViewId="0">
      <selection activeCell="S67" sqref="S67"/>
    </sheetView>
  </sheetViews>
  <sheetFormatPr defaultColWidth="6.921875" defaultRowHeight="12" customHeight="1" x14ac:dyDescent="0.25"/>
  <cols>
    <col min="1" max="1" width="3.3828125" style="1" customWidth="1"/>
    <col min="2" max="2" width="6.921875" style="1" customWidth="1"/>
    <col min="3" max="3" width="7.921875" style="1" customWidth="1"/>
    <col min="4" max="4" width="8.07421875" style="1" customWidth="1"/>
    <col min="5" max="5" width="10" style="1" customWidth="1"/>
    <col min="6" max="6" width="5.921875" style="1" customWidth="1"/>
    <col min="7" max="7" width="7.921875" style="1" customWidth="1"/>
    <col min="8" max="8" width="6" style="1" customWidth="1"/>
    <col min="9" max="9" width="6.07421875" style="1" customWidth="1"/>
    <col min="10" max="10" width="7.3828125" style="1" customWidth="1"/>
    <col min="11" max="12" width="4.07421875" style="1" customWidth="1"/>
    <col min="13" max="13" width="5.23046875" style="1" customWidth="1"/>
    <col min="14" max="14" width="7.23046875" style="1" customWidth="1"/>
    <col min="15" max="15" width="6.3828125" style="1" customWidth="1"/>
    <col min="16" max="16" width="4.69140625" style="1" customWidth="1"/>
    <col min="17" max="17" width="4.921875" style="1" customWidth="1"/>
    <col min="18" max="18" width="7.07421875" style="1" customWidth="1"/>
    <col min="19" max="16384" width="6.921875" style="1"/>
  </cols>
  <sheetData>
    <row r="1" spans="1:35" ht="51" customHeight="1" x14ac:dyDescent="0.25">
      <c r="A1" s="2"/>
      <c r="B1" s="2"/>
      <c r="C1" s="2"/>
      <c r="D1" s="2"/>
      <c r="E1" s="2"/>
      <c r="F1" s="2"/>
      <c r="G1" s="2"/>
      <c r="H1" s="2"/>
      <c r="I1" s="2"/>
      <c r="J1" s="2"/>
      <c r="K1" s="2"/>
      <c r="L1" s="2"/>
      <c r="M1" s="3"/>
      <c r="N1" s="3"/>
      <c r="O1" s="3"/>
      <c r="P1" s="3"/>
      <c r="Q1" s="3"/>
      <c r="R1" s="2"/>
      <c r="S1" s="2"/>
      <c r="T1" s="2"/>
      <c r="U1" s="2"/>
      <c r="V1" s="2"/>
      <c r="W1" s="2"/>
      <c r="X1" s="2"/>
      <c r="Y1" s="2"/>
      <c r="Z1" s="2"/>
      <c r="AA1" s="2"/>
      <c r="AB1" s="2"/>
      <c r="AC1" s="2"/>
      <c r="AD1" s="2"/>
      <c r="AE1" s="2"/>
      <c r="AF1" s="2"/>
      <c r="AG1" s="2"/>
      <c r="AH1" s="2"/>
      <c r="AI1" s="2"/>
    </row>
    <row r="2" spans="1:35" ht="60.75" customHeight="1" x14ac:dyDescent="0.25">
      <c r="A2" s="4"/>
      <c r="B2" s="5"/>
      <c r="C2" s="5"/>
      <c r="D2" s="5"/>
      <c r="E2" s="4"/>
      <c r="F2" s="4"/>
      <c r="G2" s="4"/>
      <c r="H2" s="4"/>
      <c r="I2" s="4"/>
      <c r="J2" s="4"/>
      <c r="K2" s="4"/>
      <c r="L2" s="4"/>
      <c r="M2" s="4"/>
      <c r="N2" s="4"/>
      <c r="O2" s="4"/>
      <c r="P2" s="4"/>
      <c r="Q2" s="4"/>
      <c r="R2" s="4"/>
      <c r="S2" s="4"/>
      <c r="T2" s="4"/>
      <c r="U2" s="4"/>
      <c r="V2" s="178"/>
      <c r="W2" s="178"/>
      <c r="X2" s="178"/>
      <c r="Y2" s="178"/>
      <c r="Z2" s="178"/>
      <c r="AA2" s="178"/>
      <c r="AB2" s="178"/>
      <c r="AC2" s="178"/>
      <c r="AD2" s="178"/>
      <c r="AE2" s="178"/>
      <c r="AF2" s="178"/>
      <c r="AG2" s="178"/>
      <c r="AH2" s="178"/>
      <c r="AI2" s="178"/>
    </row>
    <row r="3" spans="1:35" ht="31.5" customHeight="1" x14ac:dyDescent="0.25">
      <c r="A3" s="6"/>
      <c r="B3" s="323" t="s">
        <v>0</v>
      </c>
      <c r="C3" s="324"/>
      <c r="D3" s="325"/>
      <c r="E3" s="7"/>
      <c r="F3" s="4"/>
      <c r="G3" s="4"/>
      <c r="H3" s="4"/>
      <c r="I3" s="4"/>
      <c r="J3" s="4"/>
      <c r="K3" s="4"/>
      <c r="L3" s="4"/>
      <c r="M3" s="4"/>
      <c r="N3" s="4"/>
      <c r="O3" s="4"/>
      <c r="P3" s="4"/>
      <c r="Q3" s="4"/>
      <c r="R3" s="4"/>
      <c r="S3" s="4"/>
      <c r="T3" s="4"/>
      <c r="U3" s="4"/>
      <c r="V3" s="178"/>
      <c r="W3" s="178"/>
      <c r="X3" s="178"/>
      <c r="Y3" s="178"/>
      <c r="Z3" s="178"/>
      <c r="AA3" s="178"/>
      <c r="AB3" s="178"/>
      <c r="AC3" s="178"/>
      <c r="AD3" s="178"/>
      <c r="AE3" s="178"/>
      <c r="AF3" s="178"/>
      <c r="AG3" s="178"/>
      <c r="AH3" s="178"/>
      <c r="AI3" s="178"/>
    </row>
    <row r="4" spans="1:35" ht="16.5" customHeight="1" x14ac:dyDescent="0.25">
      <c r="A4" s="6"/>
      <c r="B4" s="23" t="s">
        <v>1</v>
      </c>
      <c r="C4" s="9">
        <v>25</v>
      </c>
      <c r="D4" s="190" t="s">
        <v>2</v>
      </c>
      <c r="E4" s="7"/>
      <c r="F4" s="4"/>
      <c r="G4" s="4"/>
      <c r="H4" s="4"/>
      <c r="I4" s="4"/>
      <c r="J4" s="4"/>
      <c r="K4" s="4"/>
      <c r="L4" s="4"/>
      <c r="M4" s="4"/>
      <c r="N4" s="8"/>
      <c r="O4" s="4"/>
      <c r="P4" s="4"/>
      <c r="Q4" s="4"/>
      <c r="R4" s="4"/>
      <c r="S4" s="4"/>
      <c r="T4" s="4"/>
      <c r="U4" s="4"/>
      <c r="V4" s="178"/>
      <c r="W4" s="178"/>
      <c r="X4" s="178"/>
      <c r="Y4" s="178"/>
      <c r="Z4" s="178"/>
      <c r="AA4" s="178"/>
      <c r="AB4" s="178"/>
      <c r="AC4" s="178"/>
      <c r="AD4" s="178"/>
      <c r="AE4" s="178"/>
      <c r="AF4" s="178"/>
      <c r="AG4" s="178"/>
      <c r="AH4" s="178"/>
      <c r="AI4" s="178"/>
    </row>
    <row r="5" spans="1:35" ht="12" customHeight="1" x14ac:dyDescent="0.35">
      <c r="A5" s="6"/>
      <c r="B5" s="23" t="s">
        <v>74</v>
      </c>
      <c r="C5" s="9">
        <v>101</v>
      </c>
      <c r="D5" s="190" t="s">
        <v>3</v>
      </c>
      <c r="E5" s="7"/>
      <c r="F5" s="4"/>
      <c r="G5" s="4"/>
      <c r="H5" s="4"/>
      <c r="I5" s="4"/>
      <c r="J5" s="4"/>
      <c r="K5" s="4"/>
      <c r="L5" s="4"/>
      <c r="M5" s="4"/>
      <c r="N5" s="8"/>
      <c r="O5" s="4"/>
      <c r="P5" s="4"/>
      <c r="Q5" s="4"/>
      <c r="R5" s="4"/>
      <c r="S5" s="4"/>
      <c r="T5" s="4"/>
      <c r="U5" s="10"/>
      <c r="V5" s="178"/>
      <c r="W5" s="178"/>
      <c r="X5" s="178"/>
      <c r="Y5" s="178"/>
      <c r="Z5" s="178"/>
      <c r="AA5" s="178"/>
      <c r="AB5" s="178"/>
      <c r="AC5" s="178"/>
      <c r="AD5" s="178"/>
      <c r="AE5" s="178"/>
      <c r="AF5" s="178"/>
      <c r="AG5" s="178"/>
      <c r="AH5" s="178"/>
      <c r="AI5" s="178"/>
    </row>
    <row r="6" spans="1:35" ht="13.5" customHeight="1" x14ac:dyDescent="0.35">
      <c r="A6" s="11"/>
      <c r="B6" s="23" t="s">
        <v>4</v>
      </c>
      <c r="C6" s="9">
        <v>21</v>
      </c>
      <c r="D6" s="190" t="s">
        <v>3</v>
      </c>
      <c r="E6" s="12"/>
      <c r="F6" s="4"/>
      <c r="G6" s="4"/>
      <c r="H6" s="4"/>
      <c r="I6" s="4"/>
      <c r="J6" s="4"/>
      <c r="K6" s="4"/>
      <c r="L6" s="4"/>
      <c r="M6" s="4"/>
      <c r="N6" s="4"/>
      <c r="O6" s="4"/>
      <c r="P6" s="4"/>
      <c r="Q6" s="4"/>
      <c r="R6" s="4"/>
      <c r="S6" s="4"/>
      <c r="T6" s="4"/>
      <c r="U6" s="10"/>
      <c r="V6" s="178"/>
      <c r="W6" s="178"/>
      <c r="X6" s="178"/>
      <c r="Y6" s="178"/>
      <c r="Z6" s="178"/>
      <c r="AA6" s="178"/>
      <c r="AB6" s="178"/>
      <c r="AC6" s="178"/>
      <c r="AD6" s="178"/>
      <c r="AE6" s="178"/>
      <c r="AF6" s="178"/>
      <c r="AG6" s="178"/>
      <c r="AH6" s="178"/>
      <c r="AI6" s="178"/>
    </row>
    <row r="7" spans="1:35" ht="13.5" customHeight="1" x14ac:dyDescent="0.25">
      <c r="A7" s="11"/>
      <c r="B7" s="13"/>
      <c r="C7" s="79"/>
      <c r="D7" s="14"/>
      <c r="E7" s="12"/>
      <c r="F7" s="4"/>
      <c r="G7" s="4"/>
      <c r="H7" s="4"/>
      <c r="I7" s="4"/>
      <c r="J7" s="4"/>
      <c r="K7" s="4"/>
      <c r="L7" s="4"/>
      <c r="M7" s="4"/>
      <c r="N7" s="4"/>
      <c r="O7" s="4"/>
      <c r="P7" s="4"/>
      <c r="Q7" s="4"/>
      <c r="R7" s="4"/>
      <c r="S7" s="4"/>
      <c r="T7" s="4"/>
      <c r="U7" s="10"/>
      <c r="V7" s="178"/>
      <c r="W7" s="178"/>
      <c r="X7" s="178"/>
      <c r="Y7" s="178"/>
      <c r="Z7" s="178"/>
      <c r="AA7" s="178"/>
      <c r="AB7" s="178"/>
      <c r="AC7" s="178"/>
      <c r="AD7" s="178"/>
      <c r="AE7" s="178"/>
      <c r="AF7" s="178"/>
      <c r="AG7" s="178"/>
      <c r="AH7" s="178"/>
      <c r="AI7" s="178"/>
    </row>
    <row r="8" spans="1:35" ht="13.5" customHeight="1" x14ac:dyDescent="0.25">
      <c r="A8" s="15"/>
      <c r="B8" s="16"/>
      <c r="C8" s="17"/>
      <c r="D8" s="17"/>
      <c r="E8" s="18"/>
      <c r="F8" s="4"/>
      <c r="G8" s="19" t="s">
        <v>5</v>
      </c>
      <c r="H8" s="5"/>
      <c r="I8" s="5"/>
      <c r="J8" s="5"/>
      <c r="K8" s="5"/>
      <c r="L8" s="5"/>
      <c r="M8" s="5"/>
      <c r="N8" s="4"/>
      <c r="O8" s="4"/>
      <c r="P8" s="4"/>
      <c r="Q8" s="4"/>
      <c r="R8" s="4"/>
      <c r="S8" s="4"/>
      <c r="T8" s="4"/>
      <c r="U8" s="10"/>
      <c r="V8" s="178"/>
      <c r="W8" s="178"/>
      <c r="X8" s="178"/>
      <c r="Y8" s="178"/>
      <c r="Z8" s="178"/>
      <c r="AA8" s="178"/>
      <c r="AB8" s="178"/>
      <c r="AC8" s="178"/>
      <c r="AD8" s="178"/>
      <c r="AE8" s="178"/>
      <c r="AF8" s="178"/>
      <c r="AG8" s="178"/>
      <c r="AH8" s="178"/>
      <c r="AI8" s="178"/>
    </row>
    <row r="9" spans="1:35" ht="13.5" customHeight="1" x14ac:dyDescent="0.25">
      <c r="A9" s="11"/>
      <c r="B9" s="20" t="s">
        <v>6</v>
      </c>
      <c r="C9" s="21" t="s">
        <v>73</v>
      </c>
      <c r="D9" s="321" t="s">
        <v>7</v>
      </c>
      <c r="E9" s="322"/>
      <c r="F9" s="22"/>
      <c r="G9" s="23" t="s">
        <v>8</v>
      </c>
      <c r="H9" s="24"/>
      <c r="I9" s="25" t="s">
        <v>9</v>
      </c>
      <c r="J9" s="26"/>
      <c r="K9" s="27"/>
      <c r="L9" s="28" t="s">
        <v>10</v>
      </c>
      <c r="M9" s="29"/>
      <c r="N9" s="192"/>
      <c r="O9" s="4"/>
      <c r="P9" s="4"/>
      <c r="Q9" s="4"/>
      <c r="R9" s="4"/>
      <c r="S9" s="4"/>
      <c r="T9" s="4"/>
      <c r="U9" s="10"/>
      <c r="V9" s="178"/>
      <c r="W9" s="178"/>
      <c r="X9" s="178"/>
      <c r="Y9" s="178"/>
      <c r="Z9" s="178"/>
      <c r="AA9" s="178"/>
      <c r="AB9" s="178"/>
      <c r="AC9" s="178"/>
      <c r="AD9" s="178"/>
      <c r="AE9" s="178"/>
      <c r="AF9" s="178"/>
      <c r="AG9" s="178"/>
      <c r="AH9" s="178"/>
      <c r="AI9" s="178"/>
    </row>
    <row r="10" spans="1:35" ht="13.5" customHeight="1" x14ac:dyDescent="0.35">
      <c r="A10" s="11"/>
      <c r="B10" s="30" t="s">
        <v>11</v>
      </c>
      <c r="C10" s="293" t="s">
        <v>68</v>
      </c>
      <c r="D10" s="157" t="s">
        <v>69</v>
      </c>
      <c r="E10" s="156" t="s">
        <v>70</v>
      </c>
      <c r="F10" s="22"/>
      <c r="G10" s="240" t="s">
        <v>71</v>
      </c>
      <c r="H10" s="205" t="s">
        <v>13</v>
      </c>
      <c r="I10" s="200" t="s">
        <v>14</v>
      </c>
      <c r="J10" s="212" t="s">
        <v>15</v>
      </c>
      <c r="K10" s="220">
        <f>SUM(K11:K29)</f>
        <v>3.5692905339308773E-2</v>
      </c>
      <c r="L10" s="221">
        <f>SUM(L11:L29)</f>
        <v>7.154811878089716E-2</v>
      </c>
      <c r="M10" s="222">
        <f>SUM(M11:M29)</f>
        <v>8.0550805669978535E-12</v>
      </c>
      <c r="N10" s="296" t="s">
        <v>16</v>
      </c>
      <c r="O10" s="4"/>
      <c r="P10" s="4"/>
      <c r="Q10" s="4"/>
      <c r="R10" s="4"/>
      <c r="S10" s="4"/>
      <c r="T10" s="4"/>
      <c r="U10" s="10"/>
      <c r="V10" s="178"/>
      <c r="W10" s="178"/>
      <c r="X10" s="178"/>
      <c r="Y10" s="178"/>
      <c r="Z10" s="178"/>
      <c r="AA10" s="178"/>
      <c r="AB10" s="178"/>
      <c r="AC10" s="178"/>
      <c r="AD10" s="178"/>
      <c r="AE10" s="178"/>
      <c r="AF10" s="178"/>
      <c r="AG10" s="178"/>
      <c r="AH10" s="178"/>
      <c r="AI10" s="178"/>
    </row>
    <row r="11" spans="1:35" ht="13.5" customHeight="1" x14ac:dyDescent="0.25">
      <c r="A11" s="6"/>
      <c r="B11" s="33"/>
      <c r="C11" s="149">
        <v>-1.8080000000000001</v>
      </c>
      <c r="D11" s="150">
        <v>16.899999999999999</v>
      </c>
      <c r="E11" s="35">
        <f>IF(C11,D11*$C$5*0.001,"")</f>
        <v>1.7068999999999999</v>
      </c>
      <c r="F11" s="36"/>
      <c r="G11" s="236">
        <f>IF(C11,E11-C11/$C$48,NA())</f>
        <v>4.5281944053118899</v>
      </c>
      <c r="H11" s="206">
        <f t="shared" ref="H11:H31" si="0">IF($C11,$C$44*((G11)-$C$69)/((G11)+$C$67*(1+$C$6/$C$68))-$C$47,"")</f>
        <v>-0.79568352967431577</v>
      </c>
      <c r="I11" s="201">
        <f t="shared" ref="I11:I31" si="1">IF($C11,$C$45*(((G11)-$C$69)/(4*(G11)+8*$C$69))-$C$47,"")</f>
        <v>-0.77256672420628203</v>
      </c>
      <c r="J11" s="213">
        <f t="shared" ref="J11:J31" si="2">IF($C11,3*$C$46-$C$47,"")</f>
        <v>13.467997161852617</v>
      </c>
      <c r="K11" s="223" t="str">
        <f t="shared" ref="K11:K31" si="3">IF(B11=1,(H11-C11)^2,"")</f>
        <v/>
      </c>
      <c r="L11" s="223" t="str">
        <f t="shared" ref="L11:L31" si="4">IF(B11=2,(I11-C11)^2,"")</f>
        <v/>
      </c>
      <c r="M11" s="224" t="str">
        <f t="shared" ref="M11:M31" si="5">IF(B11=3,(J11-C11)^2,"")</f>
        <v/>
      </c>
      <c r="N11" s="243">
        <f t="shared" ref="N11:N31" si="6">IF(C11,(C11+$C$47)*(4*G11+8*$C$69)/(G11-$C$69),"")</f>
        <v>-949.61759661735016</v>
      </c>
      <c r="O11" s="37"/>
      <c r="P11" s="4"/>
      <c r="Q11" s="4"/>
      <c r="R11" s="4"/>
      <c r="S11" s="4"/>
      <c r="T11" s="4"/>
      <c r="U11" s="10"/>
      <c r="V11" s="178"/>
      <c r="W11" s="178"/>
      <c r="X11" s="178"/>
      <c r="Y11" s="178"/>
      <c r="Z11" s="178"/>
      <c r="AA11" s="178"/>
      <c r="AB11" s="178"/>
      <c r="AC11" s="178"/>
      <c r="AD11" s="178"/>
      <c r="AE11" s="178"/>
      <c r="AF11" s="178"/>
      <c r="AG11" s="178"/>
      <c r="AH11" s="178"/>
      <c r="AI11" s="178"/>
    </row>
    <row r="12" spans="1:35" ht="13.5" customHeight="1" x14ac:dyDescent="0.25">
      <c r="A12" s="6"/>
      <c r="B12" s="38"/>
      <c r="C12" s="48">
        <v>-0.25700000000000001</v>
      </c>
      <c r="D12" s="151">
        <v>50.2</v>
      </c>
      <c r="E12" s="35">
        <f t="shared" ref="E12:E31" si="7">IF(C12,D12*$C$5*0.001,"")</f>
        <v>5.0702000000000007</v>
      </c>
      <c r="F12" s="36"/>
      <c r="G12" s="236">
        <f t="shared" ref="G12:G31" si="8">IF(C12,E12-C12/$C$48,NA())</f>
        <v>5.4712357644718788</v>
      </c>
      <c r="H12" s="206">
        <f t="shared" si="0"/>
        <v>-1.7069094679710406E-2</v>
      </c>
      <c r="I12" s="201">
        <f t="shared" si="1"/>
        <v>0.33302795357010884</v>
      </c>
      <c r="J12" s="213">
        <f t="shared" si="2"/>
        <v>13.467997161852617</v>
      </c>
      <c r="K12" s="225" t="str">
        <f t="shared" si="3"/>
        <v/>
      </c>
      <c r="L12" s="225" t="str">
        <f t="shared" si="4"/>
        <v/>
      </c>
      <c r="M12" s="226" t="str">
        <f t="shared" si="5"/>
        <v/>
      </c>
      <c r="N12" s="244">
        <f t="shared" si="6"/>
        <v>33.789144167909804</v>
      </c>
      <c r="O12" s="37"/>
      <c r="P12" s="4"/>
      <c r="Q12" s="4"/>
      <c r="R12" s="4"/>
      <c r="S12" s="4"/>
      <c r="T12" s="4"/>
      <c r="U12" s="10"/>
      <c r="V12" s="178"/>
      <c r="W12" s="178"/>
      <c r="X12" s="178"/>
      <c r="Y12" s="178"/>
      <c r="Z12" s="178"/>
      <c r="AA12" s="178"/>
      <c r="AB12" s="178"/>
      <c r="AC12" s="178"/>
      <c r="AD12" s="178"/>
      <c r="AE12" s="178"/>
      <c r="AF12" s="178"/>
      <c r="AG12" s="178"/>
      <c r="AH12" s="178"/>
      <c r="AI12" s="178"/>
    </row>
    <row r="13" spans="1:35" ht="13.5" customHeight="1" x14ac:dyDescent="0.25">
      <c r="A13" s="6"/>
      <c r="B13" s="38">
        <v>1</v>
      </c>
      <c r="C13" s="48">
        <v>1.1040000000000001</v>
      </c>
      <c r="D13" s="151">
        <v>86</v>
      </c>
      <c r="E13" s="35">
        <f t="shared" si="7"/>
        <v>8.6859999999999999</v>
      </c>
      <c r="F13" s="36"/>
      <c r="G13" s="236">
        <f t="shared" si="8"/>
        <v>6.9632627082608813</v>
      </c>
      <c r="H13" s="206">
        <f t="shared" si="0"/>
        <v>1.1711476386437683</v>
      </c>
      <c r="I13" s="201">
        <f t="shared" si="1"/>
        <v>1.8145155754580091</v>
      </c>
      <c r="J13" s="213">
        <f t="shared" si="2"/>
        <v>13.467997161852617</v>
      </c>
      <c r="K13" s="225">
        <f t="shared" si="3"/>
        <v>4.5088053754340669E-3</v>
      </c>
      <c r="L13" s="225" t="str">
        <f t="shared" si="4"/>
        <v/>
      </c>
      <c r="M13" s="226" t="str">
        <f t="shared" si="5"/>
        <v/>
      </c>
      <c r="N13" s="244">
        <f t="shared" si="6"/>
        <v>49.728924266221902</v>
      </c>
      <c r="O13" s="37"/>
      <c r="P13" s="4"/>
      <c r="Q13" s="4"/>
      <c r="R13" s="4"/>
      <c r="S13" s="4"/>
      <c r="T13" s="4"/>
      <c r="U13" s="10"/>
      <c r="V13" s="178"/>
      <c r="W13" s="178"/>
      <c r="X13" s="178"/>
      <c r="Y13" s="178"/>
      <c r="Z13" s="178"/>
      <c r="AA13" s="178"/>
      <c r="AB13" s="178"/>
      <c r="AC13" s="178"/>
      <c r="AD13" s="178"/>
      <c r="AE13" s="178"/>
      <c r="AF13" s="178"/>
      <c r="AG13" s="178"/>
      <c r="AH13" s="178"/>
      <c r="AI13" s="178"/>
    </row>
    <row r="14" spans="1:35" ht="13.5" customHeight="1" x14ac:dyDescent="0.25">
      <c r="A14" s="6"/>
      <c r="B14" s="38">
        <v>1</v>
      </c>
      <c r="C14" s="48">
        <v>3.6440000000000001</v>
      </c>
      <c r="D14" s="151">
        <v>156</v>
      </c>
      <c r="E14" s="35">
        <f t="shared" si="7"/>
        <v>15.756</v>
      </c>
      <c r="F14" s="36"/>
      <c r="G14" s="236">
        <f t="shared" si="8"/>
        <v>10.069718576904577</v>
      </c>
      <c r="H14" s="206">
        <f t="shared" si="0"/>
        <v>3.4866326424950751</v>
      </c>
      <c r="I14" s="201">
        <f t="shared" si="1"/>
        <v>4.1531419240315284</v>
      </c>
      <c r="J14" s="213">
        <f t="shared" si="2"/>
        <v>13.467997161852617</v>
      </c>
      <c r="K14" s="225">
        <f t="shared" si="3"/>
        <v>2.4764485208082884E-2</v>
      </c>
      <c r="L14" s="225" t="str">
        <f t="shared" si="4"/>
        <v/>
      </c>
      <c r="M14" s="226" t="str">
        <f t="shared" si="5"/>
        <v/>
      </c>
      <c r="N14" s="244">
        <f t="shared" si="6"/>
        <v>60.968762960922909</v>
      </c>
      <c r="O14" s="37"/>
      <c r="P14" s="4"/>
      <c r="Q14" s="4"/>
      <c r="R14" s="4"/>
      <c r="S14" s="4"/>
      <c r="T14" s="4"/>
      <c r="U14" s="10"/>
      <c r="V14" s="178"/>
      <c r="W14" s="178"/>
      <c r="X14" s="178"/>
      <c r="Y14" s="178"/>
      <c r="Z14" s="178"/>
      <c r="AA14" s="178"/>
      <c r="AB14" s="178"/>
      <c r="AC14" s="178"/>
      <c r="AD14" s="178"/>
      <c r="AE14" s="178"/>
      <c r="AF14" s="178"/>
      <c r="AG14" s="178"/>
      <c r="AH14" s="178"/>
      <c r="AI14" s="178"/>
    </row>
    <row r="15" spans="1:35" ht="13.5" customHeight="1" x14ac:dyDescent="0.25">
      <c r="A15" s="6"/>
      <c r="B15" s="38">
        <v>1</v>
      </c>
      <c r="C15" s="48">
        <v>5.8920000000000003</v>
      </c>
      <c r="D15" s="151">
        <v>227</v>
      </c>
      <c r="E15" s="35">
        <f t="shared" si="7"/>
        <v>22.927</v>
      </c>
      <c r="F15" s="36"/>
      <c r="G15" s="236">
        <f t="shared" si="8"/>
        <v>13.732825975609703</v>
      </c>
      <c r="H15" s="206">
        <f t="shared" si="0"/>
        <v>5.97212249843703</v>
      </c>
      <c r="I15" s="201">
        <f t="shared" si="1"/>
        <v>6.0876939480505134</v>
      </c>
      <c r="J15" s="213">
        <f t="shared" si="2"/>
        <v>13.467997161852617</v>
      </c>
      <c r="K15" s="225">
        <f t="shared" si="3"/>
        <v>6.4196147557918229E-3</v>
      </c>
      <c r="L15" s="225" t="str">
        <f t="shared" si="4"/>
        <v/>
      </c>
      <c r="M15" s="226" t="str">
        <f t="shared" si="5"/>
        <v/>
      </c>
      <c r="N15" s="244">
        <f t="shared" si="6"/>
        <v>65.971719831977936</v>
      </c>
      <c r="O15" s="37"/>
      <c r="P15" s="4"/>
      <c r="Q15" s="4"/>
      <c r="R15" s="4"/>
      <c r="S15" s="4"/>
      <c r="T15" s="4"/>
      <c r="U15" s="10"/>
      <c r="V15" s="178"/>
      <c r="W15" s="178"/>
      <c r="X15" s="178"/>
      <c r="Y15" s="178"/>
      <c r="Z15" s="178"/>
      <c r="AA15" s="178"/>
      <c r="AB15" s="178"/>
      <c r="AC15" s="178"/>
      <c r="AD15" s="178"/>
      <c r="AE15" s="178"/>
      <c r="AF15" s="178"/>
      <c r="AG15" s="178"/>
      <c r="AH15" s="178"/>
      <c r="AI15" s="178"/>
    </row>
    <row r="16" spans="1:35" ht="13.5" customHeight="1" x14ac:dyDescent="0.25">
      <c r="A16" s="6"/>
      <c r="B16" s="38">
        <v>0</v>
      </c>
      <c r="C16" s="48">
        <v>7.6459999999999999</v>
      </c>
      <c r="D16" s="151">
        <v>306</v>
      </c>
      <c r="E16" s="35">
        <f t="shared" si="7"/>
        <v>30.906000000000002</v>
      </c>
      <c r="F16" s="36"/>
      <c r="G16" s="236">
        <f t="shared" si="8"/>
        <v>18.974795894350272</v>
      </c>
      <c r="H16" s="206">
        <f t="shared" si="0"/>
        <v>9.1364799549522502</v>
      </c>
      <c r="I16" s="201">
        <f t="shared" si="1"/>
        <v>7.9731450028895949</v>
      </c>
      <c r="J16" s="213">
        <f t="shared" si="2"/>
        <v>13.467997161852617</v>
      </c>
      <c r="K16" s="225" t="str">
        <f t="shared" si="3"/>
        <v/>
      </c>
      <c r="L16" s="225" t="str">
        <f t="shared" si="4"/>
        <v/>
      </c>
      <c r="M16" s="226" t="str">
        <f t="shared" si="5"/>
        <v/>
      </c>
      <c r="N16" s="244">
        <f t="shared" si="6"/>
        <v>65.369419986337718</v>
      </c>
      <c r="O16" s="37"/>
      <c r="P16" s="4"/>
      <c r="Q16" s="4"/>
      <c r="R16" s="4"/>
      <c r="S16" s="4"/>
      <c r="T16" s="4"/>
      <c r="U16" s="10"/>
      <c r="V16" s="178"/>
      <c r="W16" s="178"/>
      <c r="X16" s="178"/>
      <c r="Y16" s="178"/>
      <c r="Z16" s="178"/>
      <c r="AA16" s="178"/>
      <c r="AB16" s="178"/>
      <c r="AC16" s="178"/>
      <c r="AD16" s="178"/>
      <c r="AE16" s="178"/>
      <c r="AF16" s="178"/>
      <c r="AG16" s="178"/>
      <c r="AH16" s="178"/>
      <c r="AI16" s="178"/>
    </row>
    <row r="17" spans="1:35" ht="13.5" customHeight="1" x14ac:dyDescent="0.25">
      <c r="A17" s="6"/>
      <c r="B17" s="38">
        <v>2</v>
      </c>
      <c r="C17" s="48">
        <v>8.4939999999999998</v>
      </c>
      <c r="D17" s="151">
        <v>338</v>
      </c>
      <c r="E17" s="35">
        <f t="shared" si="7"/>
        <v>34.137999999999998</v>
      </c>
      <c r="F17" s="36"/>
      <c r="G17" s="236">
        <f t="shared" si="8"/>
        <v>20.883533916637614</v>
      </c>
      <c r="H17" s="206">
        <f t="shared" si="0"/>
        <v>10.188982455196044</v>
      </c>
      <c r="I17" s="201">
        <f t="shared" si="1"/>
        <v>8.4951135498349721</v>
      </c>
      <c r="J17" s="213">
        <f t="shared" si="2"/>
        <v>13.467997161852617</v>
      </c>
      <c r="K17" s="225" t="str">
        <f t="shared" si="3"/>
        <v/>
      </c>
      <c r="L17" s="225">
        <f t="shared" si="4"/>
        <v>1.2399932349669713E-6</v>
      </c>
      <c r="M17" s="226" t="str">
        <f t="shared" si="5"/>
        <v/>
      </c>
      <c r="N17" s="244">
        <f t="shared" si="6"/>
        <v>67.880898648579475</v>
      </c>
      <c r="O17" s="37"/>
      <c r="P17" s="4"/>
      <c r="Q17" s="4"/>
      <c r="R17" s="4"/>
      <c r="S17" s="4"/>
      <c r="T17" s="4"/>
      <c r="U17" s="10"/>
      <c r="V17" s="178"/>
      <c r="W17" s="178"/>
      <c r="X17" s="178"/>
      <c r="Y17" s="178"/>
      <c r="Z17" s="178"/>
      <c r="AA17" s="178"/>
      <c r="AB17" s="178"/>
      <c r="AC17" s="178"/>
      <c r="AD17" s="178"/>
      <c r="AE17" s="178"/>
      <c r="AF17" s="178"/>
      <c r="AG17" s="178"/>
      <c r="AH17" s="178"/>
      <c r="AI17" s="178"/>
    </row>
    <row r="18" spans="1:35" ht="13.5" customHeight="1" x14ac:dyDescent="0.25">
      <c r="A18" s="6"/>
      <c r="B18" s="38">
        <v>2</v>
      </c>
      <c r="C18" s="48">
        <v>9.0679999999999996</v>
      </c>
      <c r="D18" s="151">
        <v>370</v>
      </c>
      <c r="E18" s="35">
        <f t="shared" si="7"/>
        <v>37.369999999999997</v>
      </c>
      <c r="F18" s="36"/>
      <c r="G18" s="236">
        <f t="shared" si="8"/>
        <v>23.219835360968904</v>
      </c>
      <c r="H18" s="206">
        <f t="shared" si="0"/>
        <v>11.412878734742208</v>
      </c>
      <c r="I18" s="201">
        <f t="shared" si="1"/>
        <v>9.0496897951746558</v>
      </c>
      <c r="J18" s="213">
        <f t="shared" si="2"/>
        <v>13.467997161852617</v>
      </c>
      <c r="K18" s="225" t="str">
        <f t="shared" si="3"/>
        <v/>
      </c>
      <c r="L18" s="225">
        <f t="shared" si="4"/>
        <v>3.3526360074604506E-4</v>
      </c>
      <c r="M18" s="226" t="str">
        <f t="shared" si="5"/>
        <v/>
      </c>
      <c r="N18" s="244">
        <f t="shared" si="6"/>
        <v>68.014667102793965</v>
      </c>
      <c r="O18" s="37"/>
      <c r="P18" s="4"/>
      <c r="Q18" s="4"/>
      <c r="R18" s="4"/>
      <c r="S18" s="4"/>
      <c r="T18" s="4"/>
      <c r="U18" s="10"/>
      <c r="V18" s="178"/>
      <c r="W18" s="178"/>
      <c r="X18" s="178"/>
      <c r="Y18" s="178"/>
      <c r="Z18" s="178"/>
      <c r="AA18" s="178"/>
      <c r="AB18" s="178"/>
      <c r="AC18" s="178"/>
      <c r="AD18" s="178"/>
      <c r="AE18" s="178"/>
      <c r="AF18" s="178"/>
      <c r="AG18" s="178"/>
      <c r="AH18" s="178"/>
      <c r="AI18" s="178"/>
    </row>
    <row r="19" spans="1:35" ht="13.5" customHeight="1" x14ac:dyDescent="0.25">
      <c r="A19" s="6"/>
      <c r="B19" s="38">
        <v>2</v>
      </c>
      <c r="C19" s="48">
        <v>9.7200000000000006</v>
      </c>
      <c r="D19" s="151">
        <v>407</v>
      </c>
      <c r="E19" s="35">
        <f t="shared" si="7"/>
        <v>41.106999999999999</v>
      </c>
      <c r="F19" s="36"/>
      <c r="G19" s="236">
        <f t="shared" si="8"/>
        <v>25.93942167055776</v>
      </c>
      <c r="H19" s="206">
        <f t="shared" si="0"/>
        <v>12.755408849277687</v>
      </c>
      <c r="I19" s="201">
        <f t="shared" si="1"/>
        <v>9.6016899247646439</v>
      </c>
      <c r="J19" s="213">
        <f t="shared" si="2"/>
        <v>13.467997161852617</v>
      </c>
      <c r="K19" s="225" t="str">
        <f t="shared" si="3"/>
        <v/>
      </c>
      <c r="L19" s="225">
        <f t="shared" si="4"/>
        <v>1.3997273902195774E-2</v>
      </c>
      <c r="M19" s="226" t="str">
        <f t="shared" si="5"/>
        <v/>
      </c>
      <c r="N19" s="244">
        <f t="shared" si="6"/>
        <v>68.658093329933394</v>
      </c>
      <c r="O19" s="37"/>
      <c r="P19" s="4"/>
      <c r="Q19" s="4"/>
      <c r="R19" s="4"/>
      <c r="S19" s="4"/>
      <c r="T19" s="4"/>
      <c r="U19" s="10"/>
      <c r="V19" s="178"/>
      <c r="W19" s="178"/>
      <c r="X19" s="178"/>
      <c r="Y19" s="178"/>
      <c r="Z19" s="178"/>
      <c r="AA19" s="178"/>
      <c r="AB19" s="178"/>
      <c r="AC19" s="178"/>
      <c r="AD19" s="178"/>
      <c r="AE19" s="178"/>
      <c r="AF19" s="178"/>
      <c r="AG19" s="178"/>
      <c r="AH19" s="178"/>
      <c r="AI19" s="178"/>
    </row>
    <row r="20" spans="1:35" ht="13.5" customHeight="1" x14ac:dyDescent="0.25">
      <c r="A20" s="6"/>
      <c r="B20" s="38">
        <v>2</v>
      </c>
      <c r="C20" s="48">
        <v>9.9749999999999996</v>
      </c>
      <c r="D20" s="151">
        <v>440</v>
      </c>
      <c r="E20" s="35">
        <f t="shared" si="7"/>
        <v>44.44</v>
      </c>
      <c r="F20" s="36"/>
      <c r="G20" s="236">
        <f t="shared" si="8"/>
        <v>28.874506806976711</v>
      </c>
      <c r="H20" s="206">
        <f t="shared" si="0"/>
        <v>14.11390106359419</v>
      </c>
      <c r="I20" s="201">
        <f t="shared" si="1"/>
        <v>10.108360776957099</v>
      </c>
      <c r="J20" s="213">
        <f t="shared" si="2"/>
        <v>13.467997161852617</v>
      </c>
      <c r="K20" s="225" t="str">
        <f t="shared" si="3"/>
        <v/>
      </c>
      <c r="L20" s="225">
        <f t="shared" si="4"/>
        <v>1.7785096830601175E-2</v>
      </c>
      <c r="M20" s="226" t="str">
        <f t="shared" si="5"/>
        <v/>
      </c>
      <c r="N20" s="244">
        <f t="shared" si="6"/>
        <v>67.062171800950964</v>
      </c>
      <c r="O20" s="37"/>
      <c r="P20" s="4"/>
      <c r="Q20" s="4"/>
      <c r="R20" s="4"/>
      <c r="S20" s="4"/>
      <c r="T20" s="4"/>
      <c r="U20" s="10"/>
      <c r="V20" s="178"/>
      <c r="W20" s="178"/>
      <c r="X20" s="178"/>
      <c r="Y20" s="178"/>
      <c r="Z20" s="178"/>
      <c r="AA20" s="178"/>
      <c r="AB20" s="178"/>
      <c r="AC20" s="178"/>
      <c r="AD20" s="178"/>
      <c r="AE20" s="178"/>
      <c r="AF20" s="178"/>
      <c r="AG20" s="178"/>
      <c r="AH20" s="178"/>
      <c r="AI20" s="178"/>
    </row>
    <row r="21" spans="1:35" ht="13.5" customHeight="1" x14ac:dyDescent="0.25">
      <c r="A21" s="6"/>
      <c r="B21" s="38">
        <v>2</v>
      </c>
      <c r="C21" s="48">
        <v>10.928000000000001</v>
      </c>
      <c r="D21" s="39">
        <v>528</v>
      </c>
      <c r="E21" s="35">
        <f t="shared" si="7"/>
        <v>53.328000000000003</v>
      </c>
      <c r="F21" s="36"/>
      <c r="G21" s="236">
        <f t="shared" si="8"/>
        <v>36.27539753249539</v>
      </c>
      <c r="H21" s="206">
        <f t="shared" si="0"/>
        <v>17.178140627606911</v>
      </c>
      <c r="I21" s="201">
        <f t="shared" si="1"/>
        <v>11.093939164529155</v>
      </c>
      <c r="J21" s="213">
        <f t="shared" si="2"/>
        <v>13.467997161852617</v>
      </c>
      <c r="K21" s="225" t="str">
        <f t="shared" si="3"/>
        <v/>
      </c>
      <c r="L21" s="225">
        <f t="shared" si="4"/>
        <v>2.7535806324633833E-2</v>
      </c>
      <c r="M21" s="226" t="str">
        <f t="shared" si="5"/>
        <v/>
      </c>
      <c r="N21" s="244">
        <f t="shared" si="6"/>
        <v>66.945142446790527</v>
      </c>
      <c r="O21" s="37"/>
      <c r="P21" s="4"/>
      <c r="Q21" s="4"/>
      <c r="R21" s="4"/>
      <c r="S21" s="4"/>
      <c r="T21" s="4"/>
      <c r="U21" s="10"/>
      <c r="V21" s="178"/>
      <c r="W21" s="178"/>
      <c r="X21" s="178"/>
      <c r="Y21" s="178"/>
      <c r="Z21" s="178"/>
      <c r="AA21" s="178"/>
      <c r="AB21" s="178"/>
      <c r="AC21" s="178"/>
      <c r="AD21" s="178"/>
      <c r="AE21" s="178"/>
      <c r="AF21" s="178"/>
      <c r="AG21" s="178"/>
      <c r="AH21" s="178"/>
      <c r="AI21" s="178"/>
    </row>
    <row r="22" spans="1:35" ht="13.5" customHeight="1" x14ac:dyDescent="0.25">
      <c r="A22" s="6"/>
      <c r="B22" s="147">
        <v>2</v>
      </c>
      <c r="C22" s="48">
        <v>11.881</v>
      </c>
      <c r="D22" s="39">
        <v>617</v>
      </c>
      <c r="E22" s="35">
        <f t="shared" si="7"/>
        <v>62.317</v>
      </c>
      <c r="F22" s="36"/>
      <c r="G22" s="236">
        <f t="shared" si="8"/>
        <v>43.777288258014067</v>
      </c>
      <c r="H22" s="206">
        <f t="shared" si="0"/>
        <v>19.84550376203623</v>
      </c>
      <c r="I22" s="201">
        <f t="shared" si="1"/>
        <v>11.810585707427208</v>
      </c>
      <c r="J22" s="213">
        <f t="shared" si="2"/>
        <v>13.467997161852617</v>
      </c>
      <c r="K22" s="225" t="str">
        <f t="shared" si="3"/>
        <v/>
      </c>
      <c r="L22" s="225">
        <f t="shared" si="4"/>
        <v>4.9581725985267779E-3</v>
      </c>
      <c r="M22" s="226" t="str">
        <f t="shared" si="5"/>
        <v/>
      </c>
      <c r="N22" s="244">
        <f t="shared" si="6"/>
        <v>68.266822326219398</v>
      </c>
      <c r="O22" s="37"/>
      <c r="P22" s="4"/>
      <c r="Q22" s="4"/>
      <c r="R22" s="4"/>
      <c r="S22" s="4"/>
      <c r="T22" s="4"/>
      <c r="U22" s="10"/>
      <c r="V22" s="178"/>
      <c r="W22" s="178"/>
      <c r="X22" s="178"/>
      <c r="Y22" s="178"/>
      <c r="Z22" s="178"/>
      <c r="AA22" s="178"/>
      <c r="AB22" s="178"/>
      <c r="AC22" s="178"/>
      <c r="AD22" s="178"/>
      <c r="AE22" s="178"/>
      <c r="AF22" s="178"/>
      <c r="AG22" s="178"/>
      <c r="AH22" s="178"/>
      <c r="AI22" s="178"/>
    </row>
    <row r="23" spans="1:35" ht="13.5" customHeight="1" x14ac:dyDescent="0.25">
      <c r="A23" s="6"/>
      <c r="B23" s="147">
        <v>2</v>
      </c>
      <c r="C23" s="48">
        <v>12.983000000000001</v>
      </c>
      <c r="D23" s="39">
        <v>810</v>
      </c>
      <c r="E23" s="35">
        <f t="shared" si="7"/>
        <v>81.81</v>
      </c>
      <c r="F23" s="36"/>
      <c r="G23" s="236">
        <f t="shared" si="8"/>
        <v>61.550671867165789</v>
      </c>
      <c r="H23" s="206">
        <f t="shared" si="0"/>
        <v>24.869435184751509</v>
      </c>
      <c r="I23" s="201">
        <f t="shared" si="1"/>
        <v>12.899721758358149</v>
      </c>
      <c r="J23" s="213">
        <f t="shared" si="2"/>
        <v>13.467997161852617</v>
      </c>
      <c r="K23" s="225" t="str">
        <f t="shared" si="3"/>
        <v/>
      </c>
      <c r="L23" s="225">
        <f t="shared" si="4"/>
        <v>6.9352655309585891E-3</v>
      </c>
      <c r="M23" s="226" t="str">
        <f t="shared" si="5"/>
        <v/>
      </c>
      <c r="N23" s="244">
        <f t="shared" si="6"/>
        <v>68.30043000651871</v>
      </c>
      <c r="O23" s="37"/>
      <c r="P23" s="4"/>
      <c r="Q23" s="4"/>
      <c r="R23" s="4"/>
      <c r="S23" s="4"/>
      <c r="T23" s="4"/>
      <c r="U23" s="10"/>
      <c r="V23" s="178"/>
      <c r="W23" s="178"/>
      <c r="X23" s="178"/>
      <c r="Y23" s="178"/>
      <c r="Z23" s="178"/>
      <c r="AA23" s="178"/>
      <c r="AB23" s="178"/>
      <c r="AC23" s="178"/>
      <c r="AD23" s="178"/>
      <c r="AE23" s="178"/>
      <c r="AF23" s="178"/>
      <c r="AG23" s="178"/>
      <c r="AH23" s="178"/>
      <c r="AI23" s="178"/>
    </row>
    <row r="24" spans="1:35" ht="13.5" customHeight="1" x14ac:dyDescent="0.25">
      <c r="A24" s="6"/>
      <c r="B24" s="147">
        <v>3</v>
      </c>
      <c r="C24" s="48">
        <v>13.468</v>
      </c>
      <c r="D24" s="39">
        <v>1026</v>
      </c>
      <c r="E24" s="35">
        <f t="shared" si="7"/>
        <v>103.626</v>
      </c>
      <c r="F24" s="36"/>
      <c r="G24" s="236">
        <f t="shared" si="8"/>
        <v>82.609853401139091</v>
      </c>
      <c r="H24" s="206">
        <f t="shared" si="0"/>
        <v>29.220745174306881</v>
      </c>
      <c r="I24" s="201">
        <f t="shared" si="1"/>
        <v>13.642864590701278</v>
      </c>
      <c r="J24" s="213">
        <f t="shared" si="2"/>
        <v>13.467997161852617</v>
      </c>
      <c r="K24" s="225" t="str">
        <f t="shared" si="3"/>
        <v/>
      </c>
      <c r="L24" s="225" t="str">
        <f t="shared" si="4"/>
        <v/>
      </c>
      <c r="M24" s="226">
        <f t="shared" si="5"/>
        <v>8.0550805669978535E-12</v>
      </c>
      <c r="N24" s="244">
        <f t="shared" si="6"/>
        <v>67.069404286831187</v>
      </c>
      <c r="O24" s="37"/>
      <c r="P24" s="4"/>
      <c r="Q24" s="4"/>
      <c r="R24" s="4"/>
      <c r="S24" s="4"/>
      <c r="T24" s="4"/>
      <c r="U24" s="10"/>
      <c r="V24" s="178"/>
      <c r="W24" s="178"/>
      <c r="X24" s="178"/>
      <c r="Y24" s="178"/>
      <c r="Z24" s="178"/>
      <c r="AA24" s="178"/>
      <c r="AB24" s="178"/>
      <c r="AC24" s="178"/>
      <c r="AD24" s="178"/>
      <c r="AE24" s="178"/>
      <c r="AF24" s="178"/>
      <c r="AG24" s="178"/>
      <c r="AH24" s="178"/>
      <c r="AI24" s="178"/>
    </row>
    <row r="25" spans="1:35" ht="13.5" customHeight="1" x14ac:dyDescent="0.25">
      <c r="A25" s="6"/>
      <c r="B25" s="147"/>
      <c r="C25" s="48"/>
      <c r="D25" s="39"/>
      <c r="E25" s="35" t="str">
        <f t="shared" si="7"/>
        <v/>
      </c>
      <c r="F25" s="36"/>
      <c r="G25" s="236" t="e">
        <f t="shared" si="8"/>
        <v>#N/A</v>
      </c>
      <c r="H25" s="206" t="str">
        <f t="shared" si="0"/>
        <v/>
      </c>
      <c r="I25" s="201" t="str">
        <f t="shared" si="1"/>
        <v/>
      </c>
      <c r="J25" s="213" t="str">
        <f t="shared" si="2"/>
        <v/>
      </c>
      <c r="K25" s="225" t="str">
        <f t="shared" si="3"/>
        <v/>
      </c>
      <c r="L25" s="225" t="str">
        <f t="shared" si="4"/>
        <v/>
      </c>
      <c r="M25" s="226" t="str">
        <f t="shared" si="5"/>
        <v/>
      </c>
      <c r="N25" s="244" t="str">
        <f t="shared" si="6"/>
        <v/>
      </c>
      <c r="O25" s="37"/>
      <c r="P25" s="4"/>
      <c r="Q25" s="4"/>
      <c r="R25" s="4"/>
      <c r="S25" s="4"/>
      <c r="T25" s="4"/>
      <c r="U25" s="10"/>
      <c r="V25" s="178"/>
      <c r="W25" s="178"/>
      <c r="X25" s="178"/>
      <c r="Y25" s="178"/>
      <c r="Z25" s="178"/>
      <c r="AA25" s="178"/>
      <c r="AB25" s="178"/>
      <c r="AC25" s="178"/>
      <c r="AD25" s="178"/>
      <c r="AE25" s="178"/>
      <c r="AF25" s="178"/>
      <c r="AG25" s="178"/>
      <c r="AH25" s="178"/>
      <c r="AI25" s="178"/>
    </row>
    <row r="26" spans="1:35" ht="13.5" customHeight="1" x14ac:dyDescent="0.25">
      <c r="A26" s="6"/>
      <c r="B26" s="147"/>
      <c r="C26" s="48"/>
      <c r="D26" s="39"/>
      <c r="E26" s="35" t="str">
        <f t="shared" si="7"/>
        <v/>
      </c>
      <c r="F26" s="36"/>
      <c r="G26" s="236" t="e">
        <f t="shared" si="8"/>
        <v>#N/A</v>
      </c>
      <c r="H26" s="206" t="str">
        <f t="shared" si="0"/>
        <v/>
      </c>
      <c r="I26" s="201" t="str">
        <f t="shared" si="1"/>
        <v/>
      </c>
      <c r="J26" s="213" t="str">
        <f t="shared" si="2"/>
        <v/>
      </c>
      <c r="K26" s="225" t="str">
        <f t="shared" si="3"/>
        <v/>
      </c>
      <c r="L26" s="225" t="str">
        <f t="shared" si="4"/>
        <v/>
      </c>
      <c r="M26" s="226" t="str">
        <f t="shared" si="5"/>
        <v/>
      </c>
      <c r="N26" s="244" t="str">
        <f t="shared" si="6"/>
        <v/>
      </c>
      <c r="O26" s="37"/>
      <c r="P26" s="4"/>
      <c r="Q26" s="4"/>
      <c r="R26" s="4"/>
      <c r="S26" s="4"/>
      <c r="T26" s="4"/>
      <c r="U26" s="10"/>
      <c r="V26" s="178"/>
      <c r="W26" s="178"/>
      <c r="X26" s="178"/>
      <c r="Y26" s="178"/>
      <c r="Z26" s="178"/>
      <c r="AA26" s="178"/>
      <c r="AB26" s="178"/>
      <c r="AC26" s="178"/>
      <c r="AD26" s="178"/>
      <c r="AE26" s="178"/>
      <c r="AF26" s="178"/>
      <c r="AG26" s="178"/>
      <c r="AH26" s="178"/>
      <c r="AI26" s="178"/>
    </row>
    <row r="27" spans="1:35" ht="13.5" customHeight="1" x14ac:dyDescent="0.25">
      <c r="A27" s="6"/>
      <c r="B27" s="147"/>
      <c r="C27" s="48"/>
      <c r="D27" s="39"/>
      <c r="E27" s="35" t="str">
        <f t="shared" si="7"/>
        <v/>
      </c>
      <c r="F27" s="36"/>
      <c r="G27" s="236" t="e">
        <f t="shared" si="8"/>
        <v>#N/A</v>
      </c>
      <c r="H27" s="206" t="str">
        <f t="shared" si="0"/>
        <v/>
      </c>
      <c r="I27" s="201" t="str">
        <f t="shared" si="1"/>
        <v/>
      </c>
      <c r="J27" s="213" t="str">
        <f t="shared" si="2"/>
        <v/>
      </c>
      <c r="K27" s="225" t="str">
        <f t="shared" si="3"/>
        <v/>
      </c>
      <c r="L27" s="225" t="str">
        <f t="shared" si="4"/>
        <v/>
      </c>
      <c r="M27" s="226" t="str">
        <f t="shared" si="5"/>
        <v/>
      </c>
      <c r="N27" s="244" t="str">
        <f t="shared" si="6"/>
        <v/>
      </c>
      <c r="O27" s="37"/>
      <c r="P27" s="4"/>
      <c r="Q27" s="4"/>
      <c r="R27" s="4"/>
      <c r="S27" s="4"/>
      <c r="T27" s="4"/>
      <c r="U27" s="10"/>
      <c r="V27" s="178"/>
      <c r="W27" s="178"/>
      <c r="X27" s="178"/>
      <c r="Y27" s="178"/>
      <c r="Z27" s="178"/>
      <c r="AA27" s="178"/>
      <c r="AB27" s="178"/>
      <c r="AC27" s="178"/>
      <c r="AD27" s="178"/>
      <c r="AE27" s="178"/>
      <c r="AF27" s="178"/>
      <c r="AG27" s="178"/>
      <c r="AH27" s="178"/>
      <c r="AI27" s="178"/>
    </row>
    <row r="28" spans="1:35" ht="13.5" customHeight="1" x14ac:dyDescent="0.25">
      <c r="A28" s="11"/>
      <c r="B28" s="147"/>
      <c r="C28" s="48"/>
      <c r="D28" s="39"/>
      <c r="E28" s="35" t="str">
        <f t="shared" si="7"/>
        <v/>
      </c>
      <c r="F28" s="51"/>
      <c r="G28" s="236" t="e">
        <f t="shared" si="8"/>
        <v>#N/A</v>
      </c>
      <c r="H28" s="206" t="str">
        <f t="shared" si="0"/>
        <v/>
      </c>
      <c r="I28" s="201" t="str">
        <f t="shared" si="1"/>
        <v/>
      </c>
      <c r="J28" s="213" t="str">
        <f t="shared" si="2"/>
        <v/>
      </c>
      <c r="K28" s="225" t="str">
        <f t="shared" si="3"/>
        <v/>
      </c>
      <c r="L28" s="225" t="str">
        <f t="shared" si="4"/>
        <v/>
      </c>
      <c r="M28" s="226" t="str">
        <f t="shared" si="5"/>
        <v/>
      </c>
      <c r="N28" s="244" t="str">
        <f t="shared" si="6"/>
        <v/>
      </c>
      <c r="O28" s="52"/>
      <c r="P28" s="15"/>
      <c r="Q28" s="15"/>
      <c r="R28" s="15"/>
      <c r="S28" s="15"/>
      <c r="T28" s="15"/>
      <c r="U28" s="10"/>
      <c r="V28" s="178"/>
      <c r="W28" s="178"/>
      <c r="X28" s="178"/>
      <c r="Y28" s="178"/>
      <c r="Z28" s="178"/>
      <c r="AA28" s="178"/>
      <c r="AB28" s="178"/>
      <c r="AC28" s="178"/>
      <c r="AD28" s="178"/>
      <c r="AE28" s="178"/>
      <c r="AF28" s="178"/>
      <c r="AG28" s="178"/>
      <c r="AH28" s="178"/>
      <c r="AI28" s="178"/>
    </row>
    <row r="29" spans="1:35" ht="13.5" customHeight="1" x14ac:dyDescent="0.25">
      <c r="A29" s="11"/>
      <c r="B29" s="147"/>
      <c r="C29" s="48"/>
      <c r="D29" s="39"/>
      <c r="E29" s="35" t="str">
        <f t="shared" si="7"/>
        <v/>
      </c>
      <c r="F29" s="51"/>
      <c r="G29" s="236" t="e">
        <f t="shared" si="8"/>
        <v>#N/A</v>
      </c>
      <c r="H29" s="217" t="str">
        <f t="shared" si="0"/>
        <v/>
      </c>
      <c r="I29" s="248" t="str">
        <f t="shared" si="1"/>
        <v/>
      </c>
      <c r="J29" s="214" t="str">
        <f t="shared" si="2"/>
        <v/>
      </c>
      <c r="K29" s="225" t="str">
        <f t="shared" si="3"/>
        <v/>
      </c>
      <c r="L29" s="225" t="str">
        <f t="shared" si="4"/>
        <v/>
      </c>
      <c r="M29" s="226" t="str">
        <f t="shared" si="5"/>
        <v/>
      </c>
      <c r="N29" s="244" t="str">
        <f t="shared" si="6"/>
        <v/>
      </c>
      <c r="O29" s="53"/>
      <c r="P29" s="4"/>
      <c r="Q29" s="4"/>
      <c r="R29" s="4"/>
      <c r="S29" s="4"/>
      <c r="T29" s="4"/>
      <c r="U29" s="4"/>
      <c r="V29" s="178"/>
      <c r="W29" s="178"/>
      <c r="X29" s="178"/>
      <c r="Y29" s="178"/>
      <c r="Z29" s="178"/>
      <c r="AA29" s="178"/>
      <c r="AB29" s="178"/>
      <c r="AC29" s="178"/>
      <c r="AD29" s="178"/>
      <c r="AE29" s="178"/>
      <c r="AF29" s="178"/>
      <c r="AG29" s="178"/>
      <c r="AH29" s="178"/>
      <c r="AI29" s="178"/>
    </row>
    <row r="30" spans="1:35" ht="13.5" customHeight="1" x14ac:dyDescent="0.25">
      <c r="A30" s="55"/>
      <c r="B30" s="147"/>
      <c r="C30" s="48"/>
      <c r="D30" s="39"/>
      <c r="E30" s="35" t="str">
        <f t="shared" si="7"/>
        <v/>
      </c>
      <c r="F30" s="56"/>
      <c r="G30" s="236" t="e">
        <f t="shared" si="8"/>
        <v>#N/A</v>
      </c>
      <c r="H30" s="218" t="str">
        <f t="shared" si="0"/>
        <v/>
      </c>
      <c r="I30" s="249" t="str">
        <f t="shared" si="1"/>
        <v/>
      </c>
      <c r="J30" s="215" t="str">
        <f t="shared" si="2"/>
        <v/>
      </c>
      <c r="K30" s="225" t="str">
        <f t="shared" si="3"/>
        <v/>
      </c>
      <c r="L30" s="225" t="str">
        <f t="shared" si="4"/>
        <v/>
      </c>
      <c r="M30" s="226" t="str">
        <f t="shared" si="5"/>
        <v/>
      </c>
      <c r="N30" s="244" t="str">
        <f t="shared" si="6"/>
        <v/>
      </c>
      <c r="O30" s="57"/>
      <c r="P30" s="4"/>
      <c r="Q30" s="4"/>
      <c r="R30" s="4"/>
      <c r="S30" s="4"/>
      <c r="T30" s="75"/>
      <c r="U30" s="75"/>
      <c r="V30" s="178"/>
      <c r="W30" s="178"/>
      <c r="X30" s="178"/>
      <c r="Y30" s="178"/>
      <c r="Z30" s="178"/>
      <c r="AA30" s="178"/>
      <c r="AB30" s="178"/>
      <c r="AC30" s="178"/>
      <c r="AD30" s="178"/>
      <c r="AE30" s="178"/>
      <c r="AF30" s="178"/>
      <c r="AG30" s="178"/>
      <c r="AH30" s="178"/>
      <c r="AI30" s="178"/>
    </row>
    <row r="31" spans="1:35" ht="13.5" customHeight="1" x14ac:dyDescent="0.25">
      <c r="A31" s="55"/>
      <c r="B31" s="152"/>
      <c r="C31" s="62"/>
      <c r="D31" s="153"/>
      <c r="E31" s="35" t="str">
        <f t="shared" si="7"/>
        <v/>
      </c>
      <c r="F31" s="56"/>
      <c r="G31" s="236" t="e">
        <f t="shared" si="8"/>
        <v>#N/A</v>
      </c>
      <c r="H31" s="219" t="str">
        <f t="shared" si="0"/>
        <v/>
      </c>
      <c r="I31" s="249" t="str">
        <f t="shared" si="1"/>
        <v/>
      </c>
      <c r="J31" s="216" t="str">
        <f t="shared" si="2"/>
        <v/>
      </c>
      <c r="K31" s="227" t="str">
        <f t="shared" si="3"/>
        <v/>
      </c>
      <c r="L31" s="227" t="str">
        <f t="shared" si="4"/>
        <v/>
      </c>
      <c r="M31" s="228" t="str">
        <f t="shared" si="5"/>
        <v/>
      </c>
      <c r="N31" s="247" t="str">
        <f t="shared" si="6"/>
        <v/>
      </c>
      <c r="O31" s="65"/>
      <c r="P31" s="4"/>
      <c r="Q31" s="4"/>
      <c r="R31" s="4"/>
      <c r="S31" s="4"/>
      <c r="T31" s="4"/>
      <c r="U31" s="4"/>
      <c r="V31" s="178"/>
      <c r="W31" s="178"/>
      <c r="X31" s="178"/>
      <c r="Y31" s="178"/>
      <c r="Z31" s="178"/>
      <c r="AA31" s="178"/>
      <c r="AB31" s="178"/>
      <c r="AC31" s="178"/>
      <c r="AD31" s="178"/>
      <c r="AE31" s="178"/>
      <c r="AF31" s="178"/>
      <c r="AG31" s="178"/>
      <c r="AH31" s="178"/>
      <c r="AI31" s="178"/>
    </row>
    <row r="32" spans="1:35" ht="13.5" customHeight="1" x14ac:dyDescent="0.25">
      <c r="A32" s="59"/>
      <c r="B32" s="66"/>
      <c r="C32" s="67"/>
      <c r="D32" s="67"/>
      <c r="E32" s="67"/>
      <c r="F32" s="59"/>
      <c r="G32" s="68"/>
      <c r="H32" s="66"/>
      <c r="I32" s="69"/>
      <c r="J32" s="66"/>
      <c r="K32" s="66"/>
      <c r="L32" s="66"/>
      <c r="M32" s="66"/>
      <c r="N32" s="70"/>
      <c r="O32" s="4"/>
      <c r="P32" s="4"/>
      <c r="Q32" s="4"/>
      <c r="R32" s="4"/>
      <c r="S32" s="4"/>
      <c r="T32" s="75"/>
      <c r="U32" s="75"/>
      <c r="V32" s="178"/>
      <c r="W32" s="178"/>
      <c r="X32" s="178"/>
      <c r="Y32" s="178"/>
      <c r="Z32" s="178"/>
      <c r="AA32" s="178"/>
      <c r="AB32" s="178"/>
      <c r="AC32" s="178"/>
      <c r="AD32" s="178"/>
      <c r="AE32" s="178"/>
      <c r="AF32" s="178"/>
      <c r="AG32" s="178"/>
      <c r="AH32" s="178"/>
      <c r="AI32" s="178"/>
    </row>
    <row r="33" spans="1:35" ht="13.5" customHeight="1" x14ac:dyDescent="0.25">
      <c r="A33" s="15"/>
      <c r="B33" s="18"/>
      <c r="C33" s="18"/>
      <c r="D33" s="18"/>
      <c r="E33" s="18"/>
      <c r="F33" s="15"/>
      <c r="G33" s="15"/>
      <c r="H33" s="15"/>
      <c r="I33" s="15"/>
      <c r="J33" s="15"/>
      <c r="K33" s="15"/>
      <c r="L33" s="15"/>
      <c r="M33" s="15"/>
      <c r="N33" s="15"/>
      <c r="O33" s="4"/>
      <c r="P33" s="4"/>
      <c r="Q33" s="4"/>
      <c r="R33" s="4"/>
      <c r="S33" s="4"/>
      <c r="T33" s="4"/>
      <c r="U33" s="4"/>
      <c r="V33" s="178"/>
      <c r="W33" s="178"/>
      <c r="X33" s="178"/>
      <c r="Y33" s="178"/>
      <c r="Z33" s="178"/>
      <c r="AA33" s="178"/>
      <c r="AB33" s="178"/>
      <c r="AC33" s="178"/>
      <c r="AD33" s="178"/>
      <c r="AE33" s="178"/>
      <c r="AF33" s="178"/>
      <c r="AG33" s="178"/>
      <c r="AH33" s="178"/>
      <c r="AI33" s="178"/>
    </row>
    <row r="34" spans="1:35" ht="13.5" customHeight="1" x14ac:dyDescent="0.25">
      <c r="A34" s="6"/>
      <c r="B34" s="71" t="s">
        <v>104</v>
      </c>
      <c r="C34" s="72"/>
      <c r="D34" s="72" t="s">
        <v>99</v>
      </c>
      <c r="E34" s="73"/>
      <c r="F34" s="7"/>
      <c r="G34" s="4"/>
      <c r="H34" s="4"/>
      <c r="I34" s="4"/>
      <c r="J34" s="74"/>
      <c r="K34" s="4"/>
      <c r="L34" s="4"/>
      <c r="M34" s="4"/>
      <c r="N34" s="4"/>
      <c r="O34" s="4"/>
      <c r="P34" s="4"/>
      <c r="Q34" s="4"/>
      <c r="R34" s="4"/>
      <c r="S34" s="4"/>
      <c r="T34" s="75"/>
      <c r="U34" s="75"/>
      <c r="V34" s="178"/>
      <c r="W34" s="178"/>
      <c r="X34" s="178"/>
      <c r="Y34" s="178"/>
      <c r="Z34" s="178"/>
      <c r="AA34" s="178"/>
      <c r="AB34" s="178"/>
      <c r="AC34" s="178"/>
      <c r="AD34" s="178"/>
      <c r="AE34" s="178"/>
      <c r="AF34" s="178"/>
      <c r="AG34" s="178"/>
      <c r="AH34" s="178"/>
      <c r="AI34" s="178"/>
    </row>
    <row r="35" spans="1:35" ht="12" customHeight="1" x14ac:dyDescent="0.25">
      <c r="A35" s="6"/>
      <c r="B35" s="76" t="s">
        <v>103</v>
      </c>
      <c r="C35" s="2"/>
      <c r="D35" s="2" t="s">
        <v>100</v>
      </c>
      <c r="E35" s="77"/>
      <c r="F35" s="7"/>
      <c r="G35" s="4"/>
      <c r="H35" s="4"/>
      <c r="I35" s="4"/>
      <c r="J35" s="4"/>
      <c r="K35" s="4"/>
      <c r="L35" s="4"/>
      <c r="M35" s="4"/>
      <c r="N35" s="4"/>
      <c r="O35" s="4"/>
      <c r="P35" s="4"/>
      <c r="Q35" s="4"/>
      <c r="R35" s="4"/>
      <c r="S35" s="4"/>
      <c r="T35" s="4"/>
      <c r="U35" s="4"/>
      <c r="V35" s="178"/>
      <c r="W35" s="178"/>
      <c r="X35" s="178"/>
      <c r="Y35" s="178"/>
      <c r="Z35" s="178"/>
      <c r="AA35" s="178"/>
      <c r="AB35" s="178"/>
      <c r="AC35" s="178"/>
      <c r="AD35" s="178"/>
      <c r="AE35" s="178"/>
      <c r="AF35" s="178"/>
      <c r="AG35" s="178"/>
      <c r="AH35" s="178"/>
      <c r="AI35" s="178"/>
    </row>
    <row r="36" spans="1:35" ht="12" customHeight="1" x14ac:dyDescent="0.25">
      <c r="A36" s="6"/>
      <c r="B36" s="78"/>
      <c r="C36" s="79"/>
      <c r="D36" s="2" t="s">
        <v>101</v>
      </c>
      <c r="E36" s="77"/>
      <c r="F36" s="7"/>
      <c r="G36" s="4"/>
      <c r="H36" s="4"/>
      <c r="I36" s="4"/>
      <c r="J36" s="15"/>
      <c r="K36" s="4"/>
      <c r="L36" s="4"/>
      <c r="M36" s="4"/>
      <c r="N36" s="4"/>
      <c r="O36" s="4"/>
      <c r="P36" s="4"/>
      <c r="Q36" s="4"/>
      <c r="R36" s="4"/>
      <c r="S36" s="4"/>
      <c r="T36" s="75"/>
      <c r="U36" s="75"/>
      <c r="V36" s="178"/>
      <c r="W36" s="178"/>
      <c r="X36" s="178"/>
      <c r="Y36" s="178"/>
      <c r="Z36" s="178"/>
      <c r="AA36" s="178"/>
      <c r="AB36" s="178"/>
      <c r="AC36" s="178"/>
      <c r="AD36" s="178"/>
      <c r="AE36" s="178"/>
      <c r="AF36" s="178"/>
      <c r="AG36" s="178"/>
      <c r="AH36" s="178"/>
      <c r="AI36" s="178"/>
    </row>
    <row r="37" spans="1:35" ht="17.100000000000001" customHeight="1" x14ac:dyDescent="0.3">
      <c r="A37" s="6"/>
      <c r="B37" s="80"/>
      <c r="C37" s="81">
        <f>SUM(K11:M29)</f>
        <v>0.10724102412826102</v>
      </c>
      <c r="D37" s="78"/>
      <c r="E37" s="77"/>
      <c r="F37" s="7"/>
      <c r="G37" s="4"/>
      <c r="H37" s="4"/>
      <c r="I37" s="4"/>
      <c r="J37" s="15"/>
      <c r="K37" s="4"/>
      <c r="L37" s="4"/>
      <c r="M37" s="4"/>
      <c r="N37" s="4"/>
      <c r="O37" s="4"/>
      <c r="P37" s="4"/>
      <c r="Q37" s="4"/>
      <c r="R37" s="4"/>
      <c r="S37" s="4"/>
      <c r="T37" s="4"/>
      <c r="U37" s="4"/>
      <c r="V37" s="178"/>
      <c r="W37" s="178"/>
      <c r="X37" s="178"/>
      <c r="Y37" s="178"/>
      <c r="Z37" s="178"/>
      <c r="AA37" s="178"/>
      <c r="AB37" s="178"/>
      <c r="AC37" s="178"/>
      <c r="AD37" s="178"/>
      <c r="AE37" s="178"/>
      <c r="AF37" s="178"/>
      <c r="AG37" s="178"/>
      <c r="AH37" s="178"/>
      <c r="AI37" s="178"/>
    </row>
    <row r="38" spans="1:35" ht="12" customHeight="1" x14ac:dyDescent="0.25">
      <c r="A38" s="6"/>
      <c r="B38" s="78"/>
      <c r="C38" s="72"/>
      <c r="D38" s="2"/>
      <c r="E38" s="77"/>
      <c r="F38" s="7"/>
      <c r="G38" s="4"/>
      <c r="H38" s="4"/>
      <c r="I38" s="4"/>
      <c r="J38" s="15"/>
      <c r="K38" s="4"/>
      <c r="L38" s="4"/>
      <c r="M38" s="4"/>
      <c r="N38" s="4"/>
      <c r="O38" s="4"/>
      <c r="P38" s="4"/>
      <c r="Q38" s="4"/>
      <c r="R38" s="4"/>
      <c r="S38" s="4"/>
      <c r="T38" s="4"/>
      <c r="U38" s="4"/>
      <c r="V38" s="178"/>
      <c r="W38" s="178"/>
      <c r="X38" s="178"/>
      <c r="Y38" s="178"/>
      <c r="Z38" s="178"/>
      <c r="AA38" s="178"/>
      <c r="AB38" s="178"/>
      <c r="AC38" s="178"/>
      <c r="AD38" s="178"/>
      <c r="AE38" s="178"/>
      <c r="AF38" s="178"/>
      <c r="AG38" s="178"/>
      <c r="AH38" s="178"/>
      <c r="AI38" s="178"/>
    </row>
    <row r="39" spans="1:35" ht="12" customHeight="1" x14ac:dyDescent="0.25">
      <c r="A39" s="6"/>
      <c r="B39" s="78"/>
      <c r="C39" s="2"/>
      <c r="D39" s="2"/>
      <c r="E39" s="77"/>
      <c r="F39" s="7"/>
      <c r="G39" s="4"/>
      <c r="H39" s="4"/>
      <c r="I39" s="4"/>
      <c r="J39" s="4"/>
      <c r="K39" s="4"/>
      <c r="L39" s="4"/>
      <c r="M39" s="4"/>
      <c r="N39" s="4"/>
      <c r="O39" s="4"/>
      <c r="P39" s="4"/>
      <c r="Q39" s="4"/>
      <c r="R39" s="4"/>
      <c r="S39" s="4"/>
      <c r="T39" s="4"/>
      <c r="U39" s="4"/>
      <c r="V39" s="178"/>
      <c r="W39" s="178"/>
      <c r="X39" s="178"/>
      <c r="Y39" s="178"/>
      <c r="Z39" s="178"/>
      <c r="AA39" s="178"/>
      <c r="AB39" s="178"/>
      <c r="AC39" s="178"/>
      <c r="AD39" s="178"/>
      <c r="AE39" s="178"/>
      <c r="AF39" s="178"/>
      <c r="AG39" s="178"/>
      <c r="AH39" s="178"/>
      <c r="AI39" s="178"/>
    </row>
    <row r="40" spans="1:35" ht="15.75" customHeight="1" x14ac:dyDescent="0.25">
      <c r="A40" s="4"/>
      <c r="B40" s="4"/>
      <c r="C40" s="4"/>
      <c r="D40" s="4"/>
      <c r="E40" s="4"/>
      <c r="F40" s="4"/>
      <c r="G40" s="4"/>
      <c r="H40" s="4"/>
      <c r="I40" s="4"/>
      <c r="J40" s="4"/>
      <c r="K40" s="4"/>
      <c r="L40" s="4"/>
      <c r="M40" s="4"/>
      <c r="N40" s="4"/>
      <c r="O40" s="4"/>
      <c r="P40" s="4"/>
      <c r="Q40" s="4"/>
      <c r="R40" s="4"/>
      <c r="S40" s="4"/>
      <c r="T40" s="4"/>
      <c r="U40" s="4"/>
      <c r="V40" s="178"/>
      <c r="W40" s="178"/>
      <c r="X40" s="178"/>
      <c r="Y40" s="178"/>
      <c r="Z40" s="178"/>
      <c r="AA40" s="178"/>
      <c r="AB40" s="178"/>
      <c r="AC40" s="178"/>
      <c r="AD40" s="178"/>
      <c r="AE40" s="178"/>
      <c r="AF40" s="178"/>
      <c r="AG40" s="178"/>
      <c r="AH40" s="178"/>
      <c r="AI40" s="178"/>
    </row>
    <row r="41" spans="1:35" ht="16.5" customHeight="1" x14ac:dyDescent="0.25">
      <c r="A41" s="4"/>
      <c r="B41" s="5"/>
      <c r="C41" s="5"/>
      <c r="D41" s="5"/>
      <c r="E41" s="5"/>
      <c r="F41" s="4"/>
      <c r="G41" s="4"/>
      <c r="H41" s="4"/>
      <c r="I41" s="4"/>
      <c r="J41" s="4"/>
      <c r="K41" s="4"/>
      <c r="L41" s="4"/>
      <c r="M41" s="4"/>
      <c r="N41" s="4"/>
      <c r="O41" s="4"/>
      <c r="P41" s="4"/>
      <c r="Q41" s="4"/>
      <c r="R41" s="4"/>
      <c r="S41" s="4"/>
      <c r="T41" s="4"/>
      <c r="U41" s="4"/>
      <c r="V41" s="178"/>
      <c r="W41" s="178"/>
      <c r="X41" s="178"/>
      <c r="Y41" s="178"/>
      <c r="Z41" s="178"/>
      <c r="AA41" s="178"/>
      <c r="AB41" s="178"/>
      <c r="AC41" s="178"/>
      <c r="AD41" s="178"/>
      <c r="AE41" s="178"/>
      <c r="AF41" s="178"/>
      <c r="AG41" s="178"/>
      <c r="AH41" s="178"/>
      <c r="AI41" s="178"/>
    </row>
    <row r="42" spans="1:35" ht="12" customHeight="1" x14ac:dyDescent="0.25">
      <c r="A42" s="6"/>
      <c r="B42" s="82" t="s">
        <v>17</v>
      </c>
      <c r="C42" s="72"/>
      <c r="D42" s="72"/>
      <c r="E42" s="73"/>
      <c r="F42" s="7"/>
      <c r="G42" s="4"/>
      <c r="H42" s="4"/>
      <c r="I42" s="4"/>
      <c r="J42" s="4"/>
      <c r="K42" s="4"/>
      <c r="L42" s="4"/>
      <c r="M42" s="4"/>
      <c r="N42" s="4"/>
      <c r="O42" s="4"/>
      <c r="P42" s="4"/>
      <c r="Q42" s="4"/>
      <c r="R42" s="4"/>
      <c r="S42" s="4"/>
      <c r="T42" s="4"/>
      <c r="U42" s="4"/>
      <c r="V42" s="178"/>
      <c r="W42" s="178"/>
      <c r="X42" s="178"/>
      <c r="Y42" s="178"/>
      <c r="Z42" s="178"/>
      <c r="AA42" s="178"/>
      <c r="AB42" s="178"/>
      <c r="AC42" s="178"/>
      <c r="AD42" s="178"/>
      <c r="AE42" s="178"/>
      <c r="AF42" s="178"/>
      <c r="AG42" s="178"/>
      <c r="AH42" s="178"/>
      <c r="AI42" s="178"/>
    </row>
    <row r="43" spans="1:35" ht="12" customHeight="1" x14ac:dyDescent="0.25">
      <c r="A43" s="6"/>
      <c r="B43" s="83"/>
      <c r="C43" s="84" t="s">
        <v>18</v>
      </c>
      <c r="D43" s="298" t="s">
        <v>81</v>
      </c>
      <c r="E43" s="85"/>
      <c r="F43" s="7"/>
      <c r="G43" s="4"/>
      <c r="H43" s="4"/>
      <c r="I43" s="4"/>
      <c r="J43" s="4"/>
      <c r="K43" s="4"/>
      <c r="L43" s="4"/>
      <c r="M43" s="4"/>
      <c r="N43" s="4"/>
      <c r="O43" s="4"/>
      <c r="P43" s="4"/>
      <c r="Q43" s="4"/>
      <c r="R43" s="4"/>
      <c r="S43" s="4"/>
      <c r="T43" s="4"/>
      <c r="U43" s="4"/>
      <c r="V43" s="178"/>
      <c r="W43" s="178"/>
      <c r="X43" s="178"/>
      <c r="Y43" s="178"/>
      <c r="Z43" s="178"/>
      <c r="AA43" s="178"/>
      <c r="AB43" s="178"/>
      <c r="AC43" s="178"/>
      <c r="AD43" s="178"/>
      <c r="AE43" s="178"/>
      <c r="AF43" s="178"/>
      <c r="AG43" s="178"/>
      <c r="AH43" s="178"/>
      <c r="AI43" s="178"/>
    </row>
    <row r="44" spans="1:35" ht="12" customHeight="1" x14ac:dyDescent="0.35">
      <c r="A44" s="6"/>
      <c r="B44" s="229" t="s">
        <v>78</v>
      </c>
      <c r="C44" s="230">
        <v>55.536643762236316</v>
      </c>
      <c r="D44" s="230">
        <f>C44/C71</f>
        <v>55.552836033745159</v>
      </c>
      <c r="E44" s="237" t="s">
        <v>43</v>
      </c>
      <c r="F44" s="7"/>
      <c r="G44" s="4"/>
      <c r="H44" s="4"/>
      <c r="I44" s="4"/>
      <c r="J44" s="4"/>
      <c r="K44" s="4"/>
      <c r="L44" s="4"/>
      <c r="M44" s="4"/>
      <c r="N44" s="4"/>
      <c r="O44" s="4"/>
      <c r="P44" s="4"/>
      <c r="Q44" s="4"/>
      <c r="R44" s="4"/>
      <c r="S44" s="4"/>
      <c r="T44" s="4"/>
      <c r="U44" s="4"/>
      <c r="V44" s="178"/>
      <c r="W44" s="178"/>
      <c r="X44" s="178"/>
      <c r="Y44" s="178"/>
      <c r="Z44" s="178"/>
      <c r="AA44" s="178"/>
      <c r="AB44" s="178"/>
      <c r="AC44" s="178"/>
      <c r="AD44" s="178"/>
      <c r="AE44" s="178"/>
      <c r="AF44" s="178"/>
      <c r="AG44" s="178"/>
      <c r="AH44" s="178"/>
      <c r="AI44" s="178"/>
    </row>
    <row r="45" spans="1:35" ht="12" customHeight="1" x14ac:dyDescent="0.25">
      <c r="A45" s="6"/>
      <c r="B45" s="297" t="s">
        <v>16</v>
      </c>
      <c r="C45" s="230">
        <v>67.888995433364101</v>
      </c>
      <c r="D45" s="230">
        <f>C45/C72</f>
        <v>67.892110547171669</v>
      </c>
      <c r="E45" s="237" t="s">
        <v>43</v>
      </c>
      <c r="F45" s="7"/>
      <c r="G45" s="4"/>
      <c r="H45" s="4"/>
      <c r="I45" s="4"/>
      <c r="J45" s="4"/>
      <c r="K45" s="4"/>
      <c r="L45" s="4"/>
      <c r="M45" s="4"/>
      <c r="N45" s="4"/>
      <c r="O45" s="4"/>
      <c r="P45" s="4"/>
      <c r="Q45" s="4"/>
      <c r="R45" s="4"/>
      <c r="S45" s="4"/>
      <c r="T45" s="4"/>
      <c r="U45" s="4"/>
      <c r="V45" s="178"/>
      <c r="W45" s="178"/>
      <c r="X45" s="178"/>
      <c r="Y45" s="178"/>
      <c r="Z45" s="178"/>
      <c r="AA45" s="178"/>
      <c r="AB45" s="178"/>
      <c r="AC45" s="178"/>
      <c r="AD45" s="178"/>
      <c r="AE45" s="178"/>
      <c r="AF45" s="178"/>
      <c r="AG45" s="178"/>
      <c r="AH45" s="178"/>
      <c r="AI45" s="178"/>
    </row>
    <row r="46" spans="1:35" ht="12" customHeight="1" x14ac:dyDescent="0.25">
      <c r="A46" s="6"/>
      <c r="B46" s="229" t="s">
        <v>20</v>
      </c>
      <c r="C46" s="231">
        <v>4.7698829888892673</v>
      </c>
      <c r="D46" s="231">
        <f>C46/C73</f>
        <v>4.7715455334282657</v>
      </c>
      <c r="E46" s="237" t="s">
        <v>43</v>
      </c>
      <c r="F46" s="7"/>
      <c r="G46" s="4"/>
      <c r="H46" s="4"/>
      <c r="I46" s="4"/>
      <c r="J46" s="4"/>
      <c r="K46" s="4"/>
      <c r="L46" s="4"/>
      <c r="M46" s="4"/>
      <c r="N46" s="4"/>
      <c r="O46" s="4"/>
      <c r="P46" s="4"/>
      <c r="Q46" s="4"/>
      <c r="R46" s="4"/>
      <c r="S46" s="4"/>
      <c r="T46" s="4"/>
      <c r="U46" s="4"/>
      <c r="V46" s="178"/>
      <c r="W46" s="178"/>
      <c r="X46" s="178"/>
      <c r="Y46" s="178"/>
      <c r="Z46" s="178"/>
      <c r="AA46" s="178"/>
      <c r="AB46" s="178"/>
      <c r="AC46" s="178"/>
      <c r="AD46" s="178"/>
      <c r="AE46" s="178"/>
      <c r="AF46" s="178"/>
      <c r="AG46" s="178"/>
      <c r="AH46" s="178"/>
      <c r="AI46" s="178"/>
    </row>
    <row r="47" spans="1:35" ht="12" customHeight="1" x14ac:dyDescent="0.35">
      <c r="A47" s="6"/>
      <c r="B47" s="229" t="s">
        <v>79</v>
      </c>
      <c r="C47" s="232">
        <v>0.8416518048151842</v>
      </c>
      <c r="D47" s="232">
        <f>C47/C74</f>
        <v>0.84127858098425201</v>
      </c>
      <c r="E47" s="237" t="s">
        <v>43</v>
      </c>
      <c r="F47" s="7"/>
      <c r="G47" s="4"/>
      <c r="H47" s="4"/>
      <c r="I47" s="4"/>
      <c r="J47" s="4"/>
      <c r="K47" s="4"/>
      <c r="L47" s="4"/>
      <c r="M47" s="4"/>
      <c r="N47" s="4"/>
      <c r="O47" s="4"/>
      <c r="P47" s="4"/>
      <c r="Q47" s="4"/>
      <c r="R47" s="4"/>
      <c r="S47" s="4"/>
      <c r="T47" s="4"/>
      <c r="U47" s="4"/>
      <c r="V47" s="178"/>
      <c r="W47" s="178"/>
      <c r="X47" s="178"/>
      <c r="Y47" s="178"/>
      <c r="Z47" s="178"/>
      <c r="AA47" s="178"/>
      <c r="AB47" s="178"/>
      <c r="AC47" s="178"/>
      <c r="AD47" s="178"/>
      <c r="AE47" s="178"/>
      <c r="AF47" s="178"/>
      <c r="AG47" s="178"/>
      <c r="AH47" s="178"/>
      <c r="AI47" s="178"/>
    </row>
    <row r="48" spans="1:35" ht="15" customHeight="1" x14ac:dyDescent="0.25">
      <c r="A48" s="6"/>
      <c r="B48" s="233" t="s">
        <v>80</v>
      </c>
      <c r="C48" s="234">
        <v>0.64084060018547706</v>
      </c>
      <c r="D48" s="234">
        <f>C48/C75</f>
        <v>0.64073963618612229</v>
      </c>
      <c r="E48" s="238" t="s">
        <v>44</v>
      </c>
      <c r="F48" s="7"/>
      <c r="G48" s="4"/>
      <c r="H48" s="4"/>
      <c r="I48" s="4"/>
      <c r="J48" s="4"/>
      <c r="K48" s="4"/>
      <c r="L48" s="4"/>
      <c r="M48" s="4"/>
      <c r="N48" s="4"/>
      <c r="O48" s="4"/>
      <c r="P48" s="4"/>
      <c r="Q48" s="4"/>
      <c r="R48" s="4"/>
      <c r="S48" s="4"/>
      <c r="T48" s="4"/>
      <c r="U48" s="4"/>
      <c r="V48" s="178"/>
      <c r="W48" s="178"/>
      <c r="X48" s="178"/>
      <c r="Y48" s="178"/>
      <c r="Z48" s="178"/>
      <c r="AA48" s="178"/>
      <c r="AB48" s="178"/>
      <c r="AC48" s="178"/>
      <c r="AD48" s="178"/>
      <c r="AE48" s="178"/>
      <c r="AF48" s="178"/>
      <c r="AG48" s="178"/>
      <c r="AH48" s="178"/>
      <c r="AI48" s="178"/>
    </row>
    <row r="49" spans="1:35" ht="12" customHeight="1" x14ac:dyDescent="0.25">
      <c r="A49" s="4"/>
      <c r="B49" s="86" t="s">
        <v>21</v>
      </c>
      <c r="C49" s="86">
        <v>0</v>
      </c>
      <c r="D49" s="87"/>
      <c r="E49" s="87"/>
      <c r="F49" s="7"/>
      <c r="G49" s="4"/>
      <c r="H49" s="4"/>
      <c r="I49" s="4"/>
      <c r="J49" s="4"/>
      <c r="K49" s="4"/>
      <c r="L49" s="4"/>
      <c r="M49" s="4"/>
      <c r="N49" s="4"/>
      <c r="O49" s="4"/>
      <c r="P49" s="4"/>
      <c r="Q49" s="4"/>
      <c r="R49" s="4"/>
      <c r="S49" s="4"/>
      <c r="T49" s="4"/>
      <c r="U49" s="4"/>
      <c r="V49" s="178"/>
      <c r="W49" s="178"/>
      <c r="X49" s="178"/>
      <c r="Y49" s="178"/>
      <c r="Z49" s="178"/>
      <c r="AA49" s="178"/>
      <c r="AB49" s="178"/>
      <c r="AC49" s="178"/>
      <c r="AD49" s="178"/>
      <c r="AE49" s="178"/>
      <c r="AF49" s="178"/>
      <c r="AG49" s="178"/>
      <c r="AH49" s="178"/>
      <c r="AI49" s="178"/>
    </row>
    <row r="50" spans="1:35" ht="15.75" customHeight="1" x14ac:dyDescent="0.25">
      <c r="A50" s="4"/>
      <c r="B50" s="4"/>
      <c r="C50" s="4"/>
      <c r="D50" s="4"/>
      <c r="E50" s="4"/>
      <c r="F50" s="4"/>
      <c r="G50" s="4"/>
      <c r="H50" s="4"/>
      <c r="I50" s="4"/>
      <c r="J50" s="4"/>
      <c r="K50" s="4"/>
      <c r="L50" s="4"/>
      <c r="M50" s="4"/>
      <c r="N50" s="4"/>
      <c r="O50" s="4"/>
      <c r="P50" s="4"/>
      <c r="Q50" s="4"/>
      <c r="R50" s="4"/>
      <c r="S50" s="4"/>
      <c r="T50" s="4"/>
      <c r="U50" s="4"/>
      <c r="V50" s="178"/>
      <c r="W50" s="178"/>
      <c r="X50" s="178"/>
      <c r="Y50" s="178"/>
      <c r="Z50" s="178"/>
      <c r="AA50" s="178"/>
      <c r="AB50" s="178"/>
      <c r="AC50" s="178"/>
      <c r="AD50" s="178"/>
      <c r="AE50" s="178"/>
      <c r="AF50" s="178"/>
      <c r="AG50" s="178"/>
      <c r="AH50" s="178"/>
      <c r="AI50" s="178"/>
    </row>
    <row r="51" spans="1:35" ht="12" customHeight="1" x14ac:dyDescent="0.25">
      <c r="A51" s="4"/>
      <c r="B51" s="88" t="s">
        <v>22</v>
      </c>
      <c r="C51" s="4"/>
      <c r="D51" s="4"/>
      <c r="E51" s="4"/>
      <c r="F51" s="4"/>
      <c r="G51" s="4"/>
      <c r="H51" s="4"/>
      <c r="I51" s="4"/>
      <c r="J51" s="4"/>
      <c r="K51" s="4"/>
      <c r="L51" s="4"/>
      <c r="M51" s="4"/>
      <c r="N51" s="4"/>
      <c r="O51" s="4"/>
      <c r="P51" s="4"/>
      <c r="Q51" s="4"/>
      <c r="R51" s="4"/>
      <c r="S51" s="4"/>
      <c r="T51" s="4"/>
      <c r="U51" s="4"/>
      <c r="V51" s="178"/>
      <c r="W51" s="178"/>
      <c r="X51" s="178"/>
      <c r="Y51" s="178"/>
      <c r="Z51" s="178"/>
      <c r="AA51" s="178"/>
      <c r="AB51" s="178"/>
      <c r="AC51" s="178"/>
      <c r="AD51" s="178"/>
      <c r="AE51" s="178"/>
      <c r="AF51" s="178"/>
      <c r="AG51" s="178"/>
      <c r="AH51" s="178"/>
      <c r="AI51" s="178"/>
    </row>
    <row r="52" spans="1:35" ht="12" customHeight="1" x14ac:dyDescent="0.25">
      <c r="A52" s="4"/>
      <c r="B52" s="88" t="s">
        <v>102</v>
      </c>
      <c r="C52" s="4"/>
      <c r="D52" s="4"/>
      <c r="E52" s="4"/>
      <c r="F52" s="75"/>
      <c r="G52" s="4"/>
      <c r="H52" s="4"/>
      <c r="I52" s="4"/>
      <c r="J52" s="4"/>
      <c r="K52" s="4"/>
      <c r="L52" s="4"/>
      <c r="M52" s="4"/>
      <c r="N52" s="4"/>
      <c r="O52" s="4"/>
      <c r="P52" s="4"/>
      <c r="Q52" s="4"/>
      <c r="R52" s="4"/>
      <c r="S52" s="4"/>
      <c r="T52" s="4"/>
      <c r="U52" s="4"/>
      <c r="V52" s="178"/>
      <c r="W52" s="178"/>
      <c r="X52" s="178"/>
      <c r="Y52" s="178"/>
      <c r="Z52" s="178"/>
      <c r="AA52" s="178"/>
      <c r="AB52" s="178"/>
      <c r="AC52" s="178"/>
      <c r="AD52" s="178"/>
      <c r="AE52" s="178"/>
      <c r="AF52" s="178"/>
      <c r="AG52" s="178"/>
      <c r="AH52" s="178"/>
      <c r="AI52" s="178"/>
    </row>
    <row r="53" spans="1:35" ht="12" customHeight="1" x14ac:dyDescent="0.25">
      <c r="A53" s="4"/>
      <c r="B53" s="4"/>
      <c r="C53" s="4"/>
      <c r="D53" s="4"/>
      <c r="E53" s="4"/>
      <c r="F53" s="75"/>
      <c r="G53" s="4"/>
      <c r="H53" s="4"/>
      <c r="I53" s="4"/>
      <c r="J53" s="4"/>
      <c r="K53" s="4"/>
      <c r="L53" s="4"/>
      <c r="M53" s="4"/>
      <c r="N53" s="4"/>
      <c r="O53" s="4"/>
      <c r="P53" s="4"/>
      <c r="Q53" s="4"/>
      <c r="R53" s="4"/>
      <c r="S53" s="4"/>
      <c r="T53" s="4"/>
      <c r="U53" s="4"/>
      <c r="V53" s="178"/>
      <c r="W53" s="178"/>
      <c r="X53" s="178"/>
      <c r="Y53" s="178"/>
      <c r="Z53" s="178"/>
      <c r="AA53" s="178"/>
      <c r="AB53" s="178"/>
      <c r="AC53" s="178"/>
      <c r="AD53" s="178"/>
      <c r="AE53" s="178"/>
      <c r="AF53" s="178"/>
      <c r="AG53" s="178"/>
      <c r="AH53" s="178"/>
      <c r="AI53" s="178"/>
    </row>
    <row r="54" spans="1:35" ht="12" customHeight="1" x14ac:dyDescent="0.25">
      <c r="A54" s="4"/>
      <c r="B54" s="4"/>
      <c r="C54" s="4"/>
      <c r="D54" s="4"/>
      <c r="E54" s="4"/>
      <c r="F54" s="75"/>
      <c r="G54" s="4"/>
      <c r="H54" s="4"/>
      <c r="I54" s="4"/>
      <c r="J54" s="4"/>
      <c r="K54" s="4"/>
      <c r="L54" s="4"/>
      <c r="M54" s="4"/>
      <c r="N54" s="4"/>
      <c r="O54" s="4"/>
      <c r="P54" s="4"/>
      <c r="Q54" s="4"/>
      <c r="R54" s="4"/>
      <c r="S54" s="4"/>
      <c r="T54" s="4"/>
      <c r="U54" s="4"/>
      <c r="V54" s="178"/>
      <c r="W54" s="178"/>
      <c r="X54" s="178"/>
      <c r="Y54" s="178"/>
      <c r="Z54" s="178"/>
      <c r="AA54" s="178"/>
      <c r="AB54" s="178"/>
      <c r="AC54" s="178"/>
      <c r="AD54" s="178"/>
      <c r="AE54" s="178"/>
      <c r="AF54" s="178"/>
      <c r="AG54" s="178"/>
      <c r="AH54" s="178"/>
      <c r="AI54" s="178"/>
    </row>
    <row r="55" spans="1:35" ht="12" customHeight="1" x14ac:dyDescent="0.25">
      <c r="A55" s="4"/>
      <c r="B55" s="4"/>
      <c r="C55" s="4"/>
      <c r="D55" s="4"/>
      <c r="E55" s="4"/>
      <c r="F55" s="75"/>
      <c r="G55" s="4"/>
      <c r="H55" s="4"/>
      <c r="I55" s="4"/>
      <c r="J55" s="4"/>
      <c r="K55" s="4"/>
      <c r="L55" s="4"/>
      <c r="M55" s="4"/>
      <c r="N55" s="4"/>
      <c r="O55" s="4"/>
      <c r="P55" s="4"/>
      <c r="Q55" s="4"/>
      <c r="R55" s="4"/>
      <c r="S55" s="4"/>
      <c r="T55" s="4"/>
      <c r="U55" s="4"/>
      <c r="V55" s="178"/>
      <c r="W55" s="178"/>
      <c r="X55" s="178"/>
      <c r="Y55" s="178"/>
      <c r="Z55" s="178"/>
      <c r="AA55" s="178"/>
      <c r="AB55" s="178"/>
      <c r="AC55" s="178"/>
      <c r="AD55" s="178"/>
      <c r="AE55" s="178"/>
      <c r="AF55" s="178"/>
      <c r="AG55" s="178"/>
      <c r="AH55" s="178"/>
      <c r="AI55" s="178"/>
    </row>
    <row r="56" spans="1:35" ht="12" customHeight="1" x14ac:dyDescent="0.25">
      <c r="A56" s="4"/>
      <c r="B56" s="4"/>
      <c r="C56" s="4"/>
      <c r="D56" s="4"/>
      <c r="E56" s="4"/>
      <c r="F56" s="75"/>
      <c r="G56" s="4"/>
      <c r="H56" s="4"/>
      <c r="I56" s="4"/>
      <c r="J56" s="4"/>
      <c r="K56" s="4"/>
      <c r="L56" s="4"/>
      <c r="M56" s="4"/>
      <c r="N56" s="4"/>
      <c r="O56" s="4"/>
      <c r="P56" s="4"/>
      <c r="Q56" s="4"/>
      <c r="R56" s="4"/>
      <c r="S56" s="4"/>
      <c r="T56" s="4"/>
      <c r="U56" s="4"/>
      <c r="V56" s="178"/>
      <c r="W56" s="178"/>
      <c r="X56" s="178"/>
      <c r="Y56" s="178"/>
      <c r="Z56" s="178"/>
      <c r="AA56" s="178"/>
      <c r="AB56" s="178"/>
      <c r="AC56" s="178"/>
      <c r="AD56" s="178"/>
      <c r="AE56" s="178"/>
      <c r="AF56" s="178"/>
      <c r="AG56" s="178"/>
      <c r="AH56" s="178"/>
      <c r="AI56" s="178"/>
    </row>
    <row r="57" spans="1:35" ht="12" customHeight="1" x14ac:dyDescent="0.25">
      <c r="A57" s="4"/>
      <c r="B57" s="4"/>
      <c r="C57" s="4"/>
      <c r="D57" s="4"/>
      <c r="E57" s="4"/>
      <c r="F57" s="75"/>
      <c r="G57" s="4"/>
      <c r="H57" s="4"/>
      <c r="I57" s="4"/>
      <c r="J57" s="4"/>
      <c r="K57" s="4"/>
      <c r="L57" s="4"/>
      <c r="M57" s="4"/>
      <c r="N57" s="4"/>
      <c r="O57" s="4"/>
      <c r="P57" s="4"/>
      <c r="Q57" s="4"/>
      <c r="R57" s="4"/>
      <c r="S57" s="4"/>
      <c r="T57" s="4"/>
      <c r="U57" s="4"/>
      <c r="V57" s="178"/>
      <c r="W57" s="178"/>
      <c r="X57" s="178"/>
      <c r="Y57" s="178"/>
      <c r="Z57" s="178"/>
      <c r="AA57" s="178"/>
      <c r="AB57" s="178"/>
      <c r="AC57" s="178"/>
      <c r="AD57" s="178"/>
      <c r="AE57" s="178"/>
      <c r="AF57" s="178"/>
      <c r="AG57" s="178"/>
      <c r="AH57" s="178"/>
      <c r="AI57" s="178"/>
    </row>
    <row r="58" spans="1:35" ht="12" customHeight="1" x14ac:dyDescent="0.25">
      <c r="A58" s="4"/>
      <c r="B58" s="4"/>
      <c r="C58" s="4"/>
      <c r="D58" s="4"/>
      <c r="E58" s="4"/>
      <c r="F58" s="75"/>
      <c r="G58" s="4"/>
      <c r="H58" s="4"/>
      <c r="I58" s="4"/>
      <c r="J58" s="4"/>
      <c r="K58" s="4"/>
      <c r="L58" s="4"/>
      <c r="M58" s="4"/>
      <c r="N58" s="4"/>
      <c r="O58" s="4"/>
      <c r="P58" s="4"/>
      <c r="Q58" s="4"/>
      <c r="R58" s="4"/>
      <c r="S58" s="4"/>
      <c r="T58" s="4"/>
      <c r="U58" s="4"/>
      <c r="V58" s="178"/>
      <c r="W58" s="178"/>
      <c r="X58" s="178"/>
      <c r="Y58" s="178"/>
      <c r="Z58" s="178"/>
      <c r="AA58" s="178"/>
      <c r="AB58" s="178"/>
      <c r="AC58" s="178"/>
      <c r="AD58" s="178"/>
      <c r="AE58" s="178"/>
      <c r="AF58" s="178"/>
      <c r="AG58" s="178"/>
      <c r="AH58" s="178"/>
      <c r="AI58" s="178"/>
    </row>
    <row r="59" spans="1:35" ht="12" customHeight="1" x14ac:dyDescent="0.25">
      <c r="A59" s="4"/>
      <c r="B59" s="4"/>
      <c r="C59" s="4"/>
      <c r="D59" s="4"/>
      <c r="E59" s="4"/>
      <c r="F59" s="75"/>
      <c r="G59" s="4"/>
      <c r="H59" s="4"/>
      <c r="I59" s="4"/>
      <c r="J59" s="4"/>
      <c r="K59" s="4"/>
      <c r="L59" s="4"/>
      <c r="M59" s="4"/>
      <c r="N59" s="4"/>
      <c r="O59" s="4"/>
      <c r="P59" s="4"/>
      <c r="Q59" s="4"/>
      <c r="R59" s="4"/>
      <c r="S59" s="4"/>
      <c r="T59" s="4"/>
      <c r="U59" s="4"/>
      <c r="V59" s="178"/>
      <c r="W59" s="178"/>
      <c r="X59" s="178"/>
      <c r="Y59" s="178"/>
      <c r="Z59" s="178"/>
      <c r="AA59" s="178"/>
      <c r="AB59" s="178"/>
      <c r="AC59" s="178"/>
      <c r="AD59" s="178"/>
      <c r="AE59" s="178"/>
      <c r="AF59" s="178"/>
      <c r="AG59" s="178"/>
      <c r="AH59" s="178"/>
      <c r="AI59" s="178"/>
    </row>
    <row r="60" spans="1:35" ht="12" customHeight="1" x14ac:dyDescent="0.25">
      <c r="A60" s="4"/>
      <c r="B60" s="4"/>
      <c r="C60" s="4"/>
      <c r="D60" s="4"/>
      <c r="E60" s="4"/>
      <c r="F60" s="75"/>
      <c r="G60" s="4"/>
      <c r="H60" s="4"/>
      <c r="I60" s="4"/>
      <c r="J60" s="4"/>
      <c r="K60" s="4"/>
      <c r="L60" s="4"/>
      <c r="M60" s="4"/>
      <c r="N60" s="4"/>
      <c r="O60" s="4"/>
      <c r="P60" s="4"/>
      <c r="Q60" s="4"/>
      <c r="R60" s="4"/>
      <c r="S60" s="4"/>
      <c r="T60" s="4"/>
      <c r="U60" s="4"/>
      <c r="V60" s="178"/>
      <c r="W60" s="178"/>
      <c r="X60" s="178"/>
      <c r="Y60" s="178"/>
      <c r="Z60" s="178"/>
      <c r="AA60" s="178"/>
      <c r="AB60" s="178"/>
      <c r="AC60" s="178"/>
      <c r="AD60" s="178"/>
      <c r="AE60" s="178"/>
      <c r="AF60" s="178"/>
      <c r="AG60" s="178"/>
      <c r="AH60" s="178"/>
      <c r="AI60" s="178"/>
    </row>
    <row r="61" spans="1:35" ht="12" customHeight="1" x14ac:dyDescent="0.25">
      <c r="A61" s="4"/>
      <c r="B61" s="4"/>
      <c r="C61" s="4"/>
      <c r="D61" s="4"/>
      <c r="E61" s="4"/>
      <c r="F61" s="75"/>
      <c r="G61" s="4"/>
      <c r="H61" s="4"/>
      <c r="I61" s="4"/>
      <c r="J61" s="4"/>
      <c r="K61" s="4"/>
      <c r="L61" s="4"/>
      <c r="M61" s="4"/>
      <c r="N61" s="4"/>
      <c r="O61" s="4"/>
      <c r="P61" s="4"/>
      <c r="Q61" s="4"/>
      <c r="R61" s="4"/>
      <c r="S61" s="4"/>
      <c r="T61" s="4"/>
      <c r="U61" s="4"/>
      <c r="V61" s="178"/>
      <c r="W61" s="178"/>
      <c r="X61" s="178"/>
      <c r="Y61" s="178"/>
      <c r="Z61" s="178"/>
      <c r="AA61" s="178"/>
      <c r="AB61" s="178"/>
      <c r="AC61" s="178"/>
      <c r="AD61" s="178"/>
      <c r="AE61" s="178"/>
      <c r="AF61" s="178"/>
      <c r="AG61" s="178"/>
      <c r="AH61" s="178"/>
      <c r="AI61" s="178"/>
    </row>
    <row r="62" spans="1:35" ht="12" customHeight="1" x14ac:dyDescent="0.25">
      <c r="A62" s="4"/>
      <c r="B62" s="4"/>
      <c r="C62" s="4"/>
      <c r="D62" s="4"/>
      <c r="E62" s="4"/>
      <c r="F62" s="75"/>
      <c r="G62" s="4"/>
      <c r="H62" s="4"/>
      <c r="I62" s="4"/>
      <c r="J62" s="4"/>
      <c r="K62" s="4"/>
      <c r="L62" s="4"/>
      <c r="M62" s="4"/>
      <c r="N62" s="4"/>
      <c r="O62" s="4"/>
      <c r="P62" s="4"/>
      <c r="Q62" s="4"/>
      <c r="R62" s="4"/>
      <c r="S62" s="4"/>
      <c r="T62" s="4"/>
      <c r="U62" s="4"/>
      <c r="V62" s="178"/>
      <c r="W62" s="178"/>
      <c r="X62" s="178"/>
      <c r="Y62" s="178"/>
      <c r="Z62" s="178"/>
      <c r="AA62" s="178"/>
      <c r="AB62" s="178"/>
      <c r="AC62" s="178"/>
      <c r="AD62" s="178"/>
      <c r="AE62" s="178"/>
      <c r="AF62" s="178"/>
      <c r="AG62" s="178"/>
      <c r="AH62" s="178"/>
      <c r="AI62" s="178"/>
    </row>
    <row r="63" spans="1:35" ht="15" customHeight="1" x14ac:dyDescent="0.3">
      <c r="A63" s="4"/>
      <c r="B63" s="89" t="s">
        <v>23</v>
      </c>
      <c r="C63" s="4"/>
      <c r="D63" s="4"/>
      <c r="E63" s="4"/>
      <c r="F63" s="75"/>
      <c r="G63" s="90" t="s">
        <v>24</v>
      </c>
      <c r="H63" s="4"/>
      <c r="I63" s="4"/>
      <c r="J63" s="91"/>
      <c r="K63" s="91"/>
      <c r="L63" s="91"/>
      <c r="M63" s="91"/>
      <c r="N63" s="91"/>
      <c r="O63" s="91"/>
      <c r="P63" s="91"/>
      <c r="Q63" s="91"/>
      <c r="R63" s="91"/>
      <c r="S63" s="4"/>
      <c r="T63" s="4"/>
      <c r="U63" s="4"/>
      <c r="V63" s="178"/>
      <c r="W63" s="178"/>
      <c r="X63" s="178"/>
      <c r="Y63" s="178"/>
      <c r="Z63" s="178"/>
      <c r="AA63" s="178"/>
      <c r="AB63" s="178"/>
      <c r="AC63" s="178"/>
      <c r="AD63" s="178"/>
      <c r="AE63" s="178"/>
      <c r="AF63" s="178"/>
      <c r="AG63" s="178"/>
      <c r="AH63" s="178"/>
      <c r="AI63" s="178"/>
    </row>
    <row r="64" spans="1:35" ht="12" customHeight="1" x14ac:dyDescent="0.25">
      <c r="A64" s="4"/>
      <c r="B64" s="5"/>
      <c r="C64" s="5"/>
      <c r="D64" s="5"/>
      <c r="E64" s="5"/>
      <c r="F64" s="92"/>
      <c r="G64" s="5"/>
      <c r="H64" s="5"/>
      <c r="I64" s="4"/>
      <c r="J64" s="4"/>
      <c r="K64" s="4"/>
      <c r="L64" s="4"/>
      <c r="M64" s="4"/>
      <c r="N64" s="4"/>
      <c r="O64" s="4"/>
      <c r="P64" s="4"/>
      <c r="Q64" s="4"/>
      <c r="R64" s="4"/>
      <c r="S64" s="4"/>
      <c r="T64" s="4"/>
      <c r="U64" s="4"/>
      <c r="V64" s="178"/>
      <c r="W64" s="178"/>
      <c r="X64" s="178"/>
      <c r="Y64" s="178"/>
      <c r="Z64" s="178"/>
      <c r="AA64" s="178"/>
      <c r="AB64" s="178"/>
      <c r="AC64" s="178"/>
      <c r="AD64" s="178"/>
      <c r="AE64" s="178"/>
      <c r="AF64" s="178"/>
      <c r="AG64" s="178"/>
      <c r="AH64" s="178"/>
      <c r="AI64" s="178"/>
    </row>
    <row r="65" spans="1:35" ht="12" customHeight="1" x14ac:dyDescent="0.25">
      <c r="A65" s="6"/>
      <c r="B65" s="95" t="s">
        <v>89</v>
      </c>
      <c r="C65" s="72"/>
      <c r="D65" s="72"/>
      <c r="E65" s="72"/>
      <c r="F65" s="94"/>
      <c r="G65" s="72"/>
      <c r="H65" s="73"/>
      <c r="I65" s="7"/>
      <c r="J65" s="4"/>
      <c r="K65" s="4"/>
      <c r="L65" s="54"/>
      <c r="M65" s="4"/>
      <c r="N65" s="4"/>
      <c r="O65" s="4"/>
      <c r="P65" s="4"/>
      <c r="Q65" s="15"/>
      <c r="R65" s="4"/>
      <c r="S65" s="4"/>
      <c r="T65" s="4"/>
      <c r="U65" s="4"/>
      <c r="V65" s="178"/>
      <c r="W65" s="178"/>
      <c r="X65" s="178"/>
      <c r="Y65" s="178"/>
      <c r="Z65" s="178"/>
      <c r="AA65" s="178"/>
      <c r="AB65" s="178"/>
      <c r="AC65" s="178"/>
      <c r="AD65" s="178"/>
      <c r="AE65" s="178"/>
      <c r="AF65" s="178"/>
      <c r="AG65" s="178"/>
      <c r="AH65" s="178"/>
      <c r="AI65" s="178"/>
    </row>
    <row r="66" spans="1:35" ht="12" customHeight="1" x14ac:dyDescent="0.25">
      <c r="A66" s="6"/>
      <c r="B66" s="302"/>
      <c r="C66" s="96" t="s">
        <v>25</v>
      </c>
      <c r="D66" s="84" t="s">
        <v>26</v>
      </c>
      <c r="E66" s="84" t="s">
        <v>27</v>
      </c>
      <c r="F66" s="97" t="s">
        <v>92</v>
      </c>
      <c r="G66" s="97" t="s">
        <v>45</v>
      </c>
      <c r="H66" s="97" t="s">
        <v>46</v>
      </c>
      <c r="I66" s="7"/>
      <c r="J66" s="4"/>
      <c r="K66" s="4"/>
      <c r="L66" s="54"/>
      <c r="M66" s="4"/>
      <c r="N66" s="4"/>
      <c r="O66" s="4"/>
      <c r="P66" s="4"/>
      <c r="Q66" s="15"/>
      <c r="R66" s="4"/>
      <c r="S66" s="4"/>
      <c r="T66" s="4"/>
      <c r="U66" s="4"/>
      <c r="V66" s="178"/>
      <c r="W66" s="178"/>
      <c r="X66" s="178"/>
      <c r="Y66" s="178"/>
      <c r="Z66" s="178"/>
      <c r="AA66" s="178"/>
      <c r="AB66" s="178"/>
      <c r="AC66" s="178"/>
      <c r="AD66" s="178"/>
      <c r="AE66" s="178"/>
      <c r="AF66" s="178"/>
      <c r="AG66" s="178"/>
      <c r="AH66" s="178"/>
      <c r="AI66" s="178"/>
    </row>
    <row r="67" spans="1:35" ht="12" customHeight="1" x14ac:dyDescent="0.35">
      <c r="A67" s="6"/>
      <c r="B67" s="30" t="s">
        <v>85</v>
      </c>
      <c r="C67" s="98">
        <f>EXP(E67-(F67/(0.008314*(273.15+$C$4))))</f>
        <v>27.237212416150175</v>
      </c>
      <c r="D67" s="99">
        <v>27.238</v>
      </c>
      <c r="E67" s="100">
        <v>35.977400000000003</v>
      </c>
      <c r="F67" s="101">
        <v>80.989999999999995</v>
      </c>
      <c r="G67" s="102"/>
      <c r="H67" s="103"/>
      <c r="I67" s="7"/>
      <c r="J67" s="4"/>
      <c r="K67" s="4"/>
      <c r="L67" s="54"/>
      <c r="M67" s="4"/>
      <c r="N67" s="4"/>
      <c r="O67" s="4"/>
      <c r="P67" s="4"/>
      <c r="Q67" s="15"/>
      <c r="R67" s="4"/>
      <c r="S67" s="4"/>
      <c r="T67" s="4"/>
      <c r="U67" s="4"/>
      <c r="V67" s="178"/>
      <c r="W67" s="178"/>
      <c r="X67" s="178"/>
      <c r="Y67" s="178"/>
      <c r="Z67" s="178"/>
      <c r="AA67" s="178"/>
      <c r="AB67" s="178"/>
      <c r="AC67" s="178"/>
      <c r="AD67" s="178"/>
      <c r="AE67" s="178"/>
      <c r="AF67" s="178"/>
      <c r="AG67" s="178"/>
      <c r="AH67" s="178"/>
      <c r="AI67" s="178"/>
    </row>
    <row r="68" spans="1:35" ht="12" customHeight="1" x14ac:dyDescent="0.35">
      <c r="A68" s="6"/>
      <c r="B68" s="23" t="s">
        <v>86</v>
      </c>
      <c r="C68" s="104">
        <f>EXP(E68-(F68/(0.008314*(273.15+$C$4))))</f>
        <v>16.578843123126067</v>
      </c>
      <c r="D68" s="105">
        <v>16.582000000000001</v>
      </c>
      <c r="E68" s="43">
        <v>12.3772</v>
      </c>
      <c r="F68" s="41">
        <v>23.72</v>
      </c>
      <c r="G68" s="106"/>
      <c r="H68" s="107"/>
      <c r="I68" s="7"/>
      <c r="J68" s="4"/>
      <c r="K68" s="4"/>
      <c r="L68" s="54"/>
      <c r="M68" s="4"/>
      <c r="N68" s="4"/>
      <c r="O68" s="4"/>
      <c r="P68" s="4"/>
      <c r="Q68" s="15"/>
      <c r="R68" s="4"/>
      <c r="S68" s="4"/>
      <c r="T68" s="4"/>
      <c r="U68" s="4"/>
      <c r="V68" s="178"/>
      <c r="W68" s="178"/>
      <c r="X68" s="178"/>
      <c r="Y68" s="178"/>
      <c r="Z68" s="178"/>
      <c r="AA68" s="178"/>
      <c r="AB68" s="178"/>
      <c r="AC68" s="178"/>
      <c r="AD68" s="178"/>
      <c r="AE68" s="178"/>
      <c r="AF68" s="178"/>
      <c r="AG68" s="178"/>
      <c r="AH68" s="178"/>
      <c r="AI68" s="178"/>
    </row>
    <row r="69" spans="1:35" ht="12" customHeight="1" x14ac:dyDescent="0.25">
      <c r="A69" s="6"/>
      <c r="B69" s="193" t="s">
        <v>42</v>
      </c>
      <c r="C69" s="104">
        <f>(EXP(E69-(F69/(0.008314*(273.15+$C$4)))))*$C$6/21</f>
        <v>4.4733452502188165</v>
      </c>
      <c r="D69" s="105">
        <f>4.47*C6/21</f>
        <v>4.47</v>
      </c>
      <c r="E69" s="43">
        <v>9.0359999999999996</v>
      </c>
      <c r="F69" s="41">
        <v>18.684999999999999</v>
      </c>
      <c r="G69" s="106" t="s">
        <v>90</v>
      </c>
      <c r="H69" s="107"/>
      <c r="I69" s="7"/>
      <c r="J69" s="4"/>
      <c r="K69" s="4"/>
      <c r="L69" s="54"/>
      <c r="M69" s="4"/>
      <c r="N69" s="4"/>
      <c r="O69" s="4"/>
      <c r="P69" s="4"/>
      <c r="Q69" s="15"/>
      <c r="R69" s="4"/>
      <c r="S69" s="4"/>
      <c r="T69" s="4"/>
      <c r="U69" s="4"/>
      <c r="V69" s="178"/>
      <c r="W69" s="178"/>
      <c r="X69" s="178"/>
      <c r="Y69" s="178"/>
      <c r="Z69" s="178"/>
      <c r="AA69" s="178"/>
      <c r="AB69" s="178"/>
      <c r="AC69" s="178"/>
      <c r="AD69" s="178"/>
      <c r="AE69" s="178"/>
      <c r="AF69" s="178"/>
      <c r="AG69" s="178"/>
      <c r="AH69" s="178"/>
      <c r="AI69" s="178"/>
    </row>
    <row r="70" spans="1:35" ht="17.25" customHeight="1" x14ac:dyDescent="0.25">
      <c r="A70" s="6"/>
      <c r="B70" s="108" t="s">
        <v>28</v>
      </c>
      <c r="C70" s="109"/>
      <c r="D70" s="109"/>
      <c r="E70" s="109"/>
      <c r="F70" s="109"/>
      <c r="G70" s="109"/>
      <c r="H70" s="110"/>
      <c r="I70" s="7"/>
      <c r="J70" s="4"/>
      <c r="K70" s="4"/>
      <c r="L70" s="54"/>
      <c r="M70" s="4"/>
      <c r="N70" s="4"/>
      <c r="O70" s="4"/>
      <c r="P70" s="4"/>
      <c r="Q70" s="15"/>
      <c r="R70" s="4"/>
      <c r="S70" s="4"/>
      <c r="T70" s="4"/>
      <c r="U70" s="4"/>
      <c r="V70" s="178"/>
      <c r="W70" s="178"/>
      <c r="X70" s="178"/>
      <c r="Y70" s="178"/>
      <c r="Z70" s="178"/>
      <c r="AA70" s="178"/>
      <c r="AB70" s="178"/>
      <c r="AC70" s="178"/>
      <c r="AD70" s="178"/>
      <c r="AE70" s="178"/>
      <c r="AF70" s="178"/>
      <c r="AG70" s="178"/>
      <c r="AH70" s="178"/>
      <c r="AI70" s="178"/>
    </row>
    <row r="71" spans="1:35" ht="12" customHeight="1" x14ac:dyDescent="0.35">
      <c r="A71" s="6"/>
      <c r="B71" s="23" t="s">
        <v>78</v>
      </c>
      <c r="C71" s="111">
        <f>EXP($E71-($F71/(0.008314*(273.15+$C$4))))</f>
        <v>0.99970852484472605</v>
      </c>
      <c r="D71" s="112">
        <f>EXP($E71-($F71/(0.008314*(273.15+25))))</f>
        <v>0.99970852484472605</v>
      </c>
      <c r="E71" s="43">
        <v>26.355</v>
      </c>
      <c r="F71" s="41">
        <v>65.33</v>
      </c>
      <c r="G71" s="106"/>
      <c r="H71" s="107"/>
      <c r="I71" s="7"/>
      <c r="J71" s="4"/>
      <c r="K71" s="4"/>
      <c r="L71" s="54"/>
      <c r="M71" s="4"/>
      <c r="N71" s="4"/>
      <c r="O71" s="4"/>
      <c r="P71" s="4"/>
      <c r="Q71" s="15"/>
      <c r="R71" s="4"/>
      <c r="S71" s="4"/>
      <c r="T71" s="4"/>
      <c r="U71" s="4"/>
      <c r="V71" s="178"/>
      <c r="W71" s="178"/>
      <c r="X71" s="178"/>
      <c r="Y71" s="178"/>
      <c r="Z71" s="178"/>
      <c r="AA71" s="178"/>
      <c r="AB71" s="178"/>
      <c r="AC71" s="178"/>
      <c r="AD71" s="178"/>
      <c r="AE71" s="178"/>
      <c r="AF71" s="178"/>
      <c r="AG71" s="178"/>
      <c r="AH71" s="178"/>
      <c r="AI71" s="178"/>
    </row>
    <row r="72" spans="1:35" ht="12" customHeight="1" x14ac:dyDescent="0.25">
      <c r="A72" s="6"/>
      <c r="B72" s="301" t="s">
        <v>16</v>
      </c>
      <c r="C72" s="111">
        <f>EXP($E72-($F72/(0.008314*(273.15+$C$4))))</f>
        <v>0.99995411670395185</v>
      </c>
      <c r="D72" s="112">
        <f>EXP($E72-($F72/(0.008314*(273.15+25))))</f>
        <v>0.99995411670395185</v>
      </c>
      <c r="E72" s="43">
        <v>17.71</v>
      </c>
      <c r="F72" s="41">
        <v>43.9</v>
      </c>
      <c r="G72" s="106"/>
      <c r="H72" s="107"/>
      <c r="I72" s="7"/>
      <c r="J72" s="4"/>
      <c r="K72" s="4"/>
      <c r="L72" s="54"/>
      <c r="M72" s="4"/>
      <c r="N72" s="4"/>
      <c r="O72" s="4"/>
      <c r="P72" s="4"/>
      <c r="Q72" s="15"/>
      <c r="R72" s="4"/>
      <c r="S72" s="4"/>
      <c r="T72" s="4"/>
      <c r="U72" s="4"/>
      <c r="V72" s="178"/>
      <c r="W72" s="178"/>
      <c r="X72" s="178"/>
      <c r="Y72" s="178"/>
      <c r="Z72" s="178"/>
      <c r="AA72" s="178"/>
      <c r="AB72" s="178"/>
      <c r="AC72" s="178"/>
      <c r="AD72" s="178"/>
      <c r="AE72" s="178"/>
      <c r="AF72" s="178"/>
      <c r="AG72" s="178"/>
      <c r="AH72" s="178"/>
      <c r="AI72" s="178"/>
    </row>
    <row r="73" spans="1:35" ht="12" customHeight="1" x14ac:dyDescent="0.25">
      <c r="A73" s="6"/>
      <c r="B73" s="23" t="s">
        <v>20</v>
      </c>
      <c r="C73" s="113">
        <f>(EXP(E73-F73/(0.008314*(273.15+$C$4))))/(1+EXP((H73*($C$4+273.15)-G73)/(0.008314*($C$4+273.15))))</f>
        <v>0.99965157106280322</v>
      </c>
      <c r="D73" s="114">
        <f>(EXP($E73-$F73/(0.008314*(273.15+25))))/(1+EXP(($H73*(25+273.15)-$G73)/(0.008314*(25+273.15))))</f>
        <v>0.99965157106280322</v>
      </c>
      <c r="E73" s="41">
        <v>21.46</v>
      </c>
      <c r="F73" s="41">
        <v>53.1</v>
      </c>
      <c r="G73" s="41">
        <v>201.8</v>
      </c>
      <c r="H73" s="42">
        <v>0.65</v>
      </c>
      <c r="I73" s="7"/>
      <c r="J73" s="4"/>
      <c r="K73" s="4"/>
      <c r="L73" s="54"/>
      <c r="M73" s="4"/>
      <c r="N73" s="4"/>
      <c r="O73" s="4"/>
      <c r="P73" s="4"/>
      <c r="Q73" s="15"/>
      <c r="R73" s="4"/>
      <c r="S73" s="4"/>
      <c r="T73" s="4"/>
      <c r="U73" s="4"/>
      <c r="V73" s="178"/>
      <c r="W73" s="178"/>
      <c r="X73" s="178"/>
      <c r="Y73" s="178"/>
      <c r="Z73" s="178"/>
      <c r="AA73" s="178"/>
      <c r="AB73" s="178"/>
      <c r="AC73" s="178"/>
      <c r="AD73" s="178"/>
      <c r="AE73" s="178"/>
      <c r="AF73" s="178"/>
      <c r="AG73" s="178"/>
      <c r="AH73" s="178"/>
      <c r="AI73" s="178"/>
    </row>
    <row r="74" spans="1:35" ht="12" customHeight="1" x14ac:dyDescent="0.35">
      <c r="A74" s="6"/>
      <c r="B74" s="23" t="s">
        <v>87</v>
      </c>
      <c r="C74" s="111">
        <f>EXP(E74-(F74/(0.008314*(273.15+$C$4))))</f>
        <v>1.0004436388128359</v>
      </c>
      <c r="D74" s="112">
        <f>EXP($E74-($F74/(0.008314*(273.15+25))))</f>
        <v>1.0004436388128359</v>
      </c>
      <c r="E74" s="43">
        <v>18.715</v>
      </c>
      <c r="F74" s="41">
        <v>46.39</v>
      </c>
      <c r="G74" s="106"/>
      <c r="H74" s="107"/>
      <c r="I74" s="7"/>
      <c r="J74" s="4"/>
      <c r="K74" s="4"/>
      <c r="L74" s="54"/>
      <c r="M74" s="58"/>
      <c r="N74" s="4"/>
      <c r="O74" s="4"/>
      <c r="P74" s="4"/>
      <c r="Q74" s="15"/>
      <c r="R74" s="4"/>
      <c r="S74" s="4"/>
      <c r="T74" s="4"/>
      <c r="U74" s="4"/>
      <c r="V74" s="178"/>
      <c r="W74" s="178"/>
      <c r="X74" s="178"/>
      <c r="Y74" s="178"/>
      <c r="Z74" s="178"/>
      <c r="AA74" s="178"/>
      <c r="AB74" s="178"/>
      <c r="AC74" s="178"/>
      <c r="AD74" s="178"/>
      <c r="AE74" s="178"/>
      <c r="AF74" s="178"/>
      <c r="AG74" s="178"/>
      <c r="AH74" s="178"/>
      <c r="AI74" s="178"/>
    </row>
    <row r="75" spans="1:35" ht="15" customHeight="1" x14ac:dyDescent="0.25">
      <c r="A75" s="55"/>
      <c r="B75" s="115" t="s">
        <v>88</v>
      </c>
      <c r="C75" s="116">
        <f>(EXP($E75-$F75/(0.008314*(273.15+$C$4))))/(1+EXP(($H75*($C$4+273.15)-$G75)/(0.008314*($C$4+273.15))))</f>
        <v>1.000157574143463</v>
      </c>
      <c r="D75" s="117">
        <f>(EXP($E75-$F75/(0.008314*(273.15+25))))/(1+EXP(($H75*(25+273.15)-$G75)/(0.008314*(25+273.15))))</f>
        <v>1.000157574143463</v>
      </c>
      <c r="E75" s="118">
        <v>20.010000000000002</v>
      </c>
      <c r="F75" s="119">
        <v>49.6</v>
      </c>
      <c r="G75" s="119">
        <v>437.4</v>
      </c>
      <c r="H75" s="120">
        <v>1.4</v>
      </c>
      <c r="I75" s="121"/>
      <c r="J75" s="59"/>
      <c r="K75" s="59"/>
      <c r="L75" s="58"/>
      <c r="M75" s="54"/>
      <c r="N75" s="58"/>
      <c r="O75" s="58"/>
      <c r="P75" s="58"/>
      <c r="Q75" s="59"/>
      <c r="R75" s="59"/>
      <c r="S75" s="59"/>
      <c r="T75" s="59"/>
      <c r="U75" s="59"/>
      <c r="V75" s="178"/>
      <c r="W75" s="178"/>
      <c r="X75" s="178"/>
      <c r="Y75" s="178"/>
      <c r="Z75" s="178"/>
      <c r="AA75" s="178"/>
      <c r="AB75" s="178"/>
      <c r="AC75" s="178"/>
      <c r="AD75" s="178"/>
      <c r="AE75" s="178"/>
      <c r="AF75" s="178"/>
      <c r="AG75" s="178"/>
      <c r="AH75" s="178"/>
      <c r="AI75" s="178"/>
    </row>
    <row r="76" spans="1:35" ht="12" customHeight="1" x14ac:dyDescent="0.25">
      <c r="A76" s="4"/>
      <c r="B76" s="87"/>
      <c r="C76" s="87"/>
      <c r="D76" s="87"/>
      <c r="E76" s="87"/>
      <c r="F76" s="122"/>
      <c r="G76" s="87"/>
      <c r="H76" s="87"/>
      <c r="I76" s="4"/>
      <c r="J76" s="4"/>
      <c r="K76" s="4"/>
      <c r="L76" s="4"/>
      <c r="M76" s="4"/>
      <c r="N76" s="4"/>
      <c r="O76" s="4"/>
      <c r="P76" s="4"/>
      <c r="Q76" s="4"/>
      <c r="R76" s="4"/>
      <c r="S76" s="4"/>
      <c r="T76" s="4"/>
      <c r="U76" s="4"/>
      <c r="V76" s="178"/>
      <c r="W76" s="178"/>
      <c r="X76" s="178"/>
      <c r="Y76" s="178"/>
      <c r="Z76" s="178"/>
      <c r="AA76" s="178"/>
      <c r="AB76" s="178"/>
      <c r="AC76" s="178"/>
      <c r="AD76" s="178"/>
      <c r="AE76" s="178"/>
      <c r="AF76" s="178"/>
      <c r="AG76" s="178"/>
      <c r="AH76" s="178"/>
      <c r="AI76" s="178"/>
    </row>
    <row r="77" spans="1:35" ht="12" customHeight="1" x14ac:dyDescent="0.25">
      <c r="A77" s="4"/>
      <c r="B77" s="4"/>
      <c r="C77" s="4"/>
      <c r="D77" s="4"/>
      <c r="E77" s="4"/>
      <c r="F77" s="75"/>
      <c r="G77" s="4"/>
      <c r="H77" s="4"/>
      <c r="I77" s="4"/>
      <c r="J77" s="4"/>
      <c r="K77" s="4"/>
      <c r="L77" s="4"/>
      <c r="M77" s="4"/>
      <c r="N77" s="4"/>
      <c r="O77" s="4"/>
      <c r="P77" s="4"/>
      <c r="Q77" s="4"/>
      <c r="R77" s="4"/>
      <c r="S77" s="4"/>
      <c r="T77" s="4"/>
      <c r="U77" s="4"/>
      <c r="V77" s="178"/>
      <c r="W77" s="178"/>
      <c r="X77" s="178"/>
      <c r="Y77" s="178"/>
      <c r="Z77" s="178"/>
      <c r="AA77" s="178"/>
      <c r="AB77" s="178"/>
      <c r="AC77" s="178"/>
      <c r="AD77" s="178"/>
      <c r="AE77" s="178"/>
      <c r="AF77" s="178"/>
      <c r="AG77" s="178"/>
      <c r="AH77" s="178"/>
      <c r="AI77" s="178"/>
    </row>
    <row r="78" spans="1:35" ht="16.5" customHeight="1" x14ac:dyDescent="0.25">
      <c r="A78" s="4"/>
      <c r="B78" s="5"/>
      <c r="C78" s="5"/>
      <c r="D78" s="5"/>
      <c r="E78" s="123"/>
      <c r="F78" s="123"/>
      <c r="G78" s="123"/>
      <c r="H78" s="123"/>
      <c r="I78" s="4"/>
      <c r="J78" s="4"/>
      <c r="K78" s="4"/>
      <c r="L78" s="4"/>
      <c r="M78" s="4"/>
      <c r="N78" s="4"/>
      <c r="O78" s="4"/>
      <c r="P78" s="4"/>
      <c r="Q78" s="4"/>
      <c r="R78" s="4"/>
      <c r="S78" s="4"/>
      <c r="T78" s="4"/>
      <c r="U78" s="4"/>
      <c r="V78" s="178"/>
      <c r="W78" s="178"/>
      <c r="X78" s="178"/>
      <c r="Y78" s="178"/>
      <c r="Z78" s="178"/>
      <c r="AA78" s="178"/>
      <c r="AB78" s="178"/>
      <c r="AC78" s="178"/>
      <c r="AD78" s="178"/>
      <c r="AE78" s="178"/>
      <c r="AF78" s="178"/>
      <c r="AG78" s="178"/>
      <c r="AH78" s="178"/>
      <c r="AI78" s="178"/>
    </row>
    <row r="79" spans="1:35" ht="12" customHeight="1" x14ac:dyDescent="0.25">
      <c r="A79" s="6"/>
      <c r="B79" s="93" t="s">
        <v>98</v>
      </c>
      <c r="C79" s="72"/>
      <c r="D79" s="72"/>
      <c r="E79" s="72"/>
      <c r="F79" s="94"/>
      <c r="G79" s="72"/>
      <c r="H79" s="73"/>
      <c r="I79" s="129"/>
      <c r="J79" s="4"/>
      <c r="K79" s="4"/>
      <c r="L79" s="4"/>
      <c r="M79" s="4"/>
      <c r="N79" s="4"/>
      <c r="O79" s="4"/>
      <c r="P79" s="4"/>
      <c r="Q79" s="4"/>
      <c r="R79" s="4"/>
      <c r="S79" s="4"/>
      <c r="T79" s="4"/>
      <c r="U79" s="4"/>
      <c r="V79" s="178"/>
      <c r="W79" s="178"/>
      <c r="X79" s="178"/>
      <c r="Y79" s="178"/>
      <c r="Z79" s="178"/>
      <c r="AA79" s="178"/>
      <c r="AB79" s="178"/>
      <c r="AC79" s="178"/>
      <c r="AD79" s="178"/>
      <c r="AE79" s="178"/>
      <c r="AF79" s="178"/>
      <c r="AG79" s="178"/>
      <c r="AH79" s="178"/>
      <c r="AI79" s="178"/>
    </row>
    <row r="80" spans="1:35" ht="12" customHeight="1" x14ac:dyDescent="0.35">
      <c r="A80" s="6"/>
      <c r="B80" s="130" t="s">
        <v>82</v>
      </c>
      <c r="C80" s="131" t="s">
        <v>13</v>
      </c>
      <c r="D80" s="131" t="s">
        <v>14</v>
      </c>
      <c r="E80" s="132" t="s">
        <v>15</v>
      </c>
      <c r="F80" s="133" t="s">
        <v>29</v>
      </c>
      <c r="G80" s="299" t="s">
        <v>16</v>
      </c>
      <c r="H80" s="134" t="s">
        <v>72</v>
      </c>
      <c r="I80" s="129"/>
      <c r="J80" s="4"/>
      <c r="K80" s="4"/>
      <c r="L80" s="4"/>
      <c r="M80" s="4"/>
      <c r="N80" s="4"/>
      <c r="O80" s="4"/>
      <c r="P80" s="4"/>
      <c r="Q80" s="4"/>
      <c r="R80" s="4"/>
      <c r="S80" s="4"/>
      <c r="T80" s="4"/>
      <c r="U80" s="4"/>
      <c r="V80" s="178"/>
      <c r="W80" s="178"/>
      <c r="X80" s="178"/>
      <c r="Y80" s="178"/>
      <c r="Z80" s="178"/>
      <c r="AA80" s="178"/>
      <c r="AB80" s="178"/>
      <c r="AC80" s="178"/>
      <c r="AD80" s="178"/>
      <c r="AE80" s="178"/>
      <c r="AF80" s="178"/>
      <c r="AG80" s="178"/>
      <c r="AH80" s="178"/>
      <c r="AI80" s="178"/>
    </row>
    <row r="81" spans="1:35" ht="12" hidden="1" customHeight="1" x14ac:dyDescent="0.25">
      <c r="A81" s="6"/>
      <c r="B81" s="135">
        <v>1</v>
      </c>
      <c r="C81" s="136">
        <f t="shared" ref="C81:C112" si="9">$C$44*((B81)-$C$69)/((B81)+$C$67*(1+$C$6/$C$68))-$C$47</f>
        <v>-3.9163154883636677</v>
      </c>
      <c r="D81" s="136">
        <f t="shared" ref="D81:D112" si="10">$C$45*(((B81)-$C$69)/(4*(B81)+8*$C$69))-$C$47</f>
        <v>-6.7682944358548083</v>
      </c>
      <c r="E81" s="136">
        <f t="shared" ref="E81:E112" si="11">3*$C$46+$C$49*(D81+$C$47)/(B81/(2*$C$69)-0.5)</f>
        <v>14.309648966667801</v>
      </c>
      <c r="F81" s="137">
        <f t="shared" ref="F81:F112" si="12">IF(C81&lt;0,-1*MIN(ABS(C81),ABS(D81),ABS(E81)),MIN(ABS(C81),ABS(D81),ABS(E81)))</f>
        <v>-3.9163154883636677</v>
      </c>
      <c r="G81" s="137">
        <f t="shared" ref="G81:G112" si="13">(F81+$C$47)*(4*B81+8*$C$69)/(B81-$C$69)</f>
        <v>35.219911468651851</v>
      </c>
      <c r="H81" s="138">
        <f t="shared" ref="H81:H112" si="14">G81/4</f>
        <v>8.8049778671629628</v>
      </c>
      <c r="I81" s="129"/>
      <c r="J81" s="4"/>
      <c r="K81" s="4"/>
      <c r="L81" s="4"/>
      <c r="M81" s="4"/>
      <c r="N81" s="4"/>
      <c r="O81" s="4"/>
      <c r="P81" s="4"/>
      <c r="Q81" s="4"/>
      <c r="R81" s="4"/>
      <c r="S81" s="4"/>
      <c r="T81" s="4"/>
      <c r="U81" s="4"/>
      <c r="V81" s="178"/>
      <c r="W81" s="178"/>
      <c r="X81" s="178"/>
      <c r="Y81" s="178"/>
      <c r="Z81" s="178"/>
      <c r="AA81" s="178"/>
      <c r="AB81" s="178"/>
      <c r="AC81" s="178"/>
      <c r="AD81" s="178"/>
      <c r="AE81" s="178"/>
      <c r="AF81" s="178"/>
      <c r="AG81" s="178"/>
      <c r="AH81" s="178"/>
      <c r="AI81" s="178"/>
    </row>
    <row r="82" spans="1:35" ht="12" hidden="1" customHeight="1" x14ac:dyDescent="0.25">
      <c r="A82" s="6"/>
      <c r="B82" s="139">
        <v>2</v>
      </c>
      <c r="C82" s="105">
        <f t="shared" si="9"/>
        <v>-2.9967478699213368</v>
      </c>
      <c r="D82" s="105">
        <f t="shared" si="10"/>
        <v>-4.6764392319038803</v>
      </c>
      <c r="E82" s="105">
        <f t="shared" si="11"/>
        <v>14.309648966667801</v>
      </c>
      <c r="F82" s="140">
        <f t="shared" si="12"/>
        <v>-2.9967478699213368</v>
      </c>
      <c r="G82" s="140">
        <f t="shared" si="13"/>
        <v>38.152651145392561</v>
      </c>
      <c r="H82" s="138">
        <f t="shared" si="14"/>
        <v>9.5381627863481402</v>
      </c>
      <c r="I82" s="129"/>
      <c r="J82" s="4"/>
      <c r="K82" s="4"/>
      <c r="L82" s="4"/>
      <c r="M82" s="4"/>
      <c r="N82" s="4"/>
      <c r="O82" s="4"/>
      <c r="P82" s="4"/>
      <c r="Q82" s="4"/>
      <c r="R82" s="4"/>
      <c r="S82" s="4"/>
      <c r="T82" s="4"/>
      <c r="U82" s="4"/>
      <c r="V82" s="178"/>
      <c r="W82" s="178"/>
      <c r="X82" s="178"/>
      <c r="Y82" s="178"/>
      <c r="Z82" s="178"/>
      <c r="AA82" s="178"/>
      <c r="AB82" s="178"/>
      <c r="AC82" s="178"/>
      <c r="AD82" s="178"/>
      <c r="AE82" s="178"/>
      <c r="AF82" s="178"/>
      <c r="AG82" s="178"/>
      <c r="AH82" s="178"/>
      <c r="AI82" s="178"/>
    </row>
    <row r="83" spans="1:35" ht="12" customHeight="1" x14ac:dyDescent="0.25">
      <c r="A83" s="6"/>
      <c r="B83" s="139">
        <v>3</v>
      </c>
      <c r="C83" s="105">
        <f t="shared" si="9"/>
        <v>-2.1055891940310985</v>
      </c>
      <c r="D83" s="105">
        <f t="shared" si="10"/>
        <v>-2.9347823031780953</v>
      </c>
      <c r="E83" s="105">
        <f t="shared" si="11"/>
        <v>14.309648966667801</v>
      </c>
      <c r="F83" s="140">
        <f t="shared" si="12"/>
        <v>-2.1055891940310985</v>
      </c>
      <c r="G83" s="140">
        <f t="shared" si="13"/>
        <v>40.994787334879241</v>
      </c>
      <c r="H83" s="138">
        <f t="shared" si="14"/>
        <v>10.24869683371981</v>
      </c>
      <c r="I83" s="129"/>
      <c r="J83" s="4"/>
      <c r="K83" s="4"/>
      <c r="L83" s="4"/>
      <c r="M83" s="4"/>
      <c r="N83" s="4"/>
      <c r="O83" s="4"/>
      <c r="P83" s="4"/>
      <c r="Q83" s="4"/>
      <c r="R83" s="4"/>
      <c r="S83" s="4"/>
      <c r="T83" s="4"/>
      <c r="U83" s="4"/>
      <c r="V83" s="178"/>
      <c r="W83" s="178"/>
      <c r="X83" s="178"/>
      <c r="Y83" s="178"/>
      <c r="Z83" s="178"/>
      <c r="AA83" s="178"/>
      <c r="AB83" s="178"/>
      <c r="AC83" s="178"/>
      <c r="AD83" s="178"/>
      <c r="AE83" s="178"/>
      <c r="AF83" s="178"/>
      <c r="AG83" s="178"/>
      <c r="AH83" s="178"/>
      <c r="AI83" s="178"/>
    </row>
    <row r="84" spans="1:35" ht="12" customHeight="1" x14ac:dyDescent="0.25">
      <c r="A84" s="6"/>
      <c r="B84" s="139">
        <v>4</v>
      </c>
      <c r="C84" s="105">
        <f t="shared" si="9"/>
        <v>-1.2415429965570859</v>
      </c>
      <c r="D84" s="105">
        <f t="shared" si="10"/>
        <v>-1.4621758980076409</v>
      </c>
      <c r="E84" s="105">
        <f t="shared" si="11"/>
        <v>14.309648966667801</v>
      </c>
      <c r="F84" s="140">
        <f t="shared" si="12"/>
        <v>-1.2415429965570859</v>
      </c>
      <c r="G84" s="140">
        <f t="shared" si="13"/>
        <v>43.75045479755196</v>
      </c>
      <c r="H84" s="138">
        <f t="shared" si="14"/>
        <v>10.93761369938799</v>
      </c>
      <c r="I84" s="129"/>
      <c r="J84" s="4"/>
      <c r="K84" s="4"/>
      <c r="L84" s="4"/>
      <c r="M84" s="4"/>
      <c r="N84" s="4"/>
      <c r="O84" s="4"/>
      <c r="P84" s="4"/>
      <c r="Q84" s="4"/>
      <c r="R84" s="4"/>
      <c r="S84" s="4"/>
      <c r="T84" s="4"/>
      <c r="U84" s="4"/>
      <c r="V84" s="178"/>
      <c r="W84" s="178"/>
      <c r="X84" s="178"/>
      <c r="Y84" s="178"/>
      <c r="Z84" s="178"/>
      <c r="AA84" s="178"/>
      <c r="AB84" s="178"/>
      <c r="AC84" s="178"/>
      <c r="AD84" s="178"/>
      <c r="AE84" s="178"/>
      <c r="AF84" s="178"/>
      <c r="AG84" s="178"/>
      <c r="AH84" s="178"/>
      <c r="AI84" s="178"/>
    </row>
    <row r="85" spans="1:35" ht="12" customHeight="1" x14ac:dyDescent="0.25">
      <c r="A85" s="6"/>
      <c r="B85" s="139">
        <v>5</v>
      </c>
      <c r="C85" s="105">
        <f t="shared" si="9"/>
        <v>-0.40339051818583643</v>
      </c>
      <c r="D85" s="105">
        <f t="shared" si="10"/>
        <v>-0.20074595869828005</v>
      </c>
      <c r="E85" s="105">
        <f t="shared" si="11"/>
        <v>14.309648966667801</v>
      </c>
      <c r="F85" s="140">
        <f t="shared" si="12"/>
        <v>-0.20074595869828005</v>
      </c>
      <c r="G85" s="140">
        <f t="shared" si="13"/>
        <v>67.888995433364101</v>
      </c>
      <c r="H85" s="138">
        <f t="shared" si="14"/>
        <v>16.972248858341025</v>
      </c>
      <c r="I85" s="129"/>
      <c r="J85" s="4"/>
      <c r="K85" s="4"/>
      <c r="L85" s="4"/>
      <c r="M85" s="4"/>
      <c r="N85" s="4"/>
      <c r="O85" s="4"/>
      <c r="P85" s="4"/>
      <c r="Q85" s="4"/>
      <c r="R85" s="4"/>
      <c r="S85" s="4"/>
      <c r="T85" s="4"/>
      <c r="U85" s="4"/>
      <c r="V85" s="178"/>
      <c r="W85" s="178"/>
      <c r="X85" s="178"/>
      <c r="Y85" s="178"/>
      <c r="Z85" s="178"/>
      <c r="AA85" s="178"/>
      <c r="AB85" s="178"/>
      <c r="AC85" s="178"/>
      <c r="AD85" s="178"/>
      <c r="AE85" s="178"/>
      <c r="AF85" s="178"/>
      <c r="AG85" s="178"/>
      <c r="AH85" s="178"/>
      <c r="AI85" s="178"/>
    </row>
    <row r="86" spans="1:35" ht="12" customHeight="1" x14ac:dyDescent="0.25">
      <c r="A86" s="6"/>
      <c r="B86" s="139">
        <v>7.5</v>
      </c>
      <c r="C86" s="105">
        <f t="shared" si="9"/>
        <v>1.58606842484148</v>
      </c>
      <c r="D86" s="105">
        <f t="shared" si="10"/>
        <v>2.2817205004032575</v>
      </c>
      <c r="E86" s="105">
        <f t="shared" si="11"/>
        <v>14.309648966667801</v>
      </c>
      <c r="F86" s="140">
        <f t="shared" si="12"/>
        <v>1.58606842484148</v>
      </c>
      <c r="G86" s="140">
        <f t="shared" si="13"/>
        <v>52.768441120284599</v>
      </c>
      <c r="H86" s="138">
        <f t="shared" si="14"/>
        <v>13.19211028007115</v>
      </c>
      <c r="I86" s="129"/>
      <c r="J86" s="4"/>
      <c r="K86" s="4"/>
      <c r="L86" s="4"/>
      <c r="M86" s="4"/>
      <c r="N86" s="4"/>
      <c r="O86" s="4"/>
      <c r="P86" s="4"/>
      <c r="Q86" s="4"/>
      <c r="R86" s="4"/>
      <c r="S86" s="4"/>
      <c r="T86" s="4"/>
      <c r="U86" s="4"/>
      <c r="V86" s="178"/>
      <c r="W86" s="178"/>
      <c r="X86" s="178"/>
      <c r="Y86" s="178"/>
      <c r="Z86" s="178"/>
      <c r="AA86" s="178"/>
      <c r="AB86" s="178"/>
      <c r="AC86" s="178"/>
      <c r="AD86" s="178"/>
      <c r="AE86" s="178"/>
      <c r="AF86" s="178"/>
      <c r="AG86" s="178"/>
      <c r="AH86" s="178"/>
      <c r="AI86" s="178"/>
    </row>
    <row r="87" spans="1:35" ht="12" customHeight="1" x14ac:dyDescent="0.25">
      <c r="A87" s="6"/>
      <c r="B87" s="139">
        <v>10</v>
      </c>
      <c r="C87" s="105">
        <f t="shared" si="9"/>
        <v>3.4368657268735756</v>
      </c>
      <c r="D87" s="105">
        <f t="shared" si="10"/>
        <v>4.1090682043205593</v>
      </c>
      <c r="E87" s="105">
        <f t="shared" si="11"/>
        <v>14.309648966667801</v>
      </c>
      <c r="F87" s="140">
        <f t="shared" si="12"/>
        <v>3.4368657268735756</v>
      </c>
      <c r="G87" s="140">
        <f t="shared" si="13"/>
        <v>58.671113824733006</v>
      </c>
      <c r="H87" s="138">
        <f t="shared" si="14"/>
        <v>14.667778456183251</v>
      </c>
      <c r="I87" s="129"/>
      <c r="J87" s="4"/>
      <c r="K87" s="4"/>
      <c r="L87" s="4"/>
      <c r="M87" s="4"/>
      <c r="N87" s="4"/>
      <c r="O87" s="4"/>
      <c r="P87" s="4"/>
      <c r="Q87" s="4"/>
      <c r="R87" s="4"/>
      <c r="S87" s="4"/>
      <c r="T87" s="4"/>
      <c r="U87" s="4"/>
      <c r="V87" s="178"/>
      <c r="W87" s="178"/>
      <c r="X87" s="178"/>
      <c r="Y87" s="178"/>
      <c r="Z87" s="178"/>
      <c r="AA87" s="178"/>
      <c r="AB87" s="178"/>
      <c r="AC87" s="178"/>
      <c r="AD87" s="178"/>
      <c r="AE87" s="178"/>
      <c r="AF87" s="178"/>
      <c r="AG87" s="178"/>
      <c r="AH87" s="178"/>
      <c r="AI87" s="178"/>
    </row>
    <row r="88" spans="1:35" ht="12" customHeight="1" x14ac:dyDescent="0.25">
      <c r="A88" s="6"/>
      <c r="B88" s="139">
        <v>12.5</v>
      </c>
      <c r="C88" s="105">
        <f t="shared" si="9"/>
        <v>5.1630098974417269</v>
      </c>
      <c r="D88" s="105">
        <f t="shared" si="10"/>
        <v>5.5103950021498065</v>
      </c>
      <c r="E88" s="105">
        <f t="shared" si="11"/>
        <v>14.309648966667801</v>
      </c>
      <c r="F88" s="140">
        <f t="shared" si="12"/>
        <v>5.1630098974417269</v>
      </c>
      <c r="G88" s="140">
        <f t="shared" si="13"/>
        <v>64.176235357149579</v>
      </c>
      <c r="H88" s="138">
        <f t="shared" si="14"/>
        <v>16.044058839287395</v>
      </c>
      <c r="I88" s="129"/>
      <c r="J88" s="4"/>
      <c r="K88" s="4"/>
      <c r="L88" s="4"/>
      <c r="M88" s="4"/>
      <c r="N88" s="4"/>
      <c r="O88" s="4"/>
      <c r="P88" s="4"/>
      <c r="Q88" s="4"/>
      <c r="R88" s="4"/>
      <c r="S88" s="4"/>
      <c r="T88" s="4"/>
      <c r="U88" s="4"/>
      <c r="V88" s="178"/>
      <c r="W88" s="178"/>
      <c r="X88" s="178"/>
      <c r="Y88" s="178"/>
      <c r="Z88" s="178"/>
      <c r="AA88" s="178"/>
      <c r="AB88" s="178"/>
      <c r="AC88" s="178"/>
      <c r="AD88" s="178"/>
      <c r="AE88" s="178"/>
      <c r="AF88" s="178"/>
      <c r="AG88" s="178"/>
      <c r="AH88" s="178"/>
      <c r="AI88" s="178"/>
    </row>
    <row r="89" spans="1:35" ht="12" customHeight="1" x14ac:dyDescent="0.25">
      <c r="A89" s="6"/>
      <c r="B89" s="139">
        <v>15</v>
      </c>
      <c r="C89" s="105">
        <f t="shared" si="9"/>
        <v>6.7766839452723318</v>
      </c>
      <c r="D89" s="105">
        <f t="shared" si="10"/>
        <v>6.6191288010000013</v>
      </c>
      <c r="E89" s="105">
        <f t="shared" si="11"/>
        <v>14.309648966667801</v>
      </c>
      <c r="F89" s="140">
        <f t="shared" si="12"/>
        <v>6.6191288010000013</v>
      </c>
      <c r="G89" s="140">
        <f t="shared" si="13"/>
        <v>67.888995433364101</v>
      </c>
      <c r="H89" s="138">
        <f t="shared" si="14"/>
        <v>16.972248858341025</v>
      </c>
      <c r="I89" s="129"/>
      <c r="J89" s="4"/>
      <c r="K89" s="4"/>
      <c r="L89" s="4"/>
      <c r="M89" s="4"/>
      <c r="N89" s="4"/>
      <c r="O89" s="4"/>
      <c r="P89" s="4"/>
      <c r="Q89" s="4"/>
      <c r="R89" s="4"/>
      <c r="S89" s="4"/>
      <c r="T89" s="4"/>
      <c r="U89" s="4"/>
      <c r="V89" s="178"/>
      <c r="W89" s="178"/>
      <c r="X89" s="178"/>
      <c r="Y89" s="178"/>
      <c r="Z89" s="178"/>
      <c r="AA89" s="178"/>
      <c r="AB89" s="178"/>
      <c r="AC89" s="178"/>
      <c r="AD89" s="178"/>
      <c r="AE89" s="178"/>
      <c r="AF89" s="178"/>
      <c r="AG89" s="178"/>
      <c r="AH89" s="178"/>
      <c r="AI89" s="178"/>
    </row>
    <row r="90" spans="1:35" ht="12" customHeight="1" x14ac:dyDescent="0.25">
      <c r="A90" s="6"/>
      <c r="B90" s="139">
        <v>17.5</v>
      </c>
      <c r="C90" s="105">
        <f t="shared" si="9"/>
        <v>8.2885333561424428</v>
      </c>
      <c r="D90" s="105">
        <f t="shared" si="10"/>
        <v>7.5182458618254806</v>
      </c>
      <c r="E90" s="105">
        <f t="shared" si="11"/>
        <v>14.309648966667801</v>
      </c>
      <c r="F90" s="140">
        <f t="shared" si="12"/>
        <v>7.5182458618254806</v>
      </c>
      <c r="G90" s="140">
        <f t="shared" si="13"/>
        <v>67.888995433364101</v>
      </c>
      <c r="H90" s="138">
        <f t="shared" si="14"/>
        <v>16.972248858341025</v>
      </c>
      <c r="I90" s="129"/>
      <c r="J90" s="4"/>
      <c r="K90" s="4"/>
      <c r="L90" s="4"/>
      <c r="M90" s="4"/>
      <c r="N90" s="4"/>
      <c r="O90" s="4"/>
      <c r="P90" s="4"/>
      <c r="Q90" s="4"/>
      <c r="R90" s="4"/>
      <c r="S90" s="4"/>
      <c r="T90" s="4"/>
      <c r="U90" s="4"/>
      <c r="V90" s="178"/>
      <c r="W90" s="178"/>
      <c r="X90" s="178"/>
      <c r="Y90" s="178"/>
      <c r="Z90" s="178"/>
      <c r="AA90" s="178"/>
      <c r="AB90" s="178"/>
      <c r="AC90" s="178"/>
      <c r="AD90" s="178"/>
      <c r="AE90" s="178"/>
      <c r="AF90" s="178"/>
      <c r="AG90" s="178"/>
      <c r="AH90" s="178"/>
      <c r="AI90" s="178"/>
    </row>
    <row r="91" spans="1:35" ht="12" customHeight="1" x14ac:dyDescent="0.25">
      <c r="A91" s="6"/>
      <c r="B91" s="139">
        <v>20</v>
      </c>
      <c r="C91" s="105">
        <f t="shared" si="9"/>
        <v>9.7079012229386556</v>
      </c>
      <c r="D91" s="105">
        <f t="shared" si="10"/>
        <v>8.2620572477566405</v>
      </c>
      <c r="E91" s="105">
        <f t="shared" si="11"/>
        <v>14.309648966667801</v>
      </c>
      <c r="F91" s="140">
        <f t="shared" si="12"/>
        <v>8.2620572477566405</v>
      </c>
      <c r="G91" s="140">
        <f t="shared" si="13"/>
        <v>67.888995433364101</v>
      </c>
      <c r="H91" s="138">
        <f t="shared" si="14"/>
        <v>16.972248858341025</v>
      </c>
      <c r="I91" s="129"/>
      <c r="J91" s="4"/>
      <c r="K91" s="4"/>
      <c r="L91" s="4"/>
      <c r="M91" s="4"/>
      <c r="N91" s="4"/>
      <c r="O91" s="4"/>
      <c r="P91" s="4"/>
      <c r="Q91" s="4"/>
      <c r="R91" s="4"/>
      <c r="S91" s="4"/>
      <c r="T91" s="4"/>
      <c r="U91" s="4"/>
      <c r="V91" s="178"/>
      <c r="W91" s="178"/>
      <c r="X91" s="178"/>
      <c r="Y91" s="178"/>
      <c r="Z91" s="178"/>
      <c r="AA91" s="178"/>
      <c r="AB91" s="178"/>
      <c r="AC91" s="178"/>
      <c r="AD91" s="178"/>
      <c r="AE91" s="178"/>
      <c r="AF91" s="178"/>
      <c r="AG91" s="178"/>
      <c r="AH91" s="178"/>
      <c r="AI91" s="178"/>
    </row>
    <row r="92" spans="1:35" ht="12" customHeight="1" x14ac:dyDescent="0.25">
      <c r="A92" s="6"/>
      <c r="B92" s="139">
        <v>22.5</v>
      </c>
      <c r="C92" s="105">
        <f t="shared" si="9"/>
        <v>11.043021506783493</v>
      </c>
      <c r="D92" s="105">
        <f t="shared" si="10"/>
        <v>8.8876031860215683</v>
      </c>
      <c r="E92" s="105">
        <f t="shared" si="11"/>
        <v>14.309648966667801</v>
      </c>
      <c r="F92" s="140">
        <f t="shared" si="12"/>
        <v>8.8876031860215683</v>
      </c>
      <c r="G92" s="140">
        <f t="shared" si="13"/>
        <v>67.888995433364116</v>
      </c>
      <c r="H92" s="138">
        <f t="shared" si="14"/>
        <v>16.972248858341029</v>
      </c>
      <c r="I92" s="129"/>
      <c r="J92" s="4"/>
      <c r="K92" s="4"/>
      <c r="L92" s="4"/>
      <c r="M92" s="4"/>
      <c r="N92" s="4"/>
      <c r="O92" s="4"/>
      <c r="P92" s="4"/>
      <c r="Q92" s="4"/>
      <c r="R92" s="4"/>
      <c r="S92" s="4"/>
      <c r="T92" s="4"/>
      <c r="U92" s="4"/>
      <c r="V92" s="178"/>
      <c r="W92" s="178"/>
      <c r="X92" s="178"/>
      <c r="Y92" s="178"/>
      <c r="Z92" s="178"/>
      <c r="AA92" s="178"/>
      <c r="AB92" s="178"/>
      <c r="AC92" s="178"/>
      <c r="AD92" s="178"/>
      <c r="AE92" s="178"/>
      <c r="AF92" s="178"/>
      <c r="AG92" s="178"/>
      <c r="AH92" s="178"/>
      <c r="AI92" s="178"/>
    </row>
    <row r="93" spans="1:35" ht="12" customHeight="1" x14ac:dyDescent="0.25">
      <c r="A93" s="6"/>
      <c r="B93" s="139">
        <v>25</v>
      </c>
      <c r="C93" s="105">
        <f t="shared" si="9"/>
        <v>12.301178876590022</v>
      </c>
      <c r="D93" s="105">
        <f t="shared" si="10"/>
        <v>9.421012611265164</v>
      </c>
      <c r="E93" s="105">
        <f t="shared" si="11"/>
        <v>14.309648966667801</v>
      </c>
      <c r="F93" s="140">
        <f t="shared" si="12"/>
        <v>9.421012611265164</v>
      </c>
      <c r="G93" s="140">
        <f t="shared" si="13"/>
        <v>67.888995433364101</v>
      </c>
      <c r="H93" s="138">
        <f t="shared" si="14"/>
        <v>16.972248858341025</v>
      </c>
      <c r="I93" s="129"/>
      <c r="J93" s="4"/>
      <c r="K93" s="4"/>
      <c r="L93" s="4"/>
      <c r="M93" s="4"/>
      <c r="N93" s="4"/>
      <c r="O93" s="4"/>
      <c r="P93" s="4"/>
      <c r="Q93" s="4"/>
      <c r="R93" s="4"/>
      <c r="S93" s="4"/>
      <c r="T93" s="4"/>
      <c r="U93" s="4"/>
      <c r="V93" s="178"/>
      <c r="W93" s="178"/>
      <c r="X93" s="178"/>
      <c r="Y93" s="178"/>
      <c r="Z93" s="178"/>
      <c r="AA93" s="178"/>
      <c r="AB93" s="178"/>
      <c r="AC93" s="178"/>
      <c r="AD93" s="178"/>
      <c r="AE93" s="178"/>
      <c r="AF93" s="178"/>
      <c r="AG93" s="178"/>
      <c r="AH93" s="178"/>
      <c r="AI93" s="178"/>
    </row>
    <row r="94" spans="1:35" ht="12" customHeight="1" x14ac:dyDescent="0.25">
      <c r="A94" s="6"/>
      <c r="B94" s="139">
        <v>27.5</v>
      </c>
      <c r="C94" s="105">
        <f t="shared" si="9"/>
        <v>13.488841681182786</v>
      </c>
      <c r="D94" s="105">
        <f t="shared" si="10"/>
        <v>9.8812453752098168</v>
      </c>
      <c r="E94" s="105">
        <f t="shared" si="11"/>
        <v>14.309648966667801</v>
      </c>
      <c r="F94" s="140">
        <f t="shared" si="12"/>
        <v>9.8812453752098168</v>
      </c>
      <c r="G94" s="140">
        <f t="shared" si="13"/>
        <v>67.888995433364116</v>
      </c>
      <c r="H94" s="138">
        <f t="shared" si="14"/>
        <v>16.972248858341029</v>
      </c>
      <c r="I94" s="129"/>
      <c r="J94" s="4"/>
      <c r="K94" s="4"/>
      <c r="L94" s="4"/>
      <c r="M94" s="4"/>
      <c r="N94" s="4"/>
      <c r="O94" s="4"/>
      <c r="P94" s="4"/>
      <c r="Q94" s="4"/>
      <c r="R94" s="4"/>
      <c r="S94" s="4"/>
      <c r="T94" s="4"/>
      <c r="U94" s="4"/>
      <c r="V94" s="178"/>
      <c r="W94" s="178"/>
      <c r="X94" s="178"/>
      <c r="Y94" s="178"/>
      <c r="Z94" s="178"/>
      <c r="AA94" s="178"/>
      <c r="AB94" s="178"/>
      <c r="AC94" s="178"/>
      <c r="AD94" s="178"/>
      <c r="AE94" s="178"/>
      <c r="AF94" s="178"/>
      <c r="AG94" s="178"/>
      <c r="AH94" s="178"/>
      <c r="AI94" s="178"/>
    </row>
    <row r="95" spans="1:35" ht="12" customHeight="1" x14ac:dyDescent="0.25">
      <c r="A95" s="6"/>
      <c r="B95" s="139">
        <v>30</v>
      </c>
      <c r="C95" s="105">
        <f t="shared" si="9"/>
        <v>14.611773179239648</v>
      </c>
      <c r="D95" s="105">
        <f t="shared" si="10"/>
        <v>10.282393174805637</v>
      </c>
      <c r="E95" s="105">
        <f t="shared" si="11"/>
        <v>14.309648966667801</v>
      </c>
      <c r="F95" s="140">
        <f t="shared" si="12"/>
        <v>10.282393174805637</v>
      </c>
      <c r="G95" s="140">
        <f t="shared" si="13"/>
        <v>67.888995433364101</v>
      </c>
      <c r="H95" s="138">
        <f t="shared" si="14"/>
        <v>16.972248858341025</v>
      </c>
      <c r="I95" s="129"/>
      <c r="J95" s="4"/>
      <c r="K95" s="4"/>
      <c r="L95" s="4"/>
      <c r="M95" s="4"/>
      <c r="N95" s="4"/>
      <c r="O95" s="4"/>
      <c r="P95" s="4"/>
      <c r="Q95" s="4"/>
      <c r="R95" s="4"/>
      <c r="S95" s="4"/>
      <c r="T95" s="4"/>
      <c r="U95" s="4"/>
      <c r="V95" s="178"/>
      <c r="W95" s="178"/>
      <c r="X95" s="178"/>
      <c r="Y95" s="178"/>
      <c r="Z95" s="178"/>
      <c r="AA95" s="178"/>
      <c r="AB95" s="178"/>
      <c r="AC95" s="178"/>
      <c r="AD95" s="178"/>
      <c r="AE95" s="178"/>
      <c r="AF95" s="178"/>
      <c r="AG95" s="178"/>
      <c r="AH95" s="178"/>
      <c r="AI95" s="178"/>
    </row>
    <row r="96" spans="1:35" ht="12" customHeight="1" x14ac:dyDescent="0.25">
      <c r="A96" s="6"/>
      <c r="B96" s="139">
        <v>32.5</v>
      </c>
      <c r="C96" s="105">
        <f t="shared" si="9"/>
        <v>15.675125064582398</v>
      </c>
      <c r="D96" s="105">
        <f t="shared" si="10"/>
        <v>10.635147749906059</v>
      </c>
      <c r="E96" s="105">
        <f t="shared" si="11"/>
        <v>14.309648966667801</v>
      </c>
      <c r="F96" s="140">
        <f t="shared" si="12"/>
        <v>10.635147749906059</v>
      </c>
      <c r="G96" s="140">
        <f t="shared" si="13"/>
        <v>67.888995433364101</v>
      </c>
      <c r="H96" s="138">
        <f t="shared" si="14"/>
        <v>16.972248858341025</v>
      </c>
      <c r="I96" s="129"/>
      <c r="J96" s="4"/>
      <c r="K96" s="4"/>
      <c r="L96" s="4"/>
      <c r="M96" s="4"/>
      <c r="N96" s="4"/>
      <c r="O96" s="4"/>
      <c r="P96" s="4"/>
      <c r="Q96" s="4"/>
      <c r="R96" s="4"/>
      <c r="S96" s="4"/>
      <c r="T96" s="4"/>
      <c r="U96" s="4"/>
      <c r="V96" s="178"/>
      <c r="W96" s="178"/>
      <c r="X96" s="178"/>
      <c r="Y96" s="178"/>
      <c r="Z96" s="178"/>
      <c r="AA96" s="178"/>
      <c r="AB96" s="178"/>
      <c r="AC96" s="178"/>
      <c r="AD96" s="178"/>
      <c r="AE96" s="178"/>
      <c r="AF96" s="178"/>
      <c r="AG96" s="178"/>
      <c r="AH96" s="178"/>
      <c r="AI96" s="178"/>
    </row>
    <row r="97" spans="1:35" ht="12" customHeight="1" x14ac:dyDescent="0.25">
      <c r="A97" s="6"/>
      <c r="B97" s="139">
        <v>35</v>
      </c>
      <c r="C97" s="105">
        <f t="shared" si="9"/>
        <v>16.683516489608376</v>
      </c>
      <c r="D97" s="105">
        <f t="shared" si="10"/>
        <v>10.947767951850789</v>
      </c>
      <c r="E97" s="105">
        <f t="shared" si="11"/>
        <v>14.309648966667801</v>
      </c>
      <c r="F97" s="140">
        <f t="shared" si="12"/>
        <v>10.947767951850789</v>
      </c>
      <c r="G97" s="140">
        <f t="shared" si="13"/>
        <v>67.888995433364087</v>
      </c>
      <c r="H97" s="138">
        <f t="shared" si="14"/>
        <v>16.972248858341022</v>
      </c>
      <c r="I97" s="129"/>
      <c r="J97" s="4"/>
      <c r="K97" s="4"/>
      <c r="L97" s="4"/>
      <c r="M97" s="4"/>
      <c r="N97" s="4"/>
      <c r="O97" s="4"/>
      <c r="P97" s="4"/>
      <c r="Q97" s="4"/>
      <c r="R97" s="4"/>
      <c r="S97" s="4"/>
      <c r="T97" s="4"/>
      <c r="U97" s="4"/>
      <c r="V97" s="178"/>
      <c r="W97" s="178"/>
      <c r="X97" s="178"/>
      <c r="Y97" s="178"/>
      <c r="Z97" s="178"/>
      <c r="AA97" s="178"/>
      <c r="AB97" s="178"/>
      <c r="AC97" s="178"/>
      <c r="AD97" s="178"/>
      <c r="AE97" s="178"/>
      <c r="AF97" s="178"/>
      <c r="AG97" s="178"/>
      <c r="AH97" s="178"/>
      <c r="AI97" s="178"/>
    </row>
    <row r="98" spans="1:35" ht="12" customHeight="1" x14ac:dyDescent="0.25">
      <c r="A98" s="6"/>
      <c r="B98" s="139">
        <v>37.5</v>
      </c>
      <c r="C98" s="105">
        <f t="shared" si="9"/>
        <v>17.641101144177789</v>
      </c>
      <c r="D98" s="105">
        <f t="shared" si="10"/>
        <v>11.226734496389966</v>
      </c>
      <c r="E98" s="105">
        <f t="shared" si="11"/>
        <v>14.309648966667801</v>
      </c>
      <c r="F98" s="140">
        <f t="shared" si="12"/>
        <v>11.226734496389966</v>
      </c>
      <c r="G98" s="140">
        <f t="shared" si="13"/>
        <v>67.888995433364101</v>
      </c>
      <c r="H98" s="138">
        <f t="shared" si="14"/>
        <v>16.972248858341025</v>
      </c>
      <c r="I98" s="129"/>
      <c r="J98" s="4"/>
      <c r="K98" s="4"/>
      <c r="L98" s="4"/>
      <c r="M98" s="4"/>
      <c r="N98" s="4"/>
      <c r="O98" s="4"/>
      <c r="P98" s="4"/>
      <c r="Q98" s="4"/>
      <c r="R98" s="4"/>
      <c r="S98" s="4"/>
      <c r="T98" s="4"/>
      <c r="U98" s="4"/>
      <c r="V98" s="178"/>
      <c r="W98" s="178"/>
      <c r="X98" s="178"/>
      <c r="Y98" s="178"/>
      <c r="Z98" s="178"/>
      <c r="AA98" s="178"/>
      <c r="AB98" s="178"/>
      <c r="AC98" s="178"/>
      <c r="AD98" s="178"/>
      <c r="AE98" s="178"/>
      <c r="AF98" s="178"/>
      <c r="AG98" s="178"/>
      <c r="AH98" s="178"/>
      <c r="AI98" s="178"/>
    </row>
    <row r="99" spans="1:35" ht="12" customHeight="1" x14ac:dyDescent="0.25">
      <c r="A99" s="6"/>
      <c r="B99" s="139">
        <v>40</v>
      </c>
      <c r="C99" s="105">
        <f t="shared" si="9"/>
        <v>18.551624444545325</v>
      </c>
      <c r="D99" s="105">
        <f t="shared" si="10"/>
        <v>11.477204063739572</v>
      </c>
      <c r="E99" s="105">
        <f t="shared" si="11"/>
        <v>14.309648966667801</v>
      </c>
      <c r="F99" s="140">
        <f t="shared" si="12"/>
        <v>11.477204063739572</v>
      </c>
      <c r="G99" s="140">
        <f t="shared" si="13"/>
        <v>67.888995433364101</v>
      </c>
      <c r="H99" s="138">
        <f t="shared" si="14"/>
        <v>16.972248858341025</v>
      </c>
      <c r="I99" s="129"/>
      <c r="J99" s="4"/>
      <c r="K99" s="4"/>
      <c r="L99" s="4"/>
      <c r="M99" s="4"/>
      <c r="N99" s="4"/>
      <c r="O99" s="4"/>
      <c r="P99" s="4"/>
      <c r="Q99" s="4"/>
      <c r="R99" s="4"/>
      <c r="S99" s="4"/>
      <c r="T99" s="4"/>
      <c r="U99" s="4"/>
      <c r="V99" s="178"/>
      <c r="W99" s="178"/>
      <c r="X99" s="178"/>
      <c r="Y99" s="178"/>
      <c r="Z99" s="178"/>
      <c r="AA99" s="178"/>
      <c r="AB99" s="178"/>
      <c r="AC99" s="178"/>
      <c r="AD99" s="178"/>
      <c r="AE99" s="178"/>
      <c r="AF99" s="178"/>
      <c r="AG99" s="178"/>
      <c r="AH99" s="178"/>
      <c r="AI99" s="178"/>
    </row>
    <row r="100" spans="1:35" ht="12" customHeight="1" x14ac:dyDescent="0.25">
      <c r="A100" s="6"/>
      <c r="B100" s="139">
        <v>42.5</v>
      </c>
      <c r="C100" s="105">
        <f t="shared" si="9"/>
        <v>19.4184724927132</v>
      </c>
      <c r="D100" s="105">
        <f t="shared" si="10"/>
        <v>11.703330999433653</v>
      </c>
      <c r="E100" s="105">
        <f t="shared" si="11"/>
        <v>14.309648966667801</v>
      </c>
      <c r="F100" s="140">
        <f t="shared" si="12"/>
        <v>11.703330999433653</v>
      </c>
      <c r="G100" s="140">
        <f t="shared" si="13"/>
        <v>67.888995433364101</v>
      </c>
      <c r="H100" s="138">
        <f t="shared" si="14"/>
        <v>16.972248858341025</v>
      </c>
      <c r="I100" s="129"/>
      <c r="J100" s="4"/>
      <c r="K100" s="4"/>
      <c r="L100" s="4"/>
      <c r="M100" s="4"/>
      <c r="N100" s="4"/>
      <c r="O100" s="4"/>
      <c r="P100" s="4"/>
      <c r="Q100" s="4"/>
      <c r="R100" s="4"/>
      <c r="S100" s="4"/>
      <c r="T100" s="4"/>
      <c r="U100" s="4"/>
      <c r="V100" s="178"/>
      <c r="W100" s="178"/>
      <c r="X100" s="178"/>
      <c r="Y100" s="178"/>
      <c r="Z100" s="178"/>
      <c r="AA100" s="178"/>
      <c r="AB100" s="178"/>
      <c r="AC100" s="178"/>
      <c r="AD100" s="178"/>
      <c r="AE100" s="178"/>
      <c r="AF100" s="178"/>
      <c r="AG100" s="178"/>
      <c r="AH100" s="178"/>
      <c r="AI100" s="178"/>
    </row>
    <row r="101" spans="1:35" ht="12" customHeight="1" x14ac:dyDescent="0.25">
      <c r="A101" s="6"/>
      <c r="B101" s="139">
        <v>45</v>
      </c>
      <c r="C101" s="105">
        <f t="shared" si="9"/>
        <v>20.244714155469829</v>
      </c>
      <c r="D101" s="105">
        <f t="shared" si="10"/>
        <v>11.908499565522813</v>
      </c>
      <c r="E101" s="105">
        <f t="shared" si="11"/>
        <v>14.309648966667801</v>
      </c>
      <c r="F101" s="140">
        <f t="shared" si="12"/>
        <v>11.908499565522813</v>
      </c>
      <c r="G101" s="140">
        <f t="shared" si="13"/>
        <v>67.888995433364101</v>
      </c>
      <c r="H101" s="138">
        <f t="shared" si="14"/>
        <v>16.972248858341025</v>
      </c>
      <c r="I101" s="129"/>
      <c r="J101" s="4"/>
      <c r="K101" s="4"/>
      <c r="L101" s="4"/>
      <c r="M101" s="4"/>
      <c r="N101" s="4"/>
      <c r="O101" s="4"/>
      <c r="P101" s="4"/>
      <c r="Q101" s="4"/>
      <c r="R101" s="4"/>
      <c r="S101" s="4"/>
      <c r="T101" s="4"/>
      <c r="U101" s="4"/>
      <c r="V101" s="178"/>
      <c r="W101" s="178"/>
      <c r="X101" s="178"/>
      <c r="Y101" s="178"/>
      <c r="Z101" s="178"/>
      <c r="AA101" s="178"/>
      <c r="AB101" s="178"/>
      <c r="AC101" s="178"/>
      <c r="AD101" s="178"/>
      <c r="AE101" s="178"/>
      <c r="AF101" s="178"/>
      <c r="AG101" s="178"/>
      <c r="AH101" s="178"/>
      <c r="AI101" s="178"/>
    </row>
    <row r="102" spans="1:35" ht="12" customHeight="1" x14ac:dyDescent="0.25">
      <c r="A102" s="6"/>
      <c r="B102" s="139">
        <v>47.5</v>
      </c>
      <c r="C102" s="105">
        <f t="shared" si="9"/>
        <v>21.033137365346107</v>
      </c>
      <c r="D102" s="105">
        <f t="shared" si="10"/>
        <v>12.095494473929811</v>
      </c>
      <c r="E102" s="105">
        <f t="shared" si="11"/>
        <v>14.309648966667801</v>
      </c>
      <c r="F102" s="140">
        <f t="shared" si="12"/>
        <v>12.095494473929811</v>
      </c>
      <c r="G102" s="140">
        <f t="shared" si="13"/>
        <v>67.888995433364101</v>
      </c>
      <c r="H102" s="138">
        <f t="shared" si="14"/>
        <v>16.972248858341025</v>
      </c>
      <c r="I102" s="129"/>
      <c r="J102" s="4"/>
      <c r="K102" s="4"/>
      <c r="L102" s="4"/>
      <c r="M102" s="4"/>
      <c r="N102" s="4"/>
      <c r="O102" s="4"/>
      <c r="P102" s="4"/>
      <c r="Q102" s="4"/>
      <c r="R102" s="4"/>
      <c r="S102" s="4"/>
      <c r="T102" s="4"/>
      <c r="U102" s="4"/>
      <c r="V102" s="178"/>
      <c r="W102" s="178"/>
      <c r="X102" s="178"/>
      <c r="Y102" s="178"/>
      <c r="Z102" s="178"/>
      <c r="AA102" s="178"/>
      <c r="AB102" s="178"/>
      <c r="AC102" s="178"/>
      <c r="AD102" s="178"/>
      <c r="AE102" s="178"/>
      <c r="AF102" s="178"/>
      <c r="AG102" s="178"/>
      <c r="AH102" s="178"/>
      <c r="AI102" s="178"/>
    </row>
    <row r="103" spans="1:35" ht="12" customHeight="1" x14ac:dyDescent="0.25">
      <c r="A103" s="6"/>
      <c r="B103" s="139">
        <v>50</v>
      </c>
      <c r="C103" s="105">
        <f t="shared" si="9"/>
        <v>21.786280548432348</v>
      </c>
      <c r="D103" s="105">
        <f t="shared" si="10"/>
        <v>12.266628024657569</v>
      </c>
      <c r="E103" s="105">
        <f t="shared" si="11"/>
        <v>14.309648966667801</v>
      </c>
      <c r="F103" s="140">
        <f t="shared" si="12"/>
        <v>12.266628024657569</v>
      </c>
      <c r="G103" s="140">
        <f t="shared" si="13"/>
        <v>67.888995433364101</v>
      </c>
      <c r="H103" s="138">
        <f t="shared" si="14"/>
        <v>16.972248858341025</v>
      </c>
      <c r="I103" s="129"/>
      <c r="J103" s="4"/>
      <c r="K103" s="4"/>
      <c r="L103" s="4"/>
      <c r="M103" s="4"/>
      <c r="N103" s="4"/>
      <c r="O103" s="4"/>
      <c r="P103" s="4"/>
      <c r="Q103" s="4"/>
      <c r="R103" s="4"/>
      <c r="S103" s="4"/>
      <c r="T103" s="4"/>
      <c r="U103" s="4"/>
      <c r="V103" s="178"/>
      <c r="W103" s="178"/>
      <c r="X103" s="178"/>
      <c r="Y103" s="178"/>
      <c r="Z103" s="178"/>
      <c r="AA103" s="178"/>
      <c r="AB103" s="178"/>
      <c r="AC103" s="178"/>
      <c r="AD103" s="178"/>
      <c r="AE103" s="178"/>
      <c r="AF103" s="178"/>
      <c r="AG103" s="178"/>
      <c r="AH103" s="178"/>
      <c r="AI103" s="178"/>
    </row>
    <row r="104" spans="1:35" ht="12" customHeight="1" x14ac:dyDescent="0.25">
      <c r="A104" s="6"/>
      <c r="B104" s="139">
        <v>52.5</v>
      </c>
      <c r="C104" s="105">
        <f t="shared" si="9"/>
        <v>22.506459925567768</v>
      </c>
      <c r="D104" s="105">
        <f t="shared" si="10"/>
        <v>12.42383620777529</v>
      </c>
      <c r="E104" s="105">
        <f t="shared" si="11"/>
        <v>14.309648966667801</v>
      </c>
      <c r="F104" s="140">
        <f t="shared" si="12"/>
        <v>12.42383620777529</v>
      </c>
      <c r="G104" s="140">
        <f t="shared" si="13"/>
        <v>67.888995433364101</v>
      </c>
      <c r="H104" s="138">
        <f t="shared" si="14"/>
        <v>16.972248858341025</v>
      </c>
      <c r="I104" s="129"/>
      <c r="J104" s="4"/>
      <c r="K104" s="4"/>
      <c r="L104" s="4"/>
      <c r="M104" s="4"/>
      <c r="N104" s="4"/>
      <c r="O104" s="4"/>
      <c r="P104" s="4"/>
      <c r="Q104" s="4"/>
      <c r="R104" s="4"/>
      <c r="S104" s="4"/>
      <c r="T104" s="4"/>
      <c r="U104" s="4"/>
      <c r="V104" s="178"/>
      <c r="W104" s="178"/>
      <c r="X104" s="178"/>
      <c r="Y104" s="178"/>
      <c r="Z104" s="178"/>
      <c r="AA104" s="178"/>
      <c r="AB104" s="178"/>
      <c r="AC104" s="178"/>
      <c r="AD104" s="178"/>
      <c r="AE104" s="178"/>
      <c r="AF104" s="178"/>
      <c r="AG104" s="178"/>
      <c r="AH104" s="178"/>
      <c r="AI104" s="178"/>
    </row>
    <row r="105" spans="1:35" ht="12" customHeight="1" x14ac:dyDescent="0.25">
      <c r="A105" s="6"/>
      <c r="B105" s="139">
        <v>55</v>
      </c>
      <c r="C105" s="105">
        <f t="shared" si="9"/>
        <v>23.195793305518812</v>
      </c>
      <c r="D105" s="105">
        <f t="shared" si="10"/>
        <v>12.568752262724418</v>
      </c>
      <c r="E105" s="105">
        <f t="shared" si="11"/>
        <v>14.309648966667801</v>
      </c>
      <c r="F105" s="140">
        <f t="shared" si="12"/>
        <v>12.568752262724418</v>
      </c>
      <c r="G105" s="140">
        <f t="shared" si="13"/>
        <v>67.888995433364101</v>
      </c>
      <c r="H105" s="138">
        <f t="shared" si="14"/>
        <v>16.972248858341025</v>
      </c>
      <c r="I105" s="129"/>
      <c r="J105" s="4"/>
      <c r="K105" s="4"/>
      <c r="L105" s="4"/>
      <c r="M105" s="4"/>
      <c r="N105" s="4"/>
      <c r="O105" s="4"/>
      <c r="P105" s="4"/>
      <c r="Q105" s="4"/>
      <c r="R105" s="4"/>
      <c r="S105" s="4"/>
      <c r="T105" s="4"/>
      <c r="U105" s="4"/>
      <c r="V105" s="178"/>
      <c r="W105" s="178"/>
      <c r="X105" s="178"/>
      <c r="Y105" s="178"/>
      <c r="Z105" s="178"/>
      <c r="AA105" s="178"/>
      <c r="AB105" s="178"/>
      <c r="AC105" s="178"/>
      <c r="AD105" s="178"/>
      <c r="AE105" s="178"/>
      <c r="AF105" s="178"/>
      <c r="AG105" s="178"/>
      <c r="AH105" s="178"/>
      <c r="AI105" s="178"/>
    </row>
    <row r="106" spans="1:35" ht="12" customHeight="1" x14ac:dyDescent="0.25">
      <c r="A106" s="6"/>
      <c r="B106" s="139">
        <v>57.5</v>
      </c>
      <c r="C106" s="105">
        <f t="shared" si="9"/>
        <v>23.856220885001186</v>
      </c>
      <c r="D106" s="105">
        <f t="shared" si="10"/>
        <v>12.702763631988098</v>
      </c>
      <c r="E106" s="105">
        <f t="shared" si="11"/>
        <v>14.309648966667801</v>
      </c>
      <c r="F106" s="140">
        <f t="shared" si="12"/>
        <v>12.702763631988098</v>
      </c>
      <c r="G106" s="140">
        <f t="shared" si="13"/>
        <v>67.888995433364101</v>
      </c>
      <c r="H106" s="138">
        <f t="shared" si="14"/>
        <v>16.972248858341025</v>
      </c>
      <c r="I106" s="129"/>
      <c r="J106" s="4"/>
      <c r="K106" s="4"/>
      <c r="L106" s="4"/>
      <c r="M106" s="4"/>
      <c r="N106" s="4"/>
      <c r="O106" s="4"/>
      <c r="P106" s="4"/>
      <c r="Q106" s="4"/>
      <c r="R106" s="4"/>
      <c r="S106" s="4"/>
      <c r="T106" s="4"/>
      <c r="U106" s="4"/>
      <c r="V106" s="178"/>
      <c r="W106" s="178"/>
      <c r="X106" s="178"/>
      <c r="Y106" s="178"/>
      <c r="Z106" s="178"/>
      <c r="AA106" s="178"/>
      <c r="AB106" s="178"/>
      <c r="AC106" s="178"/>
      <c r="AD106" s="178"/>
      <c r="AE106" s="178"/>
      <c r="AF106" s="178"/>
      <c r="AG106" s="178"/>
      <c r="AH106" s="178"/>
      <c r="AI106" s="178"/>
    </row>
    <row r="107" spans="1:35" ht="12" customHeight="1" x14ac:dyDescent="0.25">
      <c r="A107" s="6"/>
      <c r="B107" s="139">
        <v>60</v>
      </c>
      <c r="C107" s="105">
        <f t="shared" si="9"/>
        <v>24.489523485816036</v>
      </c>
      <c r="D107" s="105">
        <f t="shared" si="10"/>
        <v>12.827056523954973</v>
      </c>
      <c r="E107" s="105">
        <f t="shared" si="11"/>
        <v>14.309648966667801</v>
      </c>
      <c r="F107" s="140">
        <f t="shared" si="12"/>
        <v>12.827056523954973</v>
      </c>
      <c r="G107" s="140">
        <f t="shared" si="13"/>
        <v>67.888995433364101</v>
      </c>
      <c r="H107" s="138">
        <f t="shared" si="14"/>
        <v>16.972248858341025</v>
      </c>
      <c r="I107" s="129"/>
      <c r="J107" s="4"/>
      <c r="K107" s="4"/>
      <c r="L107" s="4"/>
      <c r="M107" s="4"/>
      <c r="N107" s="4"/>
      <c r="O107" s="4"/>
      <c r="P107" s="4"/>
      <c r="Q107" s="4"/>
      <c r="R107" s="4"/>
      <c r="S107" s="4"/>
      <c r="T107" s="4"/>
      <c r="U107" s="4"/>
      <c r="V107" s="178"/>
      <c r="W107" s="178"/>
      <c r="X107" s="178"/>
      <c r="Y107" s="178"/>
      <c r="Z107" s="178"/>
      <c r="AA107" s="178"/>
      <c r="AB107" s="178"/>
      <c r="AC107" s="178"/>
      <c r="AD107" s="178"/>
      <c r="AE107" s="178"/>
      <c r="AF107" s="178"/>
      <c r="AG107" s="178"/>
      <c r="AH107" s="178"/>
      <c r="AI107" s="178"/>
    </row>
    <row r="108" spans="1:35" ht="12" customHeight="1" x14ac:dyDescent="0.25">
      <c r="A108" s="6"/>
      <c r="B108" s="139">
        <v>62.5</v>
      </c>
      <c r="C108" s="105">
        <f t="shared" si="9"/>
        <v>25.097338590105359</v>
      </c>
      <c r="D108" s="105">
        <f t="shared" si="10"/>
        <v>12.942651119954862</v>
      </c>
      <c r="E108" s="105">
        <f t="shared" si="11"/>
        <v>14.309648966667801</v>
      </c>
      <c r="F108" s="140">
        <f t="shared" si="12"/>
        <v>12.942651119954862</v>
      </c>
      <c r="G108" s="140">
        <f t="shared" si="13"/>
        <v>67.888995433364101</v>
      </c>
      <c r="H108" s="138">
        <f t="shared" si="14"/>
        <v>16.972248858341025</v>
      </c>
      <c r="I108" s="129"/>
      <c r="J108" s="4"/>
      <c r="K108" s="4"/>
      <c r="L108" s="4"/>
      <c r="M108" s="4"/>
      <c r="N108" s="4"/>
      <c r="O108" s="4"/>
      <c r="P108" s="4"/>
      <c r="Q108" s="4"/>
      <c r="R108" s="4"/>
      <c r="S108" s="4"/>
      <c r="T108" s="4"/>
      <c r="U108" s="4"/>
      <c r="V108" s="178"/>
      <c r="W108" s="178"/>
      <c r="X108" s="178"/>
      <c r="Y108" s="178"/>
      <c r="Z108" s="178"/>
      <c r="AA108" s="178"/>
      <c r="AB108" s="178"/>
      <c r="AC108" s="178"/>
      <c r="AD108" s="178"/>
      <c r="AE108" s="178"/>
      <c r="AF108" s="178"/>
      <c r="AG108" s="178"/>
      <c r="AH108" s="178"/>
      <c r="AI108" s="178"/>
    </row>
    <row r="109" spans="1:35" ht="12" customHeight="1" x14ac:dyDescent="0.25">
      <c r="A109" s="6"/>
      <c r="B109" s="139">
        <v>65</v>
      </c>
      <c r="C109" s="105">
        <f t="shared" si="9"/>
        <v>25.681174477762848</v>
      </c>
      <c r="D109" s="105">
        <f t="shared" si="10"/>
        <v>13.050429639588275</v>
      </c>
      <c r="E109" s="105">
        <f t="shared" si="11"/>
        <v>14.309648966667801</v>
      </c>
      <c r="F109" s="140">
        <f t="shared" si="12"/>
        <v>13.050429639588275</v>
      </c>
      <c r="G109" s="140">
        <f t="shared" si="13"/>
        <v>67.888995433364101</v>
      </c>
      <c r="H109" s="138">
        <f t="shared" si="14"/>
        <v>16.972248858341025</v>
      </c>
      <c r="I109" s="129"/>
      <c r="J109" s="4"/>
      <c r="K109" s="4"/>
      <c r="L109" s="4"/>
      <c r="M109" s="4"/>
      <c r="N109" s="4"/>
      <c r="O109" s="4"/>
      <c r="P109" s="4"/>
      <c r="Q109" s="4"/>
      <c r="R109" s="4"/>
      <c r="S109" s="4"/>
      <c r="T109" s="4"/>
      <c r="U109" s="4"/>
      <c r="V109" s="178"/>
      <c r="W109" s="178"/>
      <c r="X109" s="178"/>
      <c r="Y109" s="178"/>
      <c r="Z109" s="178"/>
      <c r="AA109" s="178"/>
      <c r="AB109" s="178"/>
      <c r="AC109" s="178"/>
      <c r="AD109" s="178"/>
      <c r="AE109" s="178"/>
      <c r="AF109" s="178"/>
      <c r="AG109" s="178"/>
      <c r="AH109" s="178"/>
      <c r="AI109" s="178"/>
    </row>
    <row r="110" spans="1:35" ht="12" customHeight="1" x14ac:dyDescent="0.25">
      <c r="A110" s="6"/>
      <c r="B110" s="139">
        <v>67.5</v>
      </c>
      <c r="C110" s="105">
        <f t="shared" si="9"/>
        <v>26.242422722985783</v>
      </c>
      <c r="D110" s="105">
        <f t="shared" si="10"/>
        <v>13.151158899212666</v>
      </c>
      <c r="E110" s="105">
        <f t="shared" si="11"/>
        <v>14.309648966667801</v>
      </c>
      <c r="F110" s="140">
        <f t="shared" si="12"/>
        <v>13.151158899212666</v>
      </c>
      <c r="G110" s="140">
        <f t="shared" si="13"/>
        <v>67.888995433364101</v>
      </c>
      <c r="H110" s="138">
        <f t="shared" si="14"/>
        <v>16.972248858341025</v>
      </c>
      <c r="I110" s="129"/>
      <c r="J110" s="4"/>
      <c r="K110" s="4"/>
      <c r="L110" s="4"/>
      <c r="M110" s="4"/>
      <c r="N110" s="4"/>
      <c r="O110" s="4"/>
      <c r="P110" s="4"/>
      <c r="Q110" s="4"/>
      <c r="R110" s="4"/>
      <c r="S110" s="4"/>
      <c r="T110" s="4"/>
      <c r="U110" s="4"/>
      <c r="V110" s="178"/>
      <c r="W110" s="178"/>
      <c r="X110" s="178"/>
      <c r="Y110" s="178"/>
      <c r="Z110" s="178"/>
      <c r="AA110" s="178"/>
      <c r="AB110" s="178"/>
      <c r="AC110" s="178"/>
      <c r="AD110" s="178"/>
      <c r="AE110" s="178"/>
      <c r="AF110" s="178"/>
      <c r="AG110" s="178"/>
      <c r="AH110" s="178"/>
      <c r="AI110" s="178"/>
    </row>
    <row r="111" spans="1:35" ht="12" customHeight="1" x14ac:dyDescent="0.25">
      <c r="A111" s="6"/>
      <c r="B111" s="139">
        <v>70</v>
      </c>
      <c r="C111" s="105">
        <f t="shared" si="9"/>
        <v>26.7823692679389</v>
      </c>
      <c r="D111" s="105">
        <f t="shared" si="10"/>
        <v>13.245508584279472</v>
      </c>
      <c r="E111" s="105">
        <f t="shared" si="11"/>
        <v>14.309648966667801</v>
      </c>
      <c r="F111" s="140">
        <f t="shared" si="12"/>
        <v>13.245508584279472</v>
      </c>
      <c r="G111" s="140">
        <f t="shared" si="13"/>
        <v>67.888995433364101</v>
      </c>
      <c r="H111" s="138">
        <f t="shared" si="14"/>
        <v>16.972248858341025</v>
      </c>
      <c r="I111" s="129"/>
      <c r="J111" s="4"/>
      <c r="K111" s="4"/>
      <c r="L111" s="4"/>
      <c r="M111" s="4"/>
      <c r="N111" s="4"/>
      <c r="O111" s="4"/>
      <c r="P111" s="4"/>
      <c r="Q111" s="4"/>
      <c r="R111" s="4"/>
      <c r="S111" s="4"/>
      <c r="T111" s="4"/>
      <c r="U111" s="4"/>
      <c r="V111" s="178"/>
      <c r="W111" s="178"/>
      <c r="X111" s="178"/>
      <c r="Y111" s="178"/>
      <c r="Z111" s="178"/>
      <c r="AA111" s="178"/>
      <c r="AB111" s="178"/>
      <c r="AC111" s="178"/>
      <c r="AD111" s="178"/>
      <c r="AE111" s="178"/>
      <c r="AF111" s="178"/>
      <c r="AG111" s="178"/>
      <c r="AH111" s="178"/>
      <c r="AI111" s="178"/>
    </row>
    <row r="112" spans="1:35" ht="12" customHeight="1" x14ac:dyDescent="0.25">
      <c r="A112" s="6"/>
      <c r="B112" s="139">
        <v>72.5</v>
      </c>
      <c r="C112" s="105">
        <f t="shared" si="9"/>
        <v>27.302204259025824</v>
      </c>
      <c r="D112" s="105">
        <f t="shared" si="10"/>
        <v>13.334066156463171</v>
      </c>
      <c r="E112" s="105">
        <f t="shared" si="11"/>
        <v>14.309648966667801</v>
      </c>
      <c r="F112" s="140">
        <f t="shared" si="12"/>
        <v>13.334066156463171</v>
      </c>
      <c r="G112" s="140">
        <f t="shared" si="13"/>
        <v>67.888995433364101</v>
      </c>
      <c r="H112" s="138">
        <f t="shared" si="14"/>
        <v>16.972248858341025</v>
      </c>
      <c r="I112" s="129"/>
      <c r="J112" s="4"/>
      <c r="K112" s="4"/>
      <c r="L112" s="4"/>
      <c r="M112" s="4"/>
      <c r="N112" s="4"/>
      <c r="O112" s="4"/>
      <c r="P112" s="4"/>
      <c r="Q112" s="4"/>
      <c r="R112" s="4"/>
      <c r="S112" s="4"/>
      <c r="T112" s="4"/>
      <c r="U112" s="4"/>
      <c r="V112" s="178"/>
      <c r="W112" s="178"/>
      <c r="X112" s="178"/>
      <c r="Y112" s="178"/>
      <c r="Z112" s="178"/>
      <c r="AA112" s="178"/>
      <c r="AB112" s="178"/>
      <c r="AC112" s="178"/>
      <c r="AD112" s="178"/>
      <c r="AE112" s="178"/>
      <c r="AF112" s="178"/>
      <c r="AG112" s="178"/>
      <c r="AH112" s="178"/>
      <c r="AI112" s="178"/>
    </row>
    <row r="113" spans="1:35" ht="12" customHeight="1" x14ac:dyDescent="0.25">
      <c r="A113" s="6"/>
      <c r="B113" s="139">
        <v>75</v>
      </c>
      <c r="C113" s="105">
        <f t="shared" ref="C113:C144" si="15">$C$44*((B113)-$C$69)/((B113)+$C$67*(1+$C$6/$C$68))-$C$47</f>
        <v>27.803030804132153</v>
      </c>
      <c r="D113" s="105">
        <f t="shared" ref="D113:D144" si="16">$C$45*(((B113)-$C$69)/(4*(B113)+8*$C$69))-$C$47</f>
        <v>13.417349097112515</v>
      </c>
      <c r="E113" s="105">
        <f t="shared" ref="E113:E144" si="17">3*$C$46+$C$49*(D113+$C$47)/(B113/(2*$C$69)-0.5)</f>
        <v>14.309648966667801</v>
      </c>
      <c r="F113" s="140">
        <f t="shared" ref="F113:F144" si="18">IF(C113&lt;0,-1*MIN(ABS(C113),ABS(D113),ABS(E113)),MIN(ABS(C113),ABS(D113),ABS(E113)))</f>
        <v>13.417349097112515</v>
      </c>
      <c r="G113" s="140">
        <f t="shared" ref="G113:G144" si="19">(F113+$C$47)*(4*B113+8*$C$69)/(B113-$C$69)</f>
        <v>67.888995433364101</v>
      </c>
      <c r="H113" s="138">
        <f t="shared" ref="H113:H144" si="20">G113/4</f>
        <v>16.972248858341025</v>
      </c>
      <c r="I113" s="129"/>
      <c r="J113" s="4"/>
      <c r="K113" s="4"/>
      <c r="L113" s="4"/>
      <c r="M113" s="4"/>
      <c r="N113" s="4"/>
      <c r="O113" s="4"/>
      <c r="P113" s="4"/>
      <c r="Q113" s="4"/>
      <c r="R113" s="4"/>
      <c r="S113" s="4"/>
      <c r="T113" s="4"/>
      <c r="U113" s="4"/>
      <c r="V113" s="178"/>
      <c r="W113" s="178"/>
      <c r="X113" s="178"/>
      <c r="Y113" s="178"/>
      <c r="Z113" s="178"/>
      <c r="AA113" s="178"/>
      <c r="AB113" s="178"/>
      <c r="AC113" s="178"/>
      <c r="AD113" s="178"/>
      <c r="AE113" s="178"/>
      <c r="AF113" s="178"/>
      <c r="AG113" s="178"/>
      <c r="AH113" s="178"/>
      <c r="AI113" s="178"/>
    </row>
    <row r="114" spans="1:35" ht="12" customHeight="1" x14ac:dyDescent="0.25">
      <c r="A114" s="6"/>
      <c r="B114" s="139">
        <v>77.5</v>
      </c>
      <c r="C114" s="105">
        <f t="shared" si="15"/>
        <v>28.285872786456942</v>
      </c>
      <c r="D114" s="105">
        <f t="shared" si="16"/>
        <v>13.495815026250646</v>
      </c>
      <c r="E114" s="105">
        <f t="shared" si="17"/>
        <v>14.309648966667801</v>
      </c>
      <c r="F114" s="140">
        <f t="shared" si="18"/>
        <v>13.495815026250646</v>
      </c>
      <c r="G114" s="140">
        <f t="shared" si="19"/>
        <v>67.888995433364101</v>
      </c>
      <c r="H114" s="138">
        <f t="shared" si="20"/>
        <v>16.972248858341025</v>
      </c>
      <c r="I114" s="129"/>
      <c r="J114" s="4"/>
      <c r="K114" s="4"/>
      <c r="L114" s="4"/>
      <c r="M114" s="4"/>
      <c r="N114" s="4"/>
      <c r="O114" s="4"/>
      <c r="P114" s="4"/>
      <c r="Q114" s="4"/>
      <c r="R114" s="4"/>
      <c r="S114" s="4"/>
      <c r="T114" s="4"/>
      <c r="U114" s="4"/>
      <c r="V114" s="178"/>
      <c r="W114" s="178"/>
      <c r="X114" s="178"/>
      <c r="Y114" s="178"/>
      <c r="Z114" s="178"/>
      <c r="AA114" s="178"/>
      <c r="AB114" s="178"/>
      <c r="AC114" s="178"/>
      <c r="AD114" s="178"/>
      <c r="AE114" s="178"/>
      <c r="AF114" s="178"/>
      <c r="AG114" s="178"/>
      <c r="AH114" s="178"/>
      <c r="AI114" s="178"/>
    </row>
    <row r="115" spans="1:35" ht="12" customHeight="1" x14ac:dyDescent="0.25">
      <c r="A115" s="6"/>
      <c r="B115" s="139">
        <v>80</v>
      </c>
      <c r="C115" s="105">
        <f t="shared" si="15"/>
        <v>28.751681851413128</v>
      </c>
      <c r="D115" s="105">
        <f t="shared" si="16"/>
        <v>13.569870115103621</v>
      </c>
      <c r="E115" s="105">
        <f t="shared" si="17"/>
        <v>14.309648966667801</v>
      </c>
      <c r="F115" s="140">
        <f t="shared" si="18"/>
        <v>13.569870115103621</v>
      </c>
      <c r="G115" s="140">
        <f t="shared" si="19"/>
        <v>67.888995433364101</v>
      </c>
      <c r="H115" s="138">
        <f t="shared" si="20"/>
        <v>16.972248858341025</v>
      </c>
      <c r="I115" s="129"/>
      <c r="J115" s="4"/>
      <c r="K115" s="4"/>
      <c r="L115" s="4"/>
      <c r="M115" s="4"/>
      <c r="N115" s="4"/>
      <c r="O115" s="4"/>
      <c r="P115" s="4"/>
      <c r="Q115" s="4"/>
      <c r="R115" s="4"/>
      <c r="S115" s="4"/>
      <c r="T115" s="4"/>
      <c r="U115" s="4"/>
      <c r="V115" s="178"/>
      <c r="W115" s="178"/>
      <c r="X115" s="178"/>
      <c r="Y115" s="178"/>
      <c r="Z115" s="178"/>
      <c r="AA115" s="178"/>
      <c r="AB115" s="178"/>
      <c r="AC115" s="178"/>
      <c r="AD115" s="178"/>
      <c r="AE115" s="178"/>
      <c r="AF115" s="178"/>
      <c r="AG115" s="178"/>
      <c r="AH115" s="178"/>
      <c r="AI115" s="178"/>
    </row>
    <row r="116" spans="1:35" ht="12" customHeight="1" x14ac:dyDescent="0.25">
      <c r="A116" s="6"/>
      <c r="B116" s="139">
        <v>82.5</v>
      </c>
      <c r="C116" s="105">
        <f t="shared" si="15"/>
        <v>29.201343666926213</v>
      </c>
      <c r="D116" s="105">
        <f t="shared" si="16"/>
        <v>13.639876118721924</v>
      </c>
      <c r="E116" s="105">
        <f t="shared" si="17"/>
        <v>14.309648966667801</v>
      </c>
      <c r="F116" s="140">
        <f t="shared" si="18"/>
        <v>13.639876118721924</v>
      </c>
      <c r="G116" s="140">
        <f t="shared" si="19"/>
        <v>67.888995433364101</v>
      </c>
      <c r="H116" s="138">
        <f t="shared" si="20"/>
        <v>16.972248858341025</v>
      </c>
      <c r="I116" s="129"/>
      <c r="J116" s="4"/>
      <c r="K116" s="4"/>
      <c r="L116" s="4"/>
      <c r="M116" s="4"/>
      <c r="N116" s="4"/>
      <c r="O116" s="4"/>
      <c r="P116" s="4"/>
      <c r="Q116" s="4"/>
      <c r="R116" s="4"/>
      <c r="S116" s="4"/>
      <c r="T116" s="4"/>
      <c r="U116" s="4"/>
      <c r="V116" s="178"/>
      <c r="W116" s="178"/>
      <c r="X116" s="178"/>
      <c r="Y116" s="178"/>
      <c r="Z116" s="178"/>
      <c r="AA116" s="178"/>
      <c r="AB116" s="178"/>
      <c r="AC116" s="178"/>
      <c r="AD116" s="178"/>
      <c r="AE116" s="178"/>
      <c r="AF116" s="178"/>
      <c r="AG116" s="178"/>
      <c r="AH116" s="178"/>
      <c r="AI116" s="178"/>
    </row>
    <row r="117" spans="1:35" ht="12" customHeight="1" x14ac:dyDescent="0.25">
      <c r="A117" s="6"/>
      <c r="B117" s="139">
        <v>85</v>
      </c>
      <c r="C117" s="105">
        <f t="shared" si="15"/>
        <v>29.635683543785959</v>
      </c>
      <c r="D117" s="105">
        <f t="shared" si="16"/>
        <v>13.706156285738354</v>
      </c>
      <c r="E117" s="105">
        <f t="shared" si="17"/>
        <v>14.309648966667801</v>
      </c>
      <c r="F117" s="140">
        <f t="shared" si="18"/>
        <v>13.706156285738354</v>
      </c>
      <c r="G117" s="140">
        <f t="shared" si="19"/>
        <v>67.888995433364101</v>
      </c>
      <c r="H117" s="138">
        <f t="shared" si="20"/>
        <v>16.972248858341025</v>
      </c>
      <c r="I117" s="129"/>
      <c r="J117" s="4"/>
      <c r="K117" s="4"/>
      <c r="L117" s="4"/>
      <c r="M117" s="4"/>
      <c r="N117" s="4"/>
      <c r="O117" s="4"/>
      <c r="P117" s="4"/>
      <c r="Q117" s="4"/>
      <c r="R117" s="4"/>
      <c r="S117" s="4"/>
      <c r="T117" s="4"/>
      <c r="U117" s="4"/>
      <c r="V117" s="178"/>
      <c r="W117" s="178"/>
      <c r="X117" s="178"/>
      <c r="Y117" s="178"/>
      <c r="Z117" s="178"/>
      <c r="AA117" s="178"/>
      <c r="AB117" s="178"/>
      <c r="AC117" s="178"/>
      <c r="AD117" s="178"/>
      <c r="AE117" s="178"/>
      <c r="AF117" s="178"/>
      <c r="AG117" s="178"/>
      <c r="AH117" s="178"/>
      <c r="AI117" s="178"/>
    </row>
    <row r="118" spans="1:35" ht="12" customHeight="1" x14ac:dyDescent="0.25">
      <c r="A118" s="6"/>
      <c r="B118" s="139">
        <v>87.5</v>
      </c>
      <c r="C118" s="105">
        <f t="shared" si="15"/>
        <v>30.055471491092753</v>
      </c>
      <c r="D118" s="105">
        <f t="shared" si="16"/>
        <v>13.769000349002932</v>
      </c>
      <c r="E118" s="105">
        <f t="shared" si="17"/>
        <v>14.309648966667801</v>
      </c>
      <c r="F118" s="140">
        <f t="shared" si="18"/>
        <v>13.769000349002932</v>
      </c>
      <c r="G118" s="140">
        <f t="shared" si="19"/>
        <v>67.888995433364101</v>
      </c>
      <c r="H118" s="138">
        <f t="shared" si="20"/>
        <v>16.972248858341025</v>
      </c>
      <c r="I118" s="129"/>
      <c r="J118" s="4"/>
      <c r="K118" s="4"/>
      <c r="L118" s="4"/>
      <c r="M118" s="4"/>
      <c r="N118" s="4"/>
      <c r="O118" s="4"/>
      <c r="P118" s="4"/>
      <c r="Q118" s="4"/>
      <c r="R118" s="4"/>
      <c r="S118" s="4"/>
      <c r="T118" s="4"/>
      <c r="U118" s="4"/>
      <c r="V118" s="178"/>
      <c r="W118" s="178"/>
      <c r="X118" s="178"/>
      <c r="Y118" s="178"/>
      <c r="Z118" s="178"/>
      <c r="AA118" s="178"/>
      <c r="AB118" s="178"/>
      <c r="AC118" s="178"/>
      <c r="AD118" s="178"/>
      <c r="AE118" s="178"/>
      <c r="AF118" s="178"/>
      <c r="AG118" s="178"/>
      <c r="AH118" s="178"/>
      <c r="AI118" s="178"/>
    </row>
    <row r="119" spans="1:35" ht="12" customHeight="1" x14ac:dyDescent="0.25">
      <c r="A119" s="6"/>
      <c r="B119" s="139">
        <v>90</v>
      </c>
      <c r="C119" s="105">
        <f t="shared" si="15"/>
        <v>30.461426771949558</v>
      </c>
      <c r="D119" s="105">
        <f t="shared" si="16"/>
        <v>13.828668759653628</v>
      </c>
      <c r="E119" s="105">
        <f t="shared" si="17"/>
        <v>14.309648966667801</v>
      </c>
      <c r="F119" s="140">
        <f t="shared" si="18"/>
        <v>13.828668759653628</v>
      </c>
      <c r="G119" s="140">
        <f t="shared" si="19"/>
        <v>67.888995433364101</v>
      </c>
      <c r="H119" s="138">
        <f t="shared" si="20"/>
        <v>16.972248858341025</v>
      </c>
      <c r="I119" s="129"/>
      <c r="J119" s="4"/>
      <c r="K119" s="4"/>
      <c r="L119" s="4"/>
      <c r="M119" s="4"/>
      <c r="N119" s="4"/>
      <c r="O119" s="4"/>
      <c r="P119" s="4"/>
      <c r="Q119" s="4"/>
      <c r="R119" s="4"/>
      <c r="S119" s="4"/>
      <c r="T119" s="4"/>
      <c r="U119" s="4"/>
      <c r="V119" s="178"/>
      <c r="W119" s="178"/>
      <c r="X119" s="178"/>
      <c r="Y119" s="178"/>
      <c r="Z119" s="178"/>
      <c r="AA119" s="178"/>
      <c r="AB119" s="178"/>
      <c r="AC119" s="178"/>
      <c r="AD119" s="178"/>
      <c r="AE119" s="178"/>
      <c r="AF119" s="178"/>
      <c r="AG119" s="178"/>
      <c r="AH119" s="178"/>
      <c r="AI119" s="178"/>
    </row>
    <row r="120" spans="1:35" ht="12" customHeight="1" x14ac:dyDescent="0.25">
      <c r="A120" s="6"/>
      <c r="B120" s="139">
        <v>92.5</v>
      </c>
      <c r="C120" s="105">
        <f t="shared" si="15"/>
        <v>30.854222016101996</v>
      </c>
      <c r="D120" s="105">
        <f t="shared" si="16"/>
        <v>13.885396295133512</v>
      </c>
      <c r="E120" s="105">
        <f t="shared" si="17"/>
        <v>14.309648966667801</v>
      </c>
      <c r="F120" s="140">
        <f t="shared" si="18"/>
        <v>13.885396295133512</v>
      </c>
      <c r="G120" s="140">
        <f t="shared" si="19"/>
        <v>67.888995433364101</v>
      </c>
      <c r="H120" s="138">
        <f t="shared" si="20"/>
        <v>16.972248858341025</v>
      </c>
      <c r="I120" s="129"/>
      <c r="J120" s="4"/>
      <c r="K120" s="4"/>
      <c r="L120" s="4"/>
      <c r="M120" s="4"/>
      <c r="N120" s="4"/>
      <c r="O120" s="4"/>
      <c r="P120" s="4"/>
      <c r="Q120" s="4"/>
      <c r="R120" s="4"/>
      <c r="S120" s="4"/>
      <c r="T120" s="4"/>
      <c r="U120" s="4"/>
      <c r="V120" s="178"/>
      <c r="W120" s="178"/>
      <c r="X120" s="178"/>
      <c r="Y120" s="178"/>
      <c r="Z120" s="178"/>
      <c r="AA120" s="178"/>
      <c r="AB120" s="178"/>
      <c r="AC120" s="178"/>
      <c r="AD120" s="178"/>
      <c r="AE120" s="178"/>
      <c r="AF120" s="178"/>
      <c r="AG120" s="178"/>
      <c r="AH120" s="178"/>
      <c r="AI120" s="178"/>
    </row>
    <row r="121" spans="1:35" ht="12" customHeight="1" x14ac:dyDescent="0.25">
      <c r="A121" s="6"/>
      <c r="B121" s="139">
        <v>95</v>
      </c>
      <c r="C121" s="105">
        <f t="shared" si="15"/>
        <v>31.234486938994046</v>
      </c>
      <c r="D121" s="105">
        <f t="shared" si="16"/>
        <v>13.939395146553963</v>
      </c>
      <c r="E121" s="105">
        <f t="shared" si="17"/>
        <v>14.309648966667801</v>
      </c>
      <c r="F121" s="140">
        <f t="shared" si="18"/>
        <v>13.939395146553963</v>
      </c>
      <c r="G121" s="140">
        <f t="shared" si="19"/>
        <v>67.888995433364101</v>
      </c>
      <c r="H121" s="138">
        <f t="shared" si="20"/>
        <v>16.972248858341025</v>
      </c>
      <c r="I121" s="129"/>
      <c r="J121" s="4"/>
      <c r="K121" s="4"/>
      <c r="L121" s="4"/>
      <c r="M121" s="4"/>
      <c r="N121" s="4"/>
      <c r="O121" s="4"/>
      <c r="P121" s="4"/>
      <c r="Q121" s="4"/>
      <c r="R121" s="4"/>
      <c r="S121" s="4"/>
      <c r="T121" s="4"/>
      <c r="U121" s="4"/>
      <c r="V121" s="178"/>
      <c r="W121" s="178"/>
      <c r="X121" s="178"/>
      <c r="Y121" s="178"/>
      <c r="Z121" s="178"/>
      <c r="AA121" s="178"/>
      <c r="AB121" s="178"/>
      <c r="AC121" s="178"/>
      <c r="AD121" s="178"/>
      <c r="AE121" s="178"/>
      <c r="AF121" s="178"/>
      <c r="AG121" s="178"/>
      <c r="AH121" s="178"/>
      <c r="AI121" s="178"/>
    </row>
    <row r="122" spans="1:35" ht="12" customHeight="1" x14ac:dyDescent="0.25">
      <c r="A122" s="6"/>
      <c r="B122" s="139">
        <v>96</v>
      </c>
      <c r="C122" s="105">
        <f t="shared" si="15"/>
        <v>31.383217873378534</v>
      </c>
      <c r="D122" s="105">
        <f t="shared" si="16"/>
        <v>13.960274336707775</v>
      </c>
      <c r="E122" s="105">
        <f t="shared" si="17"/>
        <v>14.309648966667801</v>
      </c>
      <c r="F122" s="140">
        <f t="shared" si="18"/>
        <v>13.960274336707775</v>
      </c>
      <c r="G122" s="140">
        <f t="shared" si="19"/>
        <v>67.888995433364101</v>
      </c>
      <c r="H122" s="138">
        <f t="shared" si="20"/>
        <v>16.972248858341025</v>
      </c>
      <c r="I122" s="129"/>
      <c r="J122" s="4"/>
      <c r="K122" s="4"/>
      <c r="L122" s="4"/>
      <c r="M122" s="4"/>
      <c r="N122" s="4"/>
      <c r="O122" s="4"/>
      <c r="P122" s="4"/>
      <c r="Q122" s="4"/>
      <c r="R122" s="4"/>
      <c r="S122" s="4"/>
      <c r="T122" s="4"/>
      <c r="U122" s="4"/>
      <c r="V122" s="178"/>
      <c r="W122" s="178"/>
      <c r="X122" s="178"/>
      <c r="Y122" s="178"/>
      <c r="Z122" s="178"/>
      <c r="AA122" s="178"/>
      <c r="AB122" s="178"/>
      <c r="AC122" s="178"/>
      <c r="AD122" s="178"/>
      <c r="AE122" s="178"/>
      <c r="AF122" s="178"/>
      <c r="AG122" s="178"/>
      <c r="AH122" s="178"/>
      <c r="AI122" s="178"/>
    </row>
    <row r="123" spans="1:35" ht="12" customHeight="1" x14ac:dyDescent="0.25">
      <c r="A123" s="6"/>
      <c r="B123" s="139">
        <v>97</v>
      </c>
      <c r="C123" s="105">
        <f t="shared" si="15"/>
        <v>31.53007488936202</v>
      </c>
      <c r="D123" s="105">
        <f t="shared" si="16"/>
        <v>13.980759381654122</v>
      </c>
      <c r="E123" s="105">
        <f t="shared" si="17"/>
        <v>14.309648966667801</v>
      </c>
      <c r="F123" s="140">
        <f t="shared" si="18"/>
        <v>13.980759381654122</v>
      </c>
      <c r="G123" s="140">
        <f t="shared" si="19"/>
        <v>67.888995433364116</v>
      </c>
      <c r="H123" s="138">
        <f t="shared" si="20"/>
        <v>16.972248858341029</v>
      </c>
      <c r="I123" s="129"/>
      <c r="J123" s="4"/>
      <c r="K123" s="4"/>
      <c r="L123" s="4"/>
      <c r="M123" s="4"/>
      <c r="N123" s="4"/>
      <c r="O123" s="4"/>
      <c r="P123" s="4"/>
      <c r="Q123" s="4"/>
      <c r="R123" s="4"/>
      <c r="S123" s="4"/>
      <c r="T123" s="4"/>
      <c r="U123" s="4"/>
      <c r="V123" s="178"/>
      <c r="W123" s="178"/>
      <c r="X123" s="178"/>
      <c r="Y123" s="178"/>
      <c r="Z123" s="178"/>
      <c r="AA123" s="178"/>
      <c r="AB123" s="178"/>
      <c r="AC123" s="178"/>
      <c r="AD123" s="178"/>
      <c r="AE123" s="178"/>
      <c r="AF123" s="178"/>
      <c r="AG123" s="178"/>
      <c r="AH123" s="178"/>
      <c r="AI123" s="178"/>
    </row>
    <row r="124" spans="1:35" ht="12" customHeight="1" x14ac:dyDescent="0.25">
      <c r="A124" s="6"/>
      <c r="B124" s="139">
        <v>98</v>
      </c>
      <c r="C124" s="105">
        <f t="shared" si="15"/>
        <v>31.675093180566407</v>
      </c>
      <c r="D124" s="105">
        <f t="shared" si="16"/>
        <v>14.000861337701682</v>
      </c>
      <c r="E124" s="105">
        <f t="shared" si="17"/>
        <v>14.309648966667801</v>
      </c>
      <c r="F124" s="140">
        <f t="shared" si="18"/>
        <v>14.000861337701682</v>
      </c>
      <c r="G124" s="140">
        <f t="shared" si="19"/>
        <v>67.888995433364101</v>
      </c>
      <c r="H124" s="138">
        <f t="shared" si="20"/>
        <v>16.972248858341025</v>
      </c>
      <c r="I124" s="129"/>
      <c r="J124" s="4"/>
      <c r="K124" s="4"/>
      <c r="L124" s="4"/>
      <c r="M124" s="4"/>
      <c r="N124" s="4"/>
      <c r="O124" s="4"/>
      <c r="P124" s="4"/>
      <c r="Q124" s="4"/>
      <c r="R124" s="4"/>
      <c r="S124" s="4"/>
      <c r="T124" s="4"/>
      <c r="U124" s="4"/>
      <c r="V124" s="178"/>
      <c r="W124" s="178"/>
      <c r="X124" s="178"/>
      <c r="Y124" s="178"/>
      <c r="Z124" s="178"/>
      <c r="AA124" s="178"/>
      <c r="AB124" s="178"/>
      <c r="AC124" s="178"/>
      <c r="AD124" s="178"/>
      <c r="AE124" s="178"/>
      <c r="AF124" s="178"/>
      <c r="AG124" s="178"/>
      <c r="AH124" s="178"/>
      <c r="AI124" s="178"/>
    </row>
    <row r="125" spans="1:35" ht="12" customHeight="1" x14ac:dyDescent="0.25">
      <c r="A125" s="6"/>
      <c r="B125" s="139">
        <v>99</v>
      </c>
      <c r="C125" s="105">
        <f t="shared" si="15"/>
        <v>31.81830706481216</v>
      </c>
      <c r="D125" s="105">
        <f t="shared" si="16"/>
        <v>14.020590851463991</v>
      </c>
      <c r="E125" s="105">
        <f t="shared" si="17"/>
        <v>14.309648966667801</v>
      </c>
      <c r="F125" s="140">
        <f t="shared" si="18"/>
        <v>14.020590851463991</v>
      </c>
      <c r="G125" s="140">
        <f t="shared" si="19"/>
        <v>67.888995433364116</v>
      </c>
      <c r="H125" s="138">
        <f t="shared" si="20"/>
        <v>16.972248858341029</v>
      </c>
      <c r="I125" s="129"/>
      <c r="J125" s="4"/>
      <c r="K125" s="4"/>
      <c r="L125" s="4"/>
      <c r="M125" s="4"/>
      <c r="N125" s="4"/>
      <c r="O125" s="4"/>
      <c r="P125" s="4"/>
      <c r="Q125" s="4"/>
      <c r="R125" s="4"/>
      <c r="S125" s="4"/>
      <c r="T125" s="4"/>
      <c r="U125" s="4"/>
      <c r="V125" s="178"/>
      <c r="W125" s="178"/>
      <c r="X125" s="178"/>
      <c r="Y125" s="178"/>
      <c r="Z125" s="178"/>
      <c r="AA125" s="178"/>
      <c r="AB125" s="178"/>
      <c r="AC125" s="178"/>
      <c r="AD125" s="178"/>
      <c r="AE125" s="178"/>
      <c r="AF125" s="178"/>
      <c r="AG125" s="178"/>
      <c r="AH125" s="178"/>
      <c r="AI125" s="178"/>
    </row>
    <row r="126" spans="1:35" ht="12" customHeight="1" x14ac:dyDescent="0.25">
      <c r="A126" s="6"/>
      <c r="B126" s="139">
        <v>100</v>
      </c>
      <c r="C126" s="105">
        <f t="shared" si="15"/>
        <v>31.959750011192973</v>
      </c>
      <c r="D126" s="105">
        <f t="shared" si="16"/>
        <v>14.039958178661996</v>
      </c>
      <c r="E126" s="105">
        <f t="shared" si="17"/>
        <v>14.309648966667801</v>
      </c>
      <c r="F126" s="140">
        <f t="shared" si="18"/>
        <v>14.039958178661996</v>
      </c>
      <c r="G126" s="140">
        <f t="shared" si="19"/>
        <v>67.888995433364101</v>
      </c>
      <c r="H126" s="138">
        <f t="shared" si="20"/>
        <v>16.972248858341025</v>
      </c>
      <c r="I126" s="129"/>
      <c r="J126" s="4"/>
      <c r="K126" s="4"/>
      <c r="L126" s="4"/>
      <c r="M126" s="4"/>
      <c r="N126" s="4"/>
      <c r="O126" s="4"/>
      <c r="P126" s="4"/>
      <c r="Q126" s="4"/>
      <c r="R126" s="4"/>
      <c r="S126" s="4"/>
      <c r="T126" s="4"/>
      <c r="U126" s="4"/>
      <c r="V126" s="178"/>
      <c r="W126" s="178"/>
      <c r="X126" s="178"/>
      <c r="Y126" s="178"/>
      <c r="Z126" s="178"/>
      <c r="AA126" s="178"/>
      <c r="AB126" s="178"/>
      <c r="AC126" s="178"/>
      <c r="AD126" s="178"/>
      <c r="AE126" s="178"/>
      <c r="AF126" s="178"/>
      <c r="AG126" s="178"/>
      <c r="AH126" s="178"/>
      <c r="AI126" s="178"/>
    </row>
    <row r="127" spans="1:35" ht="12" customHeight="1" x14ac:dyDescent="0.25">
      <c r="A127" s="6"/>
      <c r="B127" s="139">
        <v>101</v>
      </c>
      <c r="C127" s="105">
        <f t="shared" si="15"/>
        <v>32.099454666152269</v>
      </c>
      <c r="D127" s="105">
        <f t="shared" si="16"/>
        <v>14.058973201900514</v>
      </c>
      <c r="E127" s="105">
        <f t="shared" si="17"/>
        <v>14.309648966667801</v>
      </c>
      <c r="F127" s="140">
        <f t="shared" si="18"/>
        <v>14.058973201900514</v>
      </c>
      <c r="G127" s="140">
        <f t="shared" si="19"/>
        <v>67.888995433364101</v>
      </c>
      <c r="H127" s="138">
        <f t="shared" si="20"/>
        <v>16.972248858341025</v>
      </c>
      <c r="I127" s="129"/>
      <c r="J127" s="4"/>
      <c r="K127" s="4"/>
      <c r="L127" s="4"/>
      <c r="M127" s="4"/>
      <c r="N127" s="4"/>
      <c r="O127" s="4"/>
      <c r="P127" s="4"/>
      <c r="Q127" s="4"/>
      <c r="R127" s="4"/>
      <c r="S127" s="4"/>
      <c r="T127" s="4"/>
      <c r="U127" s="4"/>
      <c r="V127" s="178"/>
      <c r="W127" s="178"/>
      <c r="X127" s="178"/>
      <c r="Y127" s="178"/>
      <c r="Z127" s="178"/>
      <c r="AA127" s="178"/>
      <c r="AB127" s="178"/>
      <c r="AC127" s="178"/>
      <c r="AD127" s="178"/>
      <c r="AE127" s="178"/>
      <c r="AF127" s="178"/>
      <c r="AG127" s="178"/>
      <c r="AH127" s="178"/>
      <c r="AI127" s="178"/>
    </row>
    <row r="128" spans="1:35" ht="12" customHeight="1" x14ac:dyDescent="0.25">
      <c r="A128" s="6"/>
      <c r="B128" s="139">
        <v>102</v>
      </c>
      <c r="C128" s="105">
        <f t="shared" si="15"/>
        <v>32.237452878604174</v>
      </c>
      <c r="D128" s="105">
        <f t="shared" si="16"/>
        <v>14.077645447483333</v>
      </c>
      <c r="E128" s="105">
        <f t="shared" si="17"/>
        <v>14.309648966667801</v>
      </c>
      <c r="F128" s="140">
        <f t="shared" si="18"/>
        <v>14.077645447483333</v>
      </c>
      <c r="G128" s="140">
        <f t="shared" si="19"/>
        <v>67.888995433364101</v>
      </c>
      <c r="H128" s="138">
        <f t="shared" si="20"/>
        <v>16.972248858341025</v>
      </c>
      <c r="I128" s="129"/>
      <c r="J128" s="4"/>
      <c r="K128" s="4"/>
      <c r="L128" s="4"/>
      <c r="M128" s="4"/>
      <c r="N128" s="4"/>
      <c r="O128" s="4"/>
      <c r="P128" s="4"/>
      <c r="Q128" s="4"/>
      <c r="R128" s="4"/>
      <c r="S128" s="4"/>
      <c r="T128" s="4"/>
      <c r="U128" s="4"/>
      <c r="V128" s="178"/>
      <c r="W128" s="178"/>
      <c r="X128" s="178"/>
      <c r="Y128" s="178"/>
      <c r="Z128" s="178"/>
      <c r="AA128" s="178"/>
      <c r="AB128" s="178"/>
      <c r="AC128" s="178"/>
      <c r="AD128" s="178"/>
      <c r="AE128" s="178"/>
      <c r="AF128" s="178"/>
      <c r="AG128" s="178"/>
      <c r="AH128" s="178"/>
      <c r="AI128" s="178"/>
    </row>
    <row r="129" spans="1:35" ht="12" customHeight="1" x14ac:dyDescent="0.25">
      <c r="A129" s="6"/>
      <c r="B129" s="139">
        <v>103</v>
      </c>
      <c r="C129" s="105">
        <f t="shared" si="15"/>
        <v>32.373775724139492</v>
      </c>
      <c r="D129" s="105">
        <f t="shared" si="16"/>
        <v>14.095984101327097</v>
      </c>
      <c r="E129" s="105">
        <f t="shared" si="17"/>
        <v>14.309648966667801</v>
      </c>
      <c r="F129" s="140">
        <f t="shared" si="18"/>
        <v>14.095984101327097</v>
      </c>
      <c r="G129" s="140">
        <f t="shared" si="19"/>
        <v>67.888995433364101</v>
      </c>
      <c r="H129" s="138">
        <f t="shared" si="20"/>
        <v>16.972248858341025</v>
      </c>
      <c r="I129" s="129"/>
      <c r="J129" s="4"/>
      <c r="K129" s="4"/>
      <c r="L129" s="4"/>
      <c r="M129" s="4"/>
      <c r="N129" s="4"/>
      <c r="O129" s="4"/>
      <c r="P129" s="4"/>
      <c r="Q129" s="4"/>
      <c r="R129" s="4"/>
      <c r="S129" s="4"/>
      <c r="T129" s="4"/>
      <c r="U129" s="4"/>
      <c r="V129" s="178"/>
      <c r="W129" s="178"/>
      <c r="X129" s="178"/>
      <c r="Y129" s="178"/>
      <c r="Z129" s="178"/>
      <c r="AA129" s="178"/>
      <c r="AB129" s="178"/>
      <c r="AC129" s="178"/>
      <c r="AD129" s="178"/>
      <c r="AE129" s="178"/>
      <c r="AF129" s="178"/>
      <c r="AG129" s="178"/>
      <c r="AH129" s="178"/>
      <c r="AI129" s="178"/>
    </row>
    <row r="130" spans="1:35" ht="12" customHeight="1" x14ac:dyDescent="0.25">
      <c r="A130" s="6"/>
      <c r="B130" s="139">
        <v>104</v>
      </c>
      <c r="C130" s="105">
        <f t="shared" si="15"/>
        <v>32.508453528355453</v>
      </c>
      <c r="D130" s="105">
        <f t="shared" si="16"/>
        <v>14.113998024029781</v>
      </c>
      <c r="E130" s="105">
        <f t="shared" si="17"/>
        <v>14.309648966667801</v>
      </c>
      <c r="F130" s="140">
        <f t="shared" si="18"/>
        <v>14.113998024029781</v>
      </c>
      <c r="G130" s="140">
        <f t="shared" si="19"/>
        <v>67.888995433364101</v>
      </c>
      <c r="H130" s="138">
        <f t="shared" si="20"/>
        <v>16.972248858341025</v>
      </c>
      <c r="I130" s="129"/>
      <c r="J130" s="4"/>
      <c r="K130" s="4"/>
      <c r="L130" s="4"/>
      <c r="M130" s="4"/>
      <c r="N130" s="4"/>
      <c r="O130" s="4"/>
      <c r="P130" s="4"/>
      <c r="Q130" s="4"/>
      <c r="R130" s="4"/>
      <c r="S130" s="4"/>
      <c r="T130" s="4"/>
      <c r="U130" s="4"/>
      <c r="V130" s="178"/>
      <c r="W130" s="178"/>
      <c r="X130" s="178"/>
      <c r="Y130" s="178"/>
      <c r="Z130" s="178"/>
      <c r="AA130" s="178"/>
      <c r="AB130" s="178"/>
      <c r="AC130" s="178"/>
      <c r="AD130" s="178"/>
      <c r="AE130" s="178"/>
      <c r="AF130" s="178"/>
      <c r="AG130" s="178"/>
      <c r="AH130" s="178"/>
      <c r="AI130" s="178"/>
    </row>
    <row r="131" spans="1:35" ht="12" customHeight="1" x14ac:dyDescent="0.25">
      <c r="A131" s="6"/>
      <c r="B131" s="139">
        <v>105</v>
      </c>
      <c r="C131" s="105">
        <f t="shared" si="15"/>
        <v>32.64151588934584</v>
      </c>
      <c r="D131" s="105">
        <f t="shared" si="16"/>
        <v>14.13169576514573</v>
      </c>
      <c r="E131" s="105">
        <f t="shared" si="17"/>
        <v>14.309648966667801</v>
      </c>
      <c r="F131" s="140">
        <f t="shared" si="18"/>
        <v>14.13169576514573</v>
      </c>
      <c r="G131" s="140">
        <f t="shared" si="19"/>
        <v>67.888995433364101</v>
      </c>
      <c r="H131" s="138">
        <f t="shared" si="20"/>
        <v>16.972248858341025</v>
      </c>
      <c r="I131" s="129"/>
      <c r="J131" s="4"/>
      <c r="K131" s="4"/>
      <c r="L131" s="4"/>
      <c r="M131" s="4"/>
      <c r="N131" s="4"/>
      <c r="O131" s="4"/>
      <c r="P131" s="4"/>
      <c r="Q131" s="4"/>
      <c r="R131" s="4"/>
      <c r="S131" s="4"/>
      <c r="T131" s="4"/>
      <c r="U131" s="4"/>
      <c r="V131" s="178"/>
      <c r="W131" s="178"/>
      <c r="X131" s="178"/>
      <c r="Y131" s="178"/>
      <c r="Z131" s="178"/>
      <c r="AA131" s="178"/>
      <c r="AB131" s="178"/>
      <c r="AC131" s="178"/>
      <c r="AD131" s="178"/>
      <c r="AE131" s="178"/>
      <c r="AF131" s="178"/>
      <c r="AG131" s="178"/>
      <c r="AH131" s="178"/>
      <c r="AI131" s="178"/>
    </row>
    <row r="132" spans="1:35" ht="12" customHeight="1" x14ac:dyDescent="0.25">
      <c r="A132" s="6"/>
      <c r="B132" s="139">
        <v>106</v>
      </c>
      <c r="C132" s="105">
        <f t="shared" si="15"/>
        <v>32.772991699386786</v>
      </c>
      <c r="D132" s="105">
        <f t="shared" si="16"/>
        <v>14.149085576715578</v>
      </c>
      <c r="E132" s="105">
        <f t="shared" si="17"/>
        <v>14.309648966667801</v>
      </c>
      <c r="F132" s="140">
        <f t="shared" si="18"/>
        <v>14.149085576715578</v>
      </c>
      <c r="G132" s="140">
        <f t="shared" si="19"/>
        <v>67.888995433364101</v>
      </c>
      <c r="H132" s="138">
        <f t="shared" si="20"/>
        <v>16.972248858341025</v>
      </c>
      <c r="I132" s="129"/>
      <c r="J132" s="4"/>
      <c r="K132" s="4"/>
      <c r="L132" s="4"/>
      <c r="M132" s="4"/>
      <c r="N132" s="4"/>
      <c r="O132" s="4"/>
      <c r="P132" s="4"/>
      <c r="Q132" s="4"/>
      <c r="R132" s="4"/>
      <c r="S132" s="4"/>
      <c r="T132" s="4"/>
      <c r="U132" s="4"/>
      <c r="V132" s="178"/>
      <c r="W132" s="178"/>
      <c r="X132" s="178"/>
      <c r="Y132" s="178"/>
      <c r="Z132" s="178"/>
      <c r="AA132" s="178"/>
      <c r="AB132" s="178"/>
      <c r="AC132" s="178"/>
      <c r="AD132" s="178"/>
      <c r="AE132" s="178"/>
      <c r="AF132" s="178"/>
      <c r="AG132" s="178"/>
      <c r="AH132" s="178"/>
      <c r="AI132" s="178"/>
    </row>
    <row r="133" spans="1:35" ht="12" customHeight="1" x14ac:dyDescent="0.25">
      <c r="A133" s="6"/>
      <c r="B133" s="139">
        <v>107</v>
      </c>
      <c r="C133" s="105">
        <f t="shared" si="15"/>
        <v>32.902909165851341</v>
      </c>
      <c r="D133" s="105">
        <f t="shared" si="16"/>
        <v>14.166175426095995</v>
      </c>
      <c r="E133" s="105">
        <f t="shared" si="17"/>
        <v>14.309648966667801</v>
      </c>
      <c r="F133" s="140">
        <f t="shared" si="18"/>
        <v>14.166175426095995</v>
      </c>
      <c r="G133" s="140">
        <f t="shared" si="19"/>
        <v>67.888995433364101</v>
      </c>
      <c r="H133" s="138">
        <f t="shared" si="20"/>
        <v>16.972248858341025</v>
      </c>
      <c r="I133" s="129"/>
      <c r="J133" s="4"/>
      <c r="K133" s="4"/>
      <c r="L133" s="4"/>
      <c r="M133" s="4"/>
      <c r="N133" s="4"/>
      <c r="O133" s="4"/>
      <c r="P133" s="4"/>
      <c r="Q133" s="4"/>
      <c r="R133" s="4"/>
      <c r="S133" s="4"/>
      <c r="T133" s="4"/>
      <c r="U133" s="4"/>
      <c r="V133" s="178"/>
      <c r="W133" s="178"/>
      <c r="X133" s="178"/>
      <c r="Y133" s="178"/>
      <c r="Z133" s="178"/>
      <c r="AA133" s="178"/>
      <c r="AB133" s="178"/>
      <c r="AC133" s="178"/>
      <c r="AD133" s="178"/>
      <c r="AE133" s="178"/>
      <c r="AF133" s="178"/>
      <c r="AG133" s="178"/>
      <c r="AH133" s="178"/>
      <c r="AI133" s="178"/>
    </row>
    <row r="134" spans="1:35" ht="12" customHeight="1" x14ac:dyDescent="0.25">
      <c r="A134" s="6"/>
      <c r="B134" s="139">
        <v>108</v>
      </c>
      <c r="C134" s="105">
        <f t="shared" si="15"/>
        <v>33.031295831384796</v>
      </c>
      <c r="D134" s="105">
        <f t="shared" si="16"/>
        <v>14.182973008131226</v>
      </c>
      <c r="E134" s="105">
        <f t="shared" si="17"/>
        <v>14.309648966667801</v>
      </c>
      <c r="F134" s="140">
        <f t="shared" si="18"/>
        <v>14.182973008131226</v>
      </c>
      <c r="G134" s="140">
        <f t="shared" si="19"/>
        <v>67.888995433364101</v>
      </c>
      <c r="H134" s="138">
        <f t="shared" si="20"/>
        <v>16.972248858341025</v>
      </c>
      <c r="I134" s="129"/>
      <c r="J134" s="4"/>
      <c r="K134" s="4"/>
      <c r="L134" s="4"/>
      <c r="M134" s="4"/>
      <c r="N134" s="4"/>
      <c r="O134" s="4"/>
      <c r="P134" s="4"/>
      <c r="Q134" s="4"/>
      <c r="R134" s="4"/>
      <c r="S134" s="4"/>
      <c r="T134" s="4"/>
      <c r="U134" s="4"/>
      <c r="V134" s="178"/>
      <c r="W134" s="178"/>
      <c r="X134" s="178"/>
      <c r="Y134" s="178"/>
      <c r="Z134" s="178"/>
      <c r="AA134" s="178"/>
      <c r="AB134" s="178"/>
      <c r="AC134" s="178"/>
      <c r="AD134" s="178"/>
      <c r="AE134" s="178"/>
      <c r="AF134" s="178"/>
      <c r="AG134" s="178"/>
      <c r="AH134" s="178"/>
      <c r="AI134" s="178"/>
    </row>
    <row r="135" spans="1:35" ht="12" customHeight="1" x14ac:dyDescent="0.25">
      <c r="A135" s="6"/>
      <c r="B135" s="139">
        <v>109</v>
      </c>
      <c r="C135" s="105">
        <f t="shared" si="15"/>
        <v>33.158178593371019</v>
      </c>
      <c r="D135" s="105">
        <f t="shared" si="16"/>
        <v>14.199485756705442</v>
      </c>
      <c r="E135" s="105">
        <f t="shared" si="17"/>
        <v>14.309648966667801</v>
      </c>
      <c r="F135" s="140">
        <f t="shared" si="18"/>
        <v>14.199485756705442</v>
      </c>
      <c r="G135" s="140">
        <f t="shared" si="19"/>
        <v>67.888995433364101</v>
      </c>
      <c r="H135" s="138">
        <f t="shared" si="20"/>
        <v>16.972248858341025</v>
      </c>
      <c r="I135" s="129"/>
      <c r="J135" s="4"/>
      <c r="K135" s="4"/>
      <c r="L135" s="4"/>
      <c r="M135" s="4"/>
      <c r="N135" s="4"/>
      <c r="O135" s="4"/>
      <c r="P135" s="4"/>
      <c r="Q135" s="4"/>
      <c r="R135" s="4"/>
      <c r="S135" s="4"/>
      <c r="T135" s="4"/>
      <c r="U135" s="4"/>
      <c r="V135" s="178"/>
      <c r="W135" s="178"/>
      <c r="X135" s="178"/>
      <c r="Y135" s="178"/>
      <c r="Z135" s="178"/>
      <c r="AA135" s="178"/>
      <c r="AB135" s="178"/>
      <c r="AC135" s="178"/>
      <c r="AD135" s="178"/>
      <c r="AE135" s="178"/>
      <c r="AF135" s="178"/>
      <c r="AG135" s="178"/>
      <c r="AH135" s="178"/>
      <c r="AI135" s="178"/>
    </row>
    <row r="136" spans="1:35" ht="12" customHeight="1" x14ac:dyDescent="0.25">
      <c r="A136" s="6"/>
      <c r="B136" s="139">
        <v>110</v>
      </c>
      <c r="C136" s="105">
        <f t="shared" si="15"/>
        <v>33.283583722718653</v>
      </c>
      <c r="D136" s="105">
        <f t="shared" si="16"/>
        <v>14.215720855712362</v>
      </c>
      <c r="E136" s="105">
        <f t="shared" si="17"/>
        <v>14.309648966667801</v>
      </c>
      <c r="F136" s="140">
        <f t="shared" si="18"/>
        <v>14.215720855712362</v>
      </c>
      <c r="G136" s="140">
        <f t="shared" si="19"/>
        <v>67.888995433364101</v>
      </c>
      <c r="H136" s="138">
        <f t="shared" si="20"/>
        <v>16.972248858341025</v>
      </c>
      <c r="I136" s="129"/>
      <c r="J136" s="4"/>
      <c r="K136" s="4"/>
      <c r="L136" s="4"/>
      <c r="M136" s="4"/>
      <c r="N136" s="4"/>
      <c r="O136" s="4"/>
      <c r="P136" s="4"/>
      <c r="Q136" s="4"/>
      <c r="R136" s="4"/>
      <c r="S136" s="4"/>
      <c r="T136" s="4"/>
      <c r="U136" s="4"/>
      <c r="V136" s="178"/>
      <c r="W136" s="178"/>
      <c r="X136" s="178"/>
      <c r="Y136" s="178"/>
      <c r="Z136" s="178"/>
      <c r="AA136" s="178"/>
      <c r="AB136" s="178"/>
      <c r="AC136" s="178"/>
      <c r="AD136" s="178"/>
      <c r="AE136" s="178"/>
      <c r="AF136" s="178"/>
      <c r="AG136" s="178"/>
      <c r="AH136" s="178"/>
      <c r="AI136" s="178"/>
    </row>
    <row r="137" spans="1:35" ht="12" customHeight="1" x14ac:dyDescent="0.25">
      <c r="A137" s="6"/>
      <c r="B137" s="139">
        <v>111</v>
      </c>
      <c r="C137" s="105">
        <f t="shared" si="15"/>
        <v>33.407536881994858</v>
      </c>
      <c r="D137" s="105">
        <f t="shared" si="16"/>
        <v>14.231685249476163</v>
      </c>
      <c r="E137" s="105">
        <f t="shared" si="17"/>
        <v>14.309648966667801</v>
      </c>
      <c r="F137" s="140">
        <f t="shared" si="18"/>
        <v>14.231685249476163</v>
      </c>
      <c r="G137" s="140">
        <f t="shared" si="19"/>
        <v>67.888995433364101</v>
      </c>
      <c r="H137" s="138">
        <f t="shared" si="20"/>
        <v>16.972248858341025</v>
      </c>
      <c r="I137" s="129"/>
      <c r="J137" s="4"/>
      <c r="K137" s="4"/>
      <c r="L137" s="4"/>
      <c r="M137" s="4"/>
      <c r="N137" s="4"/>
      <c r="O137" s="4"/>
      <c r="P137" s="4"/>
      <c r="Q137" s="4"/>
      <c r="R137" s="4"/>
      <c r="S137" s="4"/>
      <c r="T137" s="4"/>
      <c r="U137" s="4"/>
      <c r="V137" s="178"/>
      <c r="W137" s="178"/>
      <c r="X137" s="178"/>
      <c r="Y137" s="178"/>
      <c r="Z137" s="178"/>
      <c r="AA137" s="178"/>
      <c r="AB137" s="178"/>
      <c r="AC137" s="178"/>
      <c r="AD137" s="178"/>
      <c r="AE137" s="178"/>
      <c r="AF137" s="178"/>
      <c r="AG137" s="178"/>
      <c r="AH137" s="178"/>
      <c r="AI137" s="178"/>
    </row>
    <row r="138" spans="1:35" ht="12" customHeight="1" x14ac:dyDescent="0.25">
      <c r="A138" s="6"/>
      <c r="B138" s="139">
        <v>112</v>
      </c>
      <c r="C138" s="105">
        <f t="shared" si="15"/>
        <v>33.530063142932697</v>
      </c>
      <c r="D138" s="105">
        <f t="shared" si="16"/>
        <v>14.247385652655385</v>
      </c>
      <c r="E138" s="105">
        <f t="shared" si="17"/>
        <v>14.309648966667801</v>
      </c>
      <c r="F138" s="140">
        <f t="shared" si="18"/>
        <v>14.247385652655385</v>
      </c>
      <c r="G138" s="140">
        <f t="shared" si="19"/>
        <v>67.888995433364087</v>
      </c>
      <c r="H138" s="138">
        <f t="shared" si="20"/>
        <v>16.972248858341022</v>
      </c>
      <c r="I138" s="129"/>
      <c r="J138" s="4"/>
      <c r="K138" s="4"/>
      <c r="L138" s="4"/>
      <c r="M138" s="4"/>
      <c r="N138" s="4"/>
      <c r="O138" s="4"/>
      <c r="P138" s="4"/>
      <c r="Q138" s="4"/>
      <c r="R138" s="4"/>
      <c r="S138" s="4"/>
      <c r="T138" s="4"/>
      <c r="U138" s="4"/>
      <c r="V138" s="178"/>
      <c r="W138" s="178"/>
      <c r="X138" s="178"/>
      <c r="Y138" s="178"/>
      <c r="Z138" s="178"/>
      <c r="AA138" s="178"/>
      <c r="AB138" s="178"/>
      <c r="AC138" s="178"/>
      <c r="AD138" s="178"/>
      <c r="AE138" s="178"/>
      <c r="AF138" s="178"/>
      <c r="AG138" s="178"/>
      <c r="AH138" s="178"/>
      <c r="AI138" s="178"/>
    </row>
    <row r="139" spans="1:35" ht="12" customHeight="1" x14ac:dyDescent="0.25">
      <c r="A139" s="6"/>
      <c r="B139" s="139">
        <v>113</v>
      </c>
      <c r="C139" s="105">
        <f t="shared" si="15"/>
        <v>33.651187003337483</v>
      </c>
      <c r="D139" s="105">
        <f t="shared" si="16"/>
        <v>14.262828559659605</v>
      </c>
      <c r="E139" s="105">
        <f t="shared" si="17"/>
        <v>14.309648966667801</v>
      </c>
      <c r="F139" s="140">
        <f t="shared" si="18"/>
        <v>14.262828559659605</v>
      </c>
      <c r="G139" s="140">
        <f t="shared" si="19"/>
        <v>67.888995433364101</v>
      </c>
      <c r="H139" s="138">
        <f t="shared" si="20"/>
        <v>16.972248858341025</v>
      </c>
      <c r="I139" s="129"/>
      <c r="J139" s="4"/>
      <c r="K139" s="4"/>
      <c r="L139" s="4"/>
      <c r="M139" s="4"/>
      <c r="N139" s="4"/>
      <c r="O139" s="4"/>
      <c r="P139" s="4"/>
      <c r="Q139" s="4"/>
      <c r="R139" s="4"/>
      <c r="S139" s="4"/>
      <c r="T139" s="4"/>
      <c r="U139" s="4"/>
      <c r="V139" s="178"/>
      <c r="W139" s="178"/>
      <c r="X139" s="178"/>
      <c r="Y139" s="178"/>
      <c r="Z139" s="178"/>
      <c r="AA139" s="178"/>
      <c r="AB139" s="178"/>
      <c r="AC139" s="178"/>
      <c r="AD139" s="178"/>
      <c r="AE139" s="178"/>
      <c r="AF139" s="178"/>
      <c r="AG139" s="178"/>
      <c r="AH139" s="178"/>
      <c r="AI139" s="178"/>
    </row>
    <row r="140" spans="1:35" ht="12" customHeight="1" x14ac:dyDescent="0.25">
      <c r="A140" s="6"/>
      <c r="B140" s="139">
        <v>114</v>
      </c>
      <c r="C140" s="105">
        <f t="shared" si="15"/>
        <v>33.770932403415834</v>
      </c>
      <c r="D140" s="105">
        <f t="shared" si="16"/>
        <v>14.278020253606501</v>
      </c>
      <c r="E140" s="105">
        <f t="shared" si="17"/>
        <v>14.309648966667801</v>
      </c>
      <c r="F140" s="140">
        <f t="shared" si="18"/>
        <v>14.278020253606501</v>
      </c>
      <c r="G140" s="140">
        <f t="shared" si="19"/>
        <v>67.888995433364101</v>
      </c>
      <c r="H140" s="138">
        <f t="shared" si="20"/>
        <v>16.972248858341025</v>
      </c>
      <c r="I140" s="129"/>
      <c r="J140" s="4"/>
      <c r="K140" s="4"/>
      <c r="L140" s="4"/>
      <c r="M140" s="4"/>
      <c r="N140" s="4"/>
      <c r="O140" s="4"/>
      <c r="P140" s="4"/>
      <c r="Q140" s="4"/>
      <c r="R140" s="4"/>
      <c r="S140" s="4"/>
      <c r="T140" s="4"/>
      <c r="U140" s="4"/>
      <c r="V140" s="178"/>
      <c r="W140" s="178"/>
      <c r="X140" s="178"/>
      <c r="Y140" s="178"/>
      <c r="Z140" s="178"/>
      <c r="AA140" s="178"/>
      <c r="AB140" s="178"/>
      <c r="AC140" s="178"/>
      <c r="AD140" s="178"/>
      <c r="AE140" s="178"/>
      <c r="AF140" s="178"/>
      <c r="AG140" s="178"/>
      <c r="AH140" s="178"/>
      <c r="AI140" s="178"/>
    </row>
    <row r="141" spans="1:35" ht="12" customHeight="1" x14ac:dyDescent="0.25">
      <c r="A141" s="6"/>
      <c r="B141" s="139">
        <v>115</v>
      </c>
      <c r="C141" s="105">
        <f t="shared" si="15"/>
        <v>33.889322741550423</v>
      </c>
      <c r="D141" s="105">
        <f t="shared" si="16"/>
        <v>14.292966814845364</v>
      </c>
      <c r="E141" s="105">
        <f t="shared" si="17"/>
        <v>14.309648966667801</v>
      </c>
      <c r="F141" s="140">
        <f t="shared" si="18"/>
        <v>14.292966814845364</v>
      </c>
      <c r="G141" s="140">
        <f t="shared" si="19"/>
        <v>67.888995433364101</v>
      </c>
      <c r="H141" s="138">
        <f t="shared" si="20"/>
        <v>16.972248858341025</v>
      </c>
      <c r="I141" s="129"/>
      <c r="J141" s="4"/>
      <c r="K141" s="4"/>
      <c r="L141" s="4"/>
      <c r="M141" s="4"/>
      <c r="N141" s="4"/>
      <c r="O141" s="4"/>
      <c r="P141" s="4"/>
      <c r="Q141" s="4"/>
      <c r="R141" s="4"/>
      <c r="S141" s="4"/>
      <c r="T141" s="4"/>
      <c r="U141" s="4"/>
      <c r="V141" s="178"/>
      <c r="W141" s="178"/>
      <c r="X141" s="178"/>
      <c r="Y141" s="178"/>
      <c r="Z141" s="178"/>
      <c r="AA141" s="178"/>
      <c r="AB141" s="178"/>
      <c r="AC141" s="178"/>
      <c r="AD141" s="178"/>
      <c r="AE141" s="178"/>
      <c r="AF141" s="178"/>
      <c r="AG141" s="178"/>
      <c r="AH141" s="178"/>
      <c r="AI141" s="178"/>
    </row>
    <row r="142" spans="1:35" ht="12" customHeight="1" x14ac:dyDescent="0.25">
      <c r="A142" s="6"/>
      <c r="B142" s="139">
        <v>116</v>
      </c>
      <c r="C142" s="105">
        <f t="shared" si="15"/>
        <v>34.006380889542179</v>
      </c>
      <c r="D142" s="105">
        <f t="shared" si="16"/>
        <v>14.307674129071298</v>
      </c>
      <c r="E142" s="105">
        <f t="shared" si="17"/>
        <v>14.309648966667801</v>
      </c>
      <c r="F142" s="140">
        <f t="shared" si="18"/>
        <v>14.307674129071298</v>
      </c>
      <c r="G142" s="140">
        <f t="shared" si="19"/>
        <v>67.888995433364101</v>
      </c>
      <c r="H142" s="138">
        <f t="shared" si="20"/>
        <v>16.972248858341025</v>
      </c>
      <c r="I142" s="129"/>
      <c r="J142" s="4"/>
      <c r="K142" s="4"/>
      <c r="L142" s="4"/>
      <c r="M142" s="4"/>
      <c r="N142" s="4"/>
      <c r="O142" s="4"/>
      <c r="P142" s="4"/>
      <c r="Q142" s="4"/>
      <c r="R142" s="4"/>
      <c r="S142" s="4"/>
      <c r="T142" s="4"/>
      <c r="U142" s="4"/>
      <c r="V142" s="178"/>
      <c r="W142" s="178"/>
      <c r="X142" s="178"/>
      <c r="Y142" s="178"/>
      <c r="Z142" s="178"/>
      <c r="AA142" s="178"/>
      <c r="AB142" s="178"/>
      <c r="AC142" s="178"/>
      <c r="AD142" s="178"/>
      <c r="AE142" s="178"/>
      <c r="AF142" s="178"/>
      <c r="AG142" s="178"/>
      <c r="AH142" s="178"/>
      <c r="AI142" s="178"/>
    </row>
    <row r="143" spans="1:35" ht="12" customHeight="1" x14ac:dyDescent="0.25">
      <c r="A143" s="6"/>
      <c r="B143" s="139">
        <v>117</v>
      </c>
      <c r="C143" s="105">
        <f t="shared" si="15"/>
        <v>34.122129207340869</v>
      </c>
      <c r="D143" s="105">
        <f t="shared" si="16"/>
        <v>14.322147895052852</v>
      </c>
      <c r="E143" s="105">
        <f t="shared" si="17"/>
        <v>14.309648966667801</v>
      </c>
      <c r="F143" s="140">
        <f t="shared" si="18"/>
        <v>14.309648966667801</v>
      </c>
      <c r="G143" s="140">
        <f t="shared" si="19"/>
        <v>67.833037183529001</v>
      </c>
      <c r="H143" s="138">
        <f t="shared" si="20"/>
        <v>16.95825929588225</v>
      </c>
      <c r="I143" s="129"/>
      <c r="J143" s="4"/>
      <c r="K143" s="4"/>
      <c r="L143" s="4"/>
      <c r="M143" s="4"/>
      <c r="N143" s="4"/>
      <c r="O143" s="4"/>
      <c r="P143" s="4"/>
      <c r="Q143" s="4"/>
      <c r="R143" s="4"/>
      <c r="S143" s="4"/>
      <c r="T143" s="4"/>
      <c r="U143" s="4"/>
      <c r="V143" s="178"/>
      <c r="W143" s="178"/>
      <c r="X143" s="178"/>
      <c r="Y143" s="178"/>
      <c r="Z143" s="178"/>
      <c r="AA143" s="178"/>
      <c r="AB143" s="178"/>
      <c r="AC143" s="178"/>
      <c r="AD143" s="178"/>
      <c r="AE143" s="178"/>
      <c r="AF143" s="178"/>
      <c r="AG143" s="178"/>
      <c r="AH143" s="178"/>
      <c r="AI143" s="178"/>
    </row>
    <row r="144" spans="1:35" ht="12" customHeight="1" x14ac:dyDescent="0.25">
      <c r="A144" s="6"/>
      <c r="B144" s="139">
        <v>118</v>
      </c>
      <c r="C144" s="105">
        <f t="shared" si="15"/>
        <v>34.236589557283899</v>
      </c>
      <c r="D144" s="105">
        <f t="shared" si="16"/>
        <v>14.336393631994428</v>
      </c>
      <c r="E144" s="105">
        <f t="shared" si="17"/>
        <v>14.309648966667801</v>
      </c>
      <c r="F144" s="140">
        <f t="shared" si="18"/>
        <v>14.309648966667801</v>
      </c>
      <c r="G144" s="140">
        <f t="shared" si="19"/>
        <v>67.76937077748957</v>
      </c>
      <c r="H144" s="138">
        <f t="shared" si="20"/>
        <v>16.942342694372392</v>
      </c>
      <c r="I144" s="129"/>
      <c r="J144" s="4"/>
      <c r="K144" s="4"/>
      <c r="L144" s="4"/>
      <c r="M144" s="4"/>
      <c r="N144" s="4"/>
      <c r="O144" s="4"/>
      <c r="P144" s="4"/>
      <c r="Q144" s="4"/>
      <c r="R144" s="4"/>
      <c r="S144" s="4"/>
      <c r="T144" s="4"/>
      <c r="U144" s="4"/>
      <c r="V144" s="178"/>
      <c r="W144" s="178"/>
      <c r="X144" s="178"/>
      <c r="Y144" s="178"/>
      <c r="Z144" s="178"/>
      <c r="AA144" s="178"/>
      <c r="AB144" s="178"/>
      <c r="AC144" s="178"/>
      <c r="AD144" s="178"/>
      <c r="AE144" s="178"/>
      <c r="AF144" s="178"/>
      <c r="AG144" s="178"/>
      <c r="AH144" s="178"/>
      <c r="AI144" s="178"/>
    </row>
    <row r="145" spans="1:35" ht="12" customHeight="1" x14ac:dyDescent="0.25">
      <c r="A145" s="6"/>
      <c r="B145" s="139">
        <v>119</v>
      </c>
      <c r="C145" s="105">
        <f t="shared" ref="C145:C176" si="21">$C$44*((B145)-$C$69)/((B145)+$C$67*(1+$C$6/$C$68))-$C$47</f>
        <v>34.349783317862439</v>
      </c>
      <c r="D145" s="105">
        <f t="shared" ref="D145:D176" si="22">$C$45*(((B145)-$C$69)/(4*(B145)+8*$C$69))-$C$47</f>
        <v>14.35041668655343</v>
      </c>
      <c r="E145" s="105">
        <f t="shared" ref="E145:E176" si="23">3*$C$46+$C$49*(D145+$C$47)/(B145/(2*$C$69)-0.5)</f>
        <v>14.309648966667801</v>
      </c>
      <c r="F145" s="140">
        <f t="shared" ref="F145:F176" si="24">IF(C145&lt;0,-1*MIN(ABS(C145),ABS(D145),ABS(E145)),MIN(ABS(C145),ABS(D145),ABS(E145)))</f>
        <v>14.309648966667801</v>
      </c>
      <c r="G145" s="140">
        <f t="shared" ref="G145:G176" si="25">(F145+$C$47)*(4*B145+8*$C$69)/(B145-$C$69)</f>
        <v>67.706816189588537</v>
      </c>
      <c r="H145" s="138">
        <f t="shared" ref="H145:H176" si="26">G145/4</f>
        <v>16.926704047397134</v>
      </c>
      <c r="I145" s="129"/>
      <c r="J145" s="4"/>
      <c r="K145" s="4"/>
      <c r="L145" s="4"/>
      <c r="M145" s="4"/>
      <c r="N145" s="4"/>
      <c r="O145" s="4"/>
      <c r="P145" s="4"/>
      <c r="Q145" s="4"/>
      <c r="R145" s="4"/>
      <c r="S145" s="4"/>
      <c r="T145" s="4"/>
      <c r="U145" s="4"/>
      <c r="V145" s="178"/>
      <c r="W145" s="178"/>
      <c r="X145" s="178"/>
      <c r="Y145" s="178"/>
      <c r="Z145" s="178"/>
      <c r="AA145" s="178"/>
      <c r="AB145" s="178"/>
      <c r="AC145" s="178"/>
      <c r="AD145" s="178"/>
      <c r="AE145" s="178"/>
      <c r="AF145" s="178"/>
      <c r="AG145" s="178"/>
      <c r="AH145" s="178"/>
      <c r="AI145" s="178"/>
    </row>
    <row r="146" spans="1:35" ht="12" customHeight="1" x14ac:dyDescent="0.25">
      <c r="A146" s="6"/>
      <c r="B146" s="139">
        <v>120</v>
      </c>
      <c r="C146" s="105">
        <f t="shared" si="21"/>
        <v>34.461731397033098</v>
      </c>
      <c r="D146" s="105">
        <f t="shared" si="22"/>
        <v>14.364222239530894</v>
      </c>
      <c r="E146" s="105">
        <f t="shared" si="23"/>
        <v>14.309648966667801</v>
      </c>
      <c r="F146" s="140">
        <f t="shared" si="24"/>
        <v>14.309648966667801</v>
      </c>
      <c r="G146" s="140">
        <f t="shared" si="25"/>
        <v>67.645344548095593</v>
      </c>
      <c r="H146" s="138">
        <f t="shared" si="26"/>
        <v>16.911336137023898</v>
      </c>
      <c r="I146" s="129"/>
      <c r="J146" s="4"/>
      <c r="K146" s="4"/>
      <c r="L146" s="4"/>
      <c r="M146" s="4"/>
      <c r="N146" s="4"/>
      <c r="O146" s="4"/>
      <c r="P146" s="4"/>
      <c r="Q146" s="4"/>
      <c r="R146" s="4"/>
      <c r="S146" s="4"/>
      <c r="T146" s="4"/>
      <c r="U146" s="4"/>
      <c r="V146" s="178"/>
      <c r="W146" s="178"/>
      <c r="X146" s="178"/>
      <c r="Y146" s="178"/>
      <c r="Z146" s="178"/>
      <c r="AA146" s="178"/>
      <c r="AB146" s="178"/>
      <c r="AC146" s="178"/>
      <c r="AD146" s="178"/>
      <c r="AE146" s="178"/>
      <c r="AF146" s="178"/>
      <c r="AG146" s="178"/>
      <c r="AH146" s="178"/>
      <c r="AI146" s="178"/>
    </row>
    <row r="147" spans="1:35" ht="12" customHeight="1" x14ac:dyDescent="0.25">
      <c r="A147" s="6"/>
      <c r="B147" s="139">
        <v>121</v>
      </c>
      <c r="C147" s="105">
        <f t="shared" si="21"/>
        <v>34.572454245092487</v>
      </c>
      <c r="D147" s="105">
        <f t="shared" si="22"/>
        <v>14.377815312253198</v>
      </c>
      <c r="E147" s="105">
        <f t="shared" si="23"/>
        <v>14.309648966667801</v>
      </c>
      <c r="F147" s="140">
        <f t="shared" si="24"/>
        <v>14.309648966667801</v>
      </c>
      <c r="G147" s="140">
        <f t="shared" si="25"/>
        <v>67.584927972357789</v>
      </c>
      <c r="H147" s="138">
        <f t="shared" si="26"/>
        <v>16.896231993089447</v>
      </c>
      <c r="I147" s="129"/>
      <c r="J147" s="4"/>
      <c r="K147" s="4"/>
      <c r="L147" s="4"/>
      <c r="M147" s="4"/>
      <c r="N147" s="4"/>
      <c r="O147" s="4"/>
      <c r="P147" s="4"/>
      <c r="Q147" s="4"/>
      <c r="R147" s="4"/>
      <c r="S147" s="4"/>
      <c r="T147" s="4"/>
      <c r="U147" s="4"/>
      <c r="V147" s="178"/>
      <c r="W147" s="178"/>
      <c r="X147" s="178"/>
      <c r="Y147" s="178"/>
      <c r="Z147" s="178"/>
      <c r="AA147" s="178"/>
      <c r="AB147" s="178"/>
      <c r="AC147" s="178"/>
      <c r="AD147" s="178"/>
      <c r="AE147" s="178"/>
      <c r="AF147" s="178"/>
      <c r="AG147" s="178"/>
      <c r="AH147" s="178"/>
      <c r="AI147" s="178"/>
    </row>
    <row r="148" spans="1:35" ht="12" customHeight="1" x14ac:dyDescent="0.25">
      <c r="A148" s="6"/>
      <c r="B148" s="139">
        <v>122</v>
      </c>
      <c r="C148" s="105">
        <f t="shared" si="21"/>
        <v>34.681971867131359</v>
      </c>
      <c r="D148" s="105">
        <f t="shared" si="22"/>
        <v>14.391200772661353</v>
      </c>
      <c r="E148" s="105">
        <f t="shared" si="23"/>
        <v>14.309648966667801</v>
      </c>
      <c r="F148" s="140">
        <f t="shared" si="24"/>
        <v>14.309648966667801</v>
      </c>
      <c r="G148" s="140">
        <f t="shared" si="25"/>
        <v>67.52553953063547</v>
      </c>
      <c r="H148" s="138">
        <f t="shared" si="26"/>
        <v>16.881384882658867</v>
      </c>
      <c r="I148" s="129"/>
      <c r="J148" s="4"/>
      <c r="K148" s="4"/>
      <c r="L148" s="4"/>
      <c r="M148" s="4"/>
      <c r="N148" s="4"/>
      <c r="O148" s="4"/>
      <c r="P148" s="4"/>
      <c r="Q148" s="4"/>
      <c r="R148" s="4"/>
      <c r="S148" s="4"/>
      <c r="T148" s="4"/>
      <c r="U148" s="4"/>
      <c r="V148" s="178"/>
      <c r="W148" s="178"/>
      <c r="X148" s="178"/>
      <c r="Y148" s="178"/>
      <c r="Z148" s="178"/>
      <c r="AA148" s="178"/>
      <c r="AB148" s="178"/>
      <c r="AC148" s="178"/>
      <c r="AD148" s="178"/>
      <c r="AE148" s="178"/>
      <c r="AF148" s="178"/>
      <c r="AG148" s="178"/>
      <c r="AH148" s="178"/>
      <c r="AI148" s="178"/>
    </row>
    <row r="149" spans="1:35" ht="12" customHeight="1" x14ac:dyDescent="0.25">
      <c r="A149" s="6"/>
      <c r="B149" s="139">
        <v>123</v>
      </c>
      <c r="C149" s="105">
        <f t="shared" si="21"/>
        <v>34.790303835084295</v>
      </c>
      <c r="D149" s="105">
        <f t="shared" si="22"/>
        <v>14.404383341123415</v>
      </c>
      <c r="E149" s="105">
        <f t="shared" si="23"/>
        <v>14.309648966667801</v>
      </c>
      <c r="F149" s="140">
        <f t="shared" si="24"/>
        <v>14.309648966667801</v>
      </c>
      <c r="G149" s="140">
        <f t="shared" si="25"/>
        <v>67.467153200072843</v>
      </c>
      <c r="H149" s="138">
        <f t="shared" si="26"/>
        <v>16.866788300018211</v>
      </c>
      <c r="I149" s="129"/>
      <c r="J149" s="4"/>
      <c r="K149" s="4"/>
      <c r="L149" s="4"/>
      <c r="M149" s="4"/>
      <c r="N149" s="4"/>
      <c r="O149" s="4"/>
      <c r="P149" s="4"/>
      <c r="Q149" s="4"/>
      <c r="R149" s="4"/>
      <c r="S149" s="4"/>
      <c r="T149" s="4"/>
      <c r="U149" s="4"/>
      <c r="V149" s="178"/>
      <c r="W149" s="178"/>
      <c r="X149" s="178"/>
      <c r="Y149" s="178"/>
      <c r="Z149" s="178"/>
      <c r="AA149" s="178"/>
      <c r="AB149" s="178"/>
      <c r="AC149" s="178"/>
      <c r="AD149" s="178"/>
      <c r="AE149" s="178"/>
      <c r="AF149" s="178"/>
      <c r="AG149" s="178"/>
      <c r="AH149" s="178"/>
      <c r="AI149" s="178"/>
    </row>
    <row r="150" spans="1:35" ht="12" customHeight="1" x14ac:dyDescent="0.25">
      <c r="A150" s="6"/>
      <c r="B150" s="139">
        <v>124</v>
      </c>
      <c r="C150" s="105">
        <f t="shared" si="21"/>
        <v>34.897469299390096</v>
      </c>
      <c r="D150" s="105">
        <f t="shared" si="22"/>
        <v>14.417367595984551</v>
      </c>
      <c r="E150" s="105">
        <f t="shared" si="23"/>
        <v>14.309648966667801</v>
      </c>
      <c r="F150" s="140">
        <f t="shared" si="24"/>
        <v>14.309648966667801</v>
      </c>
      <c r="G150" s="140">
        <f t="shared" si="25"/>
        <v>67.409743828677762</v>
      </c>
      <c r="H150" s="138">
        <f t="shared" si="26"/>
        <v>16.85243595716944</v>
      </c>
      <c r="I150" s="129"/>
      <c r="J150" s="4"/>
      <c r="K150" s="4"/>
      <c r="L150" s="4"/>
      <c r="M150" s="4"/>
      <c r="N150" s="4"/>
      <c r="O150" s="4"/>
      <c r="P150" s="4"/>
      <c r="Q150" s="4"/>
      <c r="R150" s="4"/>
      <c r="S150" s="4"/>
      <c r="T150" s="4"/>
      <c r="U150" s="4"/>
      <c r="V150" s="178"/>
      <c r="W150" s="178"/>
      <c r="X150" s="178"/>
      <c r="Y150" s="178"/>
      <c r="Z150" s="178"/>
      <c r="AA150" s="178"/>
      <c r="AB150" s="178"/>
      <c r="AC150" s="178"/>
      <c r="AD150" s="178"/>
      <c r="AE150" s="178"/>
      <c r="AF150" s="178"/>
      <c r="AG150" s="178"/>
      <c r="AH150" s="178"/>
      <c r="AI150" s="178"/>
    </row>
    <row r="151" spans="1:35" ht="12" customHeight="1" x14ac:dyDescent="0.25">
      <c r="A151" s="6"/>
      <c r="B151" s="139">
        <v>125</v>
      </c>
      <c r="C151" s="105">
        <f t="shared" si="21"/>
        <v>35.003487000277573</v>
      </c>
      <c r="D151" s="105">
        <f t="shared" si="22"/>
        <v>14.430157978868522</v>
      </c>
      <c r="E151" s="105">
        <f t="shared" si="23"/>
        <v>14.309648966667801</v>
      </c>
      <c r="F151" s="140">
        <f t="shared" si="24"/>
        <v>14.309648966667801</v>
      </c>
      <c r="G151" s="140">
        <f t="shared" si="25"/>
        <v>67.353287099194375</v>
      </c>
      <c r="H151" s="138">
        <f t="shared" si="26"/>
        <v>16.838321774798594</v>
      </c>
      <c r="I151" s="129"/>
      <c r="J151" s="4"/>
      <c r="K151" s="4"/>
      <c r="L151" s="4"/>
      <c r="M151" s="4"/>
      <c r="N151" s="4"/>
      <c r="O151" s="4"/>
      <c r="P151" s="4"/>
      <c r="Q151" s="4"/>
      <c r="R151" s="4"/>
      <c r="S151" s="4"/>
      <c r="T151" s="4"/>
      <c r="U151" s="4"/>
      <c r="V151" s="178"/>
      <c r="W151" s="178"/>
      <c r="X151" s="178"/>
      <c r="Y151" s="178"/>
      <c r="Z151" s="178"/>
      <c r="AA151" s="178"/>
      <c r="AB151" s="178"/>
      <c r="AC151" s="178"/>
      <c r="AD151" s="178"/>
      <c r="AE151" s="178"/>
      <c r="AF151" s="178"/>
      <c r="AG151" s="178"/>
      <c r="AH151" s="178"/>
      <c r="AI151" s="178"/>
    </row>
    <row r="152" spans="1:35" ht="12" customHeight="1" x14ac:dyDescent="0.25">
      <c r="A152" s="6"/>
      <c r="B152" s="139">
        <v>126</v>
      </c>
      <c r="C152" s="105">
        <f t="shared" si="21"/>
        <v>35.108375278690573</v>
      </c>
      <c r="D152" s="105">
        <f t="shared" si="22"/>
        <v>14.442758799743428</v>
      </c>
      <c r="E152" s="105">
        <f t="shared" si="23"/>
        <v>14.309648966667801</v>
      </c>
      <c r="F152" s="140">
        <f t="shared" si="24"/>
        <v>14.309648966667801</v>
      </c>
      <c r="G152" s="140">
        <f t="shared" si="25"/>
        <v>67.297759494759319</v>
      </c>
      <c r="H152" s="138">
        <f t="shared" si="26"/>
        <v>16.82443987368983</v>
      </c>
      <c r="I152" s="129"/>
      <c r="J152" s="4"/>
      <c r="K152" s="4"/>
      <c r="L152" s="4"/>
      <c r="M152" s="4"/>
      <c r="N152" s="4"/>
      <c r="O152" s="4"/>
      <c r="P152" s="4"/>
      <c r="Q152" s="4"/>
      <c r="R152" s="4"/>
      <c r="S152" s="4"/>
      <c r="T152" s="4"/>
      <c r="U152" s="4"/>
      <c r="V152" s="178"/>
      <c r="W152" s="178"/>
      <c r="X152" s="178"/>
      <c r="Y152" s="178"/>
      <c r="Z152" s="178"/>
      <c r="AA152" s="178"/>
      <c r="AB152" s="178"/>
      <c r="AC152" s="178"/>
      <c r="AD152" s="178"/>
      <c r="AE152" s="178"/>
      <c r="AF152" s="178"/>
      <c r="AG152" s="178"/>
      <c r="AH152" s="178"/>
      <c r="AI152" s="178"/>
    </row>
    <row r="153" spans="1:35" ht="12" customHeight="1" x14ac:dyDescent="0.25">
      <c r="A153" s="6"/>
      <c r="B153" s="139">
        <v>127</v>
      </c>
      <c r="C153" s="105">
        <f t="shared" si="21"/>
        <v>35.212152086865785</v>
      </c>
      <c r="D153" s="105">
        <f t="shared" si="22"/>
        <v>14.455174241763894</v>
      </c>
      <c r="E153" s="105">
        <f t="shared" si="23"/>
        <v>14.309648966667801</v>
      </c>
      <c r="F153" s="140">
        <f t="shared" si="24"/>
        <v>14.309648966667801</v>
      </c>
      <c r="G153" s="140">
        <f t="shared" si="25"/>
        <v>67.24313826623974</v>
      </c>
      <c r="H153" s="138">
        <f t="shared" si="26"/>
        <v>16.810784566559935</v>
      </c>
      <c r="I153" s="129"/>
      <c r="J153" s="4"/>
      <c r="K153" s="4"/>
      <c r="L153" s="4"/>
      <c r="M153" s="4"/>
      <c r="N153" s="4"/>
      <c r="O153" s="4"/>
      <c r="P153" s="4"/>
      <c r="Q153" s="4"/>
      <c r="R153" s="4"/>
      <c r="S153" s="4"/>
      <c r="T153" s="4"/>
      <c r="U153" s="4"/>
      <c r="V153" s="178"/>
      <c r="W153" s="178"/>
      <c r="X153" s="178"/>
      <c r="Y153" s="178"/>
      <c r="Z153" s="178"/>
      <c r="AA153" s="178"/>
      <c r="AB153" s="178"/>
      <c r="AC153" s="178"/>
      <c r="AD153" s="178"/>
      <c r="AE153" s="178"/>
      <c r="AF153" s="178"/>
      <c r="AG153" s="178"/>
      <c r="AH153" s="178"/>
      <c r="AI153" s="178"/>
    </row>
    <row r="154" spans="1:35" ht="12" customHeight="1" x14ac:dyDescent="0.25">
      <c r="A154" s="6"/>
      <c r="B154" s="139">
        <v>128</v>
      </c>
      <c r="C154" s="105">
        <f t="shared" si="21"/>
        <v>35.314834998575989</v>
      </c>
      <c r="D154" s="105">
        <f t="shared" si="22"/>
        <v>14.467408365901099</v>
      </c>
      <c r="E154" s="105">
        <f t="shared" si="23"/>
        <v>14.309648966667801</v>
      </c>
      <c r="F154" s="140">
        <f t="shared" si="24"/>
        <v>14.309648966667801</v>
      </c>
      <c r="G154" s="140">
        <f t="shared" si="25"/>
        <v>67.189401401157838</v>
      </c>
      <c r="H154" s="138">
        <f t="shared" si="26"/>
        <v>16.797350350289459</v>
      </c>
      <c r="I154" s="129"/>
      <c r="J154" s="4"/>
      <c r="K154" s="4"/>
      <c r="L154" s="4"/>
      <c r="M154" s="4"/>
      <c r="N154" s="4"/>
      <c r="O154" s="4"/>
      <c r="P154" s="4"/>
      <c r="Q154" s="4"/>
      <c r="R154" s="4"/>
      <c r="S154" s="4"/>
      <c r="T154" s="4"/>
      <c r="U154" s="4"/>
      <c r="V154" s="178"/>
      <c r="W154" s="178"/>
      <c r="X154" s="178"/>
      <c r="Y154" s="178"/>
      <c r="Z154" s="178"/>
      <c r="AA154" s="178"/>
      <c r="AB154" s="178"/>
      <c r="AC154" s="178"/>
      <c r="AD154" s="178"/>
      <c r="AE154" s="178"/>
      <c r="AF154" s="178"/>
      <c r="AG154" s="178"/>
      <c r="AH154" s="178"/>
      <c r="AI154" s="178"/>
    </row>
    <row r="155" spans="1:35" ht="12" customHeight="1" x14ac:dyDescent="0.25">
      <c r="A155" s="6"/>
      <c r="B155" s="139">
        <v>129</v>
      </c>
      <c r="C155" s="105">
        <f t="shared" si="21"/>
        <v>35.416441219051087</v>
      </c>
      <c r="D155" s="105">
        <f t="shared" si="22"/>
        <v>14.479465115371427</v>
      </c>
      <c r="E155" s="105">
        <f t="shared" si="23"/>
        <v>14.309648966667801</v>
      </c>
      <c r="F155" s="140">
        <f t="shared" si="24"/>
        <v>14.309648966667801</v>
      </c>
      <c r="G155" s="140">
        <f t="shared" si="25"/>
        <v>67.136527594112621</v>
      </c>
      <c r="H155" s="138">
        <f t="shared" si="26"/>
        <v>16.784131898528155</v>
      </c>
      <c r="I155" s="129"/>
      <c r="J155" s="4"/>
      <c r="K155" s="4"/>
      <c r="L155" s="4"/>
      <c r="M155" s="4"/>
      <c r="N155" s="4"/>
      <c r="O155" s="4"/>
      <c r="P155" s="4"/>
      <c r="Q155" s="4"/>
      <c r="R155" s="4"/>
      <c r="S155" s="4"/>
      <c r="T155" s="4"/>
      <c r="U155" s="4"/>
      <c r="V155" s="178"/>
      <c r="W155" s="178"/>
      <c r="X155" s="178"/>
      <c r="Y155" s="178"/>
      <c r="Z155" s="178"/>
      <c r="AA155" s="178"/>
      <c r="AB155" s="178"/>
      <c r="AC155" s="178"/>
      <c r="AD155" s="178"/>
      <c r="AE155" s="178"/>
      <c r="AF155" s="178"/>
      <c r="AG155" s="178"/>
      <c r="AH155" s="178"/>
      <c r="AI155" s="178"/>
    </row>
    <row r="156" spans="1:35" ht="12" customHeight="1" x14ac:dyDescent="0.25">
      <c r="A156" s="6"/>
      <c r="B156" s="139">
        <v>130</v>
      </c>
      <c r="C156" s="105">
        <f t="shared" si="21"/>
        <v>35.516987594588713</v>
      </c>
      <c r="D156" s="105">
        <f t="shared" si="22"/>
        <v>14.491348319873872</v>
      </c>
      <c r="E156" s="105">
        <f t="shared" si="23"/>
        <v>14.309648966667801</v>
      </c>
      <c r="F156" s="140">
        <f t="shared" si="24"/>
        <v>14.309648966667801</v>
      </c>
      <c r="G156" s="140">
        <f t="shared" si="25"/>
        <v>67.084496218615513</v>
      </c>
      <c r="H156" s="138">
        <f t="shared" si="26"/>
        <v>16.771124054653878</v>
      </c>
      <c r="I156" s="129"/>
      <c r="J156" s="4"/>
      <c r="K156" s="4"/>
      <c r="L156" s="4"/>
      <c r="M156" s="4"/>
      <c r="N156" s="4"/>
      <c r="O156" s="4"/>
      <c r="P156" s="4"/>
      <c r="Q156" s="4"/>
      <c r="R156" s="4"/>
      <c r="S156" s="4"/>
      <c r="T156" s="4"/>
      <c r="U156" s="4"/>
      <c r="V156" s="178"/>
      <c r="W156" s="178"/>
      <c r="X156" s="178"/>
      <c r="Y156" s="178"/>
      <c r="Z156" s="178"/>
      <c r="AA156" s="178"/>
      <c r="AB156" s="178"/>
      <c r="AC156" s="178"/>
      <c r="AD156" s="178"/>
      <c r="AE156" s="178"/>
      <c r="AF156" s="178"/>
      <c r="AG156" s="178"/>
      <c r="AH156" s="178"/>
      <c r="AI156" s="178"/>
    </row>
    <row r="157" spans="1:35" ht="12" customHeight="1" x14ac:dyDescent="0.25">
      <c r="A157" s="6"/>
      <c r="B157" s="139">
        <v>131</v>
      </c>
      <c r="C157" s="105">
        <f t="shared" si="21"/>
        <v>35.616490621865658</v>
      </c>
      <c r="D157" s="105">
        <f t="shared" si="22"/>
        <v>14.503061699645771</v>
      </c>
      <c r="E157" s="105">
        <f t="shared" si="23"/>
        <v>14.309648966667801</v>
      </c>
      <c r="F157" s="140">
        <f t="shared" si="24"/>
        <v>14.309648966667801</v>
      </c>
      <c r="G157" s="140">
        <f t="shared" si="25"/>
        <v>67.033287300261534</v>
      </c>
      <c r="H157" s="138">
        <f t="shared" si="26"/>
        <v>16.758321825065384</v>
      </c>
      <c r="I157" s="129"/>
      <c r="J157" s="4"/>
      <c r="K157" s="4"/>
      <c r="L157" s="4"/>
      <c r="M157" s="4"/>
      <c r="N157" s="4"/>
      <c r="O157" s="4"/>
      <c r="P157" s="4"/>
      <c r="Q157" s="4"/>
      <c r="R157" s="4"/>
      <c r="S157" s="4"/>
      <c r="T157" s="4"/>
      <c r="U157" s="4"/>
      <c r="V157" s="178"/>
      <c r="W157" s="178"/>
      <c r="X157" s="178"/>
      <c r="Y157" s="178"/>
      <c r="Z157" s="178"/>
      <c r="AA157" s="178"/>
      <c r="AB157" s="178"/>
      <c r="AC157" s="178"/>
      <c r="AD157" s="178"/>
      <c r="AE157" s="178"/>
      <c r="AF157" s="178"/>
      <c r="AG157" s="178"/>
      <c r="AH157" s="178"/>
      <c r="AI157" s="178"/>
    </row>
    <row r="158" spans="1:35" ht="12" customHeight="1" x14ac:dyDescent="0.25">
      <c r="A158" s="6"/>
      <c r="B158" s="139">
        <v>132</v>
      </c>
      <c r="C158" s="105">
        <f t="shared" si="21"/>
        <v>35.714966456960866</v>
      </c>
      <c r="D158" s="105">
        <f t="shared" si="22"/>
        <v>14.514608869345899</v>
      </c>
      <c r="E158" s="105">
        <f t="shared" si="23"/>
        <v>14.309648966667801</v>
      </c>
      <c r="F158" s="140">
        <f t="shared" si="24"/>
        <v>14.309648966667801</v>
      </c>
      <c r="G158" s="140">
        <f t="shared" si="25"/>
        <v>66.982881491162729</v>
      </c>
      <c r="H158" s="138">
        <f t="shared" si="26"/>
        <v>16.745720372790682</v>
      </c>
      <c r="I158" s="129"/>
      <c r="J158" s="4"/>
      <c r="K158" s="4"/>
      <c r="L158" s="4"/>
      <c r="M158" s="4"/>
      <c r="N158" s="4"/>
      <c r="O158" s="4"/>
      <c r="P158" s="4"/>
      <c r="Q158" s="4"/>
      <c r="R158" s="4"/>
      <c r="S158" s="4"/>
      <c r="T158" s="4"/>
      <c r="U158" s="4"/>
      <c r="V158" s="178"/>
      <c r="W158" s="178"/>
      <c r="X158" s="178"/>
      <c r="Y158" s="178"/>
      <c r="Z158" s="178"/>
      <c r="AA158" s="178"/>
      <c r="AB158" s="178"/>
      <c r="AC158" s="178"/>
      <c r="AD158" s="178"/>
      <c r="AE158" s="178"/>
      <c r="AF158" s="178"/>
      <c r="AG158" s="178"/>
      <c r="AH158" s="178"/>
      <c r="AI158" s="178"/>
    </row>
    <row r="159" spans="1:35" ht="12" customHeight="1" x14ac:dyDescent="0.25">
      <c r="A159" s="6"/>
      <c r="B159" s="139">
        <v>133</v>
      </c>
      <c r="C159" s="105">
        <f t="shared" si="21"/>
        <v>35.812430924100482</v>
      </c>
      <c r="D159" s="105">
        <f t="shared" si="22"/>
        <v>14.525993341773418</v>
      </c>
      <c r="E159" s="105">
        <f t="shared" si="23"/>
        <v>14.309648966667801</v>
      </c>
      <c r="F159" s="140">
        <f t="shared" si="24"/>
        <v>14.309648966667801</v>
      </c>
      <c r="G159" s="140">
        <f t="shared" si="25"/>
        <v>66.933260045575054</v>
      </c>
      <c r="H159" s="138">
        <f t="shared" si="26"/>
        <v>16.733315011393763</v>
      </c>
      <c r="I159" s="129"/>
      <c r="J159" s="4"/>
      <c r="K159" s="4"/>
      <c r="L159" s="4"/>
      <c r="M159" s="4"/>
      <c r="N159" s="4"/>
      <c r="O159" s="4"/>
      <c r="P159" s="4"/>
      <c r="Q159" s="4"/>
      <c r="R159" s="4"/>
      <c r="S159" s="4"/>
      <c r="T159" s="4"/>
      <c r="U159" s="4"/>
      <c r="V159" s="178"/>
      <c r="W159" s="178"/>
      <c r="X159" s="178"/>
      <c r="Y159" s="178"/>
      <c r="Z159" s="178"/>
      <c r="AA159" s="178"/>
      <c r="AB159" s="178"/>
      <c r="AC159" s="178"/>
      <c r="AD159" s="178"/>
      <c r="AE159" s="178"/>
      <c r="AF159" s="178"/>
      <c r="AG159" s="178"/>
      <c r="AH159" s="178"/>
      <c r="AI159" s="178"/>
    </row>
    <row r="160" spans="1:35" ht="12" customHeight="1" x14ac:dyDescent="0.25">
      <c r="A160" s="6"/>
      <c r="B160" s="139">
        <v>134</v>
      </c>
      <c r="C160" s="105">
        <f t="shared" si="21"/>
        <v>35.908899524134846</v>
      </c>
      <c r="D160" s="105">
        <f t="shared" si="22"/>
        <v>14.537218531430732</v>
      </c>
      <c r="E160" s="105">
        <f t="shared" si="23"/>
        <v>14.309648966667801</v>
      </c>
      <c r="F160" s="140">
        <f t="shared" si="24"/>
        <v>14.309648966667801</v>
      </c>
      <c r="G160" s="140">
        <f t="shared" si="25"/>
        <v>66.884404796654536</v>
      </c>
      <c r="H160" s="138">
        <f t="shared" si="26"/>
        <v>16.721101199163634</v>
      </c>
      <c r="I160" s="129"/>
      <c r="J160" s="4"/>
      <c r="K160" s="4"/>
      <c r="L160" s="4"/>
      <c r="M160" s="4"/>
      <c r="N160" s="4"/>
      <c r="O160" s="4"/>
      <c r="P160" s="4"/>
      <c r="Q160" s="4"/>
      <c r="R160" s="4"/>
      <c r="S160" s="4"/>
      <c r="T160" s="4"/>
      <c r="U160" s="4"/>
      <c r="V160" s="178"/>
      <c r="W160" s="178"/>
      <c r="X160" s="178"/>
      <c r="Y160" s="178"/>
      <c r="Z160" s="178"/>
      <c r="AA160" s="178"/>
      <c r="AB160" s="178"/>
      <c r="AC160" s="178"/>
      <c r="AD160" s="178"/>
      <c r="AE160" s="178"/>
      <c r="AF160" s="178"/>
      <c r="AG160" s="178"/>
      <c r="AH160" s="178"/>
      <c r="AI160" s="178"/>
    </row>
    <row r="161" spans="1:35" ht="12" customHeight="1" x14ac:dyDescent="0.25">
      <c r="A161" s="6"/>
      <c r="B161" s="139">
        <v>135</v>
      </c>
      <c r="C161" s="105">
        <f t="shared" si="21"/>
        <v>36.004387442756894</v>
      </c>
      <c r="D161" s="105">
        <f t="shared" si="22"/>
        <v>14.548287757937819</v>
      </c>
      <c r="E161" s="105">
        <f t="shared" si="23"/>
        <v>14.309648966667801</v>
      </c>
      <c r="F161" s="140">
        <f t="shared" si="24"/>
        <v>14.309648966667801</v>
      </c>
      <c r="G161" s="140">
        <f t="shared" si="25"/>
        <v>66.836298134281549</v>
      </c>
      <c r="H161" s="138">
        <f t="shared" si="26"/>
        <v>16.709074533570387</v>
      </c>
      <c r="I161" s="129"/>
      <c r="J161" s="4"/>
      <c r="K161" s="4"/>
      <c r="L161" s="4"/>
      <c r="M161" s="4"/>
      <c r="N161" s="4"/>
      <c r="O161" s="4"/>
      <c r="P161" s="4"/>
      <c r="Q161" s="4"/>
      <c r="R161" s="4"/>
      <c r="S161" s="4"/>
      <c r="T161" s="4"/>
      <c r="U161" s="4"/>
      <c r="V161" s="178"/>
      <c r="W161" s="178"/>
      <c r="X161" s="178"/>
      <c r="Y161" s="178"/>
      <c r="Z161" s="178"/>
      <c r="AA161" s="178"/>
      <c r="AB161" s="178"/>
      <c r="AC161" s="178"/>
      <c r="AD161" s="178"/>
      <c r="AE161" s="178"/>
      <c r="AF161" s="178"/>
      <c r="AG161" s="178"/>
      <c r="AH161" s="178"/>
      <c r="AI161" s="178"/>
    </row>
    <row r="162" spans="1:35" ht="12" customHeight="1" x14ac:dyDescent="0.25">
      <c r="A162" s="6"/>
      <c r="B162" s="139">
        <v>136</v>
      </c>
      <c r="C162" s="105">
        <f t="shared" si="21"/>
        <v>36.098909558471256</v>
      </c>
      <c r="D162" s="105">
        <f t="shared" si="22"/>
        <v>14.559204249305267</v>
      </c>
      <c r="E162" s="105">
        <f t="shared" si="23"/>
        <v>14.309648966667801</v>
      </c>
      <c r="F162" s="140">
        <f t="shared" si="24"/>
        <v>14.309648966667801</v>
      </c>
      <c r="G162" s="140">
        <f t="shared" si="25"/>
        <v>66.788922983896995</v>
      </c>
      <c r="H162" s="138">
        <f t="shared" si="26"/>
        <v>16.697230745974249</v>
      </c>
      <c r="I162" s="129"/>
      <c r="J162" s="4"/>
      <c r="K162" s="4"/>
      <c r="L162" s="4"/>
      <c r="M162" s="4"/>
      <c r="N162" s="4"/>
      <c r="O162" s="4"/>
      <c r="P162" s="4"/>
      <c r="Q162" s="4"/>
      <c r="R162" s="4"/>
      <c r="S162" s="4"/>
      <c r="T162" s="4"/>
      <c r="U162" s="4"/>
      <c r="V162" s="178"/>
      <c r="W162" s="178"/>
      <c r="X162" s="178"/>
      <c r="Y162" s="178"/>
      <c r="Z162" s="178"/>
      <c r="AA162" s="178"/>
      <c r="AB162" s="178"/>
      <c r="AC162" s="178"/>
      <c r="AD162" s="178"/>
      <c r="AE162" s="178"/>
      <c r="AF162" s="178"/>
      <c r="AG162" s="178"/>
      <c r="AH162" s="178"/>
      <c r="AI162" s="178"/>
    </row>
    <row r="163" spans="1:35" ht="12" customHeight="1" x14ac:dyDescent="0.25">
      <c r="A163" s="6"/>
      <c r="B163" s="139">
        <v>137</v>
      </c>
      <c r="C163" s="105">
        <f t="shared" si="21"/>
        <v>36.192480450322726</v>
      </c>
      <c r="D163" s="105">
        <f t="shared" si="22"/>
        <v>14.569971145072703</v>
      </c>
      <c r="E163" s="105">
        <f t="shared" si="23"/>
        <v>14.309648966667801</v>
      </c>
      <c r="F163" s="140">
        <f t="shared" si="24"/>
        <v>14.309648966667801</v>
      </c>
      <c r="G163" s="140">
        <f t="shared" si="25"/>
        <v>66.742262786296436</v>
      </c>
      <c r="H163" s="138">
        <f t="shared" si="26"/>
        <v>16.685565696574109</v>
      </c>
      <c r="I163" s="129"/>
      <c r="J163" s="4"/>
      <c r="K163" s="4"/>
      <c r="L163" s="4"/>
      <c r="M163" s="4"/>
      <c r="N163" s="4"/>
      <c r="O163" s="4"/>
      <c r="P163" s="4"/>
      <c r="Q163" s="4"/>
      <c r="R163" s="4"/>
      <c r="S163" s="4"/>
      <c r="T163" s="4"/>
      <c r="U163" s="4"/>
      <c r="V163" s="178"/>
      <c r="W163" s="178"/>
      <c r="X163" s="178"/>
      <c r="Y163" s="178"/>
      <c r="Z163" s="178"/>
      <c r="AA163" s="178"/>
      <c r="AB163" s="178"/>
      <c r="AC163" s="178"/>
      <c r="AD163" s="178"/>
      <c r="AE163" s="178"/>
      <c r="AF163" s="178"/>
      <c r="AG163" s="178"/>
      <c r="AH163" s="178"/>
      <c r="AI163" s="178"/>
    </row>
    <row r="164" spans="1:35" ht="12" customHeight="1" x14ac:dyDescent="0.25">
      <c r="A164" s="6"/>
      <c r="B164" s="139">
        <v>138</v>
      </c>
      <c r="C164" s="105">
        <f t="shared" si="21"/>
        <v>36.285114405392584</v>
      </c>
      <c r="D164" s="105">
        <f t="shared" si="22"/>
        <v>14.580591499319119</v>
      </c>
      <c r="E164" s="105">
        <f t="shared" si="23"/>
        <v>14.309648966667801</v>
      </c>
      <c r="F164" s="140">
        <f t="shared" si="24"/>
        <v>14.309648966667801</v>
      </c>
      <c r="G164" s="140">
        <f t="shared" si="25"/>
        <v>66.696301478332387</v>
      </c>
      <c r="H164" s="138">
        <f t="shared" si="26"/>
        <v>16.674075369583097</v>
      </c>
      <c r="I164" s="129"/>
      <c r="J164" s="4"/>
      <c r="K164" s="4"/>
      <c r="L164" s="4"/>
      <c r="M164" s="4"/>
      <c r="N164" s="4"/>
      <c r="O164" s="4"/>
      <c r="P164" s="4"/>
      <c r="Q164" s="4"/>
      <c r="R164" s="4"/>
      <c r="S164" s="4"/>
      <c r="T164" s="4"/>
      <c r="U164" s="4"/>
      <c r="V164" s="178"/>
      <c r="W164" s="178"/>
      <c r="X164" s="178"/>
      <c r="Y164" s="178"/>
      <c r="Z164" s="178"/>
      <c r="AA164" s="178"/>
      <c r="AB164" s="178"/>
      <c r="AC164" s="178"/>
      <c r="AD164" s="178"/>
      <c r="AE164" s="178"/>
      <c r="AF164" s="178"/>
      <c r="AG164" s="178"/>
      <c r="AH164" s="178"/>
      <c r="AI164" s="178"/>
    </row>
    <row r="165" spans="1:35" ht="12" customHeight="1" x14ac:dyDescent="0.25">
      <c r="A165" s="6"/>
      <c r="B165" s="139">
        <v>139</v>
      </c>
      <c r="C165" s="105">
        <f t="shared" si="21"/>
        <v>36.376825426070852</v>
      </c>
      <c r="D165" s="105">
        <f t="shared" si="22"/>
        <v>14.591068283551087</v>
      </c>
      <c r="E165" s="105">
        <f t="shared" si="23"/>
        <v>14.309648966667801</v>
      </c>
      <c r="F165" s="140">
        <f t="shared" si="24"/>
        <v>14.309648966667801</v>
      </c>
      <c r="G165" s="140">
        <f t="shared" si="25"/>
        <v>66.651023474477086</v>
      </c>
      <c r="H165" s="138">
        <f t="shared" si="26"/>
        <v>16.662755868619271</v>
      </c>
      <c r="I165" s="129"/>
      <c r="J165" s="4"/>
      <c r="K165" s="4"/>
      <c r="L165" s="4"/>
      <c r="M165" s="4"/>
      <c r="N165" s="4"/>
      <c r="O165" s="4"/>
      <c r="P165" s="4"/>
      <c r="Q165" s="4"/>
      <c r="R165" s="4"/>
      <c r="S165" s="4"/>
      <c r="T165" s="4"/>
      <c r="U165" s="4"/>
      <c r="V165" s="178"/>
      <c r="W165" s="178"/>
      <c r="X165" s="178"/>
      <c r="Y165" s="178"/>
      <c r="Z165" s="178"/>
      <c r="AA165" s="178"/>
      <c r="AB165" s="178"/>
      <c r="AC165" s="178"/>
      <c r="AD165" s="178"/>
      <c r="AE165" s="178"/>
      <c r="AF165" s="178"/>
      <c r="AG165" s="178"/>
      <c r="AH165" s="178"/>
      <c r="AI165" s="178"/>
    </row>
    <row r="166" spans="1:35" ht="12" customHeight="1" x14ac:dyDescent="0.25">
      <c r="A166" s="6"/>
      <c r="B166" s="139">
        <v>140</v>
      </c>
      <c r="C166" s="105">
        <f t="shared" si="21"/>
        <v>36.467627237112239</v>
      </c>
      <c r="D166" s="105">
        <f t="shared" si="22"/>
        <v>14.601404389474636</v>
      </c>
      <c r="E166" s="105">
        <f t="shared" si="23"/>
        <v>14.309648966667801</v>
      </c>
      <c r="F166" s="140">
        <f t="shared" si="24"/>
        <v>14.309648966667801</v>
      </c>
      <c r="G166" s="140">
        <f t="shared" si="25"/>
        <v>66.606413649201698</v>
      </c>
      <c r="H166" s="138">
        <f t="shared" si="26"/>
        <v>16.651603412300425</v>
      </c>
      <c r="I166" s="129"/>
      <c r="J166" s="4"/>
      <c r="K166" s="4"/>
      <c r="L166" s="4"/>
      <c r="M166" s="4"/>
      <c r="N166" s="4"/>
      <c r="O166" s="4"/>
      <c r="P166" s="4"/>
      <c r="Q166" s="4"/>
      <c r="R166" s="4"/>
      <c r="S166" s="4"/>
      <c r="T166" s="4"/>
      <c r="U166" s="4"/>
      <c r="V166" s="178"/>
      <c r="W166" s="178"/>
      <c r="X166" s="178"/>
      <c r="Y166" s="178"/>
      <c r="Z166" s="178"/>
      <c r="AA166" s="178"/>
      <c r="AB166" s="178"/>
      <c r="AC166" s="178"/>
      <c r="AD166" s="178"/>
      <c r="AE166" s="178"/>
      <c r="AF166" s="178"/>
      <c r="AG166" s="178"/>
      <c r="AH166" s="178"/>
      <c r="AI166" s="178"/>
    </row>
    <row r="167" spans="1:35" ht="12" customHeight="1" x14ac:dyDescent="0.25">
      <c r="A167" s="6"/>
      <c r="B167" s="139">
        <v>141</v>
      </c>
      <c r="C167" s="105">
        <f t="shared" si="21"/>
        <v>36.557533292483349</v>
      </c>
      <c r="D167" s="105">
        <f t="shared" si="22"/>
        <v>14.611602631656226</v>
      </c>
      <c r="E167" s="105">
        <f t="shared" si="23"/>
        <v>14.309648966667801</v>
      </c>
      <c r="F167" s="140">
        <f t="shared" si="24"/>
        <v>14.309648966667801</v>
      </c>
      <c r="G167" s="140">
        <f t="shared" si="25"/>
        <v>66.562457320129781</v>
      </c>
      <c r="H167" s="138">
        <f t="shared" si="26"/>
        <v>16.640614330032445</v>
      </c>
      <c r="I167" s="129"/>
      <c r="J167" s="4"/>
      <c r="K167" s="4"/>
      <c r="L167" s="4"/>
      <c r="M167" s="4"/>
      <c r="N167" s="4"/>
      <c r="O167" s="4"/>
      <c r="P167" s="4"/>
      <c r="Q167" s="4"/>
      <c r="R167" s="4"/>
      <c r="S167" s="4"/>
      <c r="T167" s="4"/>
      <c r="U167" s="4"/>
      <c r="V167" s="178"/>
      <c r="W167" s="178"/>
      <c r="X167" s="178"/>
      <c r="Y167" s="178"/>
      <c r="Z167" s="178"/>
      <c r="AA167" s="178"/>
      <c r="AB167" s="178"/>
      <c r="AC167" s="178"/>
      <c r="AD167" s="178"/>
      <c r="AE167" s="178"/>
      <c r="AF167" s="178"/>
      <c r="AG167" s="178"/>
      <c r="AH167" s="178"/>
      <c r="AI167" s="178"/>
    </row>
    <row r="168" spans="1:35" ht="12" customHeight="1" x14ac:dyDescent="0.25">
      <c r="A168" s="6"/>
      <c r="B168" s="139">
        <v>142</v>
      </c>
      <c r="C168" s="105">
        <f t="shared" si="21"/>
        <v>36.646556782008119</v>
      </c>
      <c r="D168" s="105">
        <f t="shared" si="22"/>
        <v>14.621665750077925</v>
      </c>
      <c r="E168" s="105">
        <f t="shared" si="23"/>
        <v>14.309648966667801</v>
      </c>
      <c r="F168" s="140">
        <f t="shared" si="24"/>
        <v>14.309648966667801</v>
      </c>
      <c r="G168" s="140">
        <f t="shared" si="25"/>
        <v>66.519140231925775</v>
      </c>
      <c r="H168" s="138">
        <f t="shared" si="26"/>
        <v>16.629785057981444</v>
      </c>
      <c r="I168" s="129"/>
      <c r="J168" s="4"/>
      <c r="K168" s="4"/>
      <c r="L168" s="4"/>
      <c r="M168" s="4"/>
      <c r="N168" s="4"/>
      <c r="O168" s="4"/>
      <c r="P168" s="4"/>
      <c r="Q168" s="4"/>
      <c r="R168" s="4"/>
      <c r="S168" s="4"/>
      <c r="T168" s="4"/>
      <c r="U168" s="4"/>
      <c r="V168" s="178"/>
      <c r="W168" s="178"/>
      <c r="X168" s="178"/>
      <c r="Y168" s="178"/>
      <c r="Z168" s="178"/>
      <c r="AA168" s="178"/>
      <c r="AB168" s="178"/>
      <c r="AC168" s="178"/>
      <c r="AD168" s="178"/>
      <c r="AE168" s="178"/>
      <c r="AF168" s="178"/>
      <c r="AG168" s="178"/>
      <c r="AH168" s="178"/>
      <c r="AI168" s="178"/>
    </row>
    <row r="169" spans="1:35" ht="12" customHeight="1" x14ac:dyDescent="0.25">
      <c r="A169" s="6"/>
      <c r="B169" s="139">
        <v>143</v>
      </c>
      <c r="C169" s="105">
        <f t="shared" si="21"/>
        <v>36.734710637818601</v>
      </c>
      <c r="D169" s="105">
        <f t="shared" si="22"/>
        <v>14.631596412591721</v>
      </c>
      <c r="E169" s="105">
        <f t="shared" si="23"/>
        <v>14.309648966667801</v>
      </c>
      <c r="F169" s="140">
        <f t="shared" si="24"/>
        <v>14.309648966667801</v>
      </c>
      <c r="G169" s="140">
        <f t="shared" si="25"/>
        <v>66.476448540881364</v>
      </c>
      <c r="H169" s="138">
        <f t="shared" si="26"/>
        <v>16.619112135220341</v>
      </c>
      <c r="I169" s="129"/>
      <c r="J169" s="4"/>
      <c r="K169" s="4"/>
      <c r="L169" s="4"/>
      <c r="M169" s="4"/>
      <c r="N169" s="4"/>
      <c r="O169" s="4"/>
      <c r="P169" s="4"/>
      <c r="Q169" s="4"/>
      <c r="R169" s="4"/>
      <c r="S169" s="4"/>
      <c r="T169" s="4"/>
      <c r="U169" s="4"/>
      <c r="V169" s="178"/>
      <c r="W169" s="178"/>
      <c r="X169" s="178"/>
      <c r="Y169" s="178"/>
      <c r="Z169" s="178"/>
      <c r="AA169" s="178"/>
      <c r="AB169" s="178"/>
      <c r="AC169" s="178"/>
      <c r="AD169" s="178"/>
      <c r="AE169" s="178"/>
      <c r="AF169" s="178"/>
      <c r="AG169" s="178"/>
      <c r="AH169" s="178"/>
      <c r="AI169" s="178"/>
    </row>
    <row r="170" spans="1:35" ht="12" customHeight="1" x14ac:dyDescent="0.25">
      <c r="A170" s="6"/>
      <c r="B170" s="139">
        <v>144</v>
      </c>
      <c r="C170" s="105">
        <f t="shared" si="21"/>
        <v>36.822007540617591</v>
      </c>
      <c r="D170" s="105">
        <f t="shared" si="22"/>
        <v>14.64139721727752</v>
      </c>
      <c r="E170" s="105">
        <f t="shared" si="23"/>
        <v>14.309648966667801</v>
      </c>
      <c r="F170" s="140">
        <f t="shared" si="24"/>
        <v>14.309648966667801</v>
      </c>
      <c r="G170" s="140">
        <f t="shared" si="25"/>
        <v>66.434368800164592</v>
      </c>
      <c r="H170" s="138">
        <f t="shared" si="26"/>
        <v>16.608592200041148</v>
      </c>
      <c r="I170" s="129"/>
      <c r="J170" s="4"/>
      <c r="K170" s="4"/>
      <c r="L170" s="4"/>
      <c r="M170" s="4"/>
      <c r="N170" s="4"/>
      <c r="O170" s="4"/>
      <c r="P170" s="4"/>
      <c r="Q170" s="4"/>
      <c r="R170" s="4"/>
      <c r="S170" s="4"/>
      <c r="T170" s="4"/>
      <c r="U170" s="4"/>
      <c r="V170" s="178"/>
      <c r="W170" s="178"/>
      <c r="X170" s="178"/>
      <c r="Y170" s="178"/>
      <c r="Z170" s="178"/>
      <c r="AA170" s="178"/>
      <c r="AB170" s="178"/>
      <c r="AC170" s="178"/>
      <c r="AD170" s="178"/>
      <c r="AE170" s="178"/>
      <c r="AF170" s="178"/>
      <c r="AG170" s="178"/>
      <c r="AH170" s="178"/>
      <c r="AI170" s="178"/>
    </row>
    <row r="171" spans="1:35" ht="12" customHeight="1" x14ac:dyDescent="0.25">
      <c r="A171" s="6"/>
      <c r="B171" s="139">
        <v>145</v>
      </c>
      <c r="C171" s="105">
        <f t="shared" si="21"/>
        <v>36.908459925759487</v>
      </c>
      <c r="D171" s="105">
        <f t="shared" si="22"/>
        <v>14.651070694709267</v>
      </c>
      <c r="E171" s="105">
        <f t="shared" si="23"/>
        <v>14.309648966667801</v>
      </c>
      <c r="F171" s="140">
        <f t="shared" si="24"/>
        <v>14.309648966667801</v>
      </c>
      <c r="G171" s="140">
        <f t="shared" si="25"/>
        <v>66.392887945698845</v>
      </c>
      <c r="H171" s="138">
        <f t="shared" si="26"/>
        <v>16.598221986424711</v>
      </c>
      <c r="I171" s="129"/>
      <c r="J171" s="4"/>
      <c r="K171" s="4"/>
      <c r="L171" s="4"/>
      <c r="M171" s="4"/>
      <c r="N171" s="4"/>
      <c r="O171" s="4"/>
      <c r="P171" s="4"/>
      <c r="Q171" s="4"/>
      <c r="R171" s="4"/>
      <c r="S171" s="4"/>
      <c r="T171" s="4"/>
      <c r="U171" s="4"/>
      <c r="V171" s="178"/>
      <c r="W171" s="178"/>
      <c r="X171" s="178"/>
      <c r="Y171" s="178"/>
      <c r="Z171" s="178"/>
      <c r="AA171" s="178"/>
      <c r="AB171" s="178"/>
      <c r="AC171" s="178"/>
      <c r="AD171" s="178"/>
      <c r="AE171" s="178"/>
      <c r="AF171" s="178"/>
      <c r="AG171" s="178"/>
      <c r="AH171" s="178"/>
      <c r="AI171" s="178"/>
    </row>
    <row r="172" spans="1:35" ht="12" customHeight="1" x14ac:dyDescent="0.25">
      <c r="A172" s="6"/>
      <c r="B172" s="139">
        <v>146</v>
      </c>
      <c r="C172" s="105">
        <f t="shared" si="21"/>
        <v>36.994079989155537</v>
      </c>
      <c r="D172" s="105">
        <f t="shared" si="22"/>
        <v>14.66061931013331</v>
      </c>
      <c r="E172" s="105">
        <f t="shared" si="23"/>
        <v>14.309648966667801</v>
      </c>
      <c r="F172" s="140">
        <f t="shared" si="24"/>
        <v>14.309648966667801</v>
      </c>
      <c r="G172" s="140">
        <f t="shared" si="25"/>
        <v>66.351993282640507</v>
      </c>
      <c r="H172" s="138">
        <f t="shared" si="26"/>
        <v>16.587998320660127</v>
      </c>
      <c r="I172" s="129"/>
      <c r="J172" s="4"/>
      <c r="K172" s="4"/>
      <c r="L172" s="4"/>
      <c r="M172" s="4"/>
      <c r="N172" s="4"/>
      <c r="O172" s="4"/>
      <c r="P172" s="4"/>
      <c r="Q172" s="4"/>
      <c r="R172" s="4"/>
      <c r="S172" s="4"/>
      <c r="T172" s="4"/>
      <c r="U172" s="4"/>
      <c r="V172" s="178"/>
      <c r="W172" s="178"/>
      <c r="X172" s="178"/>
      <c r="Y172" s="178"/>
      <c r="Z172" s="178"/>
      <c r="AA172" s="178"/>
      <c r="AB172" s="178"/>
      <c r="AC172" s="178"/>
      <c r="AD172" s="178"/>
      <c r="AE172" s="178"/>
      <c r="AF172" s="178"/>
      <c r="AG172" s="178"/>
      <c r="AH172" s="178"/>
      <c r="AI172" s="178"/>
    </row>
    <row r="173" spans="1:35" ht="12" customHeight="1" x14ac:dyDescent="0.25">
      <c r="A173" s="6"/>
      <c r="B173" s="139">
        <v>147</v>
      </c>
      <c r="C173" s="105">
        <f t="shared" si="21"/>
        <v>37.078879693009327</v>
      </c>
      <c r="D173" s="105">
        <f t="shared" si="22"/>
        <v>14.670045465562932</v>
      </c>
      <c r="E173" s="105">
        <f t="shared" si="23"/>
        <v>14.309648966667801</v>
      </c>
      <c r="F173" s="140">
        <f t="shared" si="24"/>
        <v>14.309648966667801</v>
      </c>
      <c r="G173" s="140">
        <f t="shared" si="25"/>
        <v>66.311672472425755</v>
      </c>
      <c r="H173" s="138">
        <f t="shared" si="26"/>
        <v>16.577918118106439</v>
      </c>
      <c r="I173" s="129"/>
      <c r="J173" s="4"/>
      <c r="K173" s="4"/>
      <c r="L173" s="4"/>
      <c r="M173" s="4"/>
      <c r="N173" s="4"/>
      <c r="O173" s="4"/>
      <c r="P173" s="4"/>
      <c r="Q173" s="4"/>
      <c r="R173" s="4"/>
      <c r="S173" s="4"/>
      <c r="T173" s="4"/>
      <c r="U173" s="4"/>
      <c r="V173" s="178"/>
      <c r="W173" s="178"/>
      <c r="X173" s="178"/>
      <c r="Y173" s="178"/>
      <c r="Z173" s="178"/>
      <c r="AA173" s="178"/>
      <c r="AB173" s="178"/>
      <c r="AC173" s="178"/>
      <c r="AD173" s="178"/>
      <c r="AE173" s="178"/>
      <c r="AF173" s="178"/>
      <c r="AG173" s="178"/>
      <c r="AH173" s="178"/>
      <c r="AI173" s="178"/>
    </row>
    <row r="174" spans="1:35" ht="12" customHeight="1" x14ac:dyDescent="0.25">
      <c r="A174" s="6"/>
      <c r="B174" s="139">
        <v>148</v>
      </c>
      <c r="C174" s="105">
        <f t="shared" si="21"/>
        <v>37.162870771388206</v>
      </c>
      <c r="D174" s="105">
        <f t="shared" si="22"/>
        <v>14.679351501792851</v>
      </c>
      <c r="E174" s="105">
        <f t="shared" si="23"/>
        <v>14.309648966667801</v>
      </c>
      <c r="F174" s="140">
        <f t="shared" si="24"/>
        <v>14.309648966667801</v>
      </c>
      <c r="G174" s="140">
        <f t="shared" si="25"/>
        <v>66.271913520359035</v>
      </c>
      <c r="H174" s="138">
        <f t="shared" si="26"/>
        <v>16.567978380089759</v>
      </c>
      <c r="I174" s="129"/>
      <c r="J174" s="4"/>
      <c r="K174" s="4"/>
      <c r="L174" s="4"/>
      <c r="M174" s="4"/>
      <c r="N174" s="4"/>
      <c r="O174" s="4"/>
      <c r="P174" s="4"/>
      <c r="Q174" s="4"/>
      <c r="R174" s="4"/>
      <c r="S174" s="4"/>
      <c r="T174" s="4"/>
      <c r="U174" s="4"/>
      <c r="V174" s="178"/>
      <c r="W174" s="178"/>
      <c r="X174" s="178"/>
      <c r="Y174" s="178"/>
      <c r="Z174" s="178"/>
      <c r="AA174" s="178"/>
      <c r="AB174" s="178"/>
      <c r="AC174" s="178"/>
      <c r="AD174" s="178"/>
      <c r="AE174" s="178"/>
      <c r="AF174" s="178"/>
      <c r="AG174" s="178"/>
      <c r="AH174" s="178"/>
      <c r="AI174" s="178"/>
    </row>
    <row r="175" spans="1:35" ht="12" customHeight="1" x14ac:dyDescent="0.25">
      <c r="A175" s="6"/>
      <c r="B175" s="139">
        <v>149</v>
      </c>
      <c r="C175" s="105">
        <f t="shared" si="21"/>
        <v>37.246064735636111</v>
      </c>
      <c r="D175" s="105">
        <f t="shared" si="22"/>
        <v>14.688539700337151</v>
      </c>
      <c r="E175" s="105">
        <f t="shared" si="23"/>
        <v>14.309648966667801</v>
      </c>
      <c r="F175" s="140">
        <f t="shared" si="24"/>
        <v>14.309648966667801</v>
      </c>
      <c r="G175" s="140">
        <f t="shared" si="25"/>
        <v>66.232704763716612</v>
      </c>
      <c r="H175" s="138">
        <f t="shared" si="26"/>
        <v>16.558176190929153</v>
      </c>
      <c r="I175" s="129"/>
      <c r="J175" s="4"/>
      <c r="K175" s="4"/>
      <c r="L175" s="4"/>
      <c r="M175" s="4"/>
      <c r="N175" s="4"/>
      <c r="O175" s="4"/>
      <c r="P175" s="4"/>
      <c r="Q175" s="4"/>
      <c r="R175" s="4"/>
      <c r="S175" s="4"/>
      <c r="T175" s="4"/>
      <c r="U175" s="4"/>
      <c r="V175" s="178"/>
      <c r="W175" s="178"/>
      <c r="X175" s="178"/>
      <c r="Y175" s="178"/>
      <c r="Z175" s="178"/>
      <c r="AA175" s="178"/>
      <c r="AB175" s="178"/>
      <c r="AC175" s="178"/>
      <c r="AD175" s="178"/>
      <c r="AE175" s="178"/>
      <c r="AF175" s="178"/>
      <c r="AG175" s="178"/>
      <c r="AH175" s="178"/>
      <c r="AI175" s="178"/>
    </row>
    <row r="176" spans="1:35" ht="12" customHeight="1" x14ac:dyDescent="0.25">
      <c r="A176" s="6"/>
      <c r="B176" s="139">
        <v>150</v>
      </c>
      <c r="C176" s="105">
        <f t="shared" si="21"/>
        <v>37.328472879632905</v>
      </c>
      <c r="D176" s="105">
        <f t="shared" si="22"/>
        <v>14.697612285294083</v>
      </c>
      <c r="E176" s="105">
        <f t="shared" si="23"/>
        <v>14.309648966667801</v>
      </c>
      <c r="F176" s="140">
        <f t="shared" si="24"/>
        <v>14.309648966667801</v>
      </c>
      <c r="G176" s="140">
        <f t="shared" si="25"/>
        <v>66.194034860340764</v>
      </c>
      <c r="H176" s="138">
        <f t="shared" si="26"/>
        <v>16.548508715085191</v>
      </c>
      <c r="I176" s="129"/>
      <c r="J176" s="4"/>
      <c r="K176" s="4"/>
      <c r="L176" s="4"/>
      <c r="M176" s="4"/>
      <c r="N176" s="4"/>
      <c r="O176" s="4"/>
      <c r="P176" s="4"/>
      <c r="Q176" s="4"/>
      <c r="R176" s="4"/>
      <c r="S176" s="4"/>
      <c r="T176" s="4"/>
      <c r="U176" s="4"/>
      <c r="V176" s="178"/>
      <c r="W176" s="178"/>
      <c r="X176" s="178"/>
      <c r="Y176" s="178"/>
      <c r="Z176" s="178"/>
      <c r="AA176" s="178"/>
      <c r="AB176" s="178"/>
      <c r="AC176" s="178"/>
      <c r="AD176" s="178"/>
      <c r="AE176" s="178"/>
      <c r="AF176" s="178"/>
      <c r="AG176" s="178"/>
      <c r="AH176" s="178"/>
      <c r="AI176" s="178"/>
    </row>
    <row r="177" spans="1:35" ht="12" customHeight="1" x14ac:dyDescent="0.25">
      <c r="A177" s="6"/>
      <c r="B177" s="139">
        <v>151</v>
      </c>
      <c r="C177" s="105">
        <f t="shared" ref="C177:C200" si="27">$C$44*((B177)-$C$69)/((B177)+$C$67*(1+$C$6/$C$68))-$C$47</f>
        <v>37.410106284905545</v>
      </c>
      <c r="D177" s="105">
        <f t="shared" ref="D177:D200" si="28">$C$45*(((B177)-$C$69)/(4*(B177)+8*$C$69))-$C$47</f>
        <v>14.706571425140918</v>
      </c>
      <c r="E177" s="105">
        <f t="shared" ref="E177:E200" si="29">3*$C$46+$C$49*(D177+$C$47)/(B177/(2*$C$69)-0.5)</f>
        <v>14.309648966667801</v>
      </c>
      <c r="F177" s="140">
        <f t="shared" ref="F177:F200" si="30">IF(C177&lt;0,-1*MIN(ABS(C177),ABS(D177),ABS(E177)),MIN(ABS(C177),ABS(D177),ABS(E177)))</f>
        <v>14.309648966667801</v>
      </c>
      <c r="G177" s="140">
        <f t="shared" ref="G177:G200" si="31">(F177+$C$47)*(4*B177+8*$C$69)/(B177-$C$69)</f>
        <v>66.155892777700899</v>
      </c>
      <c r="H177" s="138">
        <f t="shared" ref="H177:H200" si="32">G177/4</f>
        <v>16.538973194425225</v>
      </c>
      <c r="I177" s="129"/>
      <c r="J177" s="4"/>
      <c r="K177" s="4"/>
      <c r="L177" s="4"/>
      <c r="M177" s="4"/>
      <c r="N177" s="4"/>
      <c r="O177" s="4"/>
      <c r="P177" s="4"/>
      <c r="Q177" s="4"/>
      <c r="R177" s="4"/>
      <c r="S177" s="4"/>
      <c r="T177" s="4"/>
      <c r="U177" s="4"/>
      <c r="V177" s="178"/>
      <c r="W177" s="178"/>
      <c r="X177" s="178"/>
      <c r="Y177" s="178"/>
      <c r="Z177" s="178"/>
      <c r="AA177" s="178"/>
      <c r="AB177" s="178"/>
      <c r="AC177" s="178"/>
      <c r="AD177" s="178"/>
      <c r="AE177" s="178"/>
      <c r="AF177" s="178"/>
      <c r="AG177" s="178"/>
      <c r="AH177" s="178"/>
      <c r="AI177" s="178"/>
    </row>
    <row r="178" spans="1:35" ht="12" customHeight="1" x14ac:dyDescent="0.25">
      <c r="A178" s="6"/>
      <c r="B178" s="139">
        <v>152</v>
      </c>
      <c r="C178" s="105">
        <f t="shared" si="27"/>
        <v>37.49097582559564</v>
      </c>
      <c r="D178" s="105">
        <f t="shared" si="28"/>
        <v>14.715419234461864</v>
      </c>
      <c r="E178" s="105">
        <f t="shared" si="29"/>
        <v>14.309648966667801</v>
      </c>
      <c r="F178" s="140">
        <f t="shared" si="30"/>
        <v>14.309648966667801</v>
      </c>
      <c r="G178" s="140">
        <f t="shared" si="31"/>
        <v>66.118267782399656</v>
      </c>
      <c r="H178" s="138">
        <f t="shared" si="32"/>
        <v>16.529566945599914</v>
      </c>
      <c r="I178" s="129"/>
      <c r="J178" s="4"/>
      <c r="K178" s="4"/>
      <c r="L178" s="4"/>
      <c r="M178" s="4"/>
      <c r="N178" s="4"/>
      <c r="O178" s="4"/>
      <c r="P178" s="4"/>
      <c r="Q178" s="4"/>
      <c r="R178" s="4"/>
      <c r="S178" s="4"/>
      <c r="T178" s="4"/>
      <c r="U178" s="4"/>
      <c r="V178" s="178"/>
      <c r="W178" s="178"/>
      <c r="X178" s="178"/>
      <c r="Y178" s="178"/>
      <c r="Z178" s="178"/>
      <c r="AA178" s="178"/>
      <c r="AB178" s="178"/>
      <c r="AC178" s="178"/>
      <c r="AD178" s="178"/>
      <c r="AE178" s="178"/>
      <c r="AF178" s="178"/>
      <c r="AG178" s="178"/>
      <c r="AH178" s="178"/>
      <c r="AI178" s="178"/>
    </row>
    <row r="179" spans="1:35" ht="12" customHeight="1" x14ac:dyDescent="0.25">
      <c r="A179" s="6"/>
      <c r="B179" s="139">
        <v>153</v>
      </c>
      <c r="C179" s="105">
        <f t="shared" si="27"/>
        <v>37.571092173288228</v>
      </c>
      <c r="D179" s="105">
        <f t="shared" si="28"/>
        <v>14.724157775611983</v>
      </c>
      <c r="E179" s="105">
        <f t="shared" si="29"/>
        <v>14.309648966667801</v>
      </c>
      <c r="F179" s="140">
        <f t="shared" si="30"/>
        <v>14.309648966667801</v>
      </c>
      <c r="G179" s="140">
        <f t="shared" si="31"/>
        <v>66.081149430102855</v>
      </c>
      <c r="H179" s="138">
        <f t="shared" si="32"/>
        <v>16.520287357525714</v>
      </c>
      <c r="I179" s="129"/>
      <c r="J179" s="4"/>
      <c r="K179" s="4"/>
      <c r="L179" s="4"/>
      <c r="M179" s="4"/>
      <c r="N179" s="4"/>
      <c r="O179" s="4"/>
      <c r="P179" s="4"/>
      <c r="Q179" s="4"/>
      <c r="R179" s="4"/>
      <c r="S179" s="4"/>
      <c r="T179" s="4"/>
      <c r="U179" s="4"/>
      <c r="V179" s="178"/>
      <c r="W179" s="178"/>
      <c r="X179" s="178"/>
      <c r="Y179" s="178"/>
      <c r="Z179" s="178"/>
      <c r="AA179" s="178"/>
      <c r="AB179" s="178"/>
      <c r="AC179" s="178"/>
      <c r="AD179" s="178"/>
      <c r="AE179" s="178"/>
      <c r="AF179" s="178"/>
      <c r="AG179" s="178"/>
      <c r="AH179" s="178"/>
      <c r="AI179" s="178"/>
    </row>
    <row r="180" spans="1:35" ht="12" customHeight="1" x14ac:dyDescent="0.25">
      <c r="A180" s="6"/>
      <c r="B180" s="139">
        <v>154</v>
      </c>
      <c r="C180" s="105">
        <f t="shared" si="27"/>
        <v>37.650465801706353</v>
      </c>
      <c r="D180" s="105">
        <f t="shared" si="28"/>
        <v>14.732789060319849</v>
      </c>
      <c r="E180" s="105">
        <f t="shared" si="29"/>
        <v>14.309648966667801</v>
      </c>
      <c r="F180" s="140">
        <f t="shared" si="30"/>
        <v>14.309648966667801</v>
      </c>
      <c r="G180" s="140">
        <f t="shared" si="31"/>
        <v>66.044527555873572</v>
      </c>
      <c r="H180" s="138">
        <f t="shared" si="32"/>
        <v>16.511131888968393</v>
      </c>
      <c r="I180" s="129"/>
      <c r="J180" s="4"/>
      <c r="K180" s="4"/>
      <c r="L180" s="4"/>
      <c r="M180" s="4"/>
      <c r="N180" s="4"/>
      <c r="O180" s="4"/>
      <c r="P180" s="4"/>
      <c r="Q180" s="4"/>
      <c r="R180" s="4"/>
      <c r="S180" s="4"/>
      <c r="T180" s="4"/>
      <c r="U180" s="4"/>
      <c r="V180" s="178"/>
      <c r="W180" s="178"/>
      <c r="X180" s="178"/>
      <c r="Y180" s="178"/>
      <c r="Z180" s="178"/>
      <c r="AA180" s="178"/>
      <c r="AB180" s="178"/>
      <c r="AC180" s="178"/>
      <c r="AD180" s="178"/>
      <c r="AE180" s="178"/>
      <c r="AF180" s="178"/>
      <c r="AG180" s="178"/>
      <c r="AH180" s="178"/>
      <c r="AI180" s="178"/>
    </row>
    <row r="181" spans="1:35" ht="12" customHeight="1" x14ac:dyDescent="0.25">
      <c r="A181" s="6"/>
      <c r="B181" s="139">
        <v>155</v>
      </c>
      <c r="C181" s="105">
        <f t="shared" si="27"/>
        <v>37.729106991275508</v>
      </c>
      <c r="D181" s="105">
        <f t="shared" si="28"/>
        <v>14.741315051231524</v>
      </c>
      <c r="E181" s="105">
        <f t="shared" si="29"/>
        <v>14.309648966667801</v>
      </c>
      <c r="F181" s="140">
        <f t="shared" si="30"/>
        <v>14.309648966667801</v>
      </c>
      <c r="G181" s="140">
        <f t="shared" si="31"/>
        <v>66.008392264891512</v>
      </c>
      <c r="H181" s="138">
        <f t="shared" si="32"/>
        <v>16.502098066222878</v>
      </c>
      <c r="I181" s="129"/>
      <c r="J181" s="4"/>
      <c r="K181" s="4"/>
      <c r="L181" s="4"/>
      <c r="M181" s="4"/>
      <c r="N181" s="4"/>
      <c r="O181" s="4"/>
      <c r="P181" s="4"/>
      <c r="Q181" s="4"/>
      <c r="R181" s="4"/>
      <c r="S181" s="4"/>
      <c r="T181" s="4"/>
      <c r="U181" s="4"/>
      <c r="V181" s="178"/>
      <c r="W181" s="178"/>
      <c r="X181" s="178"/>
      <c r="Y181" s="178"/>
      <c r="Z181" s="178"/>
      <c r="AA181" s="178"/>
      <c r="AB181" s="178"/>
      <c r="AC181" s="178"/>
      <c r="AD181" s="178"/>
      <c r="AE181" s="178"/>
      <c r="AF181" s="178"/>
      <c r="AG181" s="178"/>
      <c r="AH181" s="178"/>
      <c r="AI181" s="178"/>
    </row>
    <row r="182" spans="1:35" ht="12" customHeight="1" x14ac:dyDescent="0.25">
      <c r="A182" s="6"/>
      <c r="B182" s="139">
        <v>156</v>
      </c>
      <c r="C182" s="105">
        <f t="shared" si="27"/>
        <v>37.807025833562513</v>
      </c>
      <c r="D182" s="105">
        <f t="shared" si="28"/>
        <v>14.749737663398397</v>
      </c>
      <c r="E182" s="105">
        <f t="shared" si="29"/>
        <v>14.309648966667801</v>
      </c>
      <c r="F182" s="140">
        <f t="shared" si="30"/>
        <v>14.309648966667801</v>
      </c>
      <c r="G182" s="140">
        <f t="shared" si="31"/>
        <v>65.972733923539749</v>
      </c>
      <c r="H182" s="138">
        <f t="shared" si="32"/>
        <v>16.493183480884937</v>
      </c>
      <c r="I182" s="129"/>
      <c r="J182" s="4"/>
      <c r="K182" s="4"/>
      <c r="L182" s="4"/>
      <c r="M182" s="4"/>
      <c r="N182" s="4"/>
      <c r="O182" s="4"/>
      <c r="P182" s="4"/>
      <c r="Q182" s="4"/>
      <c r="R182" s="4"/>
      <c r="S182" s="4"/>
      <c r="T182" s="4"/>
      <c r="U182" s="4"/>
      <c r="V182" s="178"/>
      <c r="W182" s="178"/>
      <c r="X182" s="178"/>
      <c r="Y182" s="178"/>
      <c r="Z182" s="178"/>
      <c r="AA182" s="178"/>
      <c r="AB182" s="178"/>
      <c r="AC182" s="178"/>
      <c r="AD182" s="178"/>
      <c r="AE182" s="178"/>
      <c r="AF182" s="178"/>
      <c r="AG182" s="178"/>
      <c r="AH182" s="178"/>
      <c r="AI182" s="178"/>
    </row>
    <row r="183" spans="1:35" ht="12" customHeight="1" x14ac:dyDescent="0.25">
      <c r="A183" s="6"/>
      <c r="B183" s="139">
        <v>157</v>
      </c>
      <c r="C183" s="105">
        <f t="shared" si="27"/>
        <v>37.884232235592457</v>
      </c>
      <c r="D183" s="105">
        <f t="shared" si="28"/>
        <v>14.758058765711215</v>
      </c>
      <c r="E183" s="105">
        <f t="shared" si="29"/>
        <v>14.309648966667801</v>
      </c>
      <c r="F183" s="140">
        <f t="shared" si="30"/>
        <v>14.309648966667801</v>
      </c>
      <c r="G183" s="140">
        <f t="shared" si="31"/>
        <v>65.937543150842259</v>
      </c>
      <c r="H183" s="138">
        <f t="shared" si="32"/>
        <v>16.484385787710565</v>
      </c>
      <c r="I183" s="129"/>
      <c r="J183" s="4"/>
      <c r="K183" s="4"/>
      <c r="L183" s="4"/>
      <c r="M183" s="4"/>
      <c r="N183" s="4"/>
      <c r="O183" s="4"/>
      <c r="P183" s="4"/>
      <c r="Q183" s="4"/>
      <c r="R183" s="4"/>
      <c r="S183" s="4"/>
      <c r="T183" s="4"/>
      <c r="U183" s="4"/>
      <c r="V183" s="178"/>
      <c r="W183" s="178"/>
      <c r="X183" s="178"/>
      <c r="Y183" s="178"/>
      <c r="Z183" s="178"/>
      <c r="AA183" s="178"/>
      <c r="AB183" s="178"/>
      <c r="AC183" s="178"/>
      <c r="AD183" s="178"/>
      <c r="AE183" s="178"/>
      <c r="AF183" s="178"/>
      <c r="AG183" s="178"/>
      <c r="AH183" s="178"/>
      <c r="AI183" s="178"/>
    </row>
    <row r="184" spans="1:35" ht="12" customHeight="1" x14ac:dyDescent="0.25">
      <c r="A184" s="6"/>
      <c r="B184" s="139">
        <v>158</v>
      </c>
      <c r="C184" s="105">
        <f t="shared" si="27"/>
        <v>37.960735924047825</v>
      </c>
      <c r="D184" s="105">
        <f t="shared" si="28"/>
        <v>14.766280182282578</v>
      </c>
      <c r="E184" s="105">
        <f t="shared" si="29"/>
        <v>14.309648966667801</v>
      </c>
      <c r="F184" s="140">
        <f t="shared" si="30"/>
        <v>14.309648966667801</v>
      </c>
      <c r="G184" s="140">
        <f t="shared" si="31"/>
        <v>65.902810810235991</v>
      </c>
      <c r="H184" s="138">
        <f t="shared" si="32"/>
        <v>16.475702702558998</v>
      </c>
      <c r="I184" s="129"/>
      <c r="J184" s="4"/>
      <c r="K184" s="4"/>
      <c r="L184" s="4"/>
      <c r="M184" s="4"/>
      <c r="N184" s="4"/>
      <c r="O184" s="4"/>
      <c r="P184" s="4"/>
      <c r="Q184" s="4"/>
      <c r="R184" s="4"/>
      <c r="S184" s="4"/>
      <c r="T184" s="4"/>
      <c r="U184" s="4"/>
      <c r="V184" s="178"/>
      <c r="W184" s="178"/>
      <c r="X184" s="178"/>
      <c r="Y184" s="178"/>
      <c r="Z184" s="178"/>
      <c r="AA184" s="178"/>
      <c r="AB184" s="178"/>
      <c r="AC184" s="178"/>
      <c r="AD184" s="178"/>
      <c r="AE184" s="178"/>
      <c r="AF184" s="178"/>
      <c r="AG184" s="178"/>
      <c r="AH184" s="178"/>
      <c r="AI184" s="178"/>
    </row>
    <row r="185" spans="1:35" ht="12" customHeight="1" x14ac:dyDescent="0.25">
      <c r="A185" s="6"/>
      <c r="B185" s="139">
        <v>159</v>
      </c>
      <c r="C185" s="105">
        <f t="shared" si="27"/>
        <v>38.036546449353537</v>
      </c>
      <c r="D185" s="105">
        <f t="shared" si="28"/>
        <v>14.774403693780053</v>
      </c>
      <c r="E185" s="105">
        <f t="shared" si="29"/>
        <v>14.309648966667801</v>
      </c>
      <c r="F185" s="140">
        <f t="shared" si="30"/>
        <v>14.309648966667801</v>
      </c>
      <c r="G185" s="140">
        <f t="shared" si="31"/>
        <v>65.868528001662398</v>
      </c>
      <c r="H185" s="138">
        <f t="shared" si="32"/>
        <v>16.467132000415599</v>
      </c>
      <c r="I185" s="129"/>
      <c r="J185" s="4"/>
      <c r="K185" s="4"/>
      <c r="L185" s="4"/>
      <c r="M185" s="4"/>
      <c r="N185" s="4"/>
      <c r="O185" s="4"/>
      <c r="P185" s="4"/>
      <c r="Q185" s="4"/>
      <c r="R185" s="4"/>
      <c r="S185" s="4"/>
      <c r="T185" s="4"/>
      <c r="U185" s="4"/>
      <c r="V185" s="178"/>
      <c r="W185" s="178"/>
      <c r="X185" s="178"/>
      <c r="Y185" s="178"/>
      <c r="Z185" s="178"/>
      <c r="AA185" s="178"/>
      <c r="AB185" s="178"/>
      <c r="AC185" s="178"/>
      <c r="AD185" s="178"/>
      <c r="AE185" s="178"/>
      <c r="AF185" s="178"/>
      <c r="AG185" s="178"/>
      <c r="AH185" s="178"/>
      <c r="AI185" s="178"/>
    </row>
    <row r="186" spans="1:35" ht="12" customHeight="1" x14ac:dyDescent="0.25">
      <c r="A186" s="6"/>
      <c r="B186" s="139">
        <v>160</v>
      </c>
      <c r="C186" s="105">
        <f t="shared" si="27"/>
        <v>38.111673189651377</v>
      </c>
      <c r="D186" s="105">
        <f t="shared" si="28"/>
        <v>14.782431038711929</v>
      </c>
      <c r="E186" s="105">
        <f t="shared" si="29"/>
        <v>14.309648966667801</v>
      </c>
      <c r="F186" s="140">
        <f t="shared" si="30"/>
        <v>14.309648966667801</v>
      </c>
      <c r="G186" s="140">
        <f t="shared" si="31"/>
        <v>65.83468605396412</v>
      </c>
      <c r="H186" s="138">
        <f t="shared" si="32"/>
        <v>16.45867151349103</v>
      </c>
      <c r="I186" s="129"/>
      <c r="J186" s="4"/>
      <c r="K186" s="4"/>
      <c r="L186" s="4"/>
      <c r="M186" s="4"/>
      <c r="N186" s="4"/>
      <c r="O186" s="4"/>
      <c r="P186" s="4"/>
      <c r="Q186" s="4"/>
      <c r="R186" s="4"/>
      <c r="S186" s="4"/>
      <c r="T186" s="4"/>
      <c r="U186" s="4"/>
      <c r="V186" s="178"/>
      <c r="W186" s="178"/>
      <c r="X186" s="178"/>
      <c r="Y186" s="178"/>
      <c r="Z186" s="178"/>
      <c r="AA186" s="178"/>
      <c r="AB186" s="178"/>
      <c r="AC186" s="178"/>
      <c r="AD186" s="178"/>
      <c r="AE186" s="178"/>
      <c r="AF186" s="178"/>
      <c r="AG186" s="178"/>
      <c r="AH186" s="178"/>
      <c r="AI186" s="178"/>
    </row>
    <row r="187" spans="1:35" ht="12" customHeight="1" x14ac:dyDescent="0.25">
      <c r="A187" s="6"/>
      <c r="B187" s="139">
        <v>161</v>
      </c>
      <c r="C187" s="105">
        <f t="shared" si="27"/>
        <v>38.186125354667382</v>
      </c>
      <c r="D187" s="105">
        <f t="shared" si="28"/>
        <v>14.790363914667582</v>
      </c>
      <c r="E187" s="105">
        <f t="shared" si="29"/>
        <v>14.309648966667801</v>
      </c>
      <c r="F187" s="140">
        <f t="shared" si="30"/>
        <v>14.309648966667801</v>
      </c>
      <c r="G187" s="140">
        <f t="shared" si="31"/>
        <v>65.801276517573058</v>
      </c>
      <c r="H187" s="138">
        <f t="shared" si="32"/>
        <v>16.450319129393264</v>
      </c>
      <c r="I187" s="129"/>
      <c r="J187" s="4"/>
      <c r="K187" s="4"/>
      <c r="L187" s="4"/>
      <c r="M187" s="4"/>
      <c r="N187" s="4"/>
      <c r="O187" s="4"/>
      <c r="P187" s="4"/>
      <c r="Q187" s="4"/>
      <c r="R187" s="4"/>
      <c r="S187" s="4"/>
      <c r="T187" s="4"/>
      <c r="U187" s="4"/>
      <c r="V187" s="178"/>
      <c r="W187" s="178"/>
      <c r="X187" s="178"/>
      <c r="Y187" s="178"/>
      <c r="Z187" s="178"/>
      <c r="AA187" s="178"/>
      <c r="AB187" s="178"/>
      <c r="AC187" s="178"/>
      <c r="AD187" s="178"/>
      <c r="AE187" s="178"/>
      <c r="AF187" s="178"/>
      <c r="AG187" s="178"/>
      <c r="AH187" s="178"/>
      <c r="AI187" s="178"/>
    </row>
    <row r="188" spans="1:35" ht="12" customHeight="1" x14ac:dyDescent="0.25">
      <c r="A188" s="6"/>
      <c r="B188" s="139">
        <v>162</v>
      </c>
      <c r="C188" s="105">
        <f t="shared" si="27"/>
        <v>38.25991198947554</v>
      </c>
      <c r="D188" s="105">
        <f t="shared" si="28"/>
        <v>14.798203979514319</v>
      </c>
      <c r="E188" s="105">
        <f t="shared" si="29"/>
        <v>14.309648966667801</v>
      </c>
      <c r="F188" s="140">
        <f t="shared" si="30"/>
        <v>14.309648966667801</v>
      </c>
      <c r="G188" s="140">
        <f t="shared" si="31"/>
        <v>65.768291157477051</v>
      </c>
      <c r="H188" s="138">
        <f t="shared" si="32"/>
        <v>16.442072789369263</v>
      </c>
      <c r="I188" s="129"/>
      <c r="J188" s="4"/>
      <c r="K188" s="4"/>
      <c r="L188" s="4"/>
      <c r="M188" s="4"/>
      <c r="N188" s="4"/>
      <c r="O188" s="4"/>
      <c r="P188" s="4"/>
      <c r="Q188" s="4"/>
      <c r="R188" s="4"/>
      <c r="S188" s="4"/>
      <c r="T188" s="4"/>
      <c r="U188" s="4"/>
      <c r="V188" s="178"/>
      <c r="W188" s="178"/>
      <c r="X188" s="178"/>
      <c r="Y188" s="178"/>
      <c r="Z188" s="178"/>
      <c r="AA188" s="178"/>
      <c r="AB188" s="178"/>
      <c r="AC188" s="178"/>
      <c r="AD188" s="178"/>
      <c r="AE188" s="178"/>
      <c r="AF188" s="178"/>
      <c r="AG188" s="178"/>
      <c r="AH188" s="178"/>
      <c r="AI188" s="178"/>
    </row>
    <row r="189" spans="1:35" ht="12" customHeight="1" x14ac:dyDescent="0.25">
      <c r="A189" s="6"/>
      <c r="B189" s="139">
        <v>163</v>
      </c>
      <c r="C189" s="105">
        <f t="shared" si="27"/>
        <v>38.333041978160992</v>
      </c>
      <c r="D189" s="105">
        <f t="shared" si="28"/>
        <v>14.805952852552432</v>
      </c>
      <c r="E189" s="105">
        <f t="shared" si="29"/>
        <v>14.309648966667801</v>
      </c>
      <c r="F189" s="140">
        <f t="shared" si="30"/>
        <v>14.309648966667801</v>
      </c>
      <c r="G189" s="140">
        <f t="shared" si="31"/>
        <v>65.735721946452614</v>
      </c>
      <c r="H189" s="138">
        <f t="shared" si="32"/>
        <v>16.433930486613153</v>
      </c>
      <c r="I189" s="129"/>
      <c r="J189" s="4"/>
      <c r="K189" s="4"/>
      <c r="L189" s="4"/>
      <c r="M189" s="4"/>
      <c r="N189" s="4"/>
      <c r="O189" s="4"/>
      <c r="P189" s="4"/>
      <c r="Q189" s="4"/>
      <c r="R189" s="4"/>
      <c r="S189" s="4"/>
      <c r="T189" s="4"/>
      <c r="U189" s="4"/>
      <c r="V189" s="178"/>
      <c r="W189" s="178"/>
      <c r="X189" s="178"/>
      <c r="Y189" s="178"/>
      <c r="Z189" s="178"/>
      <c r="AA189" s="178"/>
      <c r="AB189" s="178"/>
      <c r="AC189" s="178"/>
      <c r="AD189" s="178"/>
      <c r="AE189" s="178"/>
      <c r="AF189" s="178"/>
      <c r="AG189" s="178"/>
      <c r="AH189" s="178"/>
      <c r="AI189" s="178"/>
    </row>
    <row r="190" spans="1:35" ht="12" customHeight="1" x14ac:dyDescent="0.25">
      <c r="A190" s="6"/>
      <c r="B190" s="139">
        <v>164</v>
      </c>
      <c r="C190" s="105">
        <f t="shared" si="27"/>
        <v>38.40552404738586</v>
      </c>
      <c r="D190" s="105">
        <f t="shared" si="28"/>
        <v>14.813612115630207</v>
      </c>
      <c r="E190" s="105">
        <f t="shared" si="29"/>
        <v>14.309648966667801</v>
      </c>
      <c r="F190" s="140">
        <f t="shared" si="30"/>
        <v>14.309648966667801</v>
      </c>
      <c r="G190" s="140">
        <f t="shared" si="31"/>
        <v>65.703561058552296</v>
      </c>
      <c r="H190" s="138">
        <f t="shared" si="32"/>
        <v>16.425890264638074</v>
      </c>
      <c r="I190" s="129"/>
      <c r="J190" s="4"/>
      <c r="K190" s="4"/>
      <c r="L190" s="4"/>
      <c r="M190" s="4"/>
      <c r="N190" s="4"/>
      <c r="O190" s="4"/>
      <c r="P190" s="4"/>
      <c r="Q190" s="4"/>
      <c r="R190" s="4"/>
      <c r="S190" s="4"/>
      <c r="T190" s="4"/>
      <c r="U190" s="4"/>
      <c r="V190" s="178"/>
      <c r="W190" s="178"/>
      <c r="X190" s="178"/>
      <c r="Y190" s="178"/>
      <c r="Z190" s="178"/>
      <c r="AA190" s="178"/>
      <c r="AB190" s="178"/>
      <c r="AC190" s="178"/>
      <c r="AD190" s="178"/>
      <c r="AE190" s="178"/>
      <c r="AF190" s="178"/>
      <c r="AG190" s="178"/>
      <c r="AH190" s="178"/>
      <c r="AI190" s="178"/>
    </row>
    <row r="191" spans="1:35" ht="12" customHeight="1" x14ac:dyDescent="0.25">
      <c r="A191" s="6"/>
      <c r="B191" s="139">
        <v>165</v>
      </c>
      <c r="C191" s="105">
        <f t="shared" si="27"/>
        <v>38.47736676986073</v>
      </c>
      <c r="D191" s="105">
        <f t="shared" si="28"/>
        <v>14.821183314220455</v>
      </c>
      <c r="E191" s="105">
        <f t="shared" si="29"/>
        <v>14.309648966667801</v>
      </c>
      <c r="F191" s="140">
        <f t="shared" si="30"/>
        <v>14.309648966667801</v>
      </c>
      <c r="G191" s="140">
        <f t="shared" si="31"/>
        <v>65.671800862835468</v>
      </c>
      <c r="H191" s="138">
        <f t="shared" si="32"/>
        <v>16.417950215708867</v>
      </c>
      <c r="I191" s="129"/>
      <c r="J191" s="4"/>
      <c r="K191" s="4"/>
      <c r="L191" s="4"/>
      <c r="M191" s="4"/>
      <c r="N191" s="4"/>
      <c r="O191" s="4"/>
      <c r="P191" s="4"/>
      <c r="Q191" s="4"/>
      <c r="R191" s="4"/>
      <c r="S191" s="4"/>
      <c r="T191" s="4"/>
      <c r="U191" s="4"/>
      <c r="V191" s="178"/>
      <c r="W191" s="178"/>
      <c r="X191" s="178"/>
      <c r="Y191" s="178"/>
      <c r="Z191" s="178"/>
      <c r="AA191" s="178"/>
      <c r="AB191" s="178"/>
      <c r="AC191" s="178"/>
      <c r="AD191" s="178"/>
      <c r="AE191" s="178"/>
      <c r="AF191" s="178"/>
      <c r="AG191" s="178"/>
      <c r="AH191" s="178"/>
      <c r="AI191" s="178"/>
    </row>
    <row r="192" spans="1:35" ht="12" customHeight="1" x14ac:dyDescent="0.25">
      <c r="A192" s="6"/>
      <c r="B192" s="139">
        <v>166</v>
      </c>
      <c r="C192" s="105">
        <f t="shared" si="27"/>
        <v>38.548578567724668</v>
      </c>
      <c r="D192" s="105">
        <f t="shared" si="28"/>
        <v>14.828667958460137</v>
      </c>
      <c r="E192" s="105">
        <f t="shared" si="29"/>
        <v>14.309648966667801</v>
      </c>
      <c r="F192" s="140">
        <f t="shared" si="30"/>
        <v>14.309648966667801</v>
      </c>
      <c r="G192" s="140">
        <f t="shared" si="31"/>
        <v>65.640433917331933</v>
      </c>
      <c r="H192" s="138">
        <f t="shared" si="32"/>
        <v>16.410108479332983</v>
      </c>
      <c r="I192" s="129"/>
      <c r="J192" s="4"/>
      <c r="K192" s="4"/>
      <c r="L192" s="4"/>
      <c r="M192" s="4"/>
      <c r="N192" s="4"/>
      <c r="O192" s="4"/>
      <c r="P192" s="4"/>
      <c r="Q192" s="4"/>
      <c r="R192" s="4"/>
      <c r="S192" s="4"/>
      <c r="T192" s="4"/>
      <c r="U192" s="4"/>
      <c r="V192" s="178"/>
      <c r="W192" s="178"/>
      <c r="X192" s="178"/>
      <c r="Y192" s="178"/>
      <c r="Z192" s="178"/>
      <c r="AA192" s="178"/>
      <c r="AB192" s="178"/>
      <c r="AC192" s="178"/>
      <c r="AD192" s="178"/>
      <c r="AE192" s="178"/>
      <c r="AF192" s="178"/>
      <c r="AG192" s="178"/>
      <c r="AH192" s="178"/>
      <c r="AI192" s="178"/>
    </row>
    <row r="193" spans="1:35" ht="12" customHeight="1" x14ac:dyDescent="0.25">
      <c r="A193" s="6"/>
      <c r="B193" s="139">
        <v>167</v>
      </c>
      <c r="C193" s="105">
        <f t="shared" si="27"/>
        <v>38.619167715836561</v>
      </c>
      <c r="D193" s="105">
        <f t="shared" si="28"/>
        <v>14.836067524154512</v>
      </c>
      <c r="E193" s="105">
        <f t="shared" si="29"/>
        <v>14.309648966667801</v>
      </c>
      <c r="F193" s="140">
        <f t="shared" si="30"/>
        <v>14.309648966667801</v>
      </c>
      <c r="G193" s="140">
        <f t="shared" si="31"/>
        <v>65.609452963228421</v>
      </c>
      <c r="H193" s="138">
        <f t="shared" si="32"/>
        <v>16.402363240807105</v>
      </c>
      <c r="I193" s="129"/>
      <c r="J193" s="4"/>
      <c r="K193" s="4"/>
      <c r="L193" s="4"/>
      <c r="M193" s="4"/>
      <c r="N193" s="4"/>
      <c r="O193" s="4"/>
      <c r="P193" s="4"/>
      <c r="Q193" s="4"/>
      <c r="R193" s="4"/>
      <c r="S193" s="4"/>
      <c r="T193" s="4"/>
      <c r="U193" s="4"/>
      <c r="V193" s="178"/>
      <c r="W193" s="178"/>
      <c r="X193" s="178"/>
      <c r="Y193" s="178"/>
      <c r="Z193" s="178"/>
      <c r="AA193" s="178"/>
      <c r="AB193" s="178"/>
      <c r="AC193" s="178"/>
      <c r="AD193" s="178"/>
      <c r="AE193" s="178"/>
      <c r="AF193" s="178"/>
      <c r="AG193" s="178"/>
      <c r="AH193" s="178"/>
      <c r="AI193" s="178"/>
    </row>
    <row r="194" spans="1:35" ht="12" customHeight="1" x14ac:dyDescent="0.25">
      <c r="A194" s="6"/>
      <c r="B194" s="139">
        <v>168</v>
      </c>
      <c r="C194" s="105">
        <f t="shared" si="27"/>
        <v>38.689142344980539</v>
      </c>
      <c r="D194" s="105">
        <f t="shared" si="28"/>
        <v>14.843383453747261</v>
      </c>
      <c r="E194" s="105">
        <f t="shared" si="29"/>
        <v>14.309648966667801</v>
      </c>
      <c r="F194" s="140">
        <f t="shared" si="30"/>
        <v>14.309648966667801</v>
      </c>
      <c r="G194" s="140">
        <f t="shared" si="31"/>
        <v>65.578850919268348</v>
      </c>
      <c r="H194" s="138">
        <f t="shared" si="32"/>
        <v>16.394712729817087</v>
      </c>
      <c r="I194" s="129"/>
      <c r="J194" s="4"/>
      <c r="K194" s="4"/>
      <c r="L194" s="4"/>
      <c r="M194" s="4"/>
      <c r="N194" s="4"/>
      <c r="O194" s="4"/>
      <c r="P194" s="4"/>
      <c r="Q194" s="4"/>
      <c r="R194" s="4"/>
      <c r="S194" s="4"/>
      <c r="T194" s="4"/>
      <c r="U194" s="4"/>
      <c r="V194" s="178"/>
      <c r="W194" s="178"/>
      <c r="X194" s="178"/>
      <c r="Y194" s="178"/>
      <c r="Z194" s="178"/>
      <c r="AA194" s="178"/>
      <c r="AB194" s="178"/>
      <c r="AC194" s="178"/>
      <c r="AD194" s="178"/>
      <c r="AE194" s="178"/>
      <c r="AF194" s="178"/>
      <c r="AG194" s="178"/>
      <c r="AH194" s="178"/>
      <c r="AI194" s="178"/>
    </row>
    <row r="195" spans="1:35" ht="12" customHeight="1" x14ac:dyDescent="0.25">
      <c r="A195" s="6"/>
      <c r="B195" s="139">
        <v>169</v>
      </c>
      <c r="C195" s="105">
        <f t="shared" si="27"/>
        <v>38.758510444987976</v>
      </c>
      <c r="D195" s="105">
        <f t="shared" si="28"/>
        <v>14.850617157257895</v>
      </c>
      <c r="E195" s="105">
        <f t="shared" si="29"/>
        <v>14.309648966667801</v>
      </c>
      <c r="F195" s="140">
        <f t="shared" si="30"/>
        <v>14.309648966667801</v>
      </c>
      <c r="G195" s="140">
        <f t="shared" si="31"/>
        <v>65.548620876355841</v>
      </c>
      <c r="H195" s="138">
        <f t="shared" si="32"/>
        <v>16.38715521908896</v>
      </c>
      <c r="I195" s="129"/>
      <c r="J195" s="4"/>
      <c r="K195" s="4"/>
      <c r="L195" s="4"/>
      <c r="M195" s="4"/>
      <c r="N195" s="4"/>
      <c r="O195" s="4"/>
      <c r="P195" s="4"/>
      <c r="Q195" s="4"/>
      <c r="R195" s="4"/>
      <c r="S195" s="4"/>
      <c r="T195" s="4"/>
      <c r="U195" s="4"/>
      <c r="V195" s="178"/>
      <c r="W195" s="178"/>
      <c r="X195" s="178"/>
      <c r="Y195" s="178"/>
      <c r="Z195" s="178"/>
      <c r="AA195" s="178"/>
      <c r="AB195" s="178"/>
      <c r="AC195" s="178"/>
      <c r="AD195" s="178"/>
      <c r="AE195" s="178"/>
      <c r="AF195" s="178"/>
      <c r="AG195" s="178"/>
      <c r="AH195" s="178"/>
      <c r="AI195" s="178"/>
    </row>
    <row r="196" spans="1:35" ht="12" customHeight="1" x14ac:dyDescent="0.25">
      <c r="A196" s="6"/>
      <c r="B196" s="139">
        <v>170</v>
      </c>
      <c r="C196" s="105">
        <f t="shared" si="27"/>
        <v>38.827279867778763</v>
      </c>
      <c r="D196" s="105">
        <f t="shared" si="28"/>
        <v>14.857770013187716</v>
      </c>
      <c r="E196" s="105">
        <f t="shared" si="29"/>
        <v>14.309648966667801</v>
      </c>
      <c r="F196" s="140">
        <f t="shared" si="30"/>
        <v>14.309648966667801</v>
      </c>
      <c r="G196" s="140">
        <f t="shared" si="31"/>
        <v>65.518756092355375</v>
      </c>
      <c r="H196" s="138">
        <f t="shared" si="32"/>
        <v>16.379689023088844</v>
      </c>
      <c r="I196" s="129"/>
      <c r="J196" s="4"/>
      <c r="K196" s="4"/>
      <c r="L196" s="4"/>
      <c r="M196" s="4"/>
      <c r="N196" s="4"/>
      <c r="O196" s="4"/>
      <c r="P196" s="4"/>
      <c r="Q196" s="4"/>
      <c r="R196" s="4"/>
      <c r="S196" s="4"/>
      <c r="T196" s="4"/>
      <c r="U196" s="4"/>
      <c r="V196" s="178"/>
      <c r="W196" s="178"/>
      <c r="X196" s="178"/>
      <c r="Y196" s="178"/>
      <c r="Z196" s="178"/>
      <c r="AA196" s="178"/>
      <c r="AB196" s="178"/>
      <c r="AC196" s="178"/>
      <c r="AD196" s="178"/>
      <c r="AE196" s="178"/>
      <c r="AF196" s="178"/>
      <c r="AG196" s="178"/>
      <c r="AH196" s="178"/>
      <c r="AI196" s="178"/>
    </row>
    <row r="197" spans="1:35" ht="12" customHeight="1" x14ac:dyDescent="0.25">
      <c r="A197" s="6"/>
      <c r="B197" s="139">
        <v>171</v>
      </c>
      <c r="C197" s="105">
        <f t="shared" si="27"/>
        <v>38.89545833032404</v>
      </c>
      <c r="D197" s="105">
        <f t="shared" si="28"/>
        <v>14.864843369395592</v>
      </c>
      <c r="E197" s="105">
        <f t="shared" si="29"/>
        <v>14.309648966667801</v>
      </c>
      <c r="F197" s="140">
        <f t="shared" si="30"/>
        <v>14.309648966667801</v>
      </c>
      <c r="G197" s="140">
        <f t="shared" si="31"/>
        <v>65.489249987078665</v>
      </c>
      <c r="H197" s="138">
        <f t="shared" si="32"/>
        <v>16.372312496769666</v>
      </c>
      <c r="I197" s="129"/>
      <c r="J197" s="4"/>
      <c r="K197" s="4"/>
      <c r="L197" s="4"/>
      <c r="M197" s="4"/>
      <c r="N197" s="4"/>
      <c r="O197" s="4"/>
      <c r="P197" s="4"/>
      <c r="Q197" s="4"/>
      <c r="R197" s="4"/>
      <c r="S197" s="4"/>
      <c r="T197" s="4"/>
      <c r="U197" s="4"/>
      <c r="V197" s="178"/>
      <c r="W197" s="178"/>
      <c r="X197" s="178"/>
      <c r="Y197" s="178"/>
      <c r="Z197" s="178"/>
      <c r="AA197" s="178"/>
      <c r="AB197" s="178"/>
      <c r="AC197" s="178"/>
      <c r="AD197" s="178"/>
      <c r="AE197" s="178"/>
      <c r="AF197" s="178"/>
      <c r="AG197" s="178"/>
      <c r="AH197" s="178"/>
      <c r="AI197" s="178"/>
    </row>
    <row r="198" spans="1:35" ht="12" customHeight="1" x14ac:dyDescent="0.25">
      <c r="A198" s="6"/>
      <c r="B198" s="139">
        <v>172</v>
      </c>
      <c r="C198" s="105">
        <f t="shared" si="27"/>
        <v>38.963053417533025</v>
      </c>
      <c r="D198" s="105">
        <f t="shared" si="28"/>
        <v>14.87183854394468</v>
      </c>
      <c r="E198" s="105">
        <f t="shared" si="29"/>
        <v>14.309648966667801</v>
      </c>
      <c r="F198" s="140">
        <f t="shared" si="30"/>
        <v>14.309648966667801</v>
      </c>
      <c r="G198" s="140">
        <f t="shared" si="31"/>
        <v>65.46009613745133</v>
      </c>
      <c r="H198" s="138">
        <f t="shared" si="32"/>
        <v>16.365024034362833</v>
      </c>
      <c r="I198" s="129"/>
      <c r="J198" s="4"/>
      <c r="K198" s="4"/>
      <c r="L198" s="4"/>
      <c r="M198" s="4"/>
      <c r="N198" s="4"/>
      <c r="O198" s="4"/>
      <c r="P198" s="4"/>
      <c r="Q198" s="4"/>
      <c r="R198" s="4"/>
      <c r="S198" s="4"/>
      <c r="T198" s="4"/>
      <c r="U198" s="4"/>
      <c r="V198" s="178"/>
      <c r="W198" s="178"/>
      <c r="X198" s="178"/>
      <c r="Y198" s="178"/>
      <c r="Z198" s="178"/>
      <c r="AA198" s="178"/>
      <c r="AB198" s="178"/>
      <c r="AC198" s="178"/>
      <c r="AD198" s="178"/>
      <c r="AE198" s="178"/>
      <c r="AF198" s="178"/>
      <c r="AG198" s="178"/>
      <c r="AH198" s="178"/>
      <c r="AI198" s="178"/>
    </row>
    <row r="199" spans="1:35" ht="12" customHeight="1" x14ac:dyDescent="0.25">
      <c r="A199" s="6"/>
      <c r="B199" s="139">
        <v>173</v>
      </c>
      <c r="C199" s="105">
        <f t="shared" si="27"/>
        <v>39.030072585065923</v>
      </c>
      <c r="D199" s="105">
        <f t="shared" si="28"/>
        <v>14.878756825921226</v>
      </c>
      <c r="E199" s="105">
        <f t="shared" si="29"/>
        <v>14.309648966667801</v>
      </c>
      <c r="F199" s="140">
        <f t="shared" si="30"/>
        <v>14.309648966667801</v>
      </c>
      <c r="G199" s="140">
        <f t="shared" si="31"/>
        <v>65.431288272851347</v>
      </c>
      <c r="H199" s="138">
        <f t="shared" si="32"/>
        <v>16.357822068212837</v>
      </c>
      <c r="I199" s="129"/>
      <c r="J199" s="4"/>
      <c r="K199" s="4"/>
      <c r="L199" s="4"/>
      <c r="M199" s="4"/>
      <c r="N199" s="4"/>
      <c r="O199" s="4"/>
      <c r="P199" s="4"/>
      <c r="Q199" s="4"/>
      <c r="R199" s="4"/>
      <c r="S199" s="4"/>
      <c r="T199" s="4"/>
      <c r="U199" s="4"/>
      <c r="V199" s="178"/>
      <c r="W199" s="178"/>
      <c r="X199" s="178"/>
      <c r="Y199" s="178"/>
      <c r="Z199" s="178"/>
      <c r="AA199" s="178"/>
      <c r="AB199" s="178"/>
      <c r="AC199" s="178"/>
      <c r="AD199" s="178"/>
      <c r="AE199" s="178"/>
      <c r="AF199" s="178"/>
      <c r="AG199" s="178"/>
      <c r="AH199" s="178"/>
      <c r="AI199" s="178"/>
    </row>
    <row r="200" spans="1:35" ht="12" customHeight="1" x14ac:dyDescent="0.25">
      <c r="A200" s="6"/>
      <c r="B200" s="141">
        <v>174</v>
      </c>
      <c r="C200" s="142">
        <f t="shared" si="27"/>
        <v>39.096523162075322</v>
      </c>
      <c r="D200" s="142">
        <f t="shared" si="28"/>
        <v>14.885599476226515</v>
      </c>
      <c r="E200" s="154">
        <f t="shared" si="29"/>
        <v>14.309648966667801</v>
      </c>
      <c r="F200" s="143">
        <f t="shared" si="30"/>
        <v>14.309648966667801</v>
      </c>
      <c r="G200" s="143">
        <f t="shared" si="31"/>
        <v>65.40282027061275</v>
      </c>
      <c r="H200" s="144">
        <f t="shared" si="32"/>
        <v>16.350705067653188</v>
      </c>
      <c r="I200" s="129"/>
      <c r="J200" s="4"/>
      <c r="K200" s="4"/>
      <c r="L200" s="4"/>
      <c r="M200" s="4"/>
      <c r="N200" s="4"/>
      <c r="O200" s="4"/>
      <c r="P200" s="4"/>
      <c r="Q200" s="4"/>
      <c r="R200" s="4"/>
      <c r="S200" s="4"/>
      <c r="T200" s="4"/>
      <c r="U200" s="4"/>
      <c r="V200" s="178"/>
      <c r="W200" s="178"/>
      <c r="X200" s="178"/>
      <c r="Y200" s="178"/>
      <c r="Z200" s="178"/>
      <c r="AA200" s="178"/>
      <c r="AB200" s="178"/>
      <c r="AC200" s="178"/>
      <c r="AD200" s="178"/>
      <c r="AE200" s="178"/>
      <c r="AF200" s="178"/>
      <c r="AG200" s="178"/>
      <c r="AH200" s="178"/>
      <c r="AI200" s="178"/>
    </row>
    <row r="201" spans="1:35" ht="12" customHeight="1" x14ac:dyDescent="0.25">
      <c r="A201" s="178"/>
      <c r="B201" s="178"/>
      <c r="C201" s="178"/>
      <c r="D201" s="178"/>
      <c r="E201" s="178"/>
      <c r="F201" s="178"/>
      <c r="G201" s="178"/>
      <c r="H201" s="178"/>
      <c r="I201" s="17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row>
    <row r="202" spans="1:35" ht="12" customHeight="1" x14ac:dyDescent="0.25">
      <c r="A202" s="178"/>
      <c r="B202" s="178"/>
      <c r="C202" s="178"/>
      <c r="D202" s="178"/>
      <c r="E202" s="178"/>
      <c r="F202" s="178"/>
      <c r="G202" s="178"/>
      <c r="H202" s="178"/>
      <c r="I202" s="17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row>
    <row r="203" spans="1:35" ht="12" customHeight="1" x14ac:dyDescent="0.25">
      <c r="A203" s="178"/>
      <c r="B203" s="178"/>
      <c r="C203" s="178"/>
      <c r="D203" s="178"/>
      <c r="E203" s="178"/>
      <c r="F203" s="178"/>
      <c r="G203" s="178"/>
      <c r="H203" s="178"/>
      <c r="I203" s="17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row>
    <row r="204" spans="1:35" ht="12" customHeight="1" x14ac:dyDescent="0.25">
      <c r="A204" s="178"/>
      <c r="B204" s="178"/>
      <c r="C204" s="178"/>
      <c r="D204" s="178"/>
      <c r="E204" s="178"/>
      <c r="F204" s="178"/>
      <c r="G204" s="178"/>
      <c r="H204" s="178"/>
      <c r="I204" s="17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row>
    <row r="205" spans="1:35" ht="12" customHeight="1" x14ac:dyDescent="0.25">
      <c r="A205" s="178"/>
      <c r="B205" s="178"/>
      <c r="C205" s="178"/>
      <c r="D205" s="178"/>
      <c r="E205" s="178"/>
      <c r="F205" s="178"/>
      <c r="G205" s="178"/>
      <c r="H205" s="178"/>
      <c r="I205" s="17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row>
    <row r="206" spans="1:35" ht="12" customHeight="1" x14ac:dyDescent="0.25">
      <c r="A206" s="178"/>
      <c r="B206" s="178"/>
      <c r="C206" s="178"/>
      <c r="D206" s="178"/>
      <c r="E206" s="178"/>
      <c r="F206" s="178"/>
      <c r="G206" s="178"/>
      <c r="H206" s="178"/>
      <c r="I206" s="17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row>
    <row r="207" spans="1:35" ht="12" customHeight="1" x14ac:dyDescent="0.25">
      <c r="A207" s="178"/>
      <c r="B207" s="178"/>
      <c r="C207" s="178"/>
      <c r="D207" s="178"/>
      <c r="E207" s="178"/>
      <c r="F207" s="178"/>
      <c r="G207" s="178"/>
      <c r="H207" s="178"/>
      <c r="I207" s="17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row>
    <row r="208" spans="1:35" ht="12" customHeight="1" x14ac:dyDescent="0.25">
      <c r="A208" s="178"/>
      <c r="B208" s="178"/>
      <c r="C208" s="178"/>
      <c r="D208" s="178"/>
      <c r="E208" s="178"/>
      <c r="F208" s="178"/>
      <c r="G208" s="178"/>
      <c r="H208" s="178"/>
      <c r="I208" s="17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row>
    <row r="209" spans="1:35" ht="12" customHeight="1" x14ac:dyDescent="0.25">
      <c r="A209" s="178"/>
      <c r="B209" s="178"/>
      <c r="C209" s="178"/>
      <c r="D209" s="178"/>
      <c r="E209" s="178"/>
      <c r="F209" s="178"/>
      <c r="G209" s="178"/>
      <c r="H209" s="178"/>
      <c r="I209" s="17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row>
    <row r="210" spans="1:35" ht="12" customHeight="1" x14ac:dyDescent="0.25">
      <c r="A210" s="178"/>
      <c r="B210" s="178"/>
      <c r="C210" s="178"/>
      <c r="D210" s="178"/>
      <c r="E210" s="178"/>
      <c r="F210" s="178"/>
      <c r="G210" s="178"/>
      <c r="H210" s="178"/>
      <c r="I210" s="17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row>
    <row r="211" spans="1:35" ht="12" customHeight="1" x14ac:dyDescent="0.25">
      <c r="A211" s="178"/>
      <c r="B211" s="178"/>
      <c r="C211" s="178"/>
      <c r="D211" s="178"/>
      <c r="E211" s="178"/>
      <c r="F211" s="178"/>
      <c r="G211" s="178"/>
      <c r="H211" s="178"/>
      <c r="I211" s="17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row>
    <row r="212" spans="1:35" ht="12" customHeight="1" x14ac:dyDescent="0.25">
      <c r="A212" s="178"/>
      <c r="B212" s="178"/>
      <c r="C212" s="178"/>
      <c r="D212" s="178"/>
      <c r="E212" s="178"/>
      <c r="F212" s="178"/>
      <c r="G212" s="178"/>
      <c r="H212" s="178"/>
      <c r="I212" s="17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row>
    <row r="213" spans="1:35" ht="12" customHeight="1" x14ac:dyDescent="0.25">
      <c r="A213" s="178"/>
      <c r="B213" s="178"/>
      <c r="C213" s="178"/>
      <c r="D213" s="178"/>
      <c r="E213" s="178"/>
      <c r="F213" s="178"/>
      <c r="G213" s="178"/>
      <c r="H213" s="178"/>
      <c r="I213" s="17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row>
    <row r="214" spans="1:35" ht="12" customHeight="1" x14ac:dyDescent="0.25">
      <c r="A214" s="178"/>
      <c r="B214" s="178"/>
      <c r="C214" s="178"/>
      <c r="D214" s="178"/>
      <c r="E214" s="178"/>
      <c r="F214" s="178"/>
      <c r="G214" s="178"/>
      <c r="H214" s="178"/>
      <c r="I214" s="17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row>
    <row r="215" spans="1:35" ht="12" customHeight="1" x14ac:dyDescent="0.25">
      <c r="A215" s="178"/>
      <c r="B215" s="178"/>
      <c r="C215" s="178"/>
      <c r="D215" s="178"/>
      <c r="E215" s="178"/>
      <c r="F215" s="178"/>
      <c r="G215" s="178"/>
      <c r="H215" s="178"/>
      <c r="I215" s="17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row>
    <row r="216" spans="1:35" ht="12" customHeight="1" x14ac:dyDescent="0.25">
      <c r="A216" s="178"/>
      <c r="B216" s="178"/>
      <c r="C216" s="178"/>
      <c r="D216" s="178"/>
      <c r="E216" s="178"/>
      <c r="F216" s="178"/>
      <c r="G216" s="178"/>
      <c r="H216" s="178"/>
      <c r="I216" s="17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row>
    <row r="217" spans="1:35" ht="12" customHeight="1" x14ac:dyDescent="0.25">
      <c r="A217" s="178"/>
      <c r="B217" s="178"/>
      <c r="C217" s="178"/>
      <c r="D217" s="178"/>
      <c r="E217" s="178"/>
      <c r="F217" s="178"/>
      <c r="G217" s="178"/>
      <c r="H217" s="178"/>
      <c r="I217" s="17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row>
    <row r="218" spans="1:35" ht="12" customHeight="1" x14ac:dyDescent="0.25">
      <c r="A218" s="178"/>
      <c r="B218" s="178"/>
      <c r="C218" s="178"/>
      <c r="D218" s="178"/>
      <c r="E218" s="178"/>
      <c r="F218" s="178"/>
      <c r="G218" s="178"/>
      <c r="H218" s="178"/>
      <c r="I218" s="17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row>
    <row r="219" spans="1:35" ht="12" customHeight="1" x14ac:dyDescent="0.25">
      <c r="A219" s="178"/>
      <c r="B219" s="178"/>
      <c r="C219" s="178"/>
      <c r="D219" s="178"/>
      <c r="E219" s="178"/>
      <c r="F219" s="178"/>
      <c r="G219" s="178"/>
      <c r="H219" s="178"/>
      <c r="I219" s="17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row>
    <row r="220" spans="1:35" ht="12" customHeight="1" x14ac:dyDescent="0.25">
      <c r="A220" s="178"/>
      <c r="B220" s="178"/>
      <c r="C220" s="178"/>
      <c r="D220" s="178"/>
      <c r="E220" s="178"/>
      <c r="F220" s="178"/>
      <c r="G220" s="178"/>
      <c r="H220" s="178"/>
      <c r="I220" s="17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row>
    <row r="221" spans="1:35" ht="12" customHeight="1" x14ac:dyDescent="0.25">
      <c r="A221" s="178"/>
      <c r="B221" s="178"/>
      <c r="C221" s="178"/>
      <c r="D221" s="178"/>
      <c r="E221" s="178"/>
      <c r="F221" s="178"/>
      <c r="G221" s="178"/>
      <c r="H221" s="178"/>
      <c r="I221" s="17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row>
    <row r="222" spans="1:35" ht="12" customHeight="1" x14ac:dyDescent="0.25">
      <c r="A222" s="178"/>
      <c r="B222" s="178"/>
      <c r="C222" s="178"/>
      <c r="D222" s="178"/>
      <c r="E222" s="178"/>
      <c r="F222" s="178"/>
      <c r="G222" s="178"/>
      <c r="H222" s="178"/>
      <c r="I222" s="17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row>
    <row r="223" spans="1:35" ht="12" customHeight="1" x14ac:dyDescent="0.25">
      <c r="A223" s="178"/>
      <c r="B223" s="178"/>
      <c r="C223" s="178"/>
      <c r="D223" s="178"/>
      <c r="E223" s="178"/>
      <c r="F223" s="178"/>
      <c r="G223" s="178"/>
      <c r="H223" s="178"/>
      <c r="I223" s="17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row>
    <row r="224" spans="1:35" ht="12" customHeight="1" x14ac:dyDescent="0.25">
      <c r="A224" s="178"/>
      <c r="B224" s="178"/>
      <c r="C224" s="178"/>
      <c r="D224" s="178"/>
      <c r="E224" s="178"/>
      <c r="F224" s="178"/>
      <c r="G224" s="178"/>
      <c r="H224" s="178"/>
      <c r="I224" s="17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row>
    <row r="225" spans="1:35" ht="12" customHeight="1" x14ac:dyDescent="0.25">
      <c r="A225" s="178"/>
      <c r="B225" s="178"/>
      <c r="C225" s="178"/>
      <c r="D225" s="178"/>
      <c r="E225" s="178"/>
      <c r="F225" s="178"/>
      <c r="G225" s="178"/>
      <c r="H225" s="178"/>
      <c r="I225" s="17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row>
    <row r="226" spans="1:35" ht="12" customHeight="1" x14ac:dyDescent="0.25">
      <c r="A226" s="178"/>
      <c r="B226" s="178"/>
      <c r="C226" s="178"/>
      <c r="D226" s="178"/>
      <c r="E226" s="178"/>
      <c r="F226" s="178"/>
      <c r="G226" s="178"/>
      <c r="H226" s="178"/>
      <c r="I226" s="17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row>
    <row r="227" spans="1:35" ht="12" customHeight="1" x14ac:dyDescent="0.25">
      <c r="A227" s="178"/>
      <c r="B227" s="178"/>
      <c r="C227" s="178"/>
      <c r="D227" s="178"/>
      <c r="E227" s="178"/>
      <c r="F227" s="178"/>
      <c r="G227" s="178"/>
      <c r="H227" s="178"/>
      <c r="I227" s="17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row>
    <row r="228" spans="1:35" ht="12" customHeight="1" x14ac:dyDescent="0.25">
      <c r="A228" s="178"/>
      <c r="B228" s="178"/>
      <c r="C228" s="178"/>
      <c r="D228" s="178"/>
      <c r="E228" s="178"/>
      <c r="F228" s="178"/>
      <c r="G228" s="178"/>
      <c r="H228" s="178"/>
      <c r="I228" s="17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row>
    <row r="229" spans="1:35" ht="12" customHeight="1" x14ac:dyDescent="0.25">
      <c r="A229" s="178"/>
      <c r="B229" s="178"/>
      <c r="C229" s="178"/>
      <c r="D229" s="178"/>
      <c r="E229" s="178"/>
      <c r="F229" s="178"/>
      <c r="G229" s="178"/>
      <c r="H229" s="178"/>
      <c r="I229" s="17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row>
    <row r="230" spans="1:35" ht="12" customHeight="1" x14ac:dyDescent="0.25">
      <c r="A230" s="178"/>
      <c r="B230" s="178"/>
      <c r="C230" s="178"/>
      <c r="D230" s="178"/>
      <c r="E230" s="178"/>
      <c r="F230" s="178"/>
      <c r="G230" s="178"/>
      <c r="H230" s="178"/>
      <c r="I230" s="17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row>
    <row r="231" spans="1:35" ht="12" customHeight="1" x14ac:dyDescent="0.25">
      <c r="A231" s="178"/>
      <c r="B231" s="178"/>
      <c r="C231" s="178"/>
      <c r="D231" s="178"/>
      <c r="E231" s="178"/>
      <c r="F231" s="178"/>
      <c r="G231" s="178"/>
      <c r="H231" s="178"/>
      <c r="I231" s="17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row>
    <row r="232" spans="1:35" ht="12" customHeight="1" x14ac:dyDescent="0.25">
      <c r="A232" s="178"/>
      <c r="B232" s="178"/>
      <c r="C232" s="178"/>
      <c r="D232" s="178"/>
      <c r="E232" s="178"/>
      <c r="F232" s="178"/>
      <c r="G232" s="178"/>
      <c r="H232" s="178"/>
      <c r="I232" s="17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row>
    <row r="233" spans="1:35" ht="12" customHeight="1" x14ac:dyDescent="0.25">
      <c r="A233" s="178"/>
      <c r="B233" s="178"/>
      <c r="C233" s="178"/>
      <c r="D233" s="178"/>
      <c r="E233" s="178"/>
      <c r="F233" s="178"/>
      <c r="G233" s="178"/>
      <c r="H233" s="178"/>
      <c r="I233" s="17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row>
    <row r="234" spans="1:35" ht="12" customHeight="1" x14ac:dyDescent="0.25">
      <c r="A234" s="178"/>
      <c r="B234" s="178"/>
      <c r="C234" s="178"/>
      <c r="D234" s="178"/>
      <c r="E234" s="178"/>
      <c r="F234" s="178"/>
      <c r="G234" s="178"/>
      <c r="H234" s="178"/>
      <c r="I234" s="17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row>
    <row r="235" spans="1:35" ht="12" customHeight="1" x14ac:dyDescent="0.25">
      <c r="A235" s="178"/>
      <c r="B235" s="178"/>
      <c r="C235" s="178"/>
      <c r="D235" s="178"/>
      <c r="E235" s="178"/>
      <c r="F235" s="178"/>
      <c r="G235" s="178"/>
      <c r="H235" s="178"/>
      <c r="I235" s="17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row>
    <row r="236" spans="1:35" ht="12" customHeight="1" x14ac:dyDescent="0.25">
      <c r="A236" s="178"/>
      <c r="B236" s="178"/>
      <c r="C236" s="178"/>
      <c r="D236" s="178"/>
      <c r="E236" s="178"/>
      <c r="F236" s="178"/>
      <c r="G236" s="178"/>
      <c r="H236" s="178"/>
      <c r="I236" s="17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row>
    <row r="237" spans="1:35" ht="12" customHeight="1" x14ac:dyDescent="0.25">
      <c r="A237" s="178"/>
      <c r="B237" s="178"/>
      <c r="C237" s="178"/>
      <c r="D237" s="178"/>
      <c r="E237" s="178"/>
      <c r="F237" s="178"/>
      <c r="G237" s="178"/>
      <c r="H237" s="178"/>
      <c r="I237" s="17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row>
    <row r="238" spans="1:35" ht="12" customHeight="1" x14ac:dyDescent="0.25">
      <c r="A238" s="178"/>
      <c r="B238" s="178"/>
      <c r="C238" s="178"/>
      <c r="D238" s="178"/>
      <c r="E238" s="178"/>
      <c r="F238" s="178"/>
      <c r="G238" s="178"/>
      <c r="H238" s="178"/>
      <c r="I238" s="17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row>
    <row r="239" spans="1:35" ht="12" customHeight="1" x14ac:dyDescent="0.25">
      <c r="A239" s="178"/>
      <c r="B239" s="178"/>
      <c r="C239" s="178"/>
      <c r="D239" s="178"/>
      <c r="E239" s="178"/>
      <c r="F239" s="178"/>
      <c r="G239" s="178"/>
      <c r="H239" s="178"/>
      <c r="I239" s="17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row>
    <row r="240" spans="1:35" ht="12" customHeight="1" x14ac:dyDescent="0.25">
      <c r="A240" s="178"/>
      <c r="B240" s="178"/>
      <c r="C240" s="178"/>
      <c r="D240" s="178"/>
      <c r="E240" s="178"/>
      <c r="F240" s="178"/>
      <c r="G240" s="178"/>
      <c r="H240" s="178"/>
      <c r="I240" s="17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row>
    <row r="241" spans="1:35" ht="12" customHeight="1" x14ac:dyDescent="0.25">
      <c r="A241" s="178"/>
      <c r="B241" s="178"/>
      <c r="C241" s="178"/>
      <c r="D241" s="178"/>
      <c r="E241" s="178"/>
      <c r="F241" s="178"/>
      <c r="G241" s="178"/>
      <c r="H241" s="178"/>
      <c r="I241" s="17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row>
    <row r="242" spans="1:35" ht="12" customHeight="1" x14ac:dyDescent="0.25">
      <c r="A242" s="178"/>
      <c r="B242" s="178"/>
      <c r="C242" s="178"/>
      <c r="D242" s="178"/>
      <c r="E242" s="178"/>
      <c r="F242" s="178"/>
      <c r="G242" s="178"/>
      <c r="H242" s="178"/>
      <c r="I242" s="17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row>
    <row r="243" spans="1:35" ht="12" customHeight="1" x14ac:dyDescent="0.25">
      <c r="A243" s="178"/>
      <c r="B243" s="178"/>
      <c r="C243" s="178"/>
      <c r="D243" s="178"/>
      <c r="E243" s="178"/>
      <c r="F243" s="178"/>
      <c r="G243" s="178"/>
      <c r="H243" s="178"/>
      <c r="I243" s="17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row>
    <row r="244" spans="1:35" ht="12" customHeight="1" x14ac:dyDescent="0.25">
      <c r="A244" s="178"/>
      <c r="B244" s="178"/>
      <c r="C244" s="178"/>
      <c r="D244" s="178"/>
      <c r="E244" s="178"/>
      <c r="F244" s="178"/>
      <c r="G244" s="178"/>
      <c r="H244" s="178"/>
      <c r="I244" s="17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row>
    <row r="245" spans="1:35" ht="12" customHeight="1" x14ac:dyDescent="0.25">
      <c r="A245" s="178"/>
      <c r="B245" s="178"/>
      <c r="C245" s="178"/>
      <c r="D245" s="178"/>
      <c r="E245" s="178"/>
      <c r="F245" s="178"/>
      <c r="G245" s="178"/>
      <c r="H245" s="178"/>
      <c r="I245" s="17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row>
    <row r="246" spans="1:35" ht="12" customHeight="1" x14ac:dyDescent="0.25">
      <c r="A246" s="178"/>
      <c r="B246" s="178"/>
      <c r="C246" s="178"/>
      <c r="D246" s="178"/>
      <c r="E246" s="178"/>
      <c r="F246" s="178"/>
      <c r="G246" s="178"/>
      <c r="H246" s="178"/>
      <c r="I246" s="17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row>
    <row r="247" spans="1:35" ht="12" customHeight="1" x14ac:dyDescent="0.25">
      <c r="A247" s="178"/>
      <c r="B247" s="178"/>
      <c r="C247" s="178"/>
      <c r="D247" s="178"/>
      <c r="E247" s="178"/>
      <c r="F247" s="178"/>
      <c r="G247" s="178"/>
      <c r="H247" s="178"/>
      <c r="I247" s="17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row>
    <row r="248" spans="1:35" ht="12" customHeight="1" x14ac:dyDescent="0.25">
      <c r="A248" s="178"/>
      <c r="B248" s="178"/>
      <c r="C248" s="178"/>
      <c r="D248" s="178"/>
      <c r="E248" s="178"/>
      <c r="F248" s="178"/>
      <c r="G248" s="178"/>
      <c r="H248" s="178"/>
      <c r="I248" s="17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row>
    <row r="249" spans="1:35" ht="12" customHeight="1" x14ac:dyDescent="0.25">
      <c r="A249" s="178"/>
      <c r="B249" s="178"/>
      <c r="C249" s="178"/>
      <c r="D249" s="178"/>
      <c r="E249" s="178"/>
      <c r="F249" s="178"/>
      <c r="G249" s="178"/>
      <c r="H249" s="178"/>
      <c r="I249" s="17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row>
    <row r="250" spans="1:35" ht="12" customHeight="1" x14ac:dyDescent="0.25">
      <c r="A250" s="178"/>
      <c r="B250" s="178"/>
      <c r="C250" s="178"/>
      <c r="D250" s="178"/>
      <c r="E250" s="178"/>
      <c r="F250" s="178"/>
      <c r="G250" s="178"/>
      <c r="H250" s="178"/>
      <c r="I250" s="17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row>
    <row r="251" spans="1:35" ht="12" customHeight="1" x14ac:dyDescent="0.25">
      <c r="A251" s="178"/>
      <c r="B251" s="178"/>
      <c r="C251" s="178"/>
      <c r="D251" s="178"/>
      <c r="E251" s="178"/>
      <c r="F251" s="178"/>
      <c r="G251" s="178"/>
      <c r="H251" s="178"/>
      <c r="I251" s="17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row>
    <row r="252" spans="1:35" ht="12" customHeight="1" x14ac:dyDescent="0.25">
      <c r="A252" s="178"/>
      <c r="B252" s="178"/>
      <c r="C252" s="178"/>
      <c r="D252" s="178"/>
      <c r="E252" s="178"/>
      <c r="F252" s="178"/>
      <c r="G252" s="178"/>
      <c r="H252" s="178"/>
      <c r="I252" s="17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row>
    <row r="253" spans="1:35" ht="12" customHeight="1" x14ac:dyDescent="0.25">
      <c r="A253" s="178"/>
      <c r="B253" s="178"/>
      <c r="C253" s="178"/>
      <c r="D253" s="178"/>
      <c r="E253" s="178"/>
      <c r="F253" s="178"/>
      <c r="G253" s="178"/>
      <c r="H253" s="178"/>
      <c r="I253" s="178"/>
      <c r="J253" s="178"/>
      <c r="K253" s="178"/>
      <c r="L253" s="178"/>
      <c r="M253" s="178"/>
      <c r="N253" s="178"/>
      <c r="O253" s="178"/>
      <c r="P253" s="178"/>
      <c r="Q253" s="178"/>
      <c r="R253" s="178"/>
      <c r="S253" s="178"/>
      <c r="T253" s="178"/>
      <c r="U253" s="178"/>
      <c r="V253" s="178"/>
      <c r="W253" s="178"/>
      <c r="X253" s="178"/>
      <c r="Y253" s="178"/>
      <c r="Z253" s="178"/>
      <c r="AA253" s="178"/>
      <c r="AB253" s="178"/>
      <c r="AC253" s="178"/>
      <c r="AD253" s="178"/>
      <c r="AE253" s="178"/>
      <c r="AF253" s="178"/>
      <c r="AG253" s="178"/>
      <c r="AH253" s="178"/>
      <c r="AI253" s="178"/>
    </row>
    <row r="254" spans="1:35" ht="12" customHeight="1" x14ac:dyDescent="0.25">
      <c r="A254" s="178"/>
      <c r="B254" s="178"/>
      <c r="C254" s="178"/>
      <c r="D254" s="178"/>
      <c r="E254" s="178"/>
      <c r="F254" s="178"/>
      <c r="G254" s="178"/>
      <c r="H254" s="178"/>
      <c r="I254" s="178"/>
      <c r="J254" s="178"/>
      <c r="K254" s="178"/>
      <c r="L254" s="178"/>
      <c r="M254" s="178"/>
      <c r="N254" s="178"/>
      <c r="O254" s="178"/>
      <c r="P254" s="178"/>
      <c r="Q254" s="178"/>
      <c r="R254" s="178"/>
      <c r="S254" s="178"/>
      <c r="T254" s="178"/>
      <c r="U254" s="178"/>
      <c r="V254" s="178"/>
      <c r="W254" s="178"/>
      <c r="X254" s="178"/>
      <c r="Y254" s="178"/>
      <c r="Z254" s="178"/>
      <c r="AA254" s="178"/>
      <c r="AB254" s="178"/>
      <c r="AC254" s="178"/>
      <c r="AD254" s="178"/>
      <c r="AE254" s="178"/>
      <c r="AF254" s="178"/>
      <c r="AG254" s="178"/>
      <c r="AH254" s="178"/>
      <c r="AI254" s="178"/>
    </row>
    <row r="255" spans="1:35" ht="12" customHeight="1" x14ac:dyDescent="0.25">
      <c r="A255" s="178"/>
      <c r="B255" s="178"/>
      <c r="C255" s="178"/>
      <c r="D255" s="178"/>
      <c r="E255" s="178"/>
      <c r="F255" s="178"/>
      <c r="G255" s="178"/>
      <c r="H255" s="178"/>
      <c r="I255" s="178"/>
      <c r="J255" s="178"/>
      <c r="K255" s="178"/>
      <c r="L255" s="178"/>
      <c r="M255" s="178"/>
      <c r="N255" s="178"/>
      <c r="O255" s="178"/>
      <c r="P255" s="178"/>
      <c r="Q255" s="178"/>
      <c r="R255" s="178"/>
      <c r="S255" s="178"/>
      <c r="T255" s="178"/>
      <c r="U255" s="178"/>
      <c r="V255" s="178"/>
      <c r="W255" s="178"/>
      <c r="X255" s="178"/>
      <c r="Y255" s="178"/>
      <c r="Z255" s="178"/>
      <c r="AA255" s="178"/>
      <c r="AB255" s="178"/>
      <c r="AC255" s="178"/>
      <c r="AD255" s="178"/>
      <c r="AE255" s="178"/>
      <c r="AF255" s="178"/>
      <c r="AG255" s="178"/>
      <c r="AH255" s="178"/>
      <c r="AI255" s="178"/>
    </row>
    <row r="256" spans="1:35" ht="12" customHeight="1" x14ac:dyDescent="0.25">
      <c r="A256" s="178"/>
      <c r="B256" s="178"/>
      <c r="C256" s="178"/>
      <c r="D256" s="178"/>
      <c r="E256" s="178"/>
      <c r="F256" s="178"/>
      <c r="G256" s="178"/>
      <c r="H256" s="178"/>
      <c r="I256" s="178"/>
      <c r="J256" s="178"/>
      <c r="K256" s="178"/>
      <c r="L256" s="178"/>
      <c r="M256" s="178"/>
      <c r="N256" s="178"/>
      <c r="O256" s="178"/>
      <c r="P256" s="178"/>
      <c r="Q256" s="178"/>
      <c r="R256" s="178"/>
      <c r="S256" s="178"/>
      <c r="T256" s="178"/>
      <c r="U256" s="178"/>
      <c r="V256" s="178"/>
      <c r="W256" s="178"/>
      <c r="X256" s="178"/>
      <c r="Y256" s="178"/>
      <c r="Z256" s="178"/>
      <c r="AA256" s="178"/>
      <c r="AB256" s="178"/>
      <c r="AC256" s="178"/>
      <c r="AD256" s="178"/>
      <c r="AE256" s="178"/>
      <c r="AF256" s="178"/>
      <c r="AG256" s="178"/>
      <c r="AH256" s="178"/>
      <c r="AI256" s="178"/>
    </row>
    <row r="257" spans="1:35" ht="12" customHeight="1" x14ac:dyDescent="0.25">
      <c r="A257" s="178"/>
      <c r="B257" s="178"/>
      <c r="C257" s="178"/>
      <c r="D257" s="178"/>
      <c r="E257" s="178"/>
      <c r="F257" s="178"/>
      <c r="G257" s="178"/>
      <c r="H257" s="178"/>
      <c r="I257" s="178"/>
      <c r="J257" s="178"/>
      <c r="K257" s="178"/>
      <c r="L257" s="178"/>
      <c r="M257" s="178"/>
      <c r="N257" s="178"/>
      <c r="O257" s="178"/>
      <c r="P257" s="178"/>
      <c r="Q257" s="178"/>
      <c r="R257" s="178"/>
      <c r="S257" s="178"/>
      <c r="T257" s="178"/>
      <c r="U257" s="178"/>
      <c r="V257" s="178"/>
      <c r="W257" s="178"/>
      <c r="X257" s="178"/>
      <c r="Y257" s="178"/>
      <c r="Z257" s="178"/>
      <c r="AA257" s="178"/>
      <c r="AB257" s="178"/>
      <c r="AC257" s="178"/>
      <c r="AD257" s="178"/>
      <c r="AE257" s="178"/>
      <c r="AF257" s="178"/>
      <c r="AG257" s="178"/>
      <c r="AH257" s="178"/>
      <c r="AI257" s="178"/>
    </row>
    <row r="258" spans="1:35" ht="12" customHeight="1" x14ac:dyDescent="0.25">
      <c r="A258" s="178"/>
      <c r="B258" s="178"/>
      <c r="C258" s="178"/>
      <c r="D258" s="178"/>
      <c r="E258" s="178"/>
      <c r="F258" s="178"/>
      <c r="G258" s="178"/>
      <c r="H258" s="178"/>
      <c r="I258" s="178"/>
      <c r="J258" s="178"/>
      <c r="K258" s="178"/>
      <c r="L258" s="178"/>
      <c r="M258" s="178"/>
      <c r="N258" s="178"/>
      <c r="O258" s="178"/>
      <c r="P258" s="178"/>
      <c r="Q258" s="178"/>
      <c r="R258" s="178"/>
      <c r="S258" s="178"/>
      <c r="T258" s="178"/>
      <c r="U258" s="178"/>
      <c r="V258" s="178"/>
      <c r="W258" s="178"/>
      <c r="X258" s="178"/>
      <c r="Y258" s="178"/>
      <c r="Z258" s="178"/>
      <c r="AA258" s="178"/>
      <c r="AB258" s="178"/>
      <c r="AC258" s="178"/>
      <c r="AD258" s="178"/>
      <c r="AE258" s="178"/>
      <c r="AF258" s="178"/>
      <c r="AG258" s="178"/>
      <c r="AH258" s="178"/>
      <c r="AI258" s="178"/>
    </row>
    <row r="259" spans="1:35" ht="12" customHeight="1" x14ac:dyDescent="0.25">
      <c r="A259" s="178"/>
      <c r="B259" s="178"/>
      <c r="C259" s="178"/>
      <c r="D259" s="178"/>
      <c r="E259" s="178"/>
      <c r="F259" s="178"/>
      <c r="G259" s="178"/>
      <c r="H259" s="178"/>
      <c r="I259" s="178"/>
      <c r="J259" s="178"/>
      <c r="K259" s="178"/>
      <c r="L259" s="178"/>
      <c r="M259" s="178"/>
      <c r="N259" s="178"/>
      <c r="O259" s="178"/>
      <c r="P259" s="178"/>
      <c r="Q259" s="178"/>
      <c r="R259" s="178"/>
      <c r="S259" s="178"/>
      <c r="T259" s="178"/>
      <c r="U259" s="178"/>
      <c r="V259" s="178"/>
      <c r="W259" s="178"/>
      <c r="X259" s="178"/>
      <c r="Y259" s="178"/>
      <c r="Z259" s="178"/>
      <c r="AA259" s="178"/>
      <c r="AB259" s="178"/>
      <c r="AC259" s="178"/>
      <c r="AD259" s="178"/>
      <c r="AE259" s="178"/>
      <c r="AF259" s="178"/>
      <c r="AG259" s="178"/>
      <c r="AH259" s="178"/>
      <c r="AI259" s="178"/>
    </row>
    <row r="260" spans="1:35" ht="12" customHeight="1" x14ac:dyDescent="0.25">
      <c r="A260" s="178"/>
      <c r="B260" s="178"/>
      <c r="C260" s="178"/>
      <c r="D260" s="178"/>
      <c r="E260" s="178"/>
      <c r="F260" s="178"/>
      <c r="G260" s="178"/>
      <c r="H260" s="178"/>
      <c r="I260" s="178"/>
      <c r="J260" s="178"/>
      <c r="K260" s="178"/>
      <c r="L260" s="178"/>
      <c r="M260" s="178"/>
      <c r="N260" s="178"/>
      <c r="O260" s="178"/>
      <c r="P260" s="178"/>
      <c r="Q260" s="178"/>
      <c r="R260" s="178"/>
      <c r="S260" s="178"/>
      <c r="T260" s="178"/>
      <c r="U260" s="178"/>
      <c r="V260" s="178"/>
      <c r="W260" s="178"/>
      <c r="X260" s="178"/>
      <c r="Y260" s="178"/>
      <c r="Z260" s="178"/>
      <c r="AA260" s="178"/>
      <c r="AB260" s="178"/>
      <c r="AC260" s="178"/>
      <c r="AD260" s="178"/>
      <c r="AE260" s="178"/>
      <c r="AF260" s="178"/>
      <c r="AG260" s="178"/>
      <c r="AH260" s="178"/>
      <c r="AI260" s="178"/>
    </row>
    <row r="261" spans="1:35" ht="12" customHeight="1" x14ac:dyDescent="0.25">
      <c r="A261" s="178"/>
      <c r="B261" s="178"/>
      <c r="C261" s="178"/>
      <c r="D261" s="178"/>
      <c r="E261" s="178"/>
      <c r="F261" s="178"/>
      <c r="G261" s="178"/>
      <c r="H261" s="178"/>
      <c r="I261" s="178"/>
      <c r="J261" s="178"/>
      <c r="K261" s="178"/>
      <c r="L261" s="178"/>
      <c r="M261" s="178"/>
      <c r="N261" s="178"/>
      <c r="O261" s="178"/>
      <c r="P261" s="178"/>
      <c r="Q261" s="178"/>
      <c r="R261" s="178"/>
      <c r="S261" s="178"/>
      <c r="T261" s="178"/>
      <c r="U261" s="178"/>
      <c r="V261" s="178"/>
      <c r="W261" s="178"/>
      <c r="X261" s="178"/>
      <c r="Y261" s="178"/>
      <c r="Z261" s="178"/>
      <c r="AA261" s="178"/>
      <c r="AB261" s="178"/>
      <c r="AC261" s="178"/>
      <c r="AD261" s="178"/>
      <c r="AE261" s="178"/>
      <c r="AF261" s="178"/>
      <c r="AG261" s="178"/>
      <c r="AH261" s="178"/>
      <c r="AI261" s="178"/>
    </row>
    <row r="262" spans="1:35" ht="12" customHeight="1" x14ac:dyDescent="0.25">
      <c r="A262" s="178"/>
      <c r="B262" s="178"/>
      <c r="C262" s="178"/>
      <c r="D262" s="178"/>
      <c r="E262" s="178"/>
      <c r="F262" s="178"/>
      <c r="G262" s="178"/>
      <c r="H262" s="178"/>
      <c r="I262" s="178"/>
      <c r="J262" s="178"/>
      <c r="K262" s="178"/>
      <c r="L262" s="178"/>
      <c r="M262" s="178"/>
      <c r="N262" s="178"/>
      <c r="O262" s="178"/>
      <c r="P262" s="178"/>
      <c r="Q262" s="178"/>
      <c r="R262" s="178"/>
      <c r="S262" s="178"/>
      <c r="T262" s="178"/>
      <c r="U262" s="178"/>
      <c r="V262" s="178"/>
      <c r="W262" s="178"/>
      <c r="X262" s="178"/>
      <c r="Y262" s="178"/>
      <c r="Z262" s="178"/>
      <c r="AA262" s="178"/>
      <c r="AB262" s="178"/>
      <c r="AC262" s="178"/>
      <c r="AD262" s="178"/>
      <c r="AE262" s="178"/>
      <c r="AF262" s="178"/>
      <c r="AG262" s="178"/>
      <c r="AH262" s="178"/>
      <c r="AI262" s="178"/>
    </row>
    <row r="263" spans="1:35" ht="12" customHeight="1" x14ac:dyDescent="0.25">
      <c r="A263" s="178"/>
      <c r="B263" s="178"/>
      <c r="C263" s="178"/>
      <c r="D263" s="178"/>
      <c r="E263" s="178"/>
      <c r="F263" s="178"/>
      <c r="G263" s="178"/>
      <c r="H263" s="178"/>
      <c r="I263" s="178"/>
      <c r="J263" s="178"/>
      <c r="K263" s="178"/>
      <c r="L263" s="178"/>
      <c r="M263" s="178"/>
      <c r="N263" s="178"/>
      <c r="O263" s="178"/>
      <c r="P263" s="178"/>
      <c r="Q263" s="178"/>
      <c r="R263" s="178"/>
      <c r="S263" s="178"/>
      <c r="T263" s="178"/>
      <c r="U263" s="178"/>
      <c r="V263" s="178"/>
      <c r="W263" s="178"/>
      <c r="X263" s="178"/>
      <c r="Y263" s="178"/>
      <c r="Z263" s="178"/>
      <c r="AA263" s="178"/>
      <c r="AB263" s="178"/>
      <c r="AC263" s="178"/>
      <c r="AD263" s="178"/>
      <c r="AE263" s="178"/>
      <c r="AF263" s="178"/>
      <c r="AG263" s="178"/>
      <c r="AH263" s="178"/>
      <c r="AI263" s="178"/>
    </row>
    <row r="264" spans="1:35" ht="12" customHeight="1" x14ac:dyDescent="0.25">
      <c r="A264" s="178"/>
      <c r="B264" s="178"/>
      <c r="C264" s="178"/>
      <c r="D264" s="178"/>
      <c r="E264" s="178"/>
      <c r="F264" s="178"/>
      <c r="G264" s="178"/>
      <c r="H264" s="178"/>
      <c r="I264" s="178"/>
      <c r="J264" s="178"/>
      <c r="K264" s="178"/>
      <c r="L264" s="178"/>
      <c r="M264" s="178"/>
      <c r="N264" s="178"/>
      <c r="O264" s="178"/>
      <c r="P264" s="178"/>
      <c r="Q264" s="178"/>
      <c r="R264" s="178"/>
      <c r="S264" s="178"/>
      <c r="T264" s="178"/>
      <c r="U264" s="178"/>
      <c r="V264" s="178"/>
      <c r="W264" s="178"/>
      <c r="X264" s="178"/>
      <c r="Y264" s="178"/>
      <c r="Z264" s="178"/>
      <c r="AA264" s="178"/>
      <c r="AB264" s="178"/>
      <c r="AC264" s="178"/>
      <c r="AD264" s="178"/>
      <c r="AE264" s="178"/>
      <c r="AF264" s="178"/>
      <c r="AG264" s="178"/>
      <c r="AH264" s="178"/>
      <c r="AI264" s="178"/>
    </row>
    <row r="265" spans="1:35" ht="12" customHeight="1" x14ac:dyDescent="0.25">
      <c r="A265" s="178"/>
      <c r="B265" s="178"/>
      <c r="C265" s="178"/>
      <c r="D265" s="178"/>
      <c r="E265" s="178"/>
      <c r="F265" s="178"/>
      <c r="G265" s="178"/>
      <c r="H265" s="178"/>
      <c r="I265" s="178"/>
      <c r="J265" s="178"/>
      <c r="K265" s="178"/>
      <c r="L265" s="178"/>
      <c r="M265" s="178"/>
      <c r="N265" s="178"/>
      <c r="O265" s="178"/>
      <c r="P265" s="178"/>
      <c r="Q265" s="178"/>
      <c r="R265" s="178"/>
      <c r="S265" s="178"/>
      <c r="T265" s="178"/>
      <c r="U265" s="178"/>
      <c r="V265" s="178"/>
      <c r="W265" s="178"/>
      <c r="X265" s="178"/>
      <c r="Y265" s="178"/>
      <c r="Z265" s="178"/>
      <c r="AA265" s="178"/>
      <c r="AB265" s="178"/>
      <c r="AC265" s="178"/>
      <c r="AD265" s="178"/>
      <c r="AE265" s="178"/>
      <c r="AF265" s="178"/>
      <c r="AG265" s="178"/>
      <c r="AH265" s="178"/>
      <c r="AI265" s="178"/>
    </row>
    <row r="266" spans="1:35" ht="12" customHeight="1" x14ac:dyDescent="0.25">
      <c r="A266" s="178"/>
      <c r="B266" s="178"/>
      <c r="C266" s="178"/>
      <c r="D266" s="178"/>
      <c r="E266" s="178"/>
      <c r="F266" s="178"/>
      <c r="G266" s="178"/>
      <c r="H266" s="178"/>
      <c r="I266" s="178"/>
      <c r="J266" s="178"/>
      <c r="K266" s="178"/>
      <c r="L266" s="178"/>
      <c r="M266" s="178"/>
      <c r="N266" s="178"/>
      <c r="O266" s="178"/>
      <c r="P266" s="178"/>
      <c r="Q266" s="178"/>
      <c r="R266" s="178"/>
      <c r="S266" s="178"/>
      <c r="T266" s="178"/>
      <c r="U266" s="178"/>
      <c r="V266" s="178"/>
      <c r="W266" s="178"/>
      <c r="X266" s="178"/>
      <c r="Y266" s="178"/>
      <c r="Z266" s="178"/>
      <c r="AA266" s="178"/>
      <c r="AB266" s="178"/>
      <c r="AC266" s="178"/>
      <c r="AD266" s="178"/>
      <c r="AE266" s="178"/>
      <c r="AF266" s="178"/>
      <c r="AG266" s="178"/>
      <c r="AH266" s="178"/>
      <c r="AI266" s="178"/>
    </row>
    <row r="267" spans="1:35" ht="12" customHeight="1" x14ac:dyDescent="0.25">
      <c r="A267" s="178"/>
      <c r="B267" s="178"/>
      <c r="C267" s="178"/>
      <c r="D267" s="178"/>
      <c r="E267" s="178"/>
      <c r="F267" s="178"/>
      <c r="G267" s="178"/>
      <c r="H267" s="178"/>
      <c r="I267" s="178"/>
      <c r="J267" s="178"/>
      <c r="K267" s="178"/>
      <c r="L267" s="178"/>
      <c r="M267" s="178"/>
      <c r="N267" s="178"/>
      <c r="O267" s="178"/>
      <c r="P267" s="178"/>
      <c r="Q267" s="178"/>
      <c r="R267" s="178"/>
      <c r="S267" s="178"/>
      <c r="T267" s="178"/>
      <c r="U267" s="178"/>
      <c r="V267" s="178"/>
      <c r="W267" s="178"/>
      <c r="X267" s="178"/>
      <c r="Y267" s="178"/>
      <c r="Z267" s="178"/>
      <c r="AA267" s="178"/>
      <c r="AB267" s="178"/>
      <c r="AC267" s="178"/>
      <c r="AD267" s="178"/>
      <c r="AE267" s="178"/>
      <c r="AF267" s="178"/>
      <c r="AG267" s="178"/>
      <c r="AH267" s="178"/>
      <c r="AI267" s="178"/>
    </row>
    <row r="268" spans="1:35" ht="12" customHeight="1" x14ac:dyDescent="0.25">
      <c r="A268" s="178"/>
      <c r="B268" s="178"/>
      <c r="C268" s="178"/>
      <c r="D268" s="178"/>
      <c r="E268" s="178"/>
      <c r="F268" s="178"/>
      <c r="G268" s="178"/>
      <c r="H268" s="178"/>
      <c r="I268" s="178"/>
      <c r="J268" s="178"/>
      <c r="K268" s="178"/>
      <c r="L268" s="178"/>
      <c r="M268" s="178"/>
      <c r="N268" s="178"/>
      <c r="O268" s="178"/>
      <c r="P268" s="178"/>
      <c r="Q268" s="178"/>
      <c r="R268" s="178"/>
      <c r="S268" s="178"/>
      <c r="T268" s="178"/>
      <c r="U268" s="178"/>
      <c r="V268" s="178"/>
      <c r="W268" s="178"/>
      <c r="X268" s="178"/>
      <c r="Y268" s="178"/>
      <c r="Z268" s="178"/>
      <c r="AA268" s="178"/>
      <c r="AB268" s="178"/>
      <c r="AC268" s="178"/>
      <c r="AD268" s="178"/>
      <c r="AE268" s="178"/>
      <c r="AF268" s="178"/>
      <c r="AG268" s="178"/>
      <c r="AH268" s="178"/>
      <c r="AI268" s="178"/>
    </row>
    <row r="269" spans="1:35" ht="12" customHeight="1" x14ac:dyDescent="0.25">
      <c r="A269" s="178"/>
      <c r="B269" s="178"/>
      <c r="C269" s="178"/>
      <c r="D269" s="178"/>
      <c r="E269" s="178"/>
      <c r="F269" s="178"/>
      <c r="G269" s="178"/>
      <c r="H269" s="178"/>
      <c r="I269" s="178"/>
      <c r="J269" s="178"/>
      <c r="K269" s="178"/>
      <c r="L269" s="178"/>
      <c r="M269" s="178"/>
      <c r="N269" s="178"/>
      <c r="O269" s="178"/>
      <c r="P269" s="178"/>
      <c r="Q269" s="178"/>
      <c r="R269" s="178"/>
      <c r="S269" s="178"/>
      <c r="T269" s="178"/>
      <c r="U269" s="178"/>
      <c r="V269" s="178"/>
      <c r="W269" s="178"/>
      <c r="X269" s="178"/>
      <c r="Y269" s="178"/>
      <c r="Z269" s="178"/>
      <c r="AA269" s="178"/>
      <c r="AB269" s="178"/>
      <c r="AC269" s="178"/>
      <c r="AD269" s="178"/>
      <c r="AE269" s="178"/>
      <c r="AF269" s="178"/>
      <c r="AG269" s="178"/>
      <c r="AH269" s="178"/>
      <c r="AI269" s="178"/>
    </row>
    <row r="270" spans="1:35" ht="12" customHeight="1" x14ac:dyDescent="0.25">
      <c r="A270" s="178"/>
      <c r="B270" s="178"/>
      <c r="C270" s="178"/>
      <c r="D270" s="178"/>
      <c r="E270" s="178"/>
      <c r="F270" s="178"/>
      <c r="G270" s="178"/>
      <c r="H270" s="178"/>
      <c r="I270" s="178"/>
      <c r="J270" s="178"/>
      <c r="K270" s="178"/>
      <c r="L270" s="178"/>
      <c r="M270" s="178"/>
      <c r="N270" s="178"/>
      <c r="O270" s="178"/>
      <c r="P270" s="178"/>
      <c r="Q270" s="178"/>
      <c r="R270" s="178"/>
      <c r="S270" s="178"/>
      <c r="T270" s="178"/>
      <c r="U270" s="178"/>
      <c r="V270" s="178"/>
      <c r="W270" s="178"/>
      <c r="X270" s="178"/>
      <c r="Y270" s="178"/>
      <c r="Z270" s="178"/>
      <c r="AA270" s="178"/>
      <c r="AB270" s="178"/>
      <c r="AC270" s="178"/>
      <c r="AD270" s="178"/>
      <c r="AE270" s="178"/>
      <c r="AF270" s="178"/>
      <c r="AG270" s="178"/>
      <c r="AH270" s="178"/>
      <c r="AI270" s="178"/>
    </row>
    <row r="271" spans="1:35" ht="12" customHeight="1" x14ac:dyDescent="0.25">
      <c r="A271" s="178"/>
      <c r="B271" s="178"/>
      <c r="C271" s="178"/>
      <c r="D271" s="178"/>
      <c r="E271" s="178"/>
      <c r="F271" s="178"/>
      <c r="G271" s="178"/>
      <c r="H271" s="178"/>
      <c r="I271" s="178"/>
      <c r="J271" s="178"/>
      <c r="K271" s="178"/>
      <c r="L271" s="178"/>
      <c r="M271" s="178"/>
      <c r="N271" s="178"/>
      <c r="O271" s="178"/>
      <c r="P271" s="178"/>
      <c r="Q271" s="178"/>
      <c r="R271" s="178"/>
      <c r="S271" s="178"/>
      <c r="T271" s="178"/>
      <c r="U271" s="178"/>
      <c r="V271" s="178"/>
      <c r="W271" s="178"/>
      <c r="X271" s="178"/>
      <c r="Y271" s="178"/>
      <c r="Z271" s="178"/>
      <c r="AA271" s="178"/>
      <c r="AB271" s="178"/>
      <c r="AC271" s="178"/>
      <c r="AD271" s="178"/>
      <c r="AE271" s="178"/>
      <c r="AF271" s="178"/>
      <c r="AG271" s="178"/>
      <c r="AH271" s="178"/>
      <c r="AI271" s="178"/>
    </row>
    <row r="272" spans="1:35" ht="12" customHeight="1" x14ac:dyDescent="0.25">
      <c r="A272" s="178"/>
      <c r="B272" s="178"/>
      <c r="C272" s="178"/>
      <c r="D272" s="178"/>
      <c r="E272" s="178"/>
      <c r="F272" s="178"/>
      <c r="G272" s="178"/>
      <c r="H272" s="178"/>
      <c r="I272" s="178"/>
      <c r="J272" s="178"/>
      <c r="K272" s="178"/>
      <c r="L272" s="178"/>
      <c r="M272" s="178"/>
      <c r="N272" s="178"/>
      <c r="O272" s="178"/>
      <c r="P272" s="178"/>
      <c r="Q272" s="178"/>
      <c r="R272" s="178"/>
      <c r="S272" s="178"/>
      <c r="T272" s="178"/>
      <c r="U272" s="178"/>
      <c r="V272" s="178"/>
      <c r="W272" s="178"/>
      <c r="X272" s="178"/>
      <c r="Y272" s="178"/>
      <c r="Z272" s="178"/>
      <c r="AA272" s="178"/>
      <c r="AB272" s="178"/>
      <c r="AC272" s="178"/>
      <c r="AD272" s="178"/>
      <c r="AE272" s="178"/>
      <c r="AF272" s="178"/>
      <c r="AG272" s="178"/>
      <c r="AH272" s="178"/>
      <c r="AI272" s="178"/>
    </row>
    <row r="273" spans="1:35" ht="12" customHeight="1" x14ac:dyDescent="0.25">
      <c r="A273" s="178"/>
      <c r="B273" s="178"/>
      <c r="C273" s="178"/>
      <c r="D273" s="178"/>
      <c r="E273" s="178"/>
      <c r="F273" s="178"/>
      <c r="G273" s="178"/>
      <c r="H273" s="178"/>
      <c r="I273" s="178"/>
      <c r="J273" s="178"/>
      <c r="K273" s="178"/>
      <c r="L273" s="178"/>
      <c r="M273" s="178"/>
      <c r="N273" s="178"/>
      <c r="O273" s="178"/>
      <c r="P273" s="178"/>
      <c r="Q273" s="178"/>
      <c r="R273" s="178"/>
      <c r="S273" s="178"/>
      <c r="T273" s="178"/>
      <c r="U273" s="178"/>
      <c r="V273" s="178"/>
      <c r="W273" s="178"/>
      <c r="X273" s="178"/>
      <c r="Y273" s="178"/>
      <c r="Z273" s="178"/>
      <c r="AA273" s="178"/>
      <c r="AB273" s="178"/>
      <c r="AC273" s="178"/>
      <c r="AD273" s="178"/>
      <c r="AE273" s="178"/>
      <c r="AF273" s="178"/>
      <c r="AG273" s="178"/>
      <c r="AH273" s="178"/>
      <c r="AI273" s="178"/>
    </row>
    <row r="274" spans="1:35" ht="12" customHeight="1" x14ac:dyDescent="0.25">
      <c r="A274" s="178"/>
      <c r="B274" s="178"/>
      <c r="C274" s="178"/>
      <c r="D274" s="178"/>
      <c r="E274" s="178"/>
      <c r="F274" s="178"/>
      <c r="G274" s="178"/>
      <c r="H274" s="178"/>
      <c r="I274" s="178"/>
      <c r="J274" s="178"/>
      <c r="K274" s="178"/>
      <c r="L274" s="178"/>
      <c r="M274" s="178"/>
      <c r="N274" s="178"/>
      <c r="O274" s="178"/>
      <c r="P274" s="178"/>
      <c r="Q274" s="178"/>
      <c r="R274" s="178"/>
      <c r="S274" s="178"/>
      <c r="T274" s="178"/>
      <c r="U274" s="178"/>
      <c r="V274" s="178"/>
      <c r="W274" s="178"/>
      <c r="X274" s="178"/>
      <c r="Y274" s="178"/>
      <c r="Z274" s="178"/>
      <c r="AA274" s="178"/>
      <c r="AB274" s="178"/>
      <c r="AC274" s="178"/>
      <c r="AD274" s="178"/>
      <c r="AE274" s="178"/>
      <c r="AF274" s="178"/>
      <c r="AG274" s="178"/>
      <c r="AH274" s="178"/>
      <c r="AI274" s="178"/>
    </row>
    <row r="275" spans="1:35" ht="12" customHeight="1" x14ac:dyDescent="0.25">
      <c r="A275" s="178"/>
      <c r="B275" s="178"/>
      <c r="C275" s="178"/>
      <c r="D275" s="178"/>
      <c r="E275" s="178"/>
      <c r="F275" s="178"/>
      <c r="G275" s="178"/>
      <c r="H275" s="178"/>
      <c r="I275" s="178"/>
      <c r="J275" s="178"/>
      <c r="K275" s="178"/>
      <c r="L275" s="178"/>
      <c r="M275" s="178"/>
      <c r="N275" s="178"/>
      <c r="O275" s="178"/>
      <c r="P275" s="178"/>
      <c r="Q275" s="178"/>
      <c r="R275" s="178"/>
      <c r="S275" s="178"/>
      <c r="T275" s="178"/>
      <c r="U275" s="178"/>
      <c r="V275" s="178"/>
      <c r="W275" s="178"/>
      <c r="X275" s="178"/>
      <c r="Y275" s="178"/>
      <c r="Z275" s="178"/>
      <c r="AA275" s="178"/>
      <c r="AB275" s="178"/>
      <c r="AC275" s="178"/>
      <c r="AD275" s="178"/>
      <c r="AE275" s="178"/>
      <c r="AF275" s="178"/>
      <c r="AG275" s="178"/>
      <c r="AH275" s="178"/>
      <c r="AI275" s="178"/>
    </row>
    <row r="276" spans="1:35" ht="12" customHeight="1" x14ac:dyDescent="0.25">
      <c r="A276" s="178"/>
      <c r="B276" s="178"/>
      <c r="C276" s="178"/>
      <c r="D276" s="178"/>
      <c r="E276" s="178"/>
      <c r="F276" s="178"/>
      <c r="G276" s="178"/>
      <c r="H276" s="178"/>
      <c r="I276" s="178"/>
      <c r="J276" s="178"/>
      <c r="K276" s="178"/>
      <c r="L276" s="178"/>
      <c r="M276" s="178"/>
      <c r="N276" s="178"/>
      <c r="O276" s="178"/>
      <c r="P276" s="178"/>
      <c r="Q276" s="178"/>
      <c r="R276" s="178"/>
      <c r="S276" s="178"/>
      <c r="T276" s="178"/>
      <c r="U276" s="178"/>
      <c r="V276" s="178"/>
      <c r="W276" s="178"/>
      <c r="X276" s="178"/>
      <c r="Y276" s="178"/>
      <c r="Z276" s="178"/>
      <c r="AA276" s="178"/>
      <c r="AB276" s="178"/>
      <c r="AC276" s="178"/>
      <c r="AD276" s="178"/>
      <c r="AE276" s="178"/>
      <c r="AF276" s="178"/>
      <c r="AG276" s="178"/>
      <c r="AH276" s="178"/>
      <c r="AI276" s="178"/>
    </row>
    <row r="277" spans="1:35" ht="12" customHeight="1" x14ac:dyDescent="0.25">
      <c r="A277" s="178"/>
      <c r="B277" s="178"/>
      <c r="C277" s="178"/>
      <c r="D277" s="178"/>
      <c r="E277" s="178"/>
      <c r="F277" s="178"/>
      <c r="G277" s="178"/>
      <c r="H277" s="178"/>
      <c r="I277" s="178"/>
      <c r="J277" s="178"/>
      <c r="K277" s="178"/>
      <c r="L277" s="178"/>
      <c r="M277" s="178"/>
      <c r="N277" s="178"/>
      <c r="O277" s="178"/>
      <c r="P277" s="178"/>
      <c r="Q277" s="178"/>
      <c r="R277" s="178"/>
      <c r="S277" s="178"/>
      <c r="T277" s="178"/>
      <c r="U277" s="178"/>
      <c r="V277" s="178"/>
      <c r="W277" s="178"/>
      <c r="X277" s="178"/>
      <c r="Y277" s="178"/>
      <c r="Z277" s="178"/>
      <c r="AA277" s="178"/>
      <c r="AB277" s="178"/>
      <c r="AC277" s="178"/>
      <c r="AD277" s="178"/>
      <c r="AE277" s="178"/>
      <c r="AF277" s="178"/>
      <c r="AG277" s="178"/>
      <c r="AH277" s="178"/>
      <c r="AI277" s="178"/>
    </row>
    <row r="278" spans="1:35" ht="12" customHeight="1" x14ac:dyDescent="0.25">
      <c r="A278" s="178"/>
      <c r="B278" s="178"/>
      <c r="C278" s="178"/>
      <c r="D278" s="178"/>
      <c r="E278" s="178"/>
      <c r="F278" s="178"/>
      <c r="G278" s="178"/>
      <c r="H278" s="178"/>
      <c r="I278" s="178"/>
      <c r="J278" s="178"/>
      <c r="K278" s="178"/>
      <c r="L278" s="178"/>
      <c r="M278" s="178"/>
      <c r="N278" s="178"/>
      <c r="O278" s="178"/>
      <c r="P278" s="178"/>
      <c r="Q278" s="178"/>
      <c r="R278" s="178"/>
      <c r="S278" s="178"/>
      <c r="T278" s="178"/>
      <c r="U278" s="178"/>
      <c r="V278" s="178"/>
      <c r="W278" s="178"/>
      <c r="X278" s="178"/>
      <c r="Y278" s="178"/>
      <c r="Z278" s="178"/>
      <c r="AA278" s="178"/>
      <c r="AB278" s="178"/>
      <c r="AC278" s="178"/>
      <c r="AD278" s="178"/>
      <c r="AE278" s="178"/>
      <c r="AF278" s="178"/>
      <c r="AG278" s="178"/>
      <c r="AH278" s="178"/>
      <c r="AI278" s="178"/>
    </row>
    <row r="279" spans="1:35" ht="12" customHeight="1" x14ac:dyDescent="0.25">
      <c r="A279" s="178"/>
      <c r="B279" s="178"/>
      <c r="C279" s="178"/>
      <c r="D279" s="178"/>
      <c r="E279" s="178"/>
      <c r="F279" s="178"/>
      <c r="G279" s="178"/>
      <c r="H279" s="178"/>
      <c r="I279" s="178"/>
      <c r="J279" s="178"/>
      <c r="K279" s="178"/>
      <c r="L279" s="178"/>
      <c r="M279" s="178"/>
      <c r="N279" s="178"/>
      <c r="O279" s="178"/>
      <c r="P279" s="178"/>
      <c r="Q279" s="178"/>
      <c r="R279" s="178"/>
      <c r="S279" s="178"/>
      <c r="T279" s="178"/>
      <c r="U279" s="178"/>
      <c r="V279" s="178"/>
      <c r="W279" s="178"/>
      <c r="X279" s="178"/>
      <c r="Y279" s="178"/>
      <c r="Z279" s="178"/>
      <c r="AA279" s="178"/>
      <c r="AB279" s="178"/>
      <c r="AC279" s="178"/>
      <c r="AD279" s="178"/>
      <c r="AE279" s="178"/>
      <c r="AF279" s="178"/>
      <c r="AG279" s="178"/>
      <c r="AH279" s="178"/>
      <c r="AI279" s="178"/>
    </row>
    <row r="280" spans="1:35" ht="12" customHeight="1" x14ac:dyDescent="0.25">
      <c r="A280" s="178"/>
      <c r="B280" s="178"/>
      <c r="C280" s="178"/>
      <c r="D280" s="178"/>
      <c r="E280" s="178"/>
      <c r="F280" s="178"/>
      <c r="G280" s="178"/>
      <c r="H280" s="178"/>
      <c r="I280" s="178"/>
      <c r="J280" s="178"/>
      <c r="K280" s="178"/>
      <c r="L280" s="178"/>
      <c r="M280" s="178"/>
      <c r="N280" s="178"/>
      <c r="O280" s="178"/>
      <c r="P280" s="178"/>
      <c r="Q280" s="178"/>
      <c r="R280" s="178"/>
      <c r="S280" s="178"/>
      <c r="T280" s="178"/>
      <c r="U280" s="178"/>
      <c r="V280" s="178"/>
      <c r="W280" s="178"/>
      <c r="X280" s="178"/>
      <c r="Y280" s="178"/>
      <c r="Z280" s="178"/>
      <c r="AA280" s="178"/>
      <c r="AB280" s="178"/>
      <c r="AC280" s="178"/>
      <c r="AD280" s="178"/>
      <c r="AE280" s="178"/>
      <c r="AF280" s="178"/>
      <c r="AG280" s="178"/>
      <c r="AH280" s="178"/>
      <c r="AI280" s="178"/>
    </row>
    <row r="281" spans="1:35" ht="12" customHeight="1" x14ac:dyDescent="0.25">
      <c r="A281" s="178"/>
      <c r="B281" s="178"/>
      <c r="C281" s="178"/>
      <c r="D281" s="178"/>
      <c r="E281" s="178"/>
      <c r="F281" s="178"/>
      <c r="G281" s="178"/>
      <c r="H281" s="178"/>
      <c r="I281" s="178"/>
      <c r="J281" s="178"/>
      <c r="K281" s="178"/>
      <c r="L281" s="178"/>
      <c r="M281" s="178"/>
      <c r="N281" s="178"/>
      <c r="O281" s="178"/>
      <c r="P281" s="178"/>
      <c r="Q281" s="178"/>
      <c r="R281" s="178"/>
      <c r="S281" s="178"/>
      <c r="T281" s="178"/>
      <c r="U281" s="178"/>
      <c r="V281" s="178"/>
      <c r="W281" s="178"/>
      <c r="X281" s="178"/>
      <c r="Y281" s="178"/>
      <c r="Z281" s="178"/>
      <c r="AA281" s="178"/>
      <c r="AB281" s="178"/>
      <c r="AC281" s="178"/>
      <c r="AD281" s="178"/>
      <c r="AE281" s="178"/>
      <c r="AF281" s="178"/>
      <c r="AG281" s="178"/>
      <c r="AH281" s="178"/>
      <c r="AI281" s="178"/>
    </row>
    <row r="282" spans="1:35" ht="12" customHeight="1" x14ac:dyDescent="0.25">
      <c r="A282" s="178"/>
      <c r="B282" s="178"/>
      <c r="C282" s="178"/>
      <c r="D282" s="178"/>
      <c r="E282" s="178"/>
      <c r="F282" s="178"/>
      <c r="G282" s="178"/>
      <c r="H282" s="178"/>
      <c r="I282" s="178"/>
      <c r="J282" s="178"/>
      <c r="K282" s="178"/>
      <c r="L282" s="178"/>
      <c r="M282" s="178"/>
      <c r="N282" s="178"/>
      <c r="O282" s="178"/>
      <c r="P282" s="178"/>
      <c r="Q282" s="178"/>
      <c r="R282" s="178"/>
      <c r="S282" s="178"/>
      <c r="T282" s="178"/>
      <c r="U282" s="178"/>
      <c r="V282" s="178"/>
      <c r="W282" s="178"/>
      <c r="X282" s="178"/>
      <c r="Y282" s="178"/>
      <c r="Z282" s="178"/>
      <c r="AA282" s="178"/>
      <c r="AB282" s="178"/>
      <c r="AC282" s="178"/>
      <c r="AD282" s="178"/>
      <c r="AE282" s="178"/>
      <c r="AF282" s="178"/>
      <c r="AG282" s="178"/>
      <c r="AH282" s="178"/>
      <c r="AI282" s="178"/>
    </row>
    <row r="283" spans="1:35" ht="12" customHeight="1" x14ac:dyDescent="0.25">
      <c r="A283" s="178"/>
      <c r="B283" s="178"/>
      <c r="C283" s="178"/>
      <c r="D283" s="178"/>
      <c r="E283" s="178"/>
      <c r="F283" s="178"/>
      <c r="G283" s="178"/>
      <c r="H283" s="178"/>
      <c r="I283" s="178"/>
      <c r="J283" s="178"/>
      <c r="K283" s="178"/>
      <c r="L283" s="178"/>
      <c r="M283" s="178"/>
      <c r="N283" s="178"/>
      <c r="O283" s="178"/>
      <c r="P283" s="178"/>
      <c r="Q283" s="178"/>
      <c r="R283" s="178"/>
      <c r="S283" s="178"/>
      <c r="T283" s="178"/>
      <c r="U283" s="178"/>
      <c r="V283" s="178"/>
      <c r="W283" s="178"/>
      <c r="X283" s="178"/>
      <c r="Y283" s="178"/>
      <c r="Z283" s="178"/>
      <c r="AA283" s="178"/>
      <c r="AB283" s="178"/>
      <c r="AC283" s="178"/>
      <c r="AD283" s="178"/>
      <c r="AE283" s="178"/>
      <c r="AF283" s="178"/>
      <c r="AG283" s="178"/>
      <c r="AH283" s="178"/>
      <c r="AI283" s="178"/>
    </row>
    <row r="284" spans="1:35" ht="12" customHeight="1" x14ac:dyDescent="0.25">
      <c r="A284" s="178"/>
      <c r="B284" s="178"/>
      <c r="C284" s="178"/>
      <c r="D284" s="178"/>
      <c r="E284" s="178"/>
      <c r="F284" s="178"/>
      <c r="G284" s="178"/>
      <c r="H284" s="178"/>
      <c r="I284" s="178"/>
      <c r="J284" s="178"/>
      <c r="K284" s="178"/>
      <c r="L284" s="178"/>
      <c r="M284" s="178"/>
      <c r="N284" s="178"/>
      <c r="O284" s="178"/>
      <c r="P284" s="178"/>
      <c r="Q284" s="178"/>
      <c r="R284" s="178"/>
      <c r="S284" s="178"/>
      <c r="T284" s="178"/>
      <c r="U284" s="178"/>
      <c r="V284" s="178"/>
      <c r="W284" s="178"/>
      <c r="X284" s="178"/>
      <c r="Y284" s="178"/>
      <c r="Z284" s="178"/>
      <c r="AA284" s="178"/>
      <c r="AB284" s="178"/>
      <c r="AC284" s="178"/>
      <c r="AD284" s="178"/>
      <c r="AE284" s="178"/>
      <c r="AF284" s="178"/>
      <c r="AG284" s="178"/>
      <c r="AH284" s="178"/>
      <c r="AI284" s="178"/>
    </row>
    <row r="285" spans="1:35" ht="12" customHeight="1" x14ac:dyDescent="0.25">
      <c r="A285" s="178"/>
      <c r="B285" s="178"/>
      <c r="C285" s="178"/>
      <c r="D285" s="178"/>
      <c r="E285" s="178"/>
      <c r="F285" s="178"/>
      <c r="G285" s="178"/>
      <c r="H285" s="178"/>
      <c r="I285" s="178"/>
      <c r="J285" s="178"/>
      <c r="K285" s="178"/>
      <c r="L285" s="178"/>
      <c r="M285" s="178"/>
      <c r="N285" s="178"/>
      <c r="O285" s="178"/>
      <c r="P285" s="178"/>
      <c r="Q285" s="178"/>
      <c r="R285" s="178"/>
      <c r="S285" s="178"/>
      <c r="T285" s="178"/>
      <c r="U285" s="178"/>
      <c r="V285" s="178"/>
      <c r="W285" s="178"/>
      <c r="X285" s="178"/>
      <c r="Y285" s="178"/>
      <c r="Z285" s="178"/>
      <c r="AA285" s="178"/>
      <c r="AB285" s="178"/>
      <c r="AC285" s="178"/>
      <c r="AD285" s="178"/>
      <c r="AE285" s="178"/>
      <c r="AF285" s="178"/>
      <c r="AG285" s="178"/>
      <c r="AH285" s="178"/>
      <c r="AI285" s="178"/>
    </row>
    <row r="286" spans="1:35" ht="12" customHeight="1" x14ac:dyDescent="0.25">
      <c r="A286" s="178"/>
      <c r="B286" s="178"/>
      <c r="C286" s="178"/>
      <c r="D286" s="178"/>
      <c r="E286" s="178"/>
      <c r="F286" s="178"/>
      <c r="G286" s="178"/>
      <c r="H286" s="178"/>
      <c r="I286" s="178"/>
      <c r="J286" s="178"/>
      <c r="K286" s="178"/>
      <c r="L286" s="178"/>
      <c r="M286" s="178"/>
      <c r="N286" s="178"/>
      <c r="O286" s="178"/>
      <c r="P286" s="178"/>
      <c r="Q286" s="178"/>
      <c r="R286" s="178"/>
      <c r="S286" s="178"/>
      <c r="T286" s="178"/>
      <c r="U286" s="178"/>
      <c r="V286" s="178"/>
      <c r="W286" s="178"/>
      <c r="X286" s="178"/>
      <c r="Y286" s="178"/>
      <c r="Z286" s="178"/>
      <c r="AA286" s="178"/>
      <c r="AB286" s="178"/>
      <c r="AC286" s="178"/>
      <c r="AD286" s="178"/>
      <c r="AE286" s="178"/>
      <c r="AF286" s="178"/>
      <c r="AG286" s="178"/>
      <c r="AH286" s="178"/>
      <c r="AI286" s="178"/>
    </row>
    <row r="287" spans="1:35" ht="12" customHeight="1" x14ac:dyDescent="0.25">
      <c r="A287" s="178"/>
      <c r="B287" s="178"/>
      <c r="C287" s="178"/>
      <c r="D287" s="178"/>
      <c r="E287" s="178"/>
      <c r="F287" s="178"/>
      <c r="G287" s="178"/>
      <c r="H287" s="178"/>
      <c r="I287" s="178"/>
      <c r="J287" s="178"/>
      <c r="K287" s="178"/>
      <c r="L287" s="178"/>
      <c r="M287" s="178"/>
      <c r="N287" s="178"/>
      <c r="O287" s="178"/>
      <c r="P287" s="178"/>
      <c r="Q287" s="178"/>
      <c r="R287" s="178"/>
      <c r="S287" s="178"/>
      <c r="T287" s="178"/>
      <c r="U287" s="178"/>
      <c r="V287" s="178"/>
      <c r="W287" s="178"/>
      <c r="X287" s="178"/>
      <c r="Y287" s="178"/>
      <c r="Z287" s="178"/>
      <c r="AA287" s="178"/>
      <c r="AB287" s="178"/>
      <c r="AC287" s="178"/>
      <c r="AD287" s="178"/>
      <c r="AE287" s="178"/>
      <c r="AF287" s="178"/>
      <c r="AG287" s="178"/>
      <c r="AH287" s="178"/>
      <c r="AI287" s="178"/>
    </row>
    <row r="288" spans="1:35" ht="12" customHeight="1" x14ac:dyDescent="0.25">
      <c r="A288" s="178"/>
      <c r="B288" s="178"/>
      <c r="C288" s="178"/>
      <c r="D288" s="178"/>
      <c r="E288" s="178"/>
      <c r="F288" s="178"/>
      <c r="G288" s="178"/>
      <c r="H288" s="178"/>
      <c r="I288" s="178"/>
      <c r="J288" s="178"/>
      <c r="K288" s="178"/>
      <c r="L288" s="178"/>
      <c r="M288" s="178"/>
      <c r="N288" s="178"/>
      <c r="O288" s="178"/>
      <c r="P288" s="178"/>
      <c r="Q288" s="178"/>
      <c r="R288" s="178"/>
      <c r="S288" s="178"/>
      <c r="T288" s="178"/>
      <c r="U288" s="178"/>
      <c r="V288" s="178"/>
      <c r="W288" s="178"/>
      <c r="X288" s="178"/>
      <c r="Y288" s="178"/>
      <c r="Z288" s="178"/>
      <c r="AA288" s="178"/>
      <c r="AB288" s="178"/>
      <c r="AC288" s="178"/>
      <c r="AD288" s="178"/>
      <c r="AE288" s="178"/>
      <c r="AF288" s="178"/>
      <c r="AG288" s="178"/>
      <c r="AH288" s="178"/>
      <c r="AI288" s="178"/>
    </row>
    <row r="289" spans="1:35" ht="12" customHeight="1" x14ac:dyDescent="0.25">
      <c r="A289" s="178"/>
      <c r="B289" s="178"/>
      <c r="C289" s="178"/>
      <c r="D289" s="178"/>
      <c r="E289" s="178"/>
      <c r="F289" s="178"/>
      <c r="G289" s="178"/>
      <c r="H289" s="178"/>
      <c r="I289" s="178"/>
      <c r="J289" s="178"/>
      <c r="K289" s="178"/>
      <c r="L289" s="178"/>
      <c r="M289" s="178"/>
      <c r="N289" s="178"/>
      <c r="O289" s="178"/>
      <c r="P289" s="178"/>
      <c r="Q289" s="178"/>
      <c r="R289" s="178"/>
      <c r="S289" s="178"/>
      <c r="T289" s="178"/>
      <c r="U289" s="178"/>
      <c r="V289" s="178"/>
      <c r="W289" s="178"/>
      <c r="X289" s="178"/>
      <c r="Y289" s="178"/>
      <c r="Z289" s="178"/>
      <c r="AA289" s="178"/>
      <c r="AB289" s="178"/>
      <c r="AC289" s="178"/>
      <c r="AD289" s="178"/>
      <c r="AE289" s="178"/>
      <c r="AF289" s="178"/>
      <c r="AG289" s="178"/>
      <c r="AH289" s="178"/>
      <c r="AI289" s="178"/>
    </row>
    <row r="290" spans="1:35" ht="12" customHeight="1" x14ac:dyDescent="0.25">
      <c r="A290" s="178"/>
      <c r="B290" s="178"/>
      <c r="C290" s="178"/>
      <c r="D290" s="178"/>
      <c r="E290" s="178"/>
      <c r="F290" s="178"/>
      <c r="G290" s="178"/>
      <c r="H290" s="178"/>
      <c r="I290" s="178"/>
      <c r="J290" s="178"/>
      <c r="K290" s="178"/>
      <c r="L290" s="178"/>
      <c r="M290" s="178"/>
      <c r="N290" s="178"/>
      <c r="O290" s="178"/>
      <c r="P290" s="178"/>
      <c r="Q290" s="178"/>
      <c r="R290" s="178"/>
      <c r="S290" s="178"/>
      <c r="T290" s="178"/>
      <c r="U290" s="178"/>
      <c r="V290" s="178"/>
      <c r="W290" s="178"/>
      <c r="X290" s="178"/>
      <c r="Y290" s="178"/>
      <c r="Z290" s="178"/>
      <c r="AA290" s="178"/>
      <c r="AB290" s="178"/>
      <c r="AC290" s="178"/>
      <c r="AD290" s="178"/>
      <c r="AE290" s="178"/>
      <c r="AF290" s="178"/>
      <c r="AG290" s="178"/>
      <c r="AH290" s="178"/>
      <c r="AI290" s="178"/>
    </row>
    <row r="291" spans="1:35" ht="12" customHeight="1" x14ac:dyDescent="0.25">
      <c r="A291" s="178"/>
      <c r="B291" s="178"/>
      <c r="C291" s="178"/>
      <c r="D291" s="178"/>
      <c r="E291" s="178"/>
      <c r="F291" s="178"/>
      <c r="G291" s="178"/>
      <c r="H291" s="178"/>
      <c r="I291" s="178"/>
      <c r="J291" s="178"/>
      <c r="K291" s="178"/>
      <c r="L291" s="178"/>
      <c r="M291" s="178"/>
      <c r="N291" s="178"/>
      <c r="O291" s="178"/>
      <c r="P291" s="178"/>
      <c r="Q291" s="178"/>
      <c r="R291" s="178"/>
      <c r="S291" s="178"/>
      <c r="T291" s="178"/>
      <c r="U291" s="178"/>
      <c r="V291" s="178"/>
      <c r="W291" s="178"/>
      <c r="X291" s="178"/>
      <c r="Y291" s="178"/>
      <c r="Z291" s="178"/>
      <c r="AA291" s="178"/>
      <c r="AB291" s="178"/>
      <c r="AC291" s="178"/>
      <c r="AD291" s="178"/>
      <c r="AE291" s="178"/>
      <c r="AF291" s="178"/>
      <c r="AG291" s="178"/>
      <c r="AH291" s="178"/>
      <c r="AI291" s="178"/>
    </row>
    <row r="292" spans="1:35" ht="12" customHeight="1" x14ac:dyDescent="0.25">
      <c r="A292" s="178"/>
      <c r="B292" s="178"/>
      <c r="C292" s="178"/>
      <c r="D292" s="178"/>
      <c r="E292" s="178"/>
      <c r="F292" s="178"/>
      <c r="G292" s="178"/>
      <c r="H292" s="178"/>
      <c r="I292" s="178"/>
      <c r="J292" s="178"/>
      <c r="K292" s="178"/>
      <c r="L292" s="178"/>
      <c r="M292" s="178"/>
      <c r="N292" s="178"/>
      <c r="O292" s="178"/>
      <c r="P292" s="178"/>
      <c r="Q292" s="178"/>
      <c r="R292" s="178"/>
      <c r="S292" s="178"/>
      <c r="T292" s="178"/>
      <c r="U292" s="178"/>
      <c r="V292" s="178"/>
      <c r="W292" s="178"/>
      <c r="X292" s="178"/>
      <c r="Y292" s="178"/>
      <c r="Z292" s="178"/>
      <c r="AA292" s="178"/>
      <c r="AB292" s="178"/>
      <c r="AC292" s="178"/>
      <c r="AD292" s="178"/>
      <c r="AE292" s="178"/>
      <c r="AF292" s="178"/>
      <c r="AG292" s="178"/>
      <c r="AH292" s="178"/>
      <c r="AI292" s="178"/>
    </row>
    <row r="293" spans="1:35" ht="12" customHeight="1" x14ac:dyDescent="0.25">
      <c r="A293" s="178"/>
      <c r="B293" s="178"/>
      <c r="C293" s="178"/>
      <c r="D293" s="178"/>
      <c r="E293" s="178"/>
      <c r="F293" s="178"/>
      <c r="G293" s="178"/>
      <c r="H293" s="178"/>
      <c r="I293" s="178"/>
      <c r="J293" s="178"/>
      <c r="K293" s="178"/>
      <c r="L293" s="178"/>
      <c r="M293" s="178"/>
      <c r="N293" s="178"/>
      <c r="O293" s="178"/>
      <c r="P293" s="178"/>
      <c r="Q293" s="178"/>
      <c r="R293" s="178"/>
      <c r="S293" s="178"/>
      <c r="T293" s="178"/>
      <c r="U293" s="178"/>
      <c r="V293" s="178"/>
      <c r="W293" s="178"/>
      <c r="X293" s="178"/>
      <c r="Y293" s="178"/>
      <c r="Z293" s="178"/>
      <c r="AA293" s="178"/>
      <c r="AB293" s="178"/>
      <c r="AC293" s="178"/>
      <c r="AD293" s="178"/>
      <c r="AE293" s="178"/>
      <c r="AF293" s="178"/>
      <c r="AG293" s="178"/>
      <c r="AH293" s="178"/>
      <c r="AI293" s="178"/>
    </row>
    <row r="294" spans="1:35" ht="12" customHeight="1" x14ac:dyDescent="0.25">
      <c r="A294" s="178"/>
      <c r="B294" s="178"/>
      <c r="C294" s="178"/>
      <c r="D294" s="178"/>
      <c r="E294" s="178"/>
      <c r="F294" s="178"/>
      <c r="G294" s="178"/>
      <c r="H294" s="178"/>
      <c r="I294" s="178"/>
      <c r="J294" s="178"/>
      <c r="K294" s="178"/>
      <c r="L294" s="178"/>
      <c r="M294" s="178"/>
      <c r="N294" s="178"/>
      <c r="O294" s="178"/>
      <c r="P294" s="178"/>
      <c r="Q294" s="178"/>
      <c r="R294" s="178"/>
      <c r="S294" s="178"/>
      <c r="T294" s="178"/>
      <c r="U294" s="178"/>
      <c r="V294" s="178"/>
      <c r="W294" s="178"/>
      <c r="X294" s="178"/>
      <c r="Y294" s="178"/>
      <c r="Z294" s="178"/>
      <c r="AA294" s="178"/>
      <c r="AB294" s="178"/>
      <c r="AC294" s="178"/>
      <c r="AD294" s="178"/>
      <c r="AE294" s="178"/>
      <c r="AF294" s="178"/>
      <c r="AG294" s="178"/>
      <c r="AH294" s="178"/>
      <c r="AI294" s="178"/>
    </row>
    <row r="295" spans="1:35" ht="12" customHeight="1" x14ac:dyDescent="0.25">
      <c r="A295" s="178"/>
      <c r="B295" s="178"/>
      <c r="C295" s="178"/>
      <c r="D295" s="178"/>
      <c r="E295" s="178"/>
      <c r="F295" s="178"/>
      <c r="G295" s="178"/>
      <c r="H295" s="178"/>
      <c r="I295" s="178"/>
      <c r="J295" s="178"/>
      <c r="K295" s="178"/>
      <c r="L295" s="178"/>
      <c r="M295" s="178"/>
      <c r="N295" s="178"/>
      <c r="O295" s="178"/>
      <c r="P295" s="178"/>
      <c r="Q295" s="178"/>
      <c r="R295" s="178"/>
      <c r="S295" s="178"/>
      <c r="T295" s="178"/>
      <c r="U295" s="178"/>
      <c r="V295" s="178"/>
      <c r="W295" s="178"/>
      <c r="X295" s="178"/>
      <c r="Y295" s="178"/>
      <c r="Z295" s="178"/>
      <c r="AA295" s="178"/>
      <c r="AB295" s="178"/>
      <c r="AC295" s="178"/>
      <c r="AD295" s="178"/>
      <c r="AE295" s="178"/>
      <c r="AF295" s="178"/>
      <c r="AG295" s="178"/>
      <c r="AH295" s="178"/>
      <c r="AI295" s="178"/>
    </row>
    <row r="296" spans="1:35" ht="12" customHeight="1" x14ac:dyDescent="0.25">
      <c r="A296" s="178"/>
      <c r="B296" s="178"/>
      <c r="C296" s="178"/>
      <c r="D296" s="178"/>
      <c r="E296" s="178"/>
      <c r="F296" s="178"/>
      <c r="G296" s="178"/>
      <c r="H296" s="178"/>
      <c r="I296" s="178"/>
      <c r="J296" s="178"/>
      <c r="K296" s="178"/>
      <c r="L296" s="178"/>
      <c r="M296" s="178"/>
      <c r="N296" s="178"/>
      <c r="O296" s="178"/>
      <c r="P296" s="178"/>
      <c r="Q296" s="178"/>
      <c r="R296" s="178"/>
      <c r="S296" s="178"/>
      <c r="T296" s="178"/>
      <c r="U296" s="178"/>
      <c r="V296" s="178"/>
      <c r="W296" s="178"/>
      <c r="X296" s="178"/>
      <c r="Y296" s="178"/>
      <c r="Z296" s="178"/>
      <c r="AA296" s="178"/>
      <c r="AB296" s="178"/>
      <c r="AC296" s="178"/>
      <c r="AD296" s="178"/>
      <c r="AE296" s="178"/>
      <c r="AF296" s="178"/>
      <c r="AG296" s="178"/>
      <c r="AH296" s="178"/>
      <c r="AI296" s="178"/>
    </row>
    <row r="297" spans="1:35" ht="12" customHeight="1" x14ac:dyDescent="0.25">
      <c r="A297" s="178"/>
      <c r="B297" s="178"/>
      <c r="C297" s="178"/>
      <c r="D297" s="178"/>
      <c r="E297" s="178"/>
      <c r="F297" s="178"/>
      <c r="G297" s="178"/>
      <c r="H297" s="178"/>
      <c r="I297" s="178"/>
      <c r="J297" s="178"/>
      <c r="K297" s="178"/>
      <c r="L297" s="178"/>
      <c r="M297" s="178"/>
      <c r="N297" s="178"/>
      <c r="O297" s="178"/>
      <c r="P297" s="178"/>
      <c r="Q297" s="178"/>
      <c r="R297" s="178"/>
      <c r="S297" s="178"/>
      <c r="T297" s="178"/>
      <c r="U297" s="178"/>
      <c r="V297" s="178"/>
      <c r="W297" s="178"/>
      <c r="X297" s="178"/>
      <c r="Y297" s="178"/>
      <c r="Z297" s="178"/>
      <c r="AA297" s="178"/>
      <c r="AB297" s="178"/>
      <c r="AC297" s="178"/>
      <c r="AD297" s="178"/>
      <c r="AE297" s="178"/>
      <c r="AF297" s="178"/>
      <c r="AG297" s="178"/>
      <c r="AH297" s="178"/>
      <c r="AI297" s="178"/>
    </row>
    <row r="298" spans="1:35" ht="12" customHeight="1" x14ac:dyDescent="0.25">
      <c r="A298" s="178"/>
      <c r="B298" s="178"/>
      <c r="C298" s="178"/>
      <c r="D298" s="178"/>
      <c r="E298" s="178"/>
      <c r="F298" s="178"/>
      <c r="G298" s="178"/>
      <c r="H298" s="178"/>
      <c r="I298" s="178"/>
      <c r="J298" s="178"/>
      <c r="K298" s="178"/>
      <c r="L298" s="178"/>
      <c r="M298" s="178"/>
      <c r="N298" s="178"/>
      <c r="O298" s="178"/>
      <c r="P298" s="178"/>
      <c r="Q298" s="178"/>
      <c r="R298" s="178"/>
      <c r="S298" s="178"/>
      <c r="T298" s="178"/>
      <c r="U298" s="178"/>
      <c r="V298" s="178"/>
      <c r="W298" s="178"/>
      <c r="X298" s="178"/>
      <c r="Y298" s="178"/>
      <c r="Z298" s="178"/>
      <c r="AA298" s="178"/>
      <c r="AB298" s="178"/>
      <c r="AC298" s="178"/>
      <c r="AD298" s="178"/>
      <c r="AE298" s="178"/>
      <c r="AF298" s="178"/>
      <c r="AG298" s="178"/>
      <c r="AH298" s="178"/>
      <c r="AI298" s="178"/>
    </row>
    <row r="299" spans="1:35" ht="12" customHeight="1" x14ac:dyDescent="0.25">
      <c r="A299" s="178"/>
      <c r="B299" s="178"/>
      <c r="C299" s="178"/>
      <c r="D299" s="178"/>
      <c r="E299" s="178"/>
      <c r="F299" s="178"/>
      <c r="G299" s="178"/>
      <c r="H299" s="178"/>
      <c r="I299" s="178"/>
      <c r="J299" s="178"/>
      <c r="K299" s="178"/>
      <c r="L299" s="178"/>
      <c r="M299" s="178"/>
      <c r="N299" s="178"/>
      <c r="O299" s="178"/>
      <c r="P299" s="178"/>
      <c r="Q299" s="178"/>
      <c r="R299" s="178"/>
      <c r="S299" s="178"/>
      <c r="T299" s="178"/>
      <c r="U299" s="178"/>
      <c r="V299" s="178"/>
      <c r="W299" s="178"/>
      <c r="X299" s="178"/>
      <c r="Y299" s="178"/>
      <c r="Z299" s="178"/>
      <c r="AA299" s="178"/>
      <c r="AB299" s="178"/>
      <c r="AC299" s="178"/>
      <c r="AD299" s="178"/>
      <c r="AE299" s="178"/>
      <c r="AF299" s="178"/>
      <c r="AG299" s="178"/>
      <c r="AH299" s="178"/>
      <c r="AI299" s="178"/>
    </row>
    <row r="300" spans="1:35" ht="12" customHeight="1" x14ac:dyDescent="0.25">
      <c r="A300" s="178"/>
      <c r="B300" s="178"/>
      <c r="C300" s="178"/>
      <c r="D300" s="178"/>
      <c r="E300" s="178"/>
      <c r="F300" s="178"/>
      <c r="G300" s="178"/>
      <c r="H300" s="178"/>
      <c r="I300" s="178"/>
      <c r="J300" s="178"/>
      <c r="K300" s="178"/>
      <c r="L300" s="178"/>
      <c r="M300" s="178"/>
      <c r="N300" s="178"/>
      <c r="O300" s="178"/>
      <c r="P300" s="178"/>
      <c r="Q300" s="178"/>
      <c r="R300" s="178"/>
      <c r="S300" s="178"/>
      <c r="T300" s="178"/>
      <c r="U300" s="178"/>
      <c r="V300" s="178"/>
      <c r="W300" s="178"/>
      <c r="X300" s="178"/>
      <c r="Y300" s="178"/>
      <c r="Z300" s="178"/>
      <c r="AA300" s="178"/>
      <c r="AB300" s="178"/>
      <c r="AC300" s="178"/>
      <c r="AD300" s="178"/>
      <c r="AE300" s="178"/>
      <c r="AF300" s="178"/>
      <c r="AG300" s="178"/>
      <c r="AH300" s="178"/>
      <c r="AI300" s="178"/>
    </row>
    <row r="301" spans="1:35" ht="12" customHeight="1" x14ac:dyDescent="0.25">
      <c r="A301" s="178"/>
      <c r="B301" s="178"/>
      <c r="C301" s="178"/>
      <c r="D301" s="178"/>
      <c r="E301" s="178"/>
      <c r="F301" s="178"/>
      <c r="G301" s="178"/>
      <c r="H301" s="178"/>
      <c r="I301" s="178"/>
      <c r="J301" s="178"/>
      <c r="K301" s="178"/>
      <c r="L301" s="178"/>
      <c r="M301" s="178"/>
      <c r="N301" s="178"/>
      <c r="O301" s="178"/>
      <c r="P301" s="178"/>
      <c r="Q301" s="178"/>
      <c r="R301" s="178"/>
      <c r="S301" s="178"/>
      <c r="T301" s="178"/>
      <c r="U301" s="178"/>
      <c r="V301" s="178"/>
      <c r="W301" s="178"/>
      <c r="X301" s="178"/>
      <c r="Y301" s="178"/>
      <c r="Z301" s="178"/>
      <c r="AA301" s="178"/>
      <c r="AB301" s="178"/>
      <c r="AC301" s="178"/>
      <c r="AD301" s="178"/>
      <c r="AE301" s="178"/>
      <c r="AF301" s="178"/>
      <c r="AG301" s="178"/>
      <c r="AH301" s="178"/>
      <c r="AI301" s="178"/>
    </row>
    <row r="302" spans="1:35" ht="12" customHeight="1" x14ac:dyDescent="0.25">
      <c r="A302" s="178"/>
      <c r="B302" s="178"/>
      <c r="C302" s="178"/>
      <c r="D302" s="178"/>
      <c r="E302" s="178"/>
      <c r="F302" s="178"/>
      <c r="G302" s="178"/>
      <c r="H302" s="178"/>
      <c r="I302" s="178"/>
      <c r="J302" s="178"/>
      <c r="K302" s="178"/>
      <c r="L302" s="178"/>
      <c r="M302" s="178"/>
      <c r="N302" s="178"/>
      <c r="O302" s="178"/>
      <c r="P302" s="178"/>
      <c r="Q302" s="178"/>
      <c r="R302" s="178"/>
      <c r="S302" s="178"/>
      <c r="T302" s="178"/>
      <c r="U302" s="178"/>
      <c r="V302" s="178"/>
      <c r="W302" s="178"/>
      <c r="X302" s="178"/>
      <c r="Y302" s="178"/>
      <c r="Z302" s="178"/>
      <c r="AA302" s="178"/>
      <c r="AB302" s="178"/>
      <c r="AC302" s="178"/>
      <c r="AD302" s="178"/>
      <c r="AE302" s="178"/>
      <c r="AF302" s="178"/>
      <c r="AG302" s="178"/>
      <c r="AH302" s="178"/>
      <c r="AI302" s="178"/>
    </row>
    <row r="303" spans="1:35" ht="12" customHeight="1" x14ac:dyDescent="0.25">
      <c r="A303" s="178"/>
      <c r="B303" s="178"/>
      <c r="C303" s="178"/>
      <c r="D303" s="178"/>
      <c r="E303" s="178"/>
      <c r="F303" s="178"/>
      <c r="G303" s="178"/>
      <c r="H303" s="178"/>
      <c r="I303" s="178"/>
      <c r="J303" s="178"/>
      <c r="K303" s="178"/>
      <c r="L303" s="178"/>
      <c r="M303" s="178"/>
      <c r="N303" s="178"/>
      <c r="O303" s="178"/>
      <c r="P303" s="178"/>
      <c r="Q303" s="178"/>
      <c r="R303" s="178"/>
      <c r="S303" s="178"/>
      <c r="T303" s="178"/>
      <c r="U303" s="178"/>
      <c r="V303" s="178"/>
      <c r="W303" s="178"/>
      <c r="X303" s="178"/>
      <c r="Y303" s="178"/>
      <c r="Z303" s="178"/>
      <c r="AA303" s="178"/>
      <c r="AB303" s="178"/>
      <c r="AC303" s="178"/>
      <c r="AD303" s="178"/>
      <c r="AE303" s="178"/>
      <c r="AF303" s="178"/>
      <c r="AG303" s="178"/>
      <c r="AH303" s="178"/>
      <c r="AI303" s="178"/>
    </row>
  </sheetData>
  <mergeCells count="2">
    <mergeCell ref="D9:E9"/>
    <mergeCell ref="B3:D3"/>
  </mergeCells>
  <hyperlinks>
    <hyperlink ref="G63" r:id="rId1"/>
  </hyperlinks>
  <pageMargins left="0.75" right="0.75" top="1" bottom="1" header="0.5" footer="0.5"/>
  <pageSetup orientation="portrait"/>
  <headerFooter>
    <oddFooter>&amp;L&amp;"Helvetica,Regular"&amp;12&amp;K000000	&amp;P</oddFooter>
  </headerFooter>
  <drawing r:id="rId2"/>
  <legacy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W328"/>
  <sheetViews>
    <sheetView showGridLines="0" workbookViewId="0">
      <selection activeCell="C42" sqref="C42"/>
    </sheetView>
  </sheetViews>
  <sheetFormatPr defaultColWidth="6.921875" defaultRowHeight="12" customHeight="1" x14ac:dyDescent="0.25"/>
  <cols>
    <col min="1" max="1" width="3.3828125" style="1" customWidth="1"/>
    <col min="2" max="2" width="7.69140625" style="1" customWidth="1"/>
    <col min="3" max="3" width="7.921875" style="1" customWidth="1"/>
    <col min="4" max="4" width="10" style="1" customWidth="1"/>
    <col min="5" max="5" width="7.921875" style="1" customWidth="1"/>
    <col min="6" max="6" width="7.4609375" style="1" customWidth="1"/>
    <col min="7" max="7" width="7.61328125" style="1" customWidth="1"/>
    <col min="8" max="8" width="7.921875" style="1" customWidth="1"/>
    <col min="9" max="9" width="6.07421875" style="1" customWidth="1"/>
    <col min="10" max="10" width="7.69140625" style="1" customWidth="1"/>
    <col min="11" max="12" width="4.07421875" style="1" customWidth="1"/>
    <col min="13" max="13" width="5.23046875" style="1" customWidth="1"/>
    <col min="14" max="14" width="4.921875" style="1" customWidth="1"/>
    <col min="15" max="15" width="4.69140625" style="1" customWidth="1"/>
    <col min="16" max="16384" width="6.921875" style="1"/>
  </cols>
  <sheetData>
    <row r="1" spans="1:127" ht="51" customHeight="1" x14ac:dyDescent="0.25">
      <c r="A1" s="2"/>
      <c r="B1" s="2"/>
      <c r="C1" s="2"/>
      <c r="D1" s="2"/>
      <c r="E1" s="2"/>
      <c r="F1" s="3"/>
      <c r="G1" s="2"/>
      <c r="H1" s="2"/>
      <c r="I1" s="2"/>
      <c r="J1" s="2"/>
      <c r="K1" s="2"/>
      <c r="L1" s="2"/>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row>
    <row r="2" spans="1:127" ht="60.75" customHeight="1" x14ac:dyDescent="0.25">
      <c r="A2" s="4"/>
      <c r="B2" s="5"/>
      <c r="C2" s="5"/>
      <c r="D2" s="5"/>
      <c r="E2" s="4"/>
      <c r="F2" s="4"/>
      <c r="G2" s="4"/>
      <c r="H2" s="4"/>
      <c r="I2" s="4"/>
      <c r="J2" s="4"/>
      <c r="K2" s="4"/>
      <c r="L2" s="4"/>
      <c r="M2" s="4"/>
      <c r="N2" s="4"/>
      <c r="O2" s="4"/>
      <c r="P2" s="178"/>
      <c r="Q2" s="178"/>
      <c r="R2" s="178"/>
      <c r="S2" s="178"/>
      <c r="T2" s="178"/>
      <c r="U2" s="178"/>
      <c r="V2" s="178"/>
      <c r="W2" s="178"/>
      <c r="X2" s="178"/>
      <c r="Y2" s="178"/>
      <c r="Z2" s="178"/>
      <c r="AA2" s="178"/>
      <c r="AB2" s="178"/>
      <c r="AC2" s="178"/>
      <c r="AD2" s="178"/>
      <c r="AE2" s="178"/>
      <c r="AF2" s="178"/>
      <c r="AG2" s="178"/>
      <c r="AH2" s="178"/>
      <c r="AI2" s="178"/>
      <c r="AJ2" s="178"/>
      <c r="AK2" s="178"/>
      <c r="AL2" s="178"/>
      <c r="AM2" s="178"/>
      <c r="AN2" s="178"/>
      <c r="AO2" s="178"/>
      <c r="AP2" s="178"/>
      <c r="AQ2" s="178"/>
      <c r="AR2" s="178"/>
      <c r="AS2" s="178"/>
      <c r="AT2" s="178"/>
      <c r="AU2" s="178"/>
      <c r="AV2" s="178"/>
      <c r="AW2" s="178"/>
      <c r="AX2" s="178"/>
      <c r="AY2" s="178"/>
      <c r="AZ2" s="178"/>
      <c r="BA2" s="178"/>
      <c r="BB2" s="178"/>
      <c r="BC2" s="178"/>
      <c r="BD2" s="178"/>
      <c r="BE2" s="178"/>
      <c r="BF2" s="178"/>
      <c r="BG2" s="178"/>
      <c r="BH2" s="178"/>
      <c r="BI2" s="178"/>
      <c r="BJ2" s="178"/>
      <c r="BK2" s="178"/>
      <c r="BL2" s="178"/>
      <c r="BM2" s="178"/>
      <c r="BN2" s="178"/>
      <c r="BO2" s="178"/>
      <c r="BP2" s="178"/>
      <c r="BQ2" s="178"/>
      <c r="BR2" s="178"/>
      <c r="BS2" s="178"/>
      <c r="BT2" s="178"/>
      <c r="BU2" s="178"/>
      <c r="BV2" s="178"/>
      <c r="BW2" s="178"/>
      <c r="BX2" s="178"/>
      <c r="BY2" s="178"/>
      <c r="BZ2" s="178"/>
      <c r="CA2" s="178"/>
      <c r="CB2" s="178"/>
      <c r="CC2" s="178"/>
      <c r="CD2" s="178"/>
      <c r="CE2" s="178"/>
      <c r="CF2" s="178"/>
      <c r="CG2" s="178"/>
      <c r="CH2" s="178"/>
      <c r="CI2" s="178"/>
      <c r="CJ2" s="178"/>
      <c r="CK2" s="178"/>
      <c r="CL2" s="178"/>
      <c r="CM2" s="178"/>
      <c r="CN2" s="178"/>
      <c r="CO2" s="178"/>
      <c r="CP2" s="178"/>
      <c r="CQ2" s="178"/>
      <c r="CR2" s="178"/>
      <c r="CS2" s="178"/>
      <c r="CT2" s="178"/>
      <c r="CU2" s="178"/>
      <c r="CV2" s="178"/>
      <c r="CW2" s="178"/>
      <c r="CX2" s="178"/>
      <c r="CY2" s="178"/>
      <c r="CZ2" s="178"/>
      <c r="DA2" s="178"/>
      <c r="DB2" s="178"/>
      <c r="DC2" s="178"/>
      <c r="DD2" s="178"/>
      <c r="DE2" s="178"/>
      <c r="DF2" s="178"/>
      <c r="DG2" s="178"/>
      <c r="DH2" s="178"/>
      <c r="DI2" s="178"/>
      <c r="DJ2" s="178"/>
      <c r="DK2" s="178"/>
      <c r="DL2" s="178"/>
      <c r="DM2" s="178"/>
      <c r="DN2" s="178"/>
      <c r="DO2" s="178"/>
      <c r="DP2" s="178"/>
      <c r="DQ2" s="178"/>
      <c r="DR2" s="178"/>
      <c r="DS2" s="178"/>
      <c r="DT2" s="178"/>
      <c r="DU2" s="178"/>
      <c r="DV2" s="178"/>
      <c r="DW2" s="178"/>
    </row>
    <row r="3" spans="1:127" ht="15.75" customHeight="1" x14ac:dyDescent="0.25">
      <c r="A3" s="6"/>
      <c r="B3" s="328" t="s">
        <v>0</v>
      </c>
      <c r="C3" s="329"/>
      <c r="D3" s="330"/>
      <c r="E3" s="7"/>
      <c r="F3" s="4"/>
      <c r="G3" s="4"/>
      <c r="H3" s="4"/>
      <c r="I3" s="4"/>
      <c r="J3" s="4"/>
      <c r="K3" s="4"/>
      <c r="L3" s="4"/>
      <c r="M3" s="4"/>
      <c r="N3" s="4"/>
      <c r="O3" s="4"/>
      <c r="P3" s="178"/>
      <c r="Q3" s="178"/>
      <c r="R3" s="178"/>
      <c r="S3" s="178"/>
      <c r="T3" s="178"/>
      <c r="U3" s="178"/>
      <c r="V3" s="178"/>
      <c r="W3" s="178"/>
      <c r="X3" s="178"/>
      <c r="Y3" s="178"/>
      <c r="Z3" s="178"/>
      <c r="AA3" s="178"/>
      <c r="AB3" s="178"/>
      <c r="AC3" s="178"/>
      <c r="AD3" s="178"/>
      <c r="AE3" s="178"/>
      <c r="AF3" s="178"/>
      <c r="AG3" s="178"/>
      <c r="AH3" s="178"/>
      <c r="AI3" s="178"/>
      <c r="AJ3" s="178"/>
      <c r="AK3" s="178"/>
      <c r="AL3" s="178"/>
      <c r="AM3" s="178"/>
      <c r="AN3" s="178"/>
      <c r="AO3" s="178"/>
      <c r="AP3" s="178"/>
      <c r="AQ3" s="178"/>
      <c r="AR3" s="178"/>
      <c r="AS3" s="178"/>
      <c r="AT3" s="178"/>
      <c r="AU3" s="178"/>
      <c r="AV3" s="178"/>
      <c r="AW3" s="178"/>
      <c r="AX3" s="178"/>
      <c r="AY3" s="178"/>
      <c r="AZ3" s="178"/>
      <c r="BA3" s="178"/>
      <c r="BB3" s="178"/>
      <c r="BC3" s="178"/>
      <c r="BD3" s="178"/>
      <c r="BE3" s="178"/>
      <c r="BF3" s="178"/>
      <c r="BG3" s="178"/>
      <c r="BH3" s="178"/>
      <c r="BI3" s="178"/>
      <c r="BJ3" s="178"/>
      <c r="BK3" s="178"/>
      <c r="BL3" s="178"/>
      <c r="BM3" s="178"/>
      <c r="BN3" s="178"/>
      <c r="BO3" s="178"/>
      <c r="BP3" s="178"/>
      <c r="BQ3" s="178"/>
      <c r="BR3" s="178"/>
      <c r="BS3" s="178"/>
      <c r="BT3" s="178"/>
      <c r="BU3" s="178"/>
      <c r="BV3" s="178"/>
      <c r="BW3" s="178"/>
      <c r="BX3" s="178"/>
      <c r="BY3" s="178"/>
      <c r="BZ3" s="178"/>
      <c r="CA3" s="178"/>
      <c r="CB3" s="178"/>
      <c r="CC3" s="178"/>
      <c r="CD3" s="178"/>
      <c r="CE3" s="178"/>
      <c r="CF3" s="178"/>
      <c r="CG3" s="178"/>
      <c r="CH3" s="178"/>
      <c r="CI3" s="178"/>
      <c r="CJ3" s="178"/>
      <c r="CK3" s="178"/>
      <c r="CL3" s="178"/>
      <c r="CM3" s="178"/>
      <c r="CN3" s="178"/>
      <c r="CO3" s="178"/>
      <c r="CP3" s="178"/>
      <c r="CQ3" s="178"/>
      <c r="CR3" s="178"/>
      <c r="CS3" s="178"/>
      <c r="CT3" s="178"/>
      <c r="CU3" s="178"/>
      <c r="CV3" s="178"/>
      <c r="CW3" s="178"/>
      <c r="CX3" s="178"/>
      <c r="CY3" s="178"/>
      <c r="CZ3" s="178"/>
      <c r="DA3" s="178"/>
      <c r="DB3" s="178"/>
      <c r="DC3" s="178"/>
      <c r="DD3" s="178"/>
      <c r="DE3" s="178"/>
      <c r="DF3" s="178"/>
      <c r="DG3" s="178"/>
      <c r="DH3" s="178"/>
      <c r="DI3" s="178"/>
      <c r="DJ3" s="178"/>
      <c r="DK3" s="178"/>
      <c r="DL3" s="178"/>
      <c r="DM3" s="178"/>
      <c r="DN3" s="178"/>
      <c r="DO3" s="178"/>
      <c r="DP3" s="178"/>
      <c r="DQ3" s="178"/>
      <c r="DR3" s="178"/>
      <c r="DS3" s="178"/>
      <c r="DT3" s="178"/>
      <c r="DU3" s="178"/>
      <c r="DV3" s="178"/>
      <c r="DW3" s="178"/>
    </row>
    <row r="4" spans="1:127" ht="16.5" customHeight="1" x14ac:dyDescent="0.25">
      <c r="A4" s="6"/>
      <c r="B4" s="23" t="s">
        <v>1</v>
      </c>
      <c r="C4" s="9">
        <v>20.5</v>
      </c>
      <c r="D4" s="190" t="s">
        <v>2</v>
      </c>
      <c r="E4" s="4"/>
      <c r="F4" s="4"/>
      <c r="G4" s="4">
        <v>0</v>
      </c>
      <c r="H4" s="4"/>
      <c r="I4" s="4"/>
      <c r="J4" s="4"/>
      <c r="K4" s="4"/>
      <c r="L4" s="4"/>
      <c r="M4" s="4"/>
      <c r="N4" s="8"/>
      <c r="O4" s="4"/>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c r="AT4" s="178"/>
      <c r="AU4" s="178"/>
      <c r="AV4" s="178"/>
      <c r="AW4" s="178"/>
      <c r="AX4" s="178"/>
      <c r="AY4" s="178"/>
      <c r="AZ4" s="178"/>
      <c r="BA4" s="178"/>
      <c r="BB4" s="178"/>
      <c r="BC4" s="178"/>
      <c r="BD4" s="178"/>
      <c r="BE4" s="178"/>
      <c r="BF4" s="178"/>
      <c r="BG4" s="178"/>
      <c r="BH4" s="178"/>
      <c r="BI4" s="178"/>
      <c r="BJ4" s="178"/>
      <c r="BK4" s="178"/>
      <c r="BL4" s="178"/>
      <c r="BM4" s="178"/>
      <c r="BN4" s="178"/>
      <c r="BO4" s="178"/>
      <c r="BP4" s="178"/>
      <c r="BQ4" s="178"/>
      <c r="BR4" s="178"/>
      <c r="BS4" s="178"/>
      <c r="BT4" s="178"/>
      <c r="BU4" s="178"/>
      <c r="BV4" s="178"/>
      <c r="BW4" s="178"/>
      <c r="BX4" s="178"/>
      <c r="BY4" s="178"/>
      <c r="BZ4" s="178"/>
      <c r="CA4" s="178"/>
      <c r="CB4" s="178"/>
      <c r="CC4" s="178"/>
      <c r="CD4" s="178"/>
      <c r="CE4" s="178"/>
      <c r="CF4" s="178"/>
      <c r="CG4" s="178"/>
      <c r="CH4" s="178"/>
      <c r="CI4" s="178"/>
      <c r="CJ4" s="178"/>
      <c r="CK4" s="178"/>
      <c r="CL4" s="178"/>
      <c r="CM4" s="178"/>
      <c r="CN4" s="178"/>
      <c r="CO4" s="178"/>
      <c r="CP4" s="178"/>
      <c r="CQ4" s="178"/>
      <c r="CR4" s="178"/>
      <c r="CS4" s="178"/>
      <c r="CT4" s="178"/>
      <c r="CU4" s="178"/>
      <c r="CV4" s="178"/>
      <c r="CW4" s="178"/>
      <c r="CX4" s="178"/>
      <c r="CY4" s="178"/>
      <c r="CZ4" s="178"/>
      <c r="DA4" s="178"/>
      <c r="DB4" s="178"/>
      <c r="DC4" s="178"/>
      <c r="DD4" s="178"/>
      <c r="DE4" s="178"/>
      <c r="DF4" s="178"/>
      <c r="DG4" s="178"/>
      <c r="DH4" s="178"/>
      <c r="DI4" s="178"/>
      <c r="DJ4" s="178"/>
      <c r="DK4" s="178"/>
      <c r="DL4" s="178"/>
      <c r="DM4" s="178"/>
      <c r="DN4" s="178"/>
      <c r="DO4" s="178"/>
      <c r="DP4" s="178"/>
      <c r="DQ4" s="178"/>
      <c r="DR4" s="178"/>
      <c r="DS4" s="178"/>
      <c r="DT4" s="178"/>
      <c r="DU4" s="178"/>
      <c r="DV4" s="178"/>
      <c r="DW4" s="178"/>
    </row>
    <row r="5" spans="1:127" ht="12" customHeight="1" x14ac:dyDescent="0.35">
      <c r="A5" s="6"/>
      <c r="B5" s="23" t="s">
        <v>74</v>
      </c>
      <c r="C5" s="9">
        <v>91</v>
      </c>
      <c r="D5" s="190" t="s">
        <v>3</v>
      </c>
      <c r="E5" s="4"/>
      <c r="F5" s="4"/>
      <c r="G5" s="4">
        <v>1E-4</v>
      </c>
      <c r="H5" s="4"/>
      <c r="I5" s="4"/>
      <c r="J5" s="4"/>
      <c r="K5" s="4"/>
      <c r="L5" s="4"/>
      <c r="M5" s="15"/>
      <c r="N5" s="15"/>
      <c r="O5" s="15"/>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8"/>
      <c r="BE5" s="178"/>
      <c r="BF5" s="178"/>
      <c r="BG5" s="178"/>
      <c r="BH5" s="178"/>
      <c r="BI5" s="178"/>
      <c r="BJ5" s="178"/>
      <c r="BK5" s="178"/>
      <c r="BL5" s="178"/>
      <c r="BM5" s="178"/>
      <c r="BN5" s="178"/>
      <c r="BO5" s="178"/>
      <c r="BP5" s="178"/>
      <c r="BQ5" s="178"/>
      <c r="BR5" s="178"/>
      <c r="BS5" s="178"/>
      <c r="BT5" s="178"/>
      <c r="BU5" s="178"/>
      <c r="BV5" s="178"/>
      <c r="BW5" s="178"/>
      <c r="BX5" s="178"/>
      <c r="BY5" s="178"/>
      <c r="BZ5" s="178"/>
      <c r="CA5" s="178"/>
      <c r="CB5" s="178"/>
      <c r="CC5" s="178"/>
      <c r="CD5" s="178"/>
      <c r="CE5" s="178"/>
      <c r="CF5" s="178"/>
      <c r="CG5" s="178"/>
      <c r="CH5" s="178"/>
      <c r="CI5" s="178"/>
      <c r="CJ5" s="178"/>
      <c r="CK5" s="178"/>
      <c r="CL5" s="178"/>
      <c r="CM5" s="178"/>
      <c r="CN5" s="178"/>
      <c r="CO5" s="178"/>
      <c r="CP5" s="178"/>
      <c r="CQ5" s="178"/>
      <c r="CR5" s="178"/>
      <c r="CS5" s="178"/>
      <c r="CT5" s="178"/>
      <c r="CU5" s="178"/>
      <c r="CV5" s="178"/>
      <c r="CW5" s="178"/>
      <c r="CX5" s="178"/>
      <c r="CY5" s="178"/>
      <c r="CZ5" s="178"/>
      <c r="DA5" s="178"/>
      <c r="DB5" s="178"/>
      <c r="DC5" s="178"/>
      <c r="DD5" s="178"/>
      <c r="DE5" s="178"/>
      <c r="DF5" s="178"/>
      <c r="DG5" s="178"/>
      <c r="DH5" s="178"/>
      <c r="DI5" s="178"/>
      <c r="DJ5" s="178"/>
      <c r="DK5" s="178"/>
      <c r="DL5" s="178"/>
      <c r="DM5" s="178"/>
      <c r="DN5" s="178"/>
      <c r="DO5" s="178"/>
      <c r="DP5" s="178"/>
      <c r="DQ5" s="178"/>
      <c r="DR5" s="178"/>
      <c r="DS5" s="178"/>
      <c r="DT5" s="178"/>
      <c r="DU5" s="178"/>
      <c r="DV5" s="178"/>
      <c r="DW5" s="178"/>
    </row>
    <row r="6" spans="1:127" ht="13.5" customHeight="1" x14ac:dyDescent="0.35">
      <c r="A6" s="11"/>
      <c r="B6" s="23" t="s">
        <v>4</v>
      </c>
      <c r="C6" s="9">
        <v>21</v>
      </c>
      <c r="D6" s="190" t="s">
        <v>3</v>
      </c>
      <c r="E6" s="4"/>
      <c r="F6" s="4"/>
      <c r="G6" s="4">
        <v>0</v>
      </c>
      <c r="H6" s="4"/>
      <c r="I6" s="4"/>
      <c r="J6" s="4"/>
      <c r="K6" s="4"/>
      <c r="L6" s="4"/>
      <c r="M6" s="15"/>
      <c r="N6" s="15"/>
      <c r="O6" s="15"/>
      <c r="P6" s="178"/>
      <c r="Q6" s="178"/>
      <c r="R6" s="178"/>
      <c r="S6" s="178"/>
      <c r="T6" s="178"/>
      <c r="U6" s="178"/>
      <c r="V6" s="178"/>
      <c r="W6" s="178"/>
      <c r="X6" s="178"/>
      <c r="Y6" s="178"/>
      <c r="Z6" s="178"/>
      <c r="AA6" s="178"/>
      <c r="AB6" s="178"/>
      <c r="AC6" s="178"/>
      <c r="AD6" s="178"/>
      <c r="AE6" s="178"/>
      <c r="AF6" s="178"/>
      <c r="AG6" s="178"/>
      <c r="AH6" s="178"/>
      <c r="AI6" s="178"/>
      <c r="AJ6" s="178"/>
      <c r="AK6" s="178"/>
      <c r="AL6" s="178"/>
      <c r="AM6" s="178"/>
      <c r="AN6" s="178"/>
      <c r="AO6" s="178"/>
      <c r="AP6" s="178"/>
      <c r="AQ6" s="178"/>
      <c r="AR6" s="178"/>
      <c r="AS6" s="178"/>
      <c r="AT6" s="178"/>
      <c r="AU6" s="178"/>
      <c r="AV6" s="178"/>
      <c r="AW6" s="178"/>
      <c r="AX6" s="178"/>
      <c r="AY6" s="178"/>
      <c r="AZ6" s="178"/>
      <c r="BA6" s="178"/>
      <c r="BB6" s="178"/>
      <c r="BC6" s="178"/>
      <c r="BD6" s="178"/>
      <c r="BE6" s="178"/>
      <c r="BF6" s="178"/>
      <c r="BG6" s="178"/>
      <c r="BH6" s="178"/>
      <c r="BI6" s="178"/>
      <c r="BJ6" s="178"/>
      <c r="BK6" s="178"/>
      <c r="BL6" s="178"/>
      <c r="BM6" s="178"/>
      <c r="BN6" s="178"/>
      <c r="BO6" s="178"/>
      <c r="BP6" s="178"/>
      <c r="BQ6" s="178"/>
      <c r="BR6" s="178"/>
      <c r="BS6" s="178"/>
      <c r="BT6" s="178"/>
      <c r="BU6" s="178"/>
      <c r="BV6" s="178"/>
      <c r="BW6" s="178"/>
      <c r="BX6" s="178"/>
      <c r="BY6" s="178"/>
      <c r="BZ6" s="178"/>
      <c r="CA6" s="178"/>
      <c r="CB6" s="178"/>
      <c r="CC6" s="178"/>
      <c r="CD6" s="178"/>
      <c r="CE6" s="178"/>
      <c r="CF6" s="178"/>
      <c r="CG6" s="178"/>
      <c r="CH6" s="178"/>
      <c r="CI6" s="178"/>
      <c r="CJ6" s="178"/>
      <c r="CK6" s="178"/>
      <c r="CL6" s="178"/>
      <c r="CM6" s="178"/>
      <c r="CN6" s="178"/>
      <c r="CO6" s="178"/>
      <c r="CP6" s="178"/>
      <c r="CQ6" s="178"/>
      <c r="CR6" s="178"/>
      <c r="CS6" s="178"/>
      <c r="CT6" s="178"/>
      <c r="CU6" s="178"/>
      <c r="CV6" s="178"/>
      <c r="CW6" s="178"/>
      <c r="CX6" s="178"/>
      <c r="CY6" s="178"/>
      <c r="CZ6" s="178"/>
      <c r="DA6" s="178"/>
      <c r="DB6" s="178"/>
      <c r="DC6" s="178"/>
      <c r="DD6" s="178"/>
      <c r="DE6" s="178"/>
      <c r="DF6" s="178"/>
      <c r="DG6" s="178"/>
      <c r="DH6" s="178"/>
      <c r="DI6" s="178"/>
      <c r="DJ6" s="178"/>
      <c r="DK6" s="178"/>
      <c r="DL6" s="178"/>
      <c r="DM6" s="178"/>
      <c r="DN6" s="178"/>
      <c r="DO6" s="178"/>
      <c r="DP6" s="178"/>
      <c r="DQ6" s="178"/>
      <c r="DR6" s="178"/>
      <c r="DS6" s="178"/>
      <c r="DT6" s="178"/>
      <c r="DU6" s="178"/>
      <c r="DV6" s="178"/>
      <c r="DW6" s="178"/>
    </row>
    <row r="7" spans="1:127" ht="13.5" customHeight="1" x14ac:dyDescent="0.35">
      <c r="A7" s="11"/>
      <c r="B7" s="23" t="s">
        <v>75</v>
      </c>
      <c r="C7" s="9">
        <v>0.5</v>
      </c>
      <c r="D7" s="189" t="s">
        <v>93</v>
      </c>
      <c r="E7" s="4"/>
      <c r="F7" s="4"/>
      <c r="G7" s="4"/>
      <c r="H7" s="4"/>
      <c r="I7" s="4"/>
      <c r="J7" s="4"/>
      <c r="K7" s="4"/>
      <c r="L7" s="4"/>
      <c r="M7" s="15"/>
      <c r="N7" s="15"/>
      <c r="O7" s="15"/>
      <c r="P7" s="178"/>
      <c r="Q7" s="178"/>
      <c r="R7" s="178"/>
      <c r="S7" s="178"/>
      <c r="T7" s="178"/>
      <c r="U7" s="178"/>
      <c r="V7" s="178"/>
      <c r="W7" s="178"/>
      <c r="X7" s="178"/>
      <c r="Y7" s="178"/>
      <c r="Z7" s="178"/>
      <c r="AA7" s="178"/>
      <c r="AB7" s="178"/>
      <c r="AC7" s="178"/>
      <c r="AD7" s="178"/>
      <c r="AE7" s="178"/>
      <c r="AF7" s="178"/>
      <c r="AG7" s="178"/>
      <c r="AH7" s="178"/>
      <c r="AI7" s="178"/>
      <c r="AJ7" s="178"/>
      <c r="AK7" s="178"/>
      <c r="AL7" s="178"/>
      <c r="AM7" s="178"/>
      <c r="AN7" s="178"/>
      <c r="AO7" s="178"/>
      <c r="AP7" s="178"/>
      <c r="AQ7" s="178"/>
      <c r="AR7" s="178"/>
      <c r="AS7" s="178"/>
      <c r="AT7" s="178"/>
      <c r="AU7" s="178"/>
      <c r="AV7" s="178"/>
      <c r="AW7" s="178"/>
      <c r="AX7" s="178"/>
      <c r="AY7" s="178"/>
      <c r="AZ7" s="178"/>
      <c r="BA7" s="178"/>
      <c r="BB7" s="178"/>
      <c r="BC7" s="178"/>
      <c r="BD7" s="178"/>
      <c r="BE7" s="178"/>
      <c r="BF7" s="178"/>
      <c r="BG7" s="178"/>
      <c r="BH7" s="178"/>
      <c r="BI7" s="178"/>
      <c r="BJ7" s="178"/>
      <c r="BK7" s="178"/>
      <c r="BL7" s="178"/>
      <c r="BM7" s="178"/>
      <c r="BN7" s="178"/>
      <c r="BO7" s="178"/>
      <c r="BP7" s="178"/>
      <c r="BQ7" s="178"/>
      <c r="BR7" s="178"/>
      <c r="BS7" s="178"/>
      <c r="BT7" s="178"/>
      <c r="BU7" s="178"/>
      <c r="BV7" s="178"/>
      <c r="BW7" s="178"/>
      <c r="BX7" s="178"/>
      <c r="BY7" s="178"/>
      <c r="BZ7" s="178"/>
      <c r="CA7" s="178"/>
      <c r="CB7" s="178"/>
      <c r="CC7" s="178"/>
      <c r="CD7" s="178"/>
      <c r="CE7" s="178"/>
      <c r="CF7" s="178"/>
      <c r="CG7" s="178"/>
      <c r="CH7" s="178"/>
      <c r="CI7" s="178"/>
      <c r="CJ7" s="178"/>
      <c r="CK7" s="178"/>
      <c r="CL7" s="178"/>
      <c r="CM7" s="178"/>
      <c r="CN7" s="178"/>
      <c r="CO7" s="178"/>
      <c r="CP7" s="178"/>
      <c r="CQ7" s="178"/>
      <c r="CR7" s="178"/>
      <c r="CS7" s="178"/>
      <c r="CT7" s="178"/>
      <c r="CU7" s="178"/>
      <c r="CV7" s="178"/>
      <c r="CW7" s="178"/>
      <c r="CX7" s="178"/>
      <c r="CY7" s="178"/>
      <c r="CZ7" s="178"/>
      <c r="DA7" s="178"/>
      <c r="DB7" s="178"/>
      <c r="DC7" s="178"/>
      <c r="DD7" s="178"/>
      <c r="DE7" s="178"/>
      <c r="DF7" s="178"/>
      <c r="DG7" s="178"/>
      <c r="DH7" s="178"/>
      <c r="DI7" s="178"/>
      <c r="DJ7" s="178"/>
      <c r="DK7" s="178"/>
      <c r="DL7" s="178"/>
      <c r="DM7" s="178"/>
      <c r="DN7" s="178"/>
      <c r="DO7" s="178"/>
      <c r="DP7" s="178"/>
      <c r="DQ7" s="178"/>
      <c r="DR7" s="178"/>
      <c r="DS7" s="178"/>
      <c r="DT7" s="178"/>
      <c r="DU7" s="178"/>
      <c r="DV7" s="178"/>
      <c r="DW7" s="178"/>
    </row>
    <row r="8" spans="1:127" ht="13.5" customHeight="1" x14ac:dyDescent="0.25">
      <c r="A8" s="11"/>
      <c r="B8" s="115" t="s">
        <v>76</v>
      </c>
      <c r="C8" s="274">
        <v>0.72599999999999998</v>
      </c>
      <c r="D8" s="189" t="s">
        <v>94</v>
      </c>
      <c r="E8" s="123"/>
      <c r="F8" s="123"/>
      <c r="G8" s="4"/>
      <c r="H8" s="4"/>
      <c r="I8" s="4"/>
      <c r="J8" s="4"/>
      <c r="K8" s="4"/>
      <c r="L8" s="4"/>
      <c r="M8" s="15"/>
      <c r="N8" s="15"/>
      <c r="O8" s="15"/>
      <c r="P8" s="178"/>
      <c r="Q8" s="178"/>
      <c r="R8" s="178"/>
      <c r="S8" s="178"/>
      <c r="T8" s="178"/>
      <c r="U8" s="178"/>
      <c r="V8" s="178"/>
      <c r="W8" s="178"/>
      <c r="X8" s="178"/>
      <c r="Y8" s="178"/>
      <c r="Z8" s="178"/>
      <c r="AA8" s="178"/>
      <c r="AB8" s="178"/>
      <c r="AC8" s="178"/>
      <c r="AD8" s="178"/>
      <c r="AE8" s="178"/>
      <c r="AF8" s="178"/>
      <c r="AG8" s="178"/>
      <c r="AH8" s="178"/>
      <c r="AI8" s="178"/>
      <c r="AJ8" s="178"/>
      <c r="AK8" s="178"/>
      <c r="AL8" s="178"/>
      <c r="AM8" s="178"/>
      <c r="AN8" s="178"/>
      <c r="AO8" s="178"/>
      <c r="AP8" s="178"/>
      <c r="AQ8" s="178"/>
      <c r="AR8" s="178"/>
      <c r="AS8" s="178"/>
      <c r="AT8" s="178"/>
      <c r="AU8" s="178"/>
      <c r="AV8" s="178"/>
      <c r="AW8" s="178"/>
      <c r="AX8" s="178"/>
      <c r="AY8" s="178"/>
      <c r="AZ8" s="178"/>
      <c r="BA8" s="178"/>
      <c r="BB8" s="178"/>
      <c r="BC8" s="178"/>
      <c r="BD8" s="178"/>
      <c r="BE8" s="178"/>
      <c r="BF8" s="178"/>
      <c r="BG8" s="178"/>
      <c r="BH8" s="178"/>
      <c r="BI8" s="178"/>
      <c r="BJ8" s="178"/>
      <c r="BK8" s="178"/>
      <c r="BL8" s="178"/>
      <c r="BM8" s="178"/>
      <c r="BN8" s="178"/>
      <c r="BO8" s="178"/>
      <c r="BP8" s="178"/>
      <c r="BQ8" s="178"/>
      <c r="BR8" s="178"/>
      <c r="BS8" s="178"/>
      <c r="BT8" s="178"/>
      <c r="BU8" s="178"/>
      <c r="BV8" s="178"/>
      <c r="BW8" s="178"/>
      <c r="BX8" s="178"/>
      <c r="BY8" s="178"/>
      <c r="BZ8" s="178"/>
      <c r="CA8" s="178"/>
      <c r="CB8" s="178"/>
      <c r="CC8" s="178"/>
      <c r="CD8" s="178"/>
      <c r="CE8" s="178"/>
      <c r="CF8" s="178"/>
      <c r="CG8" s="178"/>
      <c r="CH8" s="178"/>
      <c r="CI8" s="178"/>
      <c r="CJ8" s="178"/>
      <c r="CK8" s="178"/>
      <c r="CL8" s="178"/>
      <c r="CM8" s="178"/>
      <c r="CN8" s="178"/>
      <c r="CO8" s="178"/>
      <c r="CP8" s="178"/>
      <c r="CQ8" s="178"/>
      <c r="CR8" s="178"/>
      <c r="CS8" s="178"/>
      <c r="CT8" s="178"/>
      <c r="CU8" s="178"/>
      <c r="CV8" s="178"/>
      <c r="CW8" s="178"/>
      <c r="CX8" s="178"/>
      <c r="CY8" s="178"/>
      <c r="CZ8" s="178"/>
      <c r="DA8" s="178"/>
      <c r="DB8" s="178"/>
      <c r="DC8" s="178"/>
      <c r="DD8" s="178"/>
      <c r="DE8" s="178"/>
      <c r="DF8" s="178"/>
      <c r="DG8" s="178"/>
      <c r="DH8" s="178"/>
      <c r="DI8" s="178"/>
      <c r="DJ8" s="178"/>
      <c r="DK8" s="178"/>
      <c r="DL8" s="178"/>
      <c r="DM8" s="178"/>
      <c r="DN8" s="178"/>
      <c r="DO8" s="178"/>
      <c r="DP8" s="178"/>
      <c r="DQ8" s="178"/>
      <c r="DR8" s="178"/>
      <c r="DS8" s="178"/>
      <c r="DT8" s="178"/>
      <c r="DU8" s="178"/>
      <c r="DV8" s="178"/>
      <c r="DW8" s="178"/>
    </row>
    <row r="9" spans="1:127" ht="13.5" customHeight="1" x14ac:dyDescent="0.3">
      <c r="A9" s="11"/>
      <c r="B9" s="191"/>
      <c r="C9" s="262" t="s">
        <v>25</v>
      </c>
      <c r="D9" s="262" t="s">
        <v>26</v>
      </c>
      <c r="E9" s="263" t="s">
        <v>27</v>
      </c>
      <c r="F9" s="264" t="s">
        <v>63</v>
      </c>
      <c r="G9" s="4"/>
      <c r="H9" s="4"/>
      <c r="I9" s="4"/>
      <c r="J9" s="4"/>
      <c r="K9" s="4"/>
      <c r="L9" s="4"/>
      <c r="M9" s="15"/>
      <c r="N9" s="15"/>
      <c r="O9" s="15"/>
      <c r="P9" s="178"/>
      <c r="Q9" s="178"/>
      <c r="R9" s="178"/>
      <c r="S9" s="178"/>
      <c r="T9" s="178"/>
      <c r="U9" s="178"/>
      <c r="V9" s="178"/>
      <c r="W9" s="178"/>
      <c r="X9" s="178"/>
      <c r="Y9" s="178"/>
      <c r="Z9" s="178"/>
      <c r="AA9" s="178"/>
      <c r="AB9" s="178"/>
      <c r="AC9" s="178"/>
      <c r="AD9" s="178"/>
      <c r="AE9" s="178"/>
      <c r="AF9" s="178"/>
      <c r="AG9" s="178"/>
      <c r="AH9" s="178"/>
      <c r="AI9" s="178"/>
      <c r="AJ9" s="178"/>
      <c r="AK9" s="178"/>
      <c r="AL9" s="178"/>
      <c r="AM9" s="178"/>
      <c r="AN9" s="178"/>
      <c r="AO9" s="178"/>
      <c r="AP9" s="178"/>
      <c r="AQ9" s="178"/>
      <c r="AR9" s="178"/>
      <c r="AS9" s="178"/>
      <c r="AT9" s="178"/>
      <c r="AU9" s="178"/>
      <c r="AV9" s="178"/>
      <c r="AW9" s="178"/>
      <c r="AX9" s="178"/>
      <c r="AY9" s="178"/>
      <c r="AZ9" s="178"/>
      <c r="BA9" s="178"/>
      <c r="BB9" s="178"/>
      <c r="BC9" s="178"/>
      <c r="BD9" s="178"/>
      <c r="BE9" s="178"/>
      <c r="BF9" s="178"/>
      <c r="BG9" s="178"/>
      <c r="BH9" s="178"/>
      <c r="BI9" s="178"/>
      <c r="BJ9" s="178"/>
      <c r="BK9" s="178"/>
      <c r="BL9" s="178"/>
      <c r="BM9" s="178"/>
      <c r="BN9" s="178"/>
      <c r="BO9" s="178"/>
      <c r="BP9" s="178"/>
      <c r="BQ9" s="178"/>
      <c r="BR9" s="178"/>
      <c r="BS9" s="178"/>
      <c r="BT9" s="178"/>
      <c r="BU9" s="178"/>
      <c r="BV9" s="178"/>
      <c r="BW9" s="178"/>
      <c r="BX9" s="178"/>
      <c r="BY9" s="178"/>
      <c r="BZ9" s="178"/>
      <c r="CA9" s="178"/>
      <c r="CB9" s="178"/>
      <c r="CC9" s="178"/>
      <c r="CD9" s="178"/>
      <c r="CE9" s="178"/>
      <c r="CF9" s="178"/>
      <c r="CG9" s="178"/>
      <c r="CH9" s="178"/>
      <c r="CI9" s="178"/>
      <c r="CJ9" s="178"/>
      <c r="CK9" s="178"/>
      <c r="CL9" s="178"/>
      <c r="CM9" s="178"/>
      <c r="CN9" s="178"/>
      <c r="CO9" s="178"/>
      <c r="CP9" s="178"/>
      <c r="CQ9" s="178"/>
      <c r="CR9" s="178"/>
      <c r="CS9" s="178"/>
      <c r="CT9" s="178"/>
      <c r="CU9" s="178"/>
      <c r="CV9" s="178"/>
      <c r="CW9" s="178"/>
      <c r="CX9" s="178"/>
      <c r="CY9" s="178"/>
      <c r="CZ9" s="178"/>
      <c r="DA9" s="178"/>
      <c r="DB9" s="178"/>
      <c r="DC9" s="178"/>
      <c r="DD9" s="178"/>
      <c r="DE9" s="178"/>
      <c r="DF9" s="178"/>
      <c r="DG9" s="178"/>
      <c r="DH9" s="178"/>
      <c r="DI9" s="178"/>
      <c r="DJ9" s="178"/>
      <c r="DK9" s="178"/>
      <c r="DL9" s="178"/>
      <c r="DM9" s="178"/>
      <c r="DN9" s="178"/>
      <c r="DO9" s="178"/>
      <c r="DP9" s="178"/>
      <c r="DQ9" s="178"/>
      <c r="DR9" s="178"/>
      <c r="DS9" s="178"/>
      <c r="DT9" s="178"/>
      <c r="DU9" s="178"/>
      <c r="DV9" s="178"/>
      <c r="DW9" s="178"/>
    </row>
    <row r="10" spans="1:127" ht="13.5" customHeight="1" x14ac:dyDescent="0.3">
      <c r="A10" s="11"/>
      <c r="B10" s="270" t="s">
        <v>65</v>
      </c>
      <c r="C10" s="265">
        <f>(EXP(E10-(F10/(0.008314*(273.15+$C$4)))))*$C$6/21</f>
        <v>3.9853435916860698</v>
      </c>
      <c r="D10" s="265">
        <v>4.47</v>
      </c>
      <c r="E10" s="266">
        <v>9.0359999999999996</v>
      </c>
      <c r="F10" s="267">
        <v>18.684999999999999</v>
      </c>
      <c r="G10" s="129"/>
      <c r="H10" s="4"/>
      <c r="I10" s="4"/>
      <c r="J10" s="4"/>
      <c r="K10" s="4"/>
      <c r="L10" s="4"/>
      <c r="M10" s="15"/>
      <c r="N10" s="15"/>
      <c r="O10" s="15"/>
      <c r="P10" s="178"/>
      <c r="Q10" s="178"/>
      <c r="R10" s="178"/>
      <c r="S10" s="178"/>
      <c r="T10" s="178"/>
      <c r="U10" s="178"/>
      <c r="V10" s="178"/>
      <c r="W10" s="178"/>
      <c r="X10" s="178"/>
      <c r="Y10" s="178"/>
      <c r="Z10" s="178"/>
      <c r="AA10" s="178"/>
      <c r="AB10" s="178"/>
      <c r="AC10" s="178"/>
      <c r="AD10" s="178"/>
      <c r="AE10" s="178"/>
      <c r="AF10" s="178"/>
      <c r="AG10" s="178"/>
      <c r="AH10" s="178"/>
      <c r="AI10" s="178"/>
      <c r="AJ10" s="178"/>
      <c r="AK10" s="178"/>
      <c r="AL10" s="178"/>
      <c r="AM10" s="178"/>
      <c r="AN10" s="178"/>
      <c r="AO10" s="178"/>
      <c r="AP10" s="178"/>
      <c r="AQ10" s="178"/>
      <c r="AR10" s="178"/>
      <c r="AS10" s="178"/>
      <c r="AT10" s="178"/>
      <c r="AU10" s="178"/>
      <c r="AV10" s="178"/>
      <c r="AW10" s="178"/>
      <c r="AX10" s="178"/>
      <c r="AY10" s="178"/>
      <c r="AZ10" s="178"/>
      <c r="BA10" s="178"/>
      <c r="BB10" s="178"/>
      <c r="BC10" s="178"/>
      <c r="BD10" s="178"/>
      <c r="BE10" s="178"/>
      <c r="BF10" s="178"/>
      <c r="BG10" s="178"/>
      <c r="BH10" s="178"/>
      <c r="BI10" s="178"/>
      <c r="BJ10" s="178"/>
      <c r="BK10" s="178"/>
      <c r="BL10" s="178"/>
      <c r="BM10" s="178"/>
      <c r="BN10" s="178"/>
      <c r="BO10" s="178"/>
      <c r="BP10" s="178"/>
      <c r="BQ10" s="178"/>
      <c r="BR10" s="178"/>
      <c r="BS10" s="178"/>
      <c r="BT10" s="178"/>
      <c r="BU10" s="178"/>
      <c r="BV10" s="178"/>
      <c r="BW10" s="178"/>
      <c r="BX10" s="178"/>
      <c r="BY10" s="178"/>
      <c r="BZ10" s="178"/>
      <c r="CA10" s="178"/>
      <c r="CB10" s="178"/>
      <c r="CC10" s="178"/>
      <c r="CD10" s="178"/>
      <c r="CE10" s="178"/>
      <c r="CF10" s="178"/>
      <c r="CG10" s="178"/>
      <c r="CH10" s="178"/>
      <c r="CI10" s="178"/>
      <c r="CJ10" s="178"/>
      <c r="CK10" s="178"/>
      <c r="CL10" s="178"/>
      <c r="CM10" s="178"/>
      <c r="CN10" s="178"/>
      <c r="CO10" s="178"/>
      <c r="CP10" s="178"/>
      <c r="CQ10" s="178"/>
      <c r="CR10" s="178"/>
      <c r="CS10" s="178"/>
      <c r="CT10" s="178"/>
      <c r="CU10" s="178"/>
      <c r="CV10" s="178"/>
      <c r="CW10" s="178"/>
      <c r="CX10" s="178"/>
      <c r="CY10" s="178"/>
      <c r="CZ10" s="178"/>
      <c r="DA10" s="178"/>
      <c r="DB10" s="178"/>
      <c r="DC10" s="178"/>
      <c r="DD10" s="178"/>
      <c r="DE10" s="178"/>
      <c r="DF10" s="178"/>
      <c r="DG10" s="178"/>
      <c r="DH10" s="178"/>
      <c r="DI10" s="178"/>
      <c r="DJ10" s="178"/>
      <c r="DK10" s="178"/>
      <c r="DL10" s="178"/>
      <c r="DM10" s="178"/>
      <c r="DN10" s="178"/>
      <c r="DO10" s="178"/>
      <c r="DP10" s="178"/>
      <c r="DQ10" s="178"/>
      <c r="DR10" s="178"/>
      <c r="DS10" s="178"/>
      <c r="DT10" s="178"/>
      <c r="DU10" s="178"/>
      <c r="DV10" s="178"/>
      <c r="DW10" s="178"/>
    </row>
    <row r="11" spans="1:127" ht="13.5" customHeight="1" x14ac:dyDescent="0.25">
      <c r="A11" s="15"/>
      <c r="B11" s="87"/>
      <c r="C11" s="4"/>
      <c r="D11" s="4"/>
      <c r="E11" s="155"/>
      <c r="F11" s="155"/>
      <c r="G11" s="4"/>
      <c r="H11" s="4"/>
      <c r="I11" s="4"/>
      <c r="J11" s="4"/>
      <c r="K11" s="4"/>
      <c r="L11" s="4"/>
      <c r="M11" s="15"/>
      <c r="N11" s="15"/>
      <c r="O11" s="15"/>
      <c r="P11" s="178"/>
      <c r="Q11" s="178"/>
      <c r="R11" s="178"/>
      <c r="S11" s="178"/>
      <c r="T11" s="178"/>
      <c r="U11" s="178"/>
      <c r="V11" s="178"/>
      <c r="W11" s="178"/>
      <c r="X11" s="178"/>
      <c r="Y11" s="178"/>
      <c r="Z11" s="178"/>
      <c r="AA11" s="178"/>
      <c r="AB11" s="178"/>
      <c r="AC11" s="178"/>
      <c r="AD11" s="178"/>
      <c r="AE11" s="178"/>
      <c r="AF11" s="178"/>
      <c r="AG11" s="178"/>
      <c r="AH11" s="178"/>
      <c r="AI11" s="178"/>
      <c r="AJ11" s="178"/>
      <c r="AK11" s="178"/>
      <c r="AL11" s="178"/>
      <c r="AM11" s="178"/>
      <c r="AN11" s="178"/>
      <c r="AO11" s="178"/>
      <c r="AP11" s="178"/>
      <c r="AQ11" s="178"/>
      <c r="AR11" s="178"/>
      <c r="AS11" s="178"/>
      <c r="AT11" s="178"/>
      <c r="AU11" s="178"/>
      <c r="AV11" s="178"/>
      <c r="AW11" s="178"/>
      <c r="AX11" s="178"/>
      <c r="AY11" s="178"/>
      <c r="AZ11" s="178"/>
      <c r="BA11" s="178"/>
      <c r="BB11" s="178"/>
      <c r="BC11" s="178"/>
      <c r="BD11" s="178"/>
      <c r="BE11" s="178"/>
      <c r="BF11" s="178"/>
      <c r="BG11" s="178"/>
      <c r="BH11" s="178"/>
      <c r="BI11" s="178"/>
      <c r="BJ11" s="178"/>
      <c r="BK11" s="178"/>
      <c r="BL11" s="178"/>
      <c r="BM11" s="178"/>
      <c r="BN11" s="178"/>
      <c r="BO11" s="178"/>
      <c r="BP11" s="178"/>
      <c r="BQ11" s="178"/>
      <c r="BR11" s="178"/>
      <c r="BS11" s="178"/>
      <c r="BT11" s="178"/>
      <c r="BU11" s="178"/>
      <c r="BV11" s="178"/>
      <c r="BW11" s="178"/>
      <c r="BX11" s="178"/>
      <c r="BY11" s="178"/>
      <c r="BZ11" s="178"/>
      <c r="CA11" s="178"/>
      <c r="CB11" s="178"/>
      <c r="CC11" s="178"/>
      <c r="CD11" s="178"/>
      <c r="CE11" s="178"/>
      <c r="CF11" s="178"/>
      <c r="CG11" s="178"/>
      <c r="CH11" s="178"/>
      <c r="CI11" s="178"/>
      <c r="CJ11" s="178"/>
      <c r="CK11" s="178"/>
      <c r="CL11" s="178"/>
      <c r="CM11" s="178"/>
      <c r="CN11" s="178"/>
      <c r="CO11" s="178"/>
      <c r="CP11" s="178"/>
      <c r="CQ11" s="178"/>
      <c r="CR11" s="178"/>
      <c r="CS11" s="178"/>
      <c r="CT11" s="178"/>
      <c r="CU11" s="178"/>
      <c r="CV11" s="178"/>
      <c r="CW11" s="178"/>
      <c r="CX11" s="178"/>
      <c r="CY11" s="178"/>
      <c r="CZ11" s="178"/>
      <c r="DA11" s="178"/>
      <c r="DB11" s="178"/>
      <c r="DC11" s="178"/>
      <c r="DD11" s="178"/>
      <c r="DE11" s="178"/>
      <c r="DF11" s="178"/>
      <c r="DG11" s="178"/>
      <c r="DH11" s="178"/>
      <c r="DI11" s="178"/>
      <c r="DJ11" s="178"/>
      <c r="DK11" s="178"/>
      <c r="DL11" s="178"/>
      <c r="DM11" s="178"/>
      <c r="DN11" s="178"/>
      <c r="DO11" s="178"/>
      <c r="DP11" s="178"/>
      <c r="DQ11" s="178"/>
      <c r="DR11" s="178"/>
      <c r="DS11" s="178"/>
      <c r="DT11" s="178"/>
      <c r="DU11" s="178"/>
      <c r="DV11" s="178"/>
      <c r="DW11" s="178"/>
    </row>
    <row r="12" spans="1:127" ht="13.5" customHeight="1" x14ac:dyDescent="0.25">
      <c r="A12" s="4"/>
      <c r="B12" s="5"/>
      <c r="C12" s="5"/>
      <c r="D12" s="5"/>
      <c r="E12" s="5"/>
      <c r="F12" s="5"/>
      <c r="G12" s="5"/>
      <c r="H12" s="5"/>
      <c r="I12" s="5"/>
      <c r="J12" s="5"/>
      <c r="K12" s="4"/>
      <c r="L12" s="4"/>
      <c r="M12" s="15"/>
      <c r="N12" s="15"/>
      <c r="O12" s="15"/>
      <c r="P12" s="178"/>
      <c r="Q12" s="178"/>
      <c r="R12" s="178"/>
      <c r="S12" s="178"/>
      <c r="T12" s="178"/>
      <c r="U12" s="178"/>
      <c r="V12" s="178"/>
      <c r="W12" s="178"/>
      <c r="X12" s="178"/>
      <c r="Y12" s="178"/>
      <c r="Z12" s="178"/>
      <c r="AA12" s="178"/>
      <c r="AB12" s="178"/>
      <c r="AC12" s="178"/>
      <c r="AD12" s="178"/>
      <c r="AE12" s="178"/>
      <c r="AF12" s="178"/>
      <c r="AG12" s="178"/>
      <c r="AH12" s="178"/>
      <c r="AI12" s="178"/>
      <c r="AJ12" s="178"/>
      <c r="AK12" s="178"/>
      <c r="AL12" s="178"/>
      <c r="AM12" s="178"/>
      <c r="AN12" s="178"/>
      <c r="AO12" s="178"/>
      <c r="AP12" s="178"/>
      <c r="AQ12" s="178"/>
      <c r="AR12" s="178"/>
      <c r="AS12" s="178"/>
      <c r="AT12" s="178"/>
      <c r="AU12" s="178"/>
      <c r="AV12" s="178"/>
      <c r="AW12" s="178"/>
      <c r="AX12" s="178"/>
      <c r="AY12" s="178"/>
      <c r="AZ12" s="178"/>
      <c r="BA12" s="178"/>
      <c r="BB12" s="178"/>
      <c r="BC12" s="178"/>
      <c r="BD12" s="178"/>
      <c r="BE12" s="178"/>
      <c r="BF12" s="178"/>
      <c r="BG12" s="178"/>
      <c r="BH12" s="178"/>
      <c r="BI12" s="178"/>
      <c r="BJ12" s="178"/>
      <c r="BK12" s="178"/>
      <c r="BL12" s="178"/>
      <c r="BM12" s="178"/>
      <c r="BN12" s="178"/>
      <c r="BO12" s="178"/>
      <c r="BP12" s="178"/>
      <c r="BQ12" s="178"/>
      <c r="BR12" s="178"/>
      <c r="BS12" s="178"/>
      <c r="BT12" s="178"/>
      <c r="BU12" s="178"/>
      <c r="BV12" s="178"/>
      <c r="BW12" s="178"/>
      <c r="BX12" s="178"/>
      <c r="BY12" s="178"/>
      <c r="BZ12" s="178"/>
      <c r="CA12" s="178"/>
      <c r="CB12" s="178"/>
      <c r="CC12" s="178"/>
      <c r="CD12" s="178"/>
      <c r="CE12" s="178"/>
      <c r="CF12" s="178"/>
      <c r="CG12" s="178"/>
      <c r="CH12" s="178"/>
      <c r="CI12" s="178"/>
      <c r="CJ12" s="178"/>
      <c r="CK12" s="178"/>
      <c r="CL12" s="178"/>
      <c r="CM12" s="178"/>
      <c r="CN12" s="178"/>
      <c r="CO12" s="178"/>
      <c r="CP12" s="178"/>
      <c r="CQ12" s="178"/>
      <c r="CR12" s="178"/>
      <c r="CS12" s="178"/>
      <c r="CT12" s="178"/>
      <c r="CU12" s="178"/>
      <c r="CV12" s="178"/>
      <c r="CW12" s="178"/>
      <c r="CX12" s="178"/>
      <c r="CY12" s="178"/>
      <c r="CZ12" s="178"/>
      <c r="DA12" s="178"/>
      <c r="DB12" s="178"/>
      <c r="DC12" s="178"/>
      <c r="DD12" s="178"/>
      <c r="DE12" s="178"/>
      <c r="DF12" s="178"/>
      <c r="DG12" s="178"/>
      <c r="DH12" s="178"/>
      <c r="DI12" s="178"/>
      <c r="DJ12" s="178"/>
      <c r="DK12" s="178"/>
      <c r="DL12" s="178"/>
      <c r="DM12" s="178"/>
      <c r="DN12" s="178"/>
      <c r="DO12" s="178"/>
      <c r="DP12" s="178"/>
      <c r="DQ12" s="178"/>
      <c r="DR12" s="178"/>
      <c r="DS12" s="178"/>
      <c r="DT12" s="178"/>
      <c r="DU12" s="178"/>
      <c r="DV12" s="178"/>
      <c r="DW12" s="178"/>
    </row>
    <row r="13" spans="1:127" ht="13.5" customHeight="1" x14ac:dyDescent="0.25">
      <c r="A13" s="4"/>
      <c r="B13" s="21" t="s">
        <v>73</v>
      </c>
      <c r="C13" s="321" t="s">
        <v>7</v>
      </c>
      <c r="D13" s="322"/>
      <c r="E13" s="21" t="s">
        <v>41</v>
      </c>
      <c r="F13" s="332" t="s">
        <v>8</v>
      </c>
      <c r="G13" s="333"/>
      <c r="H13" s="21" t="s">
        <v>39</v>
      </c>
      <c r="I13" s="21" t="s">
        <v>66</v>
      </c>
      <c r="J13" s="21" t="s">
        <v>40</v>
      </c>
      <c r="K13" s="7"/>
      <c r="L13" s="4"/>
      <c r="M13" s="15"/>
      <c r="N13" s="15"/>
      <c r="O13" s="15"/>
      <c r="P13" s="178"/>
      <c r="Q13" s="178"/>
      <c r="R13" s="178"/>
      <c r="S13" s="178"/>
      <c r="T13" s="178"/>
      <c r="U13" s="178"/>
      <c r="V13" s="178"/>
      <c r="W13" s="178"/>
      <c r="X13" s="178"/>
      <c r="Y13" s="178"/>
      <c r="Z13" s="178"/>
      <c r="AA13" s="178"/>
      <c r="AB13" s="178"/>
      <c r="AC13" s="178"/>
      <c r="AD13" s="178"/>
      <c r="AE13" s="178"/>
      <c r="AF13" s="178"/>
      <c r="AG13" s="178"/>
      <c r="AH13" s="178"/>
      <c r="AI13" s="178"/>
      <c r="AJ13" s="178"/>
      <c r="AK13" s="178"/>
      <c r="AL13" s="178"/>
      <c r="AM13" s="178"/>
      <c r="AN13" s="178"/>
      <c r="AO13" s="178"/>
      <c r="AP13" s="178"/>
      <c r="AQ13" s="178"/>
      <c r="AR13" s="178"/>
      <c r="AS13" s="178"/>
      <c r="AT13" s="178"/>
      <c r="AU13" s="178"/>
      <c r="AV13" s="178"/>
      <c r="AW13" s="178"/>
      <c r="AX13" s="178"/>
      <c r="AY13" s="178"/>
      <c r="AZ13" s="178"/>
      <c r="BA13" s="178"/>
      <c r="BB13" s="178"/>
      <c r="BC13" s="178"/>
      <c r="BD13" s="178"/>
      <c r="BE13" s="178"/>
      <c r="BF13" s="178"/>
      <c r="BG13" s="178"/>
      <c r="BH13" s="178"/>
      <c r="BI13" s="178"/>
      <c r="BJ13" s="178"/>
      <c r="BK13" s="178"/>
      <c r="BL13" s="178"/>
      <c r="BM13" s="178"/>
      <c r="BN13" s="178"/>
      <c r="BO13" s="178"/>
      <c r="BP13" s="178"/>
      <c r="BQ13" s="178"/>
      <c r="BR13" s="178"/>
      <c r="BS13" s="178"/>
      <c r="BT13" s="178"/>
      <c r="BU13" s="178"/>
      <c r="BV13" s="178"/>
      <c r="BW13" s="178"/>
      <c r="BX13" s="178"/>
      <c r="BY13" s="178"/>
      <c r="BZ13" s="178"/>
      <c r="CA13" s="178"/>
      <c r="CB13" s="178"/>
      <c r="CC13" s="178"/>
      <c r="CD13" s="178"/>
      <c r="CE13" s="178"/>
      <c r="CF13" s="178"/>
      <c r="CG13" s="178"/>
      <c r="CH13" s="178"/>
      <c r="CI13" s="178"/>
      <c r="CJ13" s="178"/>
      <c r="CK13" s="178"/>
      <c r="CL13" s="178"/>
      <c r="CM13" s="178"/>
      <c r="CN13" s="178"/>
      <c r="CO13" s="178"/>
      <c r="CP13" s="178"/>
      <c r="CQ13" s="178"/>
      <c r="CR13" s="178"/>
      <c r="CS13" s="178"/>
      <c r="CT13" s="178"/>
      <c r="CU13" s="178"/>
      <c r="CV13" s="178"/>
      <c r="CW13" s="178"/>
      <c r="CX13" s="178"/>
      <c r="CY13" s="178"/>
      <c r="CZ13" s="178"/>
      <c r="DA13" s="178"/>
      <c r="DB13" s="178"/>
      <c r="DC13" s="178"/>
      <c r="DD13" s="178"/>
      <c r="DE13" s="178"/>
      <c r="DF13" s="178"/>
      <c r="DG13" s="178"/>
      <c r="DH13" s="178"/>
      <c r="DI13" s="178"/>
      <c r="DJ13" s="178"/>
      <c r="DK13" s="178"/>
      <c r="DL13" s="178"/>
      <c r="DM13" s="178"/>
      <c r="DN13" s="178"/>
      <c r="DO13" s="178"/>
      <c r="DP13" s="178"/>
      <c r="DQ13" s="178"/>
      <c r="DR13" s="178"/>
      <c r="DS13" s="178"/>
      <c r="DT13" s="178"/>
      <c r="DU13" s="178"/>
      <c r="DV13" s="178"/>
      <c r="DW13" s="178"/>
    </row>
    <row r="14" spans="1:127" ht="13.5" customHeight="1" x14ac:dyDescent="0.35">
      <c r="A14" s="4"/>
      <c r="B14" s="293" t="s">
        <v>68</v>
      </c>
      <c r="C14" s="157" t="s">
        <v>69</v>
      </c>
      <c r="D14" s="156" t="s">
        <v>70</v>
      </c>
      <c r="E14" s="156" t="s">
        <v>67</v>
      </c>
      <c r="F14" s="156" t="s">
        <v>71</v>
      </c>
      <c r="G14" s="294" t="s">
        <v>16</v>
      </c>
      <c r="H14" s="31" t="s">
        <v>72</v>
      </c>
      <c r="I14" s="295" t="s">
        <v>16</v>
      </c>
      <c r="J14" s="292"/>
      <c r="K14" s="7"/>
      <c r="L14" s="4"/>
      <c r="M14" s="15"/>
      <c r="N14" s="15"/>
      <c r="O14" s="15"/>
      <c r="P14" s="178"/>
      <c r="Q14" s="178"/>
      <c r="R14" s="178"/>
      <c r="S14" s="178"/>
      <c r="T14" s="178"/>
      <c r="U14" s="178"/>
      <c r="V14" s="178"/>
      <c r="W14" s="178"/>
      <c r="X14" s="178"/>
      <c r="Y14" s="178"/>
      <c r="Z14" s="178"/>
      <c r="AA14" s="178"/>
      <c r="AB14" s="178"/>
      <c r="AC14" s="178"/>
      <c r="AD14" s="178"/>
      <c r="AE14" s="178"/>
      <c r="AF14" s="178"/>
      <c r="AG14" s="178"/>
      <c r="AH14" s="178"/>
      <c r="AI14" s="178"/>
      <c r="AJ14" s="178"/>
      <c r="AK14" s="178"/>
      <c r="AL14" s="178"/>
      <c r="AM14" s="178"/>
      <c r="AN14" s="178"/>
      <c r="AO14" s="178"/>
      <c r="AP14" s="178"/>
      <c r="AQ14" s="178"/>
      <c r="AR14" s="178"/>
      <c r="AS14" s="178"/>
      <c r="AT14" s="178"/>
      <c r="AU14" s="178"/>
      <c r="AV14" s="178"/>
      <c r="AW14" s="178"/>
      <c r="AX14" s="178"/>
      <c r="AY14" s="178"/>
      <c r="AZ14" s="178"/>
      <c r="BA14" s="178"/>
      <c r="BB14" s="178"/>
      <c r="BC14" s="178"/>
      <c r="BD14" s="178"/>
      <c r="BE14" s="178"/>
      <c r="BF14" s="178"/>
      <c r="BG14" s="178"/>
      <c r="BH14" s="178"/>
      <c r="BI14" s="178"/>
      <c r="BJ14" s="178"/>
      <c r="BK14" s="178"/>
      <c r="BL14" s="178"/>
      <c r="BM14" s="178"/>
      <c r="BN14" s="178"/>
      <c r="BO14" s="178"/>
      <c r="BP14" s="178"/>
      <c r="BQ14" s="178"/>
      <c r="BR14" s="178"/>
      <c r="BS14" s="178"/>
      <c r="BT14" s="178"/>
      <c r="BU14" s="178"/>
      <c r="BV14" s="178"/>
      <c r="BW14" s="178"/>
      <c r="BX14" s="178"/>
      <c r="BY14" s="178"/>
      <c r="BZ14" s="178"/>
      <c r="CA14" s="178"/>
      <c r="CB14" s="178"/>
      <c r="CC14" s="178"/>
      <c r="CD14" s="178"/>
      <c r="CE14" s="178"/>
      <c r="CF14" s="178"/>
      <c r="CG14" s="178"/>
      <c r="CH14" s="178"/>
      <c r="CI14" s="178"/>
      <c r="CJ14" s="178"/>
      <c r="CK14" s="178"/>
      <c r="CL14" s="178"/>
      <c r="CM14" s="178"/>
      <c r="CN14" s="178"/>
      <c r="CO14" s="178"/>
      <c r="CP14" s="178"/>
      <c r="CQ14" s="178"/>
      <c r="CR14" s="178"/>
      <c r="CS14" s="178"/>
      <c r="CT14" s="178"/>
      <c r="CU14" s="178"/>
      <c r="CV14" s="178"/>
      <c r="CW14" s="178"/>
      <c r="CX14" s="178"/>
      <c r="CY14" s="178"/>
      <c r="CZ14" s="178"/>
      <c r="DA14" s="178"/>
      <c r="DB14" s="178"/>
      <c r="DC14" s="178"/>
      <c r="DD14" s="178"/>
      <c r="DE14" s="178"/>
      <c r="DF14" s="178"/>
      <c r="DG14" s="178"/>
      <c r="DH14" s="178"/>
      <c r="DI14" s="178"/>
      <c r="DJ14" s="178"/>
      <c r="DK14" s="178"/>
      <c r="DL14" s="178"/>
      <c r="DM14" s="178"/>
      <c r="DN14" s="178"/>
      <c r="DO14" s="178"/>
      <c r="DP14" s="178"/>
      <c r="DQ14" s="178"/>
      <c r="DR14" s="178"/>
      <c r="DS14" s="178"/>
      <c r="DT14" s="178"/>
      <c r="DU14" s="178"/>
      <c r="DV14" s="178"/>
      <c r="DW14" s="178"/>
    </row>
    <row r="15" spans="1:127" ht="13.5" customHeight="1" x14ac:dyDescent="0.25">
      <c r="A15" s="158"/>
      <c r="B15" s="275">
        <v>6.87</v>
      </c>
      <c r="C15" s="159">
        <v>232</v>
      </c>
      <c r="D15" s="282">
        <f t="shared" ref="D15:D30" si="0">IF(B15,C15*$C$5*0.001,"")</f>
        <v>21.112000000000002</v>
      </c>
      <c r="E15" s="160">
        <v>1500</v>
      </c>
      <c r="F15" s="288">
        <f>IF(B15,D15-B15/$C$8,"")</f>
        <v>11.64919008264463</v>
      </c>
      <c r="G15" s="289">
        <f t="shared" ref="G15:G30" si="1">IF(B15,(B15+$C$7)*(4*F15+8*$C$10)/(F15-$C$10),"")</f>
        <v>75.470455010357526</v>
      </c>
      <c r="H15" s="290">
        <f t="shared" ref="H15:H30" si="2">IF(B15,G15/4,"")</f>
        <v>18.867613752589381</v>
      </c>
      <c r="I15" s="290">
        <f t="shared" ref="I15:I30" si="3">IF(B15,(($C$39+$C$37*E15)-(($C$39+$C$37*E15)^2-4*$C$38*$C$39*$C$37*E15)^0.5)/(2*$C$38),"")</f>
        <v>79.426017874742129</v>
      </c>
      <c r="J15" s="291">
        <f t="shared" ref="J15:J30" si="4">IF(B15,(I15-G15)^2,"")</f>
        <v>15.64647757409853</v>
      </c>
      <c r="K15" s="129"/>
      <c r="L15" s="4"/>
      <c r="M15" s="15"/>
      <c r="N15" s="15"/>
      <c r="O15" s="15"/>
      <c r="P15" s="178"/>
      <c r="Q15" s="178"/>
      <c r="R15" s="178"/>
      <c r="S15" s="178"/>
      <c r="T15" s="178"/>
      <c r="U15" s="178"/>
      <c r="V15" s="178"/>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78"/>
      <c r="BF15" s="178"/>
      <c r="BG15" s="178"/>
      <c r="BH15" s="178"/>
      <c r="BI15" s="178"/>
      <c r="BJ15" s="178"/>
      <c r="BK15" s="178"/>
      <c r="BL15" s="178"/>
      <c r="BM15" s="178"/>
      <c r="BN15" s="178"/>
      <c r="BO15" s="178"/>
      <c r="BP15" s="178"/>
      <c r="BQ15" s="178"/>
      <c r="BR15" s="178"/>
      <c r="BS15" s="178"/>
      <c r="BT15" s="178"/>
      <c r="BU15" s="178"/>
      <c r="BV15" s="178"/>
      <c r="BW15" s="178"/>
      <c r="BX15" s="178"/>
      <c r="BY15" s="178"/>
      <c r="BZ15" s="178"/>
      <c r="CA15" s="178"/>
      <c r="CB15" s="178"/>
      <c r="CC15" s="178"/>
      <c r="CD15" s="178"/>
      <c r="CE15" s="178"/>
      <c r="CF15" s="178"/>
      <c r="CG15" s="178"/>
      <c r="CH15" s="178"/>
      <c r="CI15" s="178"/>
      <c r="CJ15" s="178"/>
      <c r="CK15" s="178"/>
      <c r="CL15" s="178"/>
      <c r="CM15" s="178"/>
      <c r="CN15" s="178"/>
      <c r="CO15" s="178"/>
      <c r="CP15" s="178"/>
      <c r="CQ15" s="178"/>
      <c r="CR15" s="178"/>
      <c r="CS15" s="178"/>
      <c r="CT15" s="178"/>
      <c r="CU15" s="178"/>
      <c r="CV15" s="178"/>
      <c r="CW15" s="178"/>
      <c r="CX15" s="178"/>
      <c r="CY15" s="178"/>
      <c r="CZ15" s="178"/>
      <c r="DA15" s="178"/>
      <c r="DB15" s="178"/>
      <c r="DC15" s="178"/>
      <c r="DD15" s="178"/>
      <c r="DE15" s="178"/>
      <c r="DF15" s="178"/>
      <c r="DG15" s="178"/>
      <c r="DH15" s="178"/>
      <c r="DI15" s="178"/>
      <c r="DJ15" s="178"/>
      <c r="DK15" s="178"/>
      <c r="DL15" s="178"/>
      <c r="DM15" s="178"/>
      <c r="DN15" s="178"/>
      <c r="DO15" s="178"/>
      <c r="DP15" s="178"/>
      <c r="DQ15" s="178"/>
      <c r="DR15" s="178"/>
      <c r="DS15" s="178"/>
      <c r="DT15" s="178"/>
      <c r="DU15" s="178"/>
      <c r="DV15" s="178"/>
      <c r="DW15" s="178"/>
    </row>
    <row r="16" spans="1:127" ht="13.5" customHeight="1" x14ac:dyDescent="0.25">
      <c r="A16" s="158"/>
      <c r="B16" s="276">
        <v>7</v>
      </c>
      <c r="C16" s="39">
        <v>232</v>
      </c>
      <c r="D16" s="283">
        <f t="shared" si="0"/>
        <v>21.112000000000002</v>
      </c>
      <c r="E16" s="161">
        <v>999</v>
      </c>
      <c r="F16" s="284">
        <f t="shared" ref="F16:F30" si="5">IF(B16,D16-B16/$C$8,"")</f>
        <v>11.470126721763087</v>
      </c>
      <c r="G16" s="241">
        <f t="shared" si="1"/>
        <v>77.921351496533674</v>
      </c>
      <c r="H16" s="140">
        <f t="shared" si="2"/>
        <v>19.480337874133419</v>
      </c>
      <c r="I16" s="140">
        <f t="shared" si="3"/>
        <v>78.731225883927848</v>
      </c>
      <c r="J16" s="271">
        <f t="shared" si="4"/>
        <v>0.65589652335708903</v>
      </c>
      <c r="K16" s="129"/>
      <c r="L16" s="4"/>
      <c r="M16" s="15"/>
      <c r="N16" s="15"/>
      <c r="O16" s="15"/>
      <c r="P16" s="178"/>
      <c r="Q16" s="178"/>
      <c r="R16" s="178"/>
      <c r="S16" s="178"/>
      <c r="T16" s="178"/>
      <c r="U16" s="178"/>
      <c r="V16" s="178"/>
      <c r="W16" s="178"/>
      <c r="X16" s="178"/>
      <c r="Y16" s="178"/>
      <c r="Z16" s="178"/>
      <c r="AA16" s="178"/>
      <c r="AB16" s="178"/>
      <c r="AC16" s="178"/>
      <c r="AD16" s="178"/>
      <c r="AE16" s="178"/>
      <c r="AF16" s="178"/>
      <c r="AG16" s="178"/>
      <c r="AH16" s="178"/>
      <c r="AI16" s="178"/>
      <c r="AJ16" s="178"/>
      <c r="AK16" s="178"/>
      <c r="AL16" s="178"/>
      <c r="AM16" s="178"/>
      <c r="AN16" s="178"/>
      <c r="AO16" s="178"/>
      <c r="AP16" s="178"/>
      <c r="AQ16" s="178"/>
      <c r="AR16" s="178"/>
      <c r="AS16" s="178"/>
      <c r="AT16" s="178"/>
      <c r="AU16" s="178"/>
      <c r="AV16" s="178"/>
      <c r="AW16" s="178"/>
      <c r="AX16" s="178"/>
      <c r="AY16" s="178"/>
      <c r="AZ16" s="178"/>
      <c r="BA16" s="178"/>
      <c r="BB16" s="178"/>
      <c r="BC16" s="178"/>
      <c r="BD16" s="178"/>
      <c r="BE16" s="178"/>
      <c r="BF16" s="178"/>
      <c r="BG16" s="178"/>
      <c r="BH16" s="178"/>
      <c r="BI16" s="178"/>
      <c r="BJ16" s="178"/>
      <c r="BK16" s="178"/>
      <c r="BL16" s="178"/>
      <c r="BM16" s="178"/>
      <c r="BN16" s="178"/>
      <c r="BO16" s="178"/>
      <c r="BP16" s="178"/>
      <c r="BQ16" s="178"/>
      <c r="BR16" s="178"/>
      <c r="BS16" s="178"/>
      <c r="BT16" s="178"/>
      <c r="BU16" s="178"/>
      <c r="BV16" s="178"/>
      <c r="BW16" s="178"/>
      <c r="BX16" s="178"/>
      <c r="BY16" s="178"/>
      <c r="BZ16" s="178"/>
      <c r="CA16" s="178"/>
      <c r="CB16" s="178"/>
      <c r="CC16" s="178"/>
      <c r="CD16" s="178"/>
      <c r="CE16" s="178"/>
      <c r="CF16" s="178"/>
      <c r="CG16" s="178"/>
      <c r="CH16" s="178"/>
      <c r="CI16" s="178"/>
      <c r="CJ16" s="178"/>
      <c r="CK16" s="178"/>
      <c r="CL16" s="178"/>
      <c r="CM16" s="178"/>
      <c r="CN16" s="178"/>
      <c r="CO16" s="178"/>
      <c r="CP16" s="178"/>
      <c r="CQ16" s="178"/>
      <c r="CR16" s="178"/>
      <c r="CS16" s="178"/>
      <c r="CT16" s="178"/>
      <c r="CU16" s="178"/>
      <c r="CV16" s="178"/>
      <c r="CW16" s="178"/>
      <c r="CX16" s="178"/>
      <c r="CY16" s="178"/>
      <c r="CZ16" s="178"/>
      <c r="DA16" s="178"/>
      <c r="DB16" s="178"/>
      <c r="DC16" s="178"/>
      <c r="DD16" s="178"/>
      <c r="DE16" s="178"/>
      <c r="DF16" s="178"/>
      <c r="DG16" s="178"/>
      <c r="DH16" s="178"/>
      <c r="DI16" s="178"/>
      <c r="DJ16" s="178"/>
      <c r="DK16" s="178"/>
      <c r="DL16" s="178"/>
      <c r="DM16" s="178"/>
      <c r="DN16" s="178"/>
      <c r="DO16" s="178"/>
      <c r="DP16" s="178"/>
      <c r="DQ16" s="178"/>
      <c r="DR16" s="178"/>
      <c r="DS16" s="178"/>
      <c r="DT16" s="178"/>
      <c r="DU16" s="178"/>
      <c r="DV16" s="178"/>
      <c r="DW16" s="178"/>
    </row>
    <row r="17" spans="1:127" ht="13.5" customHeight="1" x14ac:dyDescent="0.25">
      <c r="A17" s="158"/>
      <c r="B17" s="276">
        <v>6.97</v>
      </c>
      <c r="C17" s="39">
        <v>241</v>
      </c>
      <c r="D17" s="283">
        <f t="shared" si="0"/>
        <v>21.931000000000001</v>
      </c>
      <c r="E17" s="161">
        <v>750</v>
      </c>
      <c r="F17" s="284">
        <f t="shared" si="5"/>
        <v>12.330449035812673</v>
      </c>
      <c r="G17" s="241">
        <f t="shared" si="1"/>
        <v>72.689069573851086</v>
      </c>
      <c r="H17" s="140">
        <f t="shared" si="2"/>
        <v>18.172267393462771</v>
      </c>
      <c r="I17" s="140">
        <f t="shared" si="3"/>
        <v>77.94847893563967</v>
      </c>
      <c r="J17" s="271">
        <f t="shared" si="4"/>
        <v>27.661386834869408</v>
      </c>
      <c r="K17" s="129"/>
      <c r="L17" s="4"/>
      <c r="M17" s="15"/>
      <c r="N17" s="15"/>
      <c r="O17" s="15"/>
      <c r="P17" s="178"/>
      <c r="Q17" s="178"/>
      <c r="R17" s="178"/>
      <c r="S17" s="178"/>
      <c r="T17" s="178"/>
      <c r="U17" s="178"/>
      <c r="V17" s="178"/>
      <c r="W17" s="178"/>
      <c r="X17" s="178"/>
      <c r="Y17" s="178"/>
      <c r="Z17" s="178"/>
      <c r="AA17" s="178"/>
      <c r="AB17" s="178"/>
      <c r="AC17" s="178"/>
      <c r="AD17" s="178"/>
      <c r="AE17" s="178"/>
      <c r="AF17" s="178"/>
      <c r="AG17" s="178"/>
      <c r="AH17" s="178"/>
      <c r="AI17" s="178"/>
      <c r="AJ17" s="178"/>
      <c r="AK17" s="178"/>
      <c r="AL17" s="178"/>
      <c r="AM17" s="178"/>
      <c r="AN17" s="178"/>
      <c r="AO17" s="178"/>
      <c r="AP17" s="178"/>
      <c r="AQ17" s="178"/>
      <c r="AR17" s="178"/>
      <c r="AS17" s="178"/>
      <c r="AT17" s="178"/>
      <c r="AU17" s="178"/>
      <c r="AV17" s="178"/>
      <c r="AW17" s="178"/>
      <c r="AX17" s="178"/>
      <c r="AY17" s="178"/>
      <c r="AZ17" s="178"/>
      <c r="BA17" s="178"/>
      <c r="BB17" s="178"/>
      <c r="BC17" s="178"/>
      <c r="BD17" s="178"/>
      <c r="BE17" s="178"/>
      <c r="BF17" s="178"/>
      <c r="BG17" s="178"/>
      <c r="BH17" s="178"/>
      <c r="BI17" s="178"/>
      <c r="BJ17" s="178"/>
      <c r="BK17" s="178"/>
      <c r="BL17" s="178"/>
      <c r="BM17" s="178"/>
      <c r="BN17" s="178"/>
      <c r="BO17" s="178"/>
      <c r="BP17" s="178"/>
      <c r="BQ17" s="178"/>
      <c r="BR17" s="178"/>
      <c r="BS17" s="178"/>
      <c r="BT17" s="178"/>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178"/>
      <c r="CS17" s="178"/>
      <c r="CT17" s="178"/>
      <c r="CU17" s="178"/>
      <c r="CV17" s="178"/>
      <c r="CW17" s="178"/>
      <c r="CX17" s="178"/>
      <c r="CY17" s="178"/>
      <c r="CZ17" s="178"/>
      <c r="DA17" s="178"/>
      <c r="DB17" s="178"/>
      <c r="DC17" s="178"/>
      <c r="DD17" s="178"/>
      <c r="DE17" s="178"/>
      <c r="DF17" s="178"/>
      <c r="DG17" s="178"/>
      <c r="DH17" s="178"/>
      <c r="DI17" s="178"/>
      <c r="DJ17" s="178"/>
      <c r="DK17" s="178"/>
      <c r="DL17" s="178"/>
      <c r="DM17" s="178"/>
      <c r="DN17" s="178"/>
      <c r="DO17" s="178"/>
      <c r="DP17" s="178"/>
      <c r="DQ17" s="178"/>
      <c r="DR17" s="178"/>
      <c r="DS17" s="178"/>
      <c r="DT17" s="178"/>
      <c r="DU17" s="178"/>
      <c r="DV17" s="178"/>
      <c r="DW17" s="178"/>
    </row>
    <row r="18" spans="1:127" ht="13.5" customHeight="1" x14ac:dyDescent="0.25">
      <c r="A18" s="158"/>
      <c r="B18" s="276">
        <v>7.26</v>
      </c>
      <c r="C18" s="39">
        <v>236</v>
      </c>
      <c r="D18" s="283">
        <f t="shared" si="0"/>
        <v>21.475999999999999</v>
      </c>
      <c r="E18" s="161">
        <v>499</v>
      </c>
      <c r="F18" s="284">
        <f t="shared" si="5"/>
        <v>11.475999999999999</v>
      </c>
      <c r="G18" s="241">
        <f t="shared" si="1"/>
        <v>80.583748241596481</v>
      </c>
      <c r="H18" s="140">
        <f t="shared" si="2"/>
        <v>20.14593706039912</v>
      </c>
      <c r="I18" s="140">
        <f t="shared" si="3"/>
        <v>76.029507238548291</v>
      </c>
      <c r="J18" s="271">
        <f t="shared" si="4"/>
        <v>20.741111113845388</v>
      </c>
      <c r="K18" s="129"/>
      <c r="L18" s="4"/>
      <c r="M18" s="15"/>
      <c r="N18" s="15"/>
      <c r="O18" s="15"/>
      <c r="P18" s="178"/>
      <c r="Q18" s="178"/>
      <c r="R18" s="178"/>
      <c r="S18" s="178"/>
      <c r="T18" s="178"/>
      <c r="U18" s="178"/>
      <c r="V18" s="178"/>
      <c r="W18" s="178"/>
      <c r="X18" s="178"/>
      <c r="Y18" s="178"/>
      <c r="Z18" s="178"/>
      <c r="AA18" s="178"/>
      <c r="AB18" s="178"/>
      <c r="AC18" s="178"/>
      <c r="AD18" s="178"/>
      <c r="AE18" s="178"/>
      <c r="AF18" s="178"/>
      <c r="AG18" s="178"/>
      <c r="AH18" s="178"/>
      <c r="AI18" s="178"/>
      <c r="AJ18" s="178"/>
      <c r="AK18" s="178"/>
      <c r="AL18" s="178"/>
      <c r="AM18" s="178"/>
      <c r="AN18" s="178"/>
      <c r="AO18" s="178"/>
      <c r="AP18" s="178"/>
      <c r="AQ18" s="178"/>
      <c r="AR18" s="178"/>
      <c r="AS18" s="178"/>
      <c r="AT18" s="178"/>
      <c r="AU18" s="178"/>
      <c r="AV18" s="178"/>
      <c r="AW18" s="178"/>
      <c r="AX18" s="178"/>
      <c r="AY18" s="178"/>
      <c r="AZ18" s="178"/>
      <c r="BA18" s="178"/>
      <c r="BB18" s="178"/>
      <c r="BC18" s="178"/>
      <c r="BD18" s="178"/>
      <c r="BE18" s="178"/>
      <c r="BF18" s="178"/>
      <c r="BG18" s="178"/>
      <c r="BH18" s="178"/>
      <c r="BI18" s="178"/>
      <c r="BJ18" s="178"/>
      <c r="BK18" s="178"/>
      <c r="BL18" s="178"/>
      <c r="BM18" s="178"/>
      <c r="BN18" s="178"/>
      <c r="BO18" s="178"/>
      <c r="BP18" s="178"/>
      <c r="BQ18" s="178"/>
      <c r="BR18" s="178"/>
      <c r="BS18" s="178"/>
      <c r="BT18" s="178"/>
      <c r="BU18" s="178"/>
      <c r="BV18" s="178"/>
      <c r="BW18" s="178"/>
      <c r="BX18" s="178"/>
      <c r="BY18" s="178"/>
      <c r="BZ18" s="178"/>
      <c r="CA18" s="178"/>
      <c r="CB18" s="178"/>
      <c r="CC18" s="178"/>
      <c r="CD18" s="178"/>
      <c r="CE18" s="178"/>
      <c r="CF18" s="178"/>
      <c r="CG18" s="178"/>
      <c r="CH18" s="178"/>
      <c r="CI18" s="178"/>
      <c r="CJ18" s="178"/>
      <c r="CK18" s="178"/>
      <c r="CL18" s="178"/>
      <c r="CM18" s="178"/>
      <c r="CN18" s="178"/>
      <c r="CO18" s="178"/>
      <c r="CP18" s="178"/>
      <c r="CQ18" s="178"/>
      <c r="CR18" s="178"/>
      <c r="CS18" s="178"/>
      <c r="CT18" s="178"/>
      <c r="CU18" s="178"/>
      <c r="CV18" s="178"/>
      <c r="CW18" s="178"/>
      <c r="CX18" s="178"/>
      <c r="CY18" s="178"/>
      <c r="CZ18" s="178"/>
      <c r="DA18" s="178"/>
      <c r="DB18" s="178"/>
      <c r="DC18" s="178"/>
      <c r="DD18" s="178"/>
      <c r="DE18" s="178"/>
      <c r="DF18" s="178"/>
      <c r="DG18" s="178"/>
      <c r="DH18" s="178"/>
      <c r="DI18" s="178"/>
      <c r="DJ18" s="178"/>
      <c r="DK18" s="178"/>
      <c r="DL18" s="178"/>
      <c r="DM18" s="178"/>
      <c r="DN18" s="178"/>
      <c r="DO18" s="178"/>
      <c r="DP18" s="178"/>
      <c r="DQ18" s="178"/>
      <c r="DR18" s="178"/>
      <c r="DS18" s="178"/>
      <c r="DT18" s="178"/>
      <c r="DU18" s="178"/>
      <c r="DV18" s="178"/>
      <c r="DW18" s="178"/>
    </row>
    <row r="19" spans="1:127" ht="13.5" customHeight="1" x14ac:dyDescent="0.25">
      <c r="A19" s="158"/>
      <c r="B19" s="276">
        <v>6.82</v>
      </c>
      <c r="C19" s="49">
        <v>249</v>
      </c>
      <c r="D19" s="283">
        <f t="shared" si="0"/>
        <v>22.658999999999999</v>
      </c>
      <c r="E19" s="162">
        <v>250</v>
      </c>
      <c r="F19" s="284">
        <f t="shared" si="5"/>
        <v>13.265060606060604</v>
      </c>
      <c r="G19" s="241">
        <f t="shared" si="1"/>
        <v>67.004488855795103</v>
      </c>
      <c r="H19" s="140">
        <f t="shared" si="2"/>
        <v>16.751122213948776</v>
      </c>
      <c r="I19" s="140">
        <f t="shared" si="3"/>
        <v>66.746702029860117</v>
      </c>
      <c r="J19" s="271">
        <f t="shared" si="4"/>
        <v>6.645404762563456E-2</v>
      </c>
      <c r="K19" s="129"/>
      <c r="L19" s="4"/>
      <c r="M19" s="15"/>
      <c r="N19" s="15"/>
      <c r="O19" s="15"/>
      <c r="P19" s="178"/>
      <c r="Q19" s="178"/>
      <c r="R19" s="178"/>
      <c r="S19" s="178"/>
      <c r="T19" s="178"/>
      <c r="U19" s="178"/>
      <c r="V19" s="178"/>
      <c r="W19" s="178"/>
      <c r="X19" s="178"/>
      <c r="Y19" s="178"/>
      <c r="Z19" s="178"/>
      <c r="AA19" s="178"/>
      <c r="AB19" s="178"/>
      <c r="AC19" s="178"/>
      <c r="AD19" s="178"/>
      <c r="AE19" s="178"/>
      <c r="AF19" s="178"/>
      <c r="AG19" s="178"/>
      <c r="AH19" s="178"/>
      <c r="AI19" s="178"/>
      <c r="AJ19" s="178"/>
      <c r="AK19" s="178"/>
      <c r="AL19" s="178"/>
      <c r="AM19" s="178"/>
      <c r="AN19" s="178"/>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c r="CS19" s="178"/>
      <c r="CT19" s="178"/>
      <c r="CU19" s="178"/>
      <c r="CV19" s="178"/>
      <c r="CW19" s="178"/>
      <c r="CX19" s="178"/>
      <c r="CY19" s="178"/>
      <c r="CZ19" s="178"/>
      <c r="DA19" s="178"/>
      <c r="DB19" s="178"/>
      <c r="DC19" s="178"/>
      <c r="DD19" s="178"/>
      <c r="DE19" s="178"/>
      <c r="DF19" s="178"/>
      <c r="DG19" s="178"/>
      <c r="DH19" s="178"/>
      <c r="DI19" s="178"/>
      <c r="DJ19" s="178"/>
      <c r="DK19" s="178"/>
      <c r="DL19" s="178"/>
      <c r="DM19" s="178"/>
      <c r="DN19" s="178"/>
      <c r="DO19" s="178"/>
      <c r="DP19" s="178"/>
      <c r="DQ19" s="178"/>
      <c r="DR19" s="178"/>
      <c r="DS19" s="178"/>
      <c r="DT19" s="178"/>
      <c r="DU19" s="178"/>
      <c r="DV19" s="178"/>
      <c r="DW19" s="178"/>
    </row>
    <row r="20" spans="1:127" ht="13.5" customHeight="1" x14ac:dyDescent="0.25">
      <c r="A20" s="158"/>
      <c r="B20" s="276">
        <v>4.5999999999999996</v>
      </c>
      <c r="C20" s="49">
        <v>293</v>
      </c>
      <c r="D20" s="283">
        <f t="shared" si="0"/>
        <v>26.663</v>
      </c>
      <c r="E20" s="162">
        <v>100</v>
      </c>
      <c r="F20" s="284">
        <f t="shared" si="5"/>
        <v>20.326911845730027</v>
      </c>
      <c r="G20" s="241">
        <f t="shared" si="1"/>
        <v>35.325313410530853</v>
      </c>
      <c r="H20" s="140">
        <f t="shared" si="2"/>
        <v>8.8313283526327133</v>
      </c>
      <c r="I20" s="140">
        <f t="shared" si="3"/>
        <v>35.83513419249423</v>
      </c>
      <c r="J20" s="271">
        <f t="shared" si="4"/>
        <v>0.2599172297217493</v>
      </c>
      <c r="K20" s="129"/>
      <c r="L20" s="4"/>
      <c r="M20" s="15"/>
      <c r="N20" s="15"/>
      <c r="O20" s="15"/>
      <c r="P20" s="178"/>
      <c r="Q20" s="178"/>
      <c r="R20" s="178"/>
      <c r="S20" s="178"/>
      <c r="T20" s="178"/>
      <c r="U20" s="178"/>
      <c r="V20" s="178"/>
      <c r="W20" s="178"/>
      <c r="X20" s="178"/>
      <c r="Y20" s="178"/>
      <c r="Z20" s="178"/>
      <c r="AA20" s="178"/>
      <c r="AB20" s="178"/>
      <c r="AC20" s="178"/>
      <c r="AD20" s="178"/>
      <c r="AE20" s="178"/>
      <c r="AF20" s="178"/>
      <c r="AG20" s="178"/>
      <c r="AH20" s="178"/>
      <c r="AI20" s="178"/>
      <c r="AJ20" s="178"/>
      <c r="AK20" s="178"/>
      <c r="AL20" s="178"/>
      <c r="AM20" s="178"/>
      <c r="AN20" s="178"/>
      <c r="AO20" s="178"/>
      <c r="AP20" s="178"/>
      <c r="AQ20" s="178"/>
      <c r="AR20" s="178"/>
      <c r="AS20" s="178"/>
      <c r="AT20" s="178"/>
      <c r="AU20" s="178"/>
      <c r="AV20" s="178"/>
      <c r="AW20" s="178"/>
      <c r="AX20" s="178"/>
      <c r="AY20" s="178"/>
      <c r="AZ20" s="178"/>
      <c r="BA20" s="17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78"/>
      <c r="CS20" s="178"/>
      <c r="CT20" s="178"/>
      <c r="CU20" s="178"/>
      <c r="CV20" s="178"/>
      <c r="CW20" s="178"/>
      <c r="CX20" s="178"/>
      <c r="CY20" s="178"/>
      <c r="CZ20" s="178"/>
      <c r="DA20" s="178"/>
      <c r="DB20" s="178"/>
      <c r="DC20" s="178"/>
      <c r="DD20" s="178"/>
      <c r="DE20" s="178"/>
      <c r="DF20" s="178"/>
      <c r="DG20" s="178"/>
      <c r="DH20" s="178"/>
      <c r="DI20" s="178"/>
      <c r="DJ20" s="178"/>
      <c r="DK20" s="178"/>
      <c r="DL20" s="178"/>
      <c r="DM20" s="178"/>
      <c r="DN20" s="178"/>
      <c r="DO20" s="178"/>
      <c r="DP20" s="178"/>
      <c r="DQ20" s="178"/>
      <c r="DR20" s="178"/>
      <c r="DS20" s="178"/>
      <c r="DT20" s="178"/>
      <c r="DU20" s="178"/>
      <c r="DV20" s="178"/>
      <c r="DW20" s="178"/>
    </row>
    <row r="21" spans="1:127" ht="13.5" customHeight="1" x14ac:dyDescent="0.25">
      <c r="A21" s="158"/>
      <c r="B21" s="276">
        <v>2.58</v>
      </c>
      <c r="C21" s="49">
        <v>326</v>
      </c>
      <c r="D21" s="283">
        <f t="shared" si="0"/>
        <v>29.666</v>
      </c>
      <c r="E21" s="162">
        <v>51</v>
      </c>
      <c r="F21" s="284">
        <f t="shared" si="5"/>
        <v>26.112280991735538</v>
      </c>
      <c r="G21" s="241">
        <f t="shared" si="1"/>
        <v>18.976967319317669</v>
      </c>
      <c r="H21" s="140">
        <f t="shared" si="2"/>
        <v>4.7442418298294173</v>
      </c>
      <c r="I21" s="140">
        <f t="shared" si="3"/>
        <v>19.072084975346758</v>
      </c>
      <c r="J21" s="271">
        <f t="shared" si="4"/>
        <v>9.047368488468082E-3</v>
      </c>
      <c r="K21" s="129"/>
      <c r="L21" s="4"/>
      <c r="M21" s="15"/>
      <c r="N21" s="15"/>
      <c r="O21" s="15"/>
      <c r="P21" s="178"/>
      <c r="Q21" s="178"/>
      <c r="R21" s="178"/>
      <c r="S21" s="178"/>
      <c r="T21" s="178"/>
      <c r="U21" s="178"/>
      <c r="V21" s="178"/>
      <c r="W21" s="178"/>
      <c r="X21" s="178"/>
      <c r="Y21" s="178"/>
      <c r="Z21" s="178"/>
      <c r="AA21" s="178"/>
      <c r="AB21" s="178"/>
      <c r="AC21" s="178"/>
      <c r="AD21" s="178"/>
      <c r="AE21" s="178"/>
      <c r="AF21" s="178"/>
      <c r="AG21" s="178"/>
      <c r="AH21" s="178"/>
      <c r="AI21" s="178"/>
      <c r="AJ21" s="178"/>
      <c r="AK21" s="178"/>
      <c r="AL21" s="178"/>
      <c r="AM21" s="178"/>
      <c r="AN21" s="178"/>
      <c r="AO21" s="178"/>
      <c r="AP21" s="178"/>
      <c r="AQ21" s="178"/>
      <c r="AR21" s="178"/>
      <c r="AS21" s="178"/>
      <c r="AT21" s="178"/>
      <c r="AU21" s="178"/>
      <c r="AV21" s="178"/>
      <c r="AW21" s="178"/>
      <c r="AX21" s="178"/>
      <c r="AY21" s="178"/>
      <c r="AZ21" s="178"/>
      <c r="BA21" s="178"/>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78"/>
      <c r="CS21" s="178"/>
      <c r="CT21" s="178"/>
      <c r="CU21" s="178"/>
      <c r="CV21" s="178"/>
      <c r="CW21" s="178"/>
      <c r="CX21" s="178"/>
      <c r="CY21" s="178"/>
      <c r="CZ21" s="178"/>
      <c r="DA21" s="178"/>
      <c r="DB21" s="178"/>
      <c r="DC21" s="178"/>
      <c r="DD21" s="178"/>
      <c r="DE21" s="178"/>
      <c r="DF21" s="178"/>
      <c r="DG21" s="178"/>
      <c r="DH21" s="178"/>
      <c r="DI21" s="178"/>
      <c r="DJ21" s="178"/>
      <c r="DK21" s="178"/>
      <c r="DL21" s="178"/>
      <c r="DM21" s="178"/>
      <c r="DN21" s="178"/>
      <c r="DO21" s="178"/>
      <c r="DP21" s="178"/>
      <c r="DQ21" s="178"/>
      <c r="DR21" s="178"/>
      <c r="DS21" s="178"/>
      <c r="DT21" s="178"/>
      <c r="DU21" s="178"/>
      <c r="DV21" s="178"/>
      <c r="DW21" s="178"/>
    </row>
    <row r="22" spans="1:127" ht="13.5" customHeight="1" x14ac:dyDescent="0.25">
      <c r="A22" s="158"/>
      <c r="B22" s="276">
        <v>1.1599999999999999</v>
      </c>
      <c r="C22" s="49">
        <v>319</v>
      </c>
      <c r="D22" s="283">
        <f t="shared" si="0"/>
        <v>29.029</v>
      </c>
      <c r="E22" s="162">
        <v>25</v>
      </c>
      <c r="F22" s="284">
        <f t="shared" si="5"/>
        <v>27.43120385674931</v>
      </c>
      <c r="G22" s="241">
        <f t="shared" si="1"/>
        <v>10.026015418025967</v>
      </c>
      <c r="H22" s="140">
        <f t="shared" si="2"/>
        <v>2.5065038545064917</v>
      </c>
      <c r="I22" s="140">
        <f t="shared" si="3"/>
        <v>9.4978249889146369</v>
      </c>
      <c r="J22" s="271">
        <f t="shared" si="4"/>
        <v>0.27898512940481091</v>
      </c>
      <c r="K22" s="129"/>
      <c r="L22" s="4"/>
      <c r="M22" s="15"/>
      <c r="N22" s="15"/>
      <c r="O22" s="15"/>
      <c r="P22" s="178"/>
      <c r="Q22" s="178"/>
      <c r="R22" s="178"/>
      <c r="S22" s="178"/>
      <c r="T22" s="178"/>
      <c r="U22" s="178"/>
      <c r="V22" s="178"/>
      <c r="W22" s="178"/>
      <c r="X22" s="178"/>
      <c r="Y22" s="178"/>
      <c r="Z22" s="178"/>
      <c r="AA22" s="178"/>
      <c r="AB22" s="178"/>
      <c r="AC22" s="178"/>
      <c r="AD22" s="178"/>
      <c r="AE22" s="178"/>
      <c r="AF22" s="178"/>
      <c r="AG22" s="178"/>
      <c r="AH22" s="178"/>
      <c r="AI22" s="178"/>
      <c r="AJ22" s="178"/>
      <c r="AK22" s="178"/>
      <c r="AL22" s="178"/>
      <c r="AM22" s="178"/>
      <c r="AN22" s="178"/>
      <c r="AO22" s="178"/>
      <c r="AP22" s="178"/>
      <c r="AQ22" s="178"/>
      <c r="AR22" s="178"/>
      <c r="AS22" s="178"/>
      <c r="AT22" s="178"/>
      <c r="AU22" s="178"/>
      <c r="AV22" s="178"/>
      <c r="AW22" s="178"/>
      <c r="AX22" s="178"/>
      <c r="AY22" s="178"/>
      <c r="AZ22" s="178"/>
      <c r="BA22" s="178"/>
      <c r="BB22" s="178"/>
      <c r="BC22" s="178"/>
      <c r="BD22" s="178"/>
      <c r="BE22" s="178"/>
      <c r="BF22" s="178"/>
      <c r="BG22" s="178"/>
      <c r="BH22" s="178"/>
      <c r="BI22" s="178"/>
      <c r="BJ22" s="178"/>
      <c r="BK22" s="178"/>
      <c r="BL22" s="178"/>
      <c r="BM22" s="178"/>
      <c r="BN22" s="178"/>
      <c r="BO22" s="178"/>
      <c r="BP22" s="178"/>
      <c r="BQ22" s="178"/>
      <c r="BR22" s="178"/>
      <c r="BS22" s="178"/>
      <c r="BT22" s="178"/>
      <c r="BU22" s="178"/>
      <c r="BV22" s="178"/>
      <c r="BW22" s="178"/>
      <c r="BX22" s="178"/>
      <c r="BY22" s="178"/>
      <c r="BZ22" s="178"/>
      <c r="CA22" s="178"/>
      <c r="CB22" s="178"/>
      <c r="CC22" s="178"/>
      <c r="CD22" s="178"/>
      <c r="CE22" s="178"/>
      <c r="CF22" s="178"/>
      <c r="CG22" s="178"/>
      <c r="CH22" s="178"/>
      <c r="CI22" s="178"/>
      <c r="CJ22" s="178"/>
      <c r="CK22" s="178"/>
      <c r="CL22" s="178"/>
      <c r="CM22" s="178"/>
      <c r="CN22" s="178"/>
      <c r="CO22" s="178"/>
      <c r="CP22" s="178"/>
      <c r="CQ22" s="178"/>
      <c r="CR22" s="178"/>
      <c r="CS22" s="178"/>
      <c r="CT22" s="178"/>
      <c r="CU22" s="178"/>
      <c r="CV22" s="178"/>
      <c r="CW22" s="178"/>
      <c r="CX22" s="178"/>
      <c r="CY22" s="178"/>
      <c r="CZ22" s="178"/>
      <c r="DA22" s="178"/>
      <c r="DB22" s="178"/>
      <c r="DC22" s="178"/>
      <c r="DD22" s="178"/>
      <c r="DE22" s="178"/>
      <c r="DF22" s="178"/>
      <c r="DG22" s="178"/>
      <c r="DH22" s="178"/>
      <c r="DI22" s="178"/>
      <c r="DJ22" s="178"/>
      <c r="DK22" s="178"/>
      <c r="DL22" s="178"/>
      <c r="DM22" s="178"/>
      <c r="DN22" s="178"/>
      <c r="DO22" s="178"/>
      <c r="DP22" s="178"/>
      <c r="DQ22" s="178"/>
      <c r="DR22" s="178"/>
      <c r="DS22" s="178"/>
      <c r="DT22" s="178"/>
      <c r="DU22" s="178"/>
      <c r="DV22" s="178"/>
      <c r="DW22" s="178"/>
    </row>
    <row r="23" spans="1:127" ht="13.5" customHeight="1" x14ac:dyDescent="0.25">
      <c r="A23" s="158"/>
      <c r="B23" s="276">
        <v>0.26800000000000002</v>
      </c>
      <c r="C23" s="49">
        <v>378</v>
      </c>
      <c r="D23" s="283">
        <f t="shared" si="0"/>
        <v>34.398000000000003</v>
      </c>
      <c r="E23" s="162">
        <v>10</v>
      </c>
      <c r="F23" s="284">
        <f t="shared" si="5"/>
        <v>34.028853994490362</v>
      </c>
      <c r="G23" s="241">
        <f t="shared" si="1"/>
        <v>4.2945244669661014</v>
      </c>
      <c r="H23" s="140">
        <f t="shared" si="2"/>
        <v>1.0736311167415253</v>
      </c>
      <c r="I23" s="140">
        <f t="shared" si="3"/>
        <v>3.8280376978160606</v>
      </c>
      <c r="J23" s="271">
        <f t="shared" si="4"/>
        <v>0.2176099057920434</v>
      </c>
      <c r="K23" s="129"/>
      <c r="L23" s="4"/>
      <c r="M23" s="15"/>
      <c r="N23" s="15"/>
      <c r="O23" s="15"/>
      <c r="P23" s="178"/>
      <c r="Q23" s="178"/>
      <c r="R23" s="178"/>
      <c r="S23" s="178"/>
      <c r="T23" s="178"/>
      <c r="U23" s="178"/>
      <c r="V23" s="178"/>
      <c r="W23" s="178"/>
      <c r="X23" s="178"/>
      <c r="Y23" s="178"/>
      <c r="Z23" s="178"/>
      <c r="AA23" s="178"/>
      <c r="AB23" s="178"/>
      <c r="AC23" s="178"/>
      <c r="AD23" s="178"/>
      <c r="AE23" s="178"/>
      <c r="AF23" s="178"/>
      <c r="AG23" s="178"/>
      <c r="AH23" s="178"/>
      <c r="AI23" s="178"/>
      <c r="AJ23" s="178"/>
      <c r="AK23" s="178"/>
      <c r="AL23" s="178"/>
      <c r="AM23" s="178"/>
      <c r="AN23" s="178"/>
      <c r="AO23" s="178"/>
      <c r="AP23" s="178"/>
      <c r="AQ23" s="178"/>
      <c r="AR23" s="178"/>
      <c r="AS23" s="178"/>
      <c r="AT23" s="178"/>
      <c r="AU23" s="178"/>
      <c r="AV23" s="178"/>
      <c r="AW23" s="178"/>
      <c r="AX23" s="178"/>
      <c r="AY23" s="178"/>
      <c r="AZ23" s="178"/>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178"/>
      <c r="CL23" s="178"/>
      <c r="CM23" s="178"/>
      <c r="CN23" s="178"/>
      <c r="CO23" s="178"/>
      <c r="CP23" s="178"/>
      <c r="CQ23" s="178"/>
      <c r="CR23" s="178"/>
      <c r="CS23" s="178"/>
      <c r="CT23" s="178"/>
      <c r="CU23" s="178"/>
      <c r="CV23" s="178"/>
      <c r="CW23" s="178"/>
      <c r="CX23" s="178"/>
      <c r="CY23" s="178"/>
      <c r="CZ23" s="178"/>
      <c r="DA23" s="178"/>
      <c r="DB23" s="178"/>
      <c r="DC23" s="178"/>
      <c r="DD23" s="178"/>
      <c r="DE23" s="178"/>
      <c r="DF23" s="178"/>
      <c r="DG23" s="178"/>
      <c r="DH23" s="178"/>
      <c r="DI23" s="178"/>
      <c r="DJ23" s="178"/>
      <c r="DK23" s="178"/>
      <c r="DL23" s="178"/>
      <c r="DM23" s="178"/>
      <c r="DN23" s="178"/>
      <c r="DO23" s="178"/>
      <c r="DP23" s="178"/>
      <c r="DQ23" s="178"/>
      <c r="DR23" s="178"/>
      <c r="DS23" s="178"/>
      <c r="DT23" s="178"/>
      <c r="DU23" s="178"/>
      <c r="DV23" s="178"/>
      <c r="DW23" s="178"/>
    </row>
    <row r="24" spans="1:127" ht="13.5" customHeight="1" x14ac:dyDescent="0.25">
      <c r="A24" s="158"/>
      <c r="B24" s="276"/>
      <c r="C24" s="49"/>
      <c r="D24" s="283" t="str">
        <f t="shared" si="0"/>
        <v/>
      </c>
      <c r="E24" s="162"/>
      <c r="F24" s="284" t="str">
        <f t="shared" si="5"/>
        <v/>
      </c>
      <c r="G24" s="241" t="str">
        <f t="shared" si="1"/>
        <v/>
      </c>
      <c r="H24" s="140" t="str">
        <f t="shared" si="2"/>
        <v/>
      </c>
      <c r="I24" s="140" t="str">
        <f t="shared" si="3"/>
        <v/>
      </c>
      <c r="J24" s="271" t="str">
        <f t="shared" si="4"/>
        <v/>
      </c>
      <c r="K24" s="129"/>
      <c r="L24" s="4"/>
      <c r="M24" s="15"/>
      <c r="N24" s="15"/>
      <c r="O24" s="15"/>
      <c r="P24" s="178"/>
      <c r="Q24" s="178"/>
      <c r="R24" s="178"/>
      <c r="S24" s="178"/>
      <c r="T24" s="178"/>
      <c r="U24" s="178"/>
      <c r="V24" s="178"/>
      <c r="W24" s="178"/>
      <c r="X24" s="178"/>
      <c r="Y24" s="178"/>
      <c r="Z24" s="178"/>
      <c r="AA24" s="178"/>
      <c r="AB24" s="178"/>
      <c r="AC24" s="178"/>
      <c r="AD24" s="178"/>
      <c r="AE24" s="178"/>
      <c r="AF24" s="178"/>
      <c r="AG24" s="178"/>
      <c r="AH24" s="178"/>
      <c r="AI24" s="178"/>
      <c r="AJ24" s="178"/>
      <c r="AK24" s="178"/>
      <c r="AL24" s="178"/>
      <c r="AM24" s="178"/>
      <c r="AN24" s="178"/>
      <c r="AO24" s="178"/>
      <c r="AP24" s="178"/>
      <c r="AQ24" s="178"/>
      <c r="AR24" s="178"/>
      <c r="AS24" s="178"/>
      <c r="AT24" s="178"/>
      <c r="AU24" s="178"/>
      <c r="AV24" s="178"/>
      <c r="AW24" s="178"/>
      <c r="AX24" s="178"/>
      <c r="AY24" s="178"/>
      <c r="AZ24" s="178"/>
      <c r="BA24" s="178"/>
      <c r="BB24" s="178"/>
      <c r="BC24" s="178"/>
      <c r="BD24" s="178"/>
      <c r="BE24" s="178"/>
      <c r="BF24" s="178"/>
      <c r="BG24" s="178"/>
      <c r="BH24" s="178"/>
      <c r="BI24" s="178"/>
      <c r="BJ24" s="178"/>
      <c r="BK24" s="178"/>
      <c r="BL24" s="178"/>
      <c r="BM24" s="178"/>
      <c r="BN24" s="178"/>
      <c r="BO24" s="178"/>
      <c r="BP24" s="178"/>
      <c r="BQ24" s="178"/>
      <c r="BR24" s="178"/>
      <c r="BS24" s="178"/>
      <c r="BT24" s="178"/>
      <c r="BU24" s="178"/>
      <c r="BV24" s="178"/>
      <c r="BW24" s="178"/>
      <c r="BX24" s="178"/>
      <c r="BY24" s="178"/>
      <c r="BZ24" s="178"/>
      <c r="CA24" s="178"/>
      <c r="CB24" s="178"/>
      <c r="CC24" s="178"/>
      <c r="CD24" s="178"/>
      <c r="CE24" s="178"/>
      <c r="CF24" s="178"/>
      <c r="CG24" s="178"/>
      <c r="CH24" s="178"/>
      <c r="CI24" s="178"/>
      <c r="CJ24" s="178"/>
      <c r="CK24" s="178"/>
      <c r="CL24" s="178"/>
      <c r="CM24" s="178"/>
      <c r="CN24" s="178"/>
      <c r="CO24" s="178"/>
      <c r="CP24" s="178"/>
      <c r="CQ24" s="178"/>
      <c r="CR24" s="178"/>
      <c r="CS24" s="178"/>
      <c r="CT24" s="178"/>
      <c r="CU24" s="178"/>
      <c r="CV24" s="178"/>
      <c r="CW24" s="178"/>
      <c r="CX24" s="178"/>
      <c r="CY24" s="178"/>
      <c r="CZ24" s="178"/>
      <c r="DA24" s="178"/>
      <c r="DB24" s="178"/>
      <c r="DC24" s="178"/>
      <c r="DD24" s="178"/>
      <c r="DE24" s="178"/>
      <c r="DF24" s="178"/>
      <c r="DG24" s="178"/>
      <c r="DH24" s="178"/>
      <c r="DI24" s="178"/>
      <c r="DJ24" s="178"/>
      <c r="DK24" s="178"/>
      <c r="DL24" s="178"/>
      <c r="DM24" s="178"/>
      <c r="DN24" s="178"/>
      <c r="DO24" s="178"/>
      <c r="DP24" s="178"/>
      <c r="DQ24" s="178"/>
      <c r="DR24" s="178"/>
      <c r="DS24" s="178"/>
      <c r="DT24" s="178"/>
      <c r="DU24" s="178"/>
      <c r="DV24" s="178"/>
      <c r="DW24" s="178"/>
    </row>
    <row r="25" spans="1:127" ht="13.5" customHeight="1" x14ac:dyDescent="0.25">
      <c r="A25" s="158"/>
      <c r="B25" s="276"/>
      <c r="C25" s="49"/>
      <c r="D25" s="283" t="str">
        <f t="shared" si="0"/>
        <v/>
      </c>
      <c r="E25" s="162"/>
      <c r="F25" s="284" t="str">
        <f t="shared" si="5"/>
        <v/>
      </c>
      <c r="G25" s="241" t="str">
        <f t="shared" si="1"/>
        <v/>
      </c>
      <c r="H25" s="140" t="str">
        <f t="shared" si="2"/>
        <v/>
      </c>
      <c r="I25" s="140" t="str">
        <f t="shared" si="3"/>
        <v/>
      </c>
      <c r="J25" s="271" t="str">
        <f t="shared" si="4"/>
        <v/>
      </c>
      <c r="K25" s="129"/>
      <c r="L25" s="4"/>
      <c r="M25" s="15"/>
      <c r="N25" s="15"/>
      <c r="O25" s="15"/>
      <c r="P25" s="178"/>
      <c r="Q25" s="178"/>
      <c r="R25" s="178"/>
      <c r="S25" s="178"/>
      <c r="T25" s="178"/>
      <c r="U25" s="178"/>
      <c r="V25" s="178"/>
      <c r="W25" s="178"/>
      <c r="X25" s="178"/>
      <c r="Y25" s="178"/>
      <c r="Z25" s="178"/>
      <c r="AA25" s="178"/>
      <c r="AB25" s="178"/>
      <c r="AC25" s="178"/>
      <c r="AD25" s="178"/>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78"/>
      <c r="BF25" s="178"/>
      <c r="BG25" s="178"/>
      <c r="BH25" s="178"/>
      <c r="BI25" s="178"/>
      <c r="BJ25" s="178"/>
      <c r="BK25" s="178"/>
      <c r="BL25" s="178"/>
      <c r="BM25" s="178"/>
      <c r="BN25" s="178"/>
      <c r="BO25" s="178"/>
      <c r="BP25" s="178"/>
      <c r="BQ25" s="178"/>
      <c r="BR25" s="178"/>
      <c r="BS25" s="178"/>
      <c r="BT25" s="178"/>
      <c r="BU25" s="178"/>
      <c r="BV25" s="178"/>
      <c r="BW25" s="178"/>
      <c r="BX25" s="178"/>
      <c r="BY25" s="178"/>
      <c r="BZ25" s="178"/>
      <c r="CA25" s="178"/>
      <c r="CB25" s="178"/>
      <c r="CC25" s="178"/>
      <c r="CD25" s="178"/>
      <c r="CE25" s="178"/>
      <c r="CF25" s="178"/>
      <c r="CG25" s="178"/>
      <c r="CH25" s="178"/>
      <c r="CI25" s="178"/>
      <c r="CJ25" s="178"/>
      <c r="CK25" s="178"/>
      <c r="CL25" s="178"/>
      <c r="CM25" s="178"/>
      <c r="CN25" s="178"/>
      <c r="CO25" s="178"/>
      <c r="CP25" s="178"/>
      <c r="CQ25" s="178"/>
      <c r="CR25" s="178"/>
      <c r="CS25" s="178"/>
      <c r="CT25" s="178"/>
      <c r="CU25" s="178"/>
      <c r="CV25" s="178"/>
      <c r="CW25" s="178"/>
      <c r="CX25" s="178"/>
      <c r="CY25" s="178"/>
      <c r="CZ25" s="178"/>
      <c r="DA25" s="178"/>
      <c r="DB25" s="178"/>
      <c r="DC25" s="178"/>
      <c r="DD25" s="178"/>
      <c r="DE25" s="178"/>
      <c r="DF25" s="178"/>
      <c r="DG25" s="178"/>
      <c r="DH25" s="178"/>
      <c r="DI25" s="178"/>
      <c r="DJ25" s="178"/>
      <c r="DK25" s="178"/>
      <c r="DL25" s="178"/>
      <c r="DM25" s="178"/>
      <c r="DN25" s="178"/>
      <c r="DO25" s="178"/>
      <c r="DP25" s="178"/>
      <c r="DQ25" s="178"/>
      <c r="DR25" s="178"/>
      <c r="DS25" s="178"/>
      <c r="DT25" s="178"/>
      <c r="DU25" s="178"/>
      <c r="DV25" s="178"/>
      <c r="DW25" s="178"/>
    </row>
    <row r="26" spans="1:127" ht="13.5" customHeight="1" x14ac:dyDescent="0.25">
      <c r="A26" s="158"/>
      <c r="B26" s="277"/>
      <c r="C26" s="163"/>
      <c r="D26" s="283" t="str">
        <f t="shared" si="0"/>
        <v/>
      </c>
      <c r="E26" s="162"/>
      <c r="F26" s="284" t="str">
        <f t="shared" si="5"/>
        <v/>
      </c>
      <c r="G26" s="241" t="str">
        <f t="shared" si="1"/>
        <v/>
      </c>
      <c r="H26" s="140" t="str">
        <f t="shared" si="2"/>
        <v/>
      </c>
      <c r="I26" s="140" t="str">
        <f t="shared" si="3"/>
        <v/>
      </c>
      <c r="J26" s="271" t="str">
        <f t="shared" si="4"/>
        <v/>
      </c>
      <c r="K26" s="129"/>
      <c r="L26" s="4"/>
      <c r="M26" s="15"/>
      <c r="N26" s="15"/>
      <c r="O26" s="15"/>
      <c r="P26" s="178"/>
      <c r="Q26" s="178"/>
      <c r="R26" s="178"/>
      <c r="S26" s="178"/>
      <c r="T26" s="178"/>
      <c r="U26" s="178"/>
      <c r="V26" s="178"/>
      <c r="W26" s="178"/>
      <c r="X26" s="178"/>
      <c r="Y26" s="178"/>
      <c r="Z26" s="178"/>
      <c r="AA26" s="178"/>
      <c r="AB26" s="178"/>
      <c r="AC26" s="178"/>
      <c r="AD26" s="178"/>
      <c r="AE26" s="178"/>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c r="CS26" s="178"/>
      <c r="CT26" s="178"/>
      <c r="CU26" s="178"/>
      <c r="CV26" s="178"/>
      <c r="CW26" s="178"/>
      <c r="CX26" s="178"/>
      <c r="CY26" s="178"/>
      <c r="CZ26" s="178"/>
      <c r="DA26" s="178"/>
      <c r="DB26" s="178"/>
      <c r="DC26" s="178"/>
      <c r="DD26" s="178"/>
      <c r="DE26" s="178"/>
      <c r="DF26" s="178"/>
      <c r="DG26" s="178"/>
      <c r="DH26" s="178"/>
      <c r="DI26" s="178"/>
      <c r="DJ26" s="178"/>
      <c r="DK26" s="178"/>
      <c r="DL26" s="178"/>
      <c r="DM26" s="178"/>
      <c r="DN26" s="178"/>
      <c r="DO26" s="178"/>
      <c r="DP26" s="178"/>
      <c r="DQ26" s="178"/>
      <c r="DR26" s="178"/>
      <c r="DS26" s="178"/>
      <c r="DT26" s="178"/>
      <c r="DU26" s="178"/>
      <c r="DV26" s="178"/>
      <c r="DW26" s="178"/>
    </row>
    <row r="27" spans="1:127" ht="13.5" customHeight="1" x14ac:dyDescent="0.25">
      <c r="A27" s="158"/>
      <c r="B27" s="277"/>
      <c r="C27" s="163"/>
      <c r="D27" s="283" t="str">
        <f t="shared" si="0"/>
        <v/>
      </c>
      <c r="E27" s="162"/>
      <c r="F27" s="284" t="str">
        <f t="shared" si="5"/>
        <v/>
      </c>
      <c r="G27" s="241" t="str">
        <f t="shared" si="1"/>
        <v/>
      </c>
      <c r="H27" s="140" t="str">
        <f t="shared" si="2"/>
        <v/>
      </c>
      <c r="I27" s="140" t="str">
        <f t="shared" si="3"/>
        <v/>
      </c>
      <c r="J27" s="271" t="str">
        <f t="shared" si="4"/>
        <v/>
      </c>
      <c r="K27" s="129"/>
      <c r="L27" s="4"/>
      <c r="M27" s="15"/>
      <c r="N27" s="15"/>
      <c r="O27" s="15"/>
      <c r="P27" s="178"/>
      <c r="Q27" s="178"/>
      <c r="R27" s="178"/>
      <c r="S27" s="178"/>
      <c r="T27" s="178"/>
      <c r="U27" s="178"/>
      <c r="V27" s="178"/>
      <c r="W27" s="178"/>
      <c r="X27" s="178"/>
      <c r="Y27" s="178"/>
      <c r="Z27" s="178"/>
      <c r="AA27" s="178"/>
      <c r="AB27" s="178"/>
      <c r="AC27" s="178"/>
      <c r="AD27" s="178"/>
      <c r="AE27" s="178"/>
      <c r="AF27" s="178"/>
      <c r="AG27" s="178"/>
      <c r="AH27" s="178"/>
      <c r="AI27" s="178"/>
      <c r="AJ27" s="178"/>
      <c r="AK27" s="178"/>
      <c r="AL27" s="178"/>
      <c r="AM27" s="178"/>
      <c r="AN27" s="178"/>
      <c r="AO27" s="178"/>
      <c r="AP27" s="178"/>
      <c r="AQ27" s="178"/>
      <c r="AR27" s="178"/>
      <c r="AS27" s="178"/>
      <c r="AT27" s="178"/>
      <c r="AU27" s="178"/>
      <c r="AV27" s="178"/>
      <c r="AW27" s="178"/>
      <c r="AX27" s="178"/>
      <c r="AY27" s="178"/>
      <c r="AZ27" s="178"/>
      <c r="BA27" s="178"/>
      <c r="BB27" s="178"/>
      <c r="BC27" s="178"/>
      <c r="BD27" s="178"/>
      <c r="BE27" s="178"/>
      <c r="BF27" s="178"/>
      <c r="BG27" s="178"/>
      <c r="BH27" s="178"/>
      <c r="BI27" s="178"/>
      <c r="BJ27" s="178"/>
      <c r="BK27" s="178"/>
      <c r="BL27" s="178"/>
      <c r="BM27" s="178"/>
      <c r="BN27" s="178"/>
      <c r="BO27" s="178"/>
      <c r="BP27" s="178"/>
      <c r="BQ27" s="178"/>
      <c r="BR27" s="178"/>
      <c r="BS27" s="178"/>
      <c r="BT27" s="178"/>
      <c r="BU27" s="178"/>
      <c r="BV27" s="178"/>
      <c r="BW27" s="178"/>
      <c r="BX27" s="178"/>
      <c r="BY27" s="178"/>
      <c r="BZ27" s="178"/>
      <c r="CA27" s="178"/>
      <c r="CB27" s="178"/>
      <c r="CC27" s="178"/>
      <c r="CD27" s="178"/>
      <c r="CE27" s="178"/>
      <c r="CF27" s="178"/>
      <c r="CG27" s="178"/>
      <c r="CH27" s="178"/>
      <c r="CI27" s="178"/>
      <c r="CJ27" s="178"/>
      <c r="CK27" s="178"/>
      <c r="CL27" s="178"/>
      <c r="CM27" s="178"/>
      <c r="CN27" s="178"/>
      <c r="CO27" s="178"/>
      <c r="CP27" s="178"/>
      <c r="CQ27" s="178"/>
      <c r="CR27" s="178"/>
      <c r="CS27" s="178"/>
      <c r="CT27" s="178"/>
      <c r="CU27" s="178"/>
      <c r="CV27" s="178"/>
      <c r="CW27" s="178"/>
      <c r="CX27" s="178"/>
      <c r="CY27" s="178"/>
      <c r="CZ27" s="178"/>
      <c r="DA27" s="178"/>
      <c r="DB27" s="178"/>
      <c r="DC27" s="178"/>
      <c r="DD27" s="178"/>
      <c r="DE27" s="178"/>
      <c r="DF27" s="178"/>
      <c r="DG27" s="178"/>
      <c r="DH27" s="178"/>
      <c r="DI27" s="178"/>
      <c r="DJ27" s="178"/>
      <c r="DK27" s="178"/>
      <c r="DL27" s="178"/>
      <c r="DM27" s="178"/>
      <c r="DN27" s="178"/>
      <c r="DO27" s="178"/>
      <c r="DP27" s="178"/>
      <c r="DQ27" s="178"/>
      <c r="DR27" s="178"/>
      <c r="DS27" s="178"/>
      <c r="DT27" s="178"/>
      <c r="DU27" s="178"/>
      <c r="DV27" s="178"/>
      <c r="DW27" s="178"/>
    </row>
    <row r="28" spans="1:127" ht="13.5" customHeight="1" x14ac:dyDescent="0.25">
      <c r="A28" s="158"/>
      <c r="B28" s="277"/>
      <c r="C28" s="163"/>
      <c r="D28" s="283" t="str">
        <f t="shared" si="0"/>
        <v/>
      </c>
      <c r="E28" s="162"/>
      <c r="F28" s="284" t="str">
        <f t="shared" si="5"/>
        <v/>
      </c>
      <c r="G28" s="241" t="str">
        <f t="shared" si="1"/>
        <v/>
      </c>
      <c r="H28" s="140" t="str">
        <f t="shared" si="2"/>
        <v/>
      </c>
      <c r="I28" s="140" t="str">
        <f t="shared" si="3"/>
        <v/>
      </c>
      <c r="J28" s="271" t="str">
        <f t="shared" si="4"/>
        <v/>
      </c>
      <c r="K28" s="129"/>
      <c r="L28" s="4"/>
      <c r="M28" s="15"/>
      <c r="N28" s="15"/>
      <c r="O28" s="15"/>
      <c r="P28" s="178"/>
      <c r="Q28" s="178"/>
      <c r="R28" s="178"/>
      <c r="S28" s="178"/>
      <c r="T28" s="178"/>
      <c r="U28" s="178"/>
      <c r="V28" s="178"/>
      <c r="W28" s="178"/>
      <c r="X28" s="178"/>
      <c r="Y28" s="178"/>
      <c r="Z28" s="178"/>
      <c r="AA28" s="178"/>
      <c r="AB28" s="178"/>
      <c r="AC28" s="178"/>
      <c r="AD28" s="178"/>
      <c r="AE28" s="178"/>
      <c r="AF28" s="178"/>
      <c r="AG28" s="178"/>
      <c r="AH28" s="178"/>
      <c r="AI28" s="178"/>
      <c r="AJ28" s="178"/>
      <c r="AK28" s="178"/>
      <c r="AL28" s="178"/>
      <c r="AM28" s="178"/>
      <c r="AN28" s="178"/>
      <c r="AO28" s="178"/>
      <c r="AP28" s="178"/>
      <c r="AQ28" s="178"/>
      <c r="AR28" s="178"/>
      <c r="AS28" s="178"/>
      <c r="AT28" s="178"/>
      <c r="AU28" s="178"/>
      <c r="AV28" s="178"/>
      <c r="AW28" s="178"/>
      <c r="AX28" s="178"/>
      <c r="AY28" s="178"/>
      <c r="AZ28" s="178"/>
      <c r="BA28" s="178"/>
      <c r="BB28" s="178"/>
      <c r="BC28" s="178"/>
      <c r="BD28" s="178"/>
      <c r="BE28" s="178"/>
      <c r="BF28" s="178"/>
      <c r="BG28" s="178"/>
      <c r="BH28" s="178"/>
      <c r="BI28" s="178"/>
      <c r="BJ28" s="178"/>
      <c r="BK28" s="178"/>
      <c r="BL28" s="178"/>
      <c r="BM28" s="178"/>
      <c r="BN28" s="178"/>
      <c r="BO28" s="178"/>
      <c r="BP28" s="178"/>
      <c r="BQ28" s="178"/>
      <c r="BR28" s="178"/>
      <c r="BS28" s="178"/>
      <c r="BT28" s="178"/>
      <c r="BU28" s="178"/>
      <c r="BV28" s="178"/>
      <c r="BW28" s="178"/>
      <c r="BX28" s="178"/>
      <c r="BY28" s="178"/>
      <c r="BZ28" s="178"/>
      <c r="CA28" s="178"/>
      <c r="CB28" s="178"/>
      <c r="CC28" s="178"/>
      <c r="CD28" s="178"/>
      <c r="CE28" s="178"/>
      <c r="CF28" s="178"/>
      <c r="CG28" s="178"/>
      <c r="CH28" s="178"/>
      <c r="CI28" s="178"/>
      <c r="CJ28" s="178"/>
      <c r="CK28" s="178"/>
      <c r="CL28" s="178"/>
      <c r="CM28" s="178"/>
      <c r="CN28" s="178"/>
      <c r="CO28" s="178"/>
      <c r="CP28" s="178"/>
      <c r="CQ28" s="178"/>
      <c r="CR28" s="178"/>
      <c r="CS28" s="178"/>
      <c r="CT28" s="178"/>
      <c r="CU28" s="178"/>
      <c r="CV28" s="178"/>
      <c r="CW28" s="178"/>
      <c r="CX28" s="178"/>
      <c r="CY28" s="178"/>
      <c r="CZ28" s="178"/>
      <c r="DA28" s="178"/>
      <c r="DB28" s="178"/>
      <c r="DC28" s="178"/>
      <c r="DD28" s="178"/>
      <c r="DE28" s="178"/>
      <c r="DF28" s="178"/>
      <c r="DG28" s="178"/>
      <c r="DH28" s="178"/>
      <c r="DI28" s="178"/>
      <c r="DJ28" s="178"/>
      <c r="DK28" s="178"/>
      <c r="DL28" s="178"/>
      <c r="DM28" s="178"/>
      <c r="DN28" s="178"/>
      <c r="DO28" s="178"/>
      <c r="DP28" s="178"/>
      <c r="DQ28" s="178"/>
      <c r="DR28" s="178"/>
      <c r="DS28" s="178"/>
      <c r="DT28" s="178"/>
      <c r="DU28" s="178"/>
      <c r="DV28" s="178"/>
      <c r="DW28" s="178"/>
    </row>
    <row r="29" spans="1:127" ht="13.5" customHeight="1" x14ac:dyDescent="0.25">
      <c r="A29" s="158"/>
      <c r="B29" s="277"/>
      <c r="C29" s="163"/>
      <c r="D29" s="283" t="str">
        <f t="shared" si="0"/>
        <v/>
      </c>
      <c r="E29" s="162"/>
      <c r="F29" s="284" t="str">
        <f t="shared" si="5"/>
        <v/>
      </c>
      <c r="G29" s="241" t="str">
        <f t="shared" si="1"/>
        <v/>
      </c>
      <c r="H29" s="140" t="str">
        <f t="shared" si="2"/>
        <v/>
      </c>
      <c r="I29" s="140" t="str">
        <f t="shared" si="3"/>
        <v/>
      </c>
      <c r="J29" s="271" t="str">
        <f t="shared" si="4"/>
        <v/>
      </c>
      <c r="K29" s="129"/>
      <c r="L29" s="4"/>
      <c r="M29" s="15"/>
      <c r="N29" s="15"/>
      <c r="O29" s="15"/>
      <c r="P29" s="178"/>
      <c r="Q29" s="178"/>
      <c r="R29" s="178"/>
      <c r="S29" s="178"/>
      <c r="T29" s="178"/>
      <c r="U29" s="178"/>
      <c r="V29" s="178"/>
      <c r="W29" s="178"/>
      <c r="X29" s="178"/>
      <c r="Y29" s="178"/>
      <c r="Z29" s="178"/>
      <c r="AA29" s="178"/>
      <c r="AB29" s="178"/>
      <c r="AC29" s="178"/>
      <c r="AD29" s="178"/>
      <c r="AE29" s="178"/>
      <c r="AF29" s="178"/>
      <c r="AG29" s="178"/>
      <c r="AH29" s="178"/>
      <c r="AI29" s="178"/>
      <c r="AJ29" s="178"/>
      <c r="AK29" s="17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c r="CS29" s="178"/>
      <c r="CT29" s="178"/>
      <c r="CU29" s="178"/>
      <c r="CV29" s="178"/>
      <c r="CW29" s="178"/>
      <c r="CX29" s="178"/>
      <c r="CY29" s="178"/>
      <c r="CZ29" s="178"/>
      <c r="DA29" s="178"/>
      <c r="DB29" s="178"/>
      <c r="DC29" s="178"/>
      <c r="DD29" s="178"/>
      <c r="DE29" s="178"/>
      <c r="DF29" s="178"/>
      <c r="DG29" s="178"/>
      <c r="DH29" s="178"/>
      <c r="DI29" s="178"/>
      <c r="DJ29" s="178"/>
      <c r="DK29" s="178"/>
      <c r="DL29" s="178"/>
      <c r="DM29" s="178"/>
      <c r="DN29" s="178"/>
      <c r="DO29" s="178"/>
      <c r="DP29" s="178"/>
      <c r="DQ29" s="178"/>
      <c r="DR29" s="178"/>
      <c r="DS29" s="178"/>
      <c r="DT29" s="178"/>
      <c r="DU29" s="178"/>
      <c r="DV29" s="178"/>
      <c r="DW29" s="178"/>
    </row>
    <row r="30" spans="1:127" ht="13.5" customHeight="1" x14ac:dyDescent="0.25">
      <c r="A30" s="158"/>
      <c r="B30" s="278"/>
      <c r="C30" s="164"/>
      <c r="D30" s="283" t="str">
        <f t="shared" si="0"/>
        <v/>
      </c>
      <c r="E30" s="165"/>
      <c r="F30" s="285" t="str">
        <f t="shared" si="5"/>
        <v/>
      </c>
      <c r="G30" s="272" t="str">
        <f t="shared" si="1"/>
        <v/>
      </c>
      <c r="H30" s="143" t="str">
        <f t="shared" si="2"/>
        <v/>
      </c>
      <c r="I30" s="143" t="str">
        <f t="shared" si="3"/>
        <v/>
      </c>
      <c r="J30" s="273" t="str">
        <f t="shared" si="4"/>
        <v/>
      </c>
      <c r="K30" s="129"/>
      <c r="L30" s="4"/>
      <c r="M30" s="15"/>
      <c r="N30" s="15"/>
      <c r="O30" s="15"/>
      <c r="P30" s="178"/>
      <c r="Q30" s="178"/>
      <c r="R30" s="178"/>
      <c r="S30" s="178"/>
      <c r="T30" s="178"/>
      <c r="U30" s="178"/>
      <c r="V30" s="178"/>
      <c r="W30" s="178"/>
      <c r="X30" s="178"/>
      <c r="Y30" s="178"/>
      <c r="Z30" s="178"/>
      <c r="AA30" s="178"/>
      <c r="AB30" s="178"/>
      <c r="AC30" s="178"/>
      <c r="AD30" s="178"/>
      <c r="AE30" s="178"/>
      <c r="AF30" s="178"/>
      <c r="AG30" s="178"/>
      <c r="AH30" s="178"/>
      <c r="AI30" s="178"/>
      <c r="AJ30" s="178"/>
      <c r="AK30" s="178"/>
      <c r="AL30" s="178"/>
      <c r="AM30" s="178"/>
      <c r="AN30" s="178"/>
      <c r="AO30" s="178"/>
      <c r="AP30" s="178"/>
      <c r="AQ30" s="178"/>
      <c r="AR30" s="178"/>
      <c r="AS30" s="178"/>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178"/>
      <c r="CD30" s="178"/>
      <c r="CE30" s="178"/>
      <c r="CF30" s="178"/>
      <c r="CG30" s="178"/>
      <c r="CH30" s="178"/>
      <c r="CI30" s="178"/>
      <c r="CJ30" s="178"/>
      <c r="CK30" s="178"/>
      <c r="CL30" s="178"/>
      <c r="CM30" s="178"/>
      <c r="CN30" s="178"/>
      <c r="CO30" s="178"/>
      <c r="CP30" s="178"/>
      <c r="CQ30" s="178"/>
      <c r="CR30" s="178"/>
      <c r="CS30" s="178"/>
      <c r="CT30" s="178"/>
      <c r="CU30" s="178"/>
      <c r="CV30" s="178"/>
      <c r="CW30" s="178"/>
      <c r="CX30" s="178"/>
      <c r="CY30" s="178"/>
      <c r="CZ30" s="178"/>
      <c r="DA30" s="178"/>
      <c r="DB30" s="178"/>
      <c r="DC30" s="178"/>
      <c r="DD30" s="178"/>
      <c r="DE30" s="178"/>
      <c r="DF30" s="178"/>
      <c r="DG30" s="178"/>
      <c r="DH30" s="178"/>
      <c r="DI30" s="178"/>
      <c r="DJ30" s="178"/>
      <c r="DK30" s="178"/>
      <c r="DL30" s="178"/>
      <c r="DM30" s="178"/>
      <c r="DN30" s="178"/>
      <c r="DO30" s="178"/>
      <c r="DP30" s="178"/>
      <c r="DQ30" s="178"/>
      <c r="DR30" s="178"/>
      <c r="DS30" s="178"/>
      <c r="DT30" s="178"/>
      <c r="DU30" s="178"/>
      <c r="DV30" s="178"/>
      <c r="DW30" s="178"/>
    </row>
    <row r="31" spans="1:127" ht="13.5" customHeight="1" x14ac:dyDescent="0.25">
      <c r="A31" s="15"/>
      <c r="B31" s="127"/>
      <c r="C31" s="127"/>
      <c r="D31" s="166"/>
      <c r="E31" s="331" t="s">
        <v>62</v>
      </c>
      <c r="F31" s="331"/>
      <c r="G31" s="318">
        <f>MAX(G15:G30)</f>
        <v>80.583748241596481</v>
      </c>
      <c r="H31" s="250"/>
      <c r="I31" s="252" t="s">
        <v>61</v>
      </c>
      <c r="J31" s="251">
        <f>SUM(J15:J30)</f>
        <v>65.536885727203142</v>
      </c>
      <c r="K31" s="15"/>
      <c r="L31" s="15"/>
      <c r="M31" s="15"/>
      <c r="N31" s="15"/>
      <c r="O31" s="15"/>
      <c r="P31" s="178"/>
      <c r="Q31" s="178"/>
      <c r="R31" s="178"/>
      <c r="S31" s="178"/>
      <c r="T31" s="178"/>
      <c r="U31" s="178"/>
      <c r="V31" s="178"/>
      <c r="W31" s="178"/>
      <c r="X31" s="178"/>
      <c r="Y31" s="178"/>
      <c r="Z31" s="178"/>
      <c r="AA31" s="178"/>
      <c r="AB31" s="178"/>
      <c r="AC31" s="178"/>
      <c r="AD31" s="178"/>
      <c r="AE31" s="178"/>
      <c r="AF31" s="178"/>
      <c r="AG31" s="178"/>
      <c r="AH31" s="178"/>
      <c r="AI31" s="178"/>
      <c r="AJ31" s="178"/>
      <c r="AK31" s="178"/>
      <c r="AL31" s="178"/>
      <c r="AM31" s="178"/>
      <c r="AN31" s="178"/>
      <c r="AO31" s="178"/>
      <c r="AP31" s="178"/>
      <c r="AQ31" s="178"/>
      <c r="AR31" s="178"/>
      <c r="AS31" s="178"/>
      <c r="AT31" s="178"/>
      <c r="AU31" s="178"/>
      <c r="AV31" s="178"/>
      <c r="AW31" s="178"/>
      <c r="AX31" s="178"/>
      <c r="AY31" s="178"/>
      <c r="AZ31" s="178"/>
      <c r="BA31" s="178"/>
      <c r="BB31" s="178"/>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c r="CS31" s="178"/>
      <c r="CT31" s="178"/>
      <c r="CU31" s="178"/>
      <c r="CV31" s="178"/>
      <c r="CW31" s="178"/>
      <c r="CX31" s="178"/>
      <c r="CY31" s="178"/>
      <c r="CZ31" s="178"/>
      <c r="DA31" s="178"/>
      <c r="DB31" s="178"/>
      <c r="DC31" s="178"/>
      <c r="DD31" s="178"/>
      <c r="DE31" s="178"/>
      <c r="DF31" s="178"/>
      <c r="DG31" s="178"/>
      <c r="DH31" s="178"/>
      <c r="DI31" s="178"/>
      <c r="DJ31" s="178"/>
      <c r="DK31" s="178"/>
      <c r="DL31" s="178"/>
      <c r="DM31" s="178"/>
      <c r="DN31" s="178"/>
      <c r="DO31" s="178"/>
      <c r="DP31" s="178"/>
      <c r="DQ31" s="178"/>
      <c r="DR31" s="178"/>
      <c r="DS31" s="178"/>
      <c r="DT31" s="178"/>
      <c r="DU31" s="178"/>
      <c r="DV31" s="178"/>
      <c r="DW31" s="178"/>
    </row>
    <row r="32" spans="1:127" ht="13.5" customHeight="1" x14ac:dyDescent="0.25">
      <c r="A32" s="15"/>
      <c r="B32" s="15"/>
      <c r="C32" s="15"/>
      <c r="D32" s="15"/>
      <c r="E32" s="15"/>
      <c r="F32" s="54"/>
      <c r="G32" s="15"/>
      <c r="H32" s="15"/>
      <c r="I32" s="15"/>
      <c r="J32" s="15"/>
      <c r="K32" s="15"/>
      <c r="L32" s="15"/>
      <c r="M32" s="15"/>
      <c r="N32" s="15"/>
      <c r="O32" s="15"/>
      <c r="P32" s="178"/>
      <c r="Q32" s="178"/>
      <c r="R32" s="17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78"/>
      <c r="BF32" s="178"/>
      <c r="BG32" s="178"/>
      <c r="BH32" s="178"/>
      <c r="BI32" s="178"/>
      <c r="BJ32" s="178"/>
      <c r="BK32" s="178"/>
      <c r="BL32" s="178"/>
      <c r="BM32" s="178"/>
      <c r="BN32" s="178"/>
      <c r="BO32" s="178"/>
      <c r="BP32" s="178"/>
      <c r="BQ32" s="178"/>
      <c r="BR32" s="178"/>
      <c r="BS32" s="178"/>
      <c r="BT32" s="178"/>
      <c r="BU32" s="178"/>
      <c r="BV32" s="178"/>
      <c r="BW32" s="178"/>
      <c r="BX32" s="178"/>
      <c r="BY32" s="178"/>
      <c r="BZ32" s="178"/>
      <c r="CA32" s="178"/>
      <c r="CB32" s="178"/>
      <c r="CC32" s="178"/>
      <c r="CD32" s="178"/>
      <c r="CE32" s="178"/>
      <c r="CF32" s="178"/>
      <c r="CG32" s="178"/>
      <c r="CH32" s="178"/>
      <c r="CI32" s="178"/>
      <c r="CJ32" s="178"/>
      <c r="CK32" s="178"/>
      <c r="CL32" s="178"/>
      <c r="CM32" s="178"/>
      <c r="CN32" s="178"/>
      <c r="CO32" s="178"/>
      <c r="CP32" s="178"/>
      <c r="CQ32" s="178"/>
      <c r="CR32" s="178"/>
      <c r="CS32" s="178"/>
      <c r="CT32" s="178"/>
      <c r="CU32" s="178"/>
      <c r="CV32" s="178"/>
      <c r="CW32" s="178"/>
      <c r="CX32" s="178"/>
      <c r="CY32" s="178"/>
      <c r="CZ32" s="178"/>
      <c r="DA32" s="178"/>
      <c r="DB32" s="178"/>
      <c r="DC32" s="178"/>
      <c r="DD32" s="178"/>
      <c r="DE32" s="178"/>
      <c r="DF32" s="178"/>
      <c r="DG32" s="178"/>
      <c r="DH32" s="178"/>
      <c r="DI32" s="178"/>
      <c r="DJ32" s="178"/>
      <c r="DK32" s="178"/>
      <c r="DL32" s="178"/>
      <c r="DM32" s="178"/>
      <c r="DN32" s="178"/>
      <c r="DO32" s="178"/>
      <c r="DP32" s="178"/>
      <c r="DQ32" s="178"/>
      <c r="DR32" s="178"/>
      <c r="DS32" s="178"/>
      <c r="DT32" s="178"/>
      <c r="DU32" s="178"/>
      <c r="DV32" s="178"/>
      <c r="DW32" s="178"/>
    </row>
    <row r="33" spans="1:127" ht="15.75" customHeight="1" x14ac:dyDescent="0.25">
      <c r="A33" s="59"/>
      <c r="B33" s="15"/>
      <c r="C33" s="15"/>
      <c r="D33" s="15"/>
      <c r="E33" s="15"/>
      <c r="F33" s="54"/>
      <c r="G33" s="15"/>
      <c r="H33" s="15"/>
      <c r="I33" s="15"/>
      <c r="J33" s="59"/>
      <c r="K33" s="59"/>
      <c r="L33" s="59"/>
      <c r="M33" s="59"/>
      <c r="N33" s="15"/>
      <c r="O33" s="15"/>
      <c r="P33" s="178"/>
      <c r="Q33" s="178"/>
      <c r="R33" s="178"/>
      <c r="S33" s="178"/>
      <c r="T33" s="178"/>
      <c r="U33" s="178"/>
      <c r="V33" s="178"/>
      <c r="W33" s="178"/>
      <c r="X33" s="178"/>
      <c r="Y33" s="178"/>
      <c r="Z33" s="178"/>
      <c r="AA33" s="178"/>
      <c r="AB33" s="178"/>
      <c r="AC33" s="178"/>
      <c r="AD33" s="178"/>
      <c r="AE33" s="178"/>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178"/>
      <c r="BF33" s="178"/>
      <c r="BG33" s="178"/>
      <c r="BH33" s="178"/>
      <c r="BI33" s="178"/>
      <c r="BJ33" s="178"/>
      <c r="BK33" s="178"/>
      <c r="BL33" s="178"/>
      <c r="BM33" s="178"/>
      <c r="BN33" s="178"/>
      <c r="BO33" s="178"/>
      <c r="BP33" s="178"/>
      <c r="BQ33" s="178"/>
      <c r="BR33" s="178"/>
      <c r="BS33" s="178"/>
      <c r="BT33" s="178"/>
      <c r="BU33" s="178"/>
      <c r="BV33" s="178"/>
      <c r="BW33" s="178"/>
      <c r="BX33" s="178"/>
      <c r="BY33" s="178"/>
      <c r="BZ33" s="178"/>
      <c r="CA33" s="178"/>
      <c r="CB33" s="178"/>
      <c r="CC33" s="178"/>
      <c r="CD33" s="178"/>
      <c r="CE33" s="178"/>
      <c r="CF33" s="178"/>
      <c r="CG33" s="178"/>
      <c r="CH33" s="178"/>
      <c r="CI33" s="178"/>
      <c r="CJ33" s="178"/>
      <c r="CK33" s="178"/>
      <c r="CL33" s="178"/>
      <c r="CM33" s="178"/>
      <c r="CN33" s="178"/>
      <c r="CO33" s="178"/>
      <c r="CP33" s="178"/>
      <c r="CQ33" s="178"/>
      <c r="CR33" s="178"/>
      <c r="CS33" s="178"/>
      <c r="CT33" s="178"/>
      <c r="CU33" s="178"/>
      <c r="CV33" s="178"/>
      <c r="CW33" s="178"/>
      <c r="CX33" s="178"/>
      <c r="CY33" s="178"/>
      <c r="CZ33" s="178"/>
      <c r="DA33" s="178"/>
      <c r="DB33" s="178"/>
      <c r="DC33" s="178"/>
      <c r="DD33" s="178"/>
      <c r="DE33" s="178"/>
      <c r="DF33" s="178"/>
      <c r="DG33" s="178"/>
      <c r="DH33" s="178"/>
      <c r="DI33" s="178"/>
      <c r="DJ33" s="178"/>
      <c r="DK33" s="178"/>
      <c r="DL33" s="178"/>
      <c r="DM33" s="178"/>
      <c r="DN33" s="178"/>
      <c r="DO33" s="178"/>
      <c r="DP33" s="178"/>
      <c r="DQ33" s="178"/>
      <c r="DR33" s="178"/>
      <c r="DS33" s="178"/>
      <c r="DT33" s="178"/>
      <c r="DU33" s="178"/>
      <c r="DV33" s="178"/>
      <c r="DW33" s="178"/>
    </row>
    <row r="34" spans="1:127" ht="15.75" customHeight="1" x14ac:dyDescent="0.25">
      <c r="A34" s="15"/>
      <c r="B34" s="15"/>
      <c r="C34" s="15"/>
      <c r="D34" s="15"/>
      <c r="E34" s="15"/>
      <c r="F34" s="15"/>
      <c r="G34" s="15"/>
      <c r="H34" s="15"/>
      <c r="I34" s="15"/>
      <c r="J34" s="15"/>
      <c r="K34" s="15"/>
      <c r="L34" s="15"/>
      <c r="M34" s="15"/>
      <c r="N34" s="15"/>
      <c r="O34" s="15"/>
      <c r="P34" s="178"/>
      <c r="Q34" s="178"/>
      <c r="R34" s="178"/>
      <c r="S34" s="178"/>
      <c r="T34" s="178"/>
      <c r="U34" s="178"/>
      <c r="V34" s="178"/>
      <c r="W34" s="178"/>
      <c r="X34" s="17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178"/>
      <c r="BF34" s="178"/>
      <c r="BG34" s="178"/>
      <c r="BH34" s="178"/>
      <c r="BI34" s="178"/>
      <c r="BJ34" s="178"/>
      <c r="BK34" s="178"/>
      <c r="BL34" s="178"/>
      <c r="BM34" s="178"/>
      <c r="BN34" s="178"/>
      <c r="BO34" s="178"/>
      <c r="BP34" s="178"/>
      <c r="BQ34" s="178"/>
      <c r="BR34" s="178"/>
      <c r="BS34" s="178"/>
      <c r="BT34" s="178"/>
      <c r="BU34" s="178"/>
      <c r="BV34" s="178"/>
      <c r="BW34" s="178"/>
      <c r="BX34" s="178"/>
      <c r="BY34" s="178"/>
      <c r="BZ34" s="178"/>
      <c r="CA34" s="178"/>
      <c r="CB34" s="178"/>
      <c r="CC34" s="178"/>
      <c r="CD34" s="178"/>
      <c r="CE34" s="178"/>
      <c r="CF34" s="178"/>
      <c r="CG34" s="178"/>
      <c r="CH34" s="178"/>
      <c r="CI34" s="178"/>
      <c r="CJ34" s="178"/>
      <c r="CK34" s="178"/>
      <c r="CL34" s="178"/>
      <c r="CM34" s="178"/>
      <c r="CN34" s="178"/>
      <c r="CO34" s="178"/>
      <c r="CP34" s="178"/>
      <c r="CQ34" s="178"/>
      <c r="CR34" s="178"/>
      <c r="CS34" s="178"/>
      <c r="CT34" s="178"/>
      <c r="CU34" s="178"/>
      <c r="CV34" s="178"/>
      <c r="CW34" s="178"/>
      <c r="CX34" s="178"/>
      <c r="CY34" s="178"/>
      <c r="CZ34" s="178"/>
      <c r="DA34" s="178"/>
      <c r="DB34" s="178"/>
      <c r="DC34" s="178"/>
      <c r="DD34" s="178"/>
      <c r="DE34" s="178"/>
      <c r="DF34" s="178"/>
      <c r="DG34" s="178"/>
      <c r="DH34" s="178"/>
      <c r="DI34" s="178"/>
      <c r="DJ34" s="178"/>
      <c r="DK34" s="178"/>
      <c r="DL34" s="178"/>
      <c r="DM34" s="178"/>
      <c r="DN34" s="178"/>
      <c r="DO34" s="178"/>
      <c r="DP34" s="178"/>
      <c r="DQ34" s="178"/>
      <c r="DR34" s="178"/>
      <c r="DS34" s="178"/>
      <c r="DT34" s="178"/>
      <c r="DU34" s="178"/>
      <c r="DV34" s="178"/>
      <c r="DW34" s="178"/>
    </row>
    <row r="35" spans="1:127" ht="12" customHeight="1" x14ac:dyDescent="0.25">
      <c r="A35" s="4"/>
      <c r="B35" s="4"/>
      <c r="C35" s="4"/>
      <c r="D35" s="4"/>
      <c r="E35" s="4"/>
      <c r="F35" s="4"/>
      <c r="G35" s="4"/>
      <c r="H35" s="4"/>
      <c r="I35" s="4"/>
      <c r="J35" s="74"/>
      <c r="K35" s="4"/>
      <c r="L35" s="4"/>
      <c r="M35" s="4"/>
      <c r="N35" s="4"/>
      <c r="O35" s="4"/>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178"/>
      <c r="AO35" s="178"/>
      <c r="AP35" s="178"/>
      <c r="AQ35" s="178"/>
      <c r="AR35" s="178"/>
      <c r="AS35" s="178"/>
      <c r="AT35" s="178"/>
      <c r="AU35" s="178"/>
      <c r="AV35" s="178"/>
      <c r="AW35" s="178"/>
      <c r="AX35" s="178"/>
      <c r="AY35" s="178"/>
      <c r="AZ35" s="178"/>
      <c r="BA35" s="178"/>
      <c r="BB35" s="178"/>
      <c r="BC35" s="178"/>
      <c r="BD35" s="178"/>
      <c r="BE35" s="178"/>
      <c r="BF35" s="178"/>
      <c r="BG35" s="178"/>
      <c r="BH35" s="178"/>
      <c r="BI35" s="178"/>
      <c r="BJ35" s="178"/>
      <c r="BK35" s="178"/>
      <c r="BL35" s="178"/>
      <c r="BM35" s="178"/>
      <c r="BN35" s="178"/>
      <c r="BO35" s="178"/>
      <c r="BP35" s="178"/>
      <c r="BQ35" s="178"/>
      <c r="BR35" s="178"/>
      <c r="BS35" s="178"/>
      <c r="BT35" s="178"/>
      <c r="BU35" s="178"/>
      <c r="BV35" s="178"/>
      <c r="BW35" s="178"/>
      <c r="BX35" s="178"/>
      <c r="BY35" s="178"/>
      <c r="BZ35" s="178"/>
      <c r="CA35" s="178"/>
      <c r="CB35" s="178"/>
      <c r="CC35" s="178"/>
      <c r="CD35" s="178"/>
      <c r="CE35" s="178"/>
      <c r="CF35" s="178"/>
      <c r="CG35" s="178"/>
      <c r="CH35" s="178"/>
      <c r="CI35" s="178"/>
      <c r="CJ35" s="178"/>
      <c r="CK35" s="178"/>
      <c r="CL35" s="178"/>
      <c r="CM35" s="178"/>
      <c r="CN35" s="178"/>
      <c r="CO35" s="178"/>
      <c r="CP35" s="178"/>
      <c r="CQ35" s="178"/>
      <c r="CR35" s="178"/>
      <c r="CS35" s="178"/>
      <c r="CT35" s="178"/>
      <c r="CU35" s="178"/>
      <c r="CV35" s="178"/>
      <c r="CW35" s="178"/>
      <c r="CX35" s="178"/>
      <c r="CY35" s="178"/>
      <c r="CZ35" s="178"/>
      <c r="DA35" s="178"/>
      <c r="DB35" s="178"/>
      <c r="DC35" s="178"/>
      <c r="DD35" s="178"/>
      <c r="DE35" s="178"/>
      <c r="DF35" s="178"/>
      <c r="DG35" s="178"/>
      <c r="DH35" s="178"/>
      <c r="DI35" s="178"/>
      <c r="DJ35" s="178"/>
      <c r="DK35" s="178"/>
      <c r="DL35" s="178"/>
      <c r="DM35" s="178"/>
      <c r="DN35" s="178"/>
      <c r="DO35" s="178"/>
      <c r="DP35" s="178"/>
      <c r="DQ35" s="178"/>
      <c r="DR35" s="178"/>
      <c r="DS35" s="178"/>
      <c r="DT35" s="178"/>
      <c r="DU35" s="178"/>
      <c r="DV35" s="178"/>
      <c r="DW35" s="178"/>
    </row>
    <row r="36" spans="1:127" ht="12" customHeight="1" x14ac:dyDescent="0.25">
      <c r="A36" s="4"/>
      <c r="B36" s="312" t="s">
        <v>17</v>
      </c>
      <c r="C36" s="313"/>
      <c r="D36" s="314"/>
      <c r="E36" s="316" t="s">
        <v>33</v>
      </c>
      <c r="F36" s="317"/>
      <c r="G36" s="4"/>
      <c r="H36" s="4"/>
      <c r="I36" s="4"/>
      <c r="J36" s="4"/>
      <c r="K36" s="4"/>
      <c r="L36" s="4"/>
      <c r="M36" s="4"/>
      <c r="N36" s="4"/>
      <c r="O36" s="4"/>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c r="CS36" s="178"/>
      <c r="CT36" s="178"/>
      <c r="CU36" s="178"/>
      <c r="CV36" s="178"/>
      <c r="CW36" s="178"/>
      <c r="CX36" s="178"/>
      <c r="CY36" s="178"/>
      <c r="CZ36" s="178"/>
      <c r="DA36" s="178"/>
      <c r="DB36" s="178"/>
      <c r="DC36" s="178"/>
      <c r="DD36" s="178"/>
      <c r="DE36" s="178"/>
      <c r="DF36" s="178"/>
      <c r="DG36" s="178"/>
      <c r="DH36" s="178"/>
      <c r="DI36" s="178"/>
      <c r="DJ36" s="178"/>
      <c r="DK36" s="178"/>
      <c r="DL36" s="178"/>
      <c r="DM36" s="178"/>
      <c r="DN36" s="178"/>
      <c r="DO36" s="178"/>
      <c r="DP36" s="178"/>
      <c r="DQ36" s="178"/>
      <c r="DR36" s="178"/>
      <c r="DS36" s="178"/>
      <c r="DT36" s="178"/>
      <c r="DU36" s="178"/>
      <c r="DV36" s="178"/>
      <c r="DW36" s="178"/>
    </row>
    <row r="37" spans="1:127" ht="12" customHeight="1" x14ac:dyDescent="0.25">
      <c r="A37" s="4"/>
      <c r="B37" s="186" t="s">
        <v>34</v>
      </c>
      <c r="C37" s="286">
        <v>0.3845464746202038</v>
      </c>
      <c r="D37" s="187" t="s">
        <v>32</v>
      </c>
      <c r="E37" s="189" t="s">
        <v>35</v>
      </c>
      <c r="F37" s="315"/>
      <c r="G37" s="4"/>
      <c r="H37" s="4"/>
      <c r="I37" s="4"/>
      <c r="J37" s="15"/>
      <c r="K37" s="4"/>
      <c r="L37" s="4"/>
      <c r="M37" s="4"/>
      <c r="N37" s="4"/>
      <c r="O37" s="4"/>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c r="AU37" s="178"/>
      <c r="AV37" s="178"/>
      <c r="AW37" s="178"/>
      <c r="AX37" s="178"/>
      <c r="AY37" s="178"/>
      <c r="AZ37" s="178"/>
      <c r="BA37" s="178"/>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c r="CS37" s="178"/>
      <c r="CT37" s="178"/>
      <c r="CU37" s="178"/>
      <c r="CV37" s="178"/>
      <c r="CW37" s="178"/>
      <c r="CX37" s="178"/>
      <c r="CY37" s="178"/>
      <c r="CZ37" s="178"/>
      <c r="DA37" s="178"/>
      <c r="DB37" s="178"/>
      <c r="DC37" s="178"/>
      <c r="DD37" s="178"/>
      <c r="DE37" s="178"/>
      <c r="DF37" s="178"/>
      <c r="DG37" s="178"/>
      <c r="DH37" s="178"/>
      <c r="DI37" s="178"/>
      <c r="DJ37" s="178"/>
      <c r="DK37" s="178"/>
      <c r="DL37" s="178"/>
      <c r="DM37" s="178"/>
      <c r="DN37" s="178"/>
      <c r="DO37" s="178"/>
      <c r="DP37" s="178"/>
      <c r="DQ37" s="178"/>
      <c r="DR37" s="178"/>
      <c r="DS37" s="178"/>
      <c r="DT37" s="178"/>
      <c r="DU37" s="178"/>
      <c r="DV37" s="178"/>
      <c r="DW37" s="178"/>
    </row>
    <row r="38" spans="1:127" ht="12" customHeight="1" x14ac:dyDescent="0.25">
      <c r="A38" s="4"/>
      <c r="B38" s="188" t="s">
        <v>36</v>
      </c>
      <c r="C38" s="286">
        <v>0.90871863591230939</v>
      </c>
      <c r="D38" s="187" t="s">
        <v>32</v>
      </c>
      <c r="E38" s="326" t="s">
        <v>37</v>
      </c>
      <c r="F38" s="327"/>
      <c r="G38" s="4"/>
      <c r="H38" s="4"/>
      <c r="I38" s="4"/>
      <c r="J38" s="15"/>
      <c r="K38" s="4"/>
      <c r="L38" s="4"/>
      <c r="M38" s="4"/>
      <c r="N38" s="4"/>
      <c r="O38" s="4"/>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c r="AX38" s="178"/>
      <c r="AY38" s="178"/>
      <c r="AZ38" s="178"/>
      <c r="BA38" s="178"/>
      <c r="BB38" s="178"/>
      <c r="BC38" s="178"/>
      <c r="BD38" s="178"/>
      <c r="BE38" s="178"/>
      <c r="BF38" s="178"/>
      <c r="BG38" s="178"/>
      <c r="BH38" s="178"/>
      <c r="BI38" s="178"/>
      <c r="BJ38" s="178"/>
      <c r="BK38" s="178"/>
      <c r="BL38" s="178"/>
      <c r="BM38" s="178"/>
      <c r="BN38" s="178"/>
      <c r="BO38" s="178"/>
      <c r="BP38" s="178"/>
      <c r="BQ38" s="178"/>
      <c r="BR38" s="178"/>
      <c r="BS38" s="178"/>
      <c r="BT38" s="178"/>
      <c r="BU38" s="178"/>
      <c r="BV38" s="178"/>
      <c r="BW38" s="178"/>
      <c r="BX38" s="178"/>
      <c r="BY38" s="178"/>
      <c r="BZ38" s="178"/>
      <c r="CA38" s="178"/>
      <c r="CB38" s="178"/>
      <c r="CC38" s="178"/>
      <c r="CD38" s="178"/>
      <c r="CE38" s="178"/>
      <c r="CF38" s="178"/>
      <c r="CG38" s="178"/>
      <c r="CH38" s="178"/>
      <c r="CI38" s="178"/>
      <c r="CJ38" s="178"/>
      <c r="CK38" s="178"/>
      <c r="CL38" s="178"/>
      <c r="CM38" s="178"/>
      <c r="CN38" s="178"/>
      <c r="CO38" s="178"/>
      <c r="CP38" s="178"/>
      <c r="CQ38" s="178"/>
      <c r="CR38" s="178"/>
      <c r="CS38" s="178"/>
      <c r="CT38" s="178"/>
      <c r="CU38" s="178"/>
      <c r="CV38" s="178"/>
      <c r="CW38" s="178"/>
      <c r="CX38" s="178"/>
      <c r="CY38" s="178"/>
      <c r="CZ38" s="178"/>
      <c r="DA38" s="178"/>
      <c r="DB38" s="178"/>
      <c r="DC38" s="178"/>
      <c r="DD38" s="178"/>
      <c r="DE38" s="178"/>
      <c r="DF38" s="178"/>
      <c r="DG38" s="178"/>
      <c r="DH38" s="178"/>
      <c r="DI38" s="178"/>
      <c r="DJ38" s="178"/>
      <c r="DK38" s="178"/>
      <c r="DL38" s="178"/>
      <c r="DM38" s="178"/>
      <c r="DN38" s="178"/>
      <c r="DO38" s="178"/>
      <c r="DP38" s="178"/>
      <c r="DQ38" s="178"/>
      <c r="DR38" s="178"/>
      <c r="DS38" s="178"/>
      <c r="DT38" s="178"/>
      <c r="DU38" s="178"/>
      <c r="DV38" s="178"/>
      <c r="DW38" s="178"/>
    </row>
    <row r="39" spans="1:127" ht="12" customHeight="1" x14ac:dyDescent="0.35">
      <c r="A39" s="4"/>
      <c r="B39" s="186" t="s">
        <v>77</v>
      </c>
      <c r="C39" s="287">
        <v>80.583748241596481</v>
      </c>
      <c r="D39" s="189" t="s">
        <v>93</v>
      </c>
      <c r="E39" s="326" t="s">
        <v>38</v>
      </c>
      <c r="F39" s="327"/>
      <c r="G39" s="4"/>
      <c r="H39" s="4"/>
      <c r="I39" s="4"/>
      <c r="J39" s="15"/>
      <c r="K39" s="4"/>
      <c r="L39" s="4"/>
      <c r="M39" s="4"/>
      <c r="N39" s="4"/>
      <c r="O39" s="4"/>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78"/>
      <c r="BF39" s="178"/>
      <c r="BG39" s="178"/>
      <c r="BH39" s="178"/>
      <c r="BI39" s="178"/>
      <c r="BJ39" s="178"/>
      <c r="BK39" s="178"/>
      <c r="BL39" s="178"/>
      <c r="BM39" s="178"/>
      <c r="BN39" s="178"/>
      <c r="BO39" s="178"/>
      <c r="BP39" s="178"/>
      <c r="BQ39" s="178"/>
      <c r="BR39" s="178"/>
      <c r="BS39" s="178"/>
      <c r="BT39" s="178"/>
      <c r="BU39" s="178"/>
      <c r="BV39" s="178"/>
      <c r="BW39" s="178"/>
      <c r="BX39" s="178"/>
      <c r="BY39" s="178"/>
      <c r="BZ39" s="178"/>
      <c r="CA39" s="178"/>
      <c r="CB39" s="178"/>
      <c r="CC39" s="178"/>
      <c r="CD39" s="178"/>
      <c r="CE39" s="178"/>
      <c r="CF39" s="178"/>
      <c r="CG39" s="178"/>
      <c r="CH39" s="178"/>
      <c r="CI39" s="178"/>
      <c r="CJ39" s="178"/>
      <c r="CK39" s="178"/>
      <c r="CL39" s="178"/>
      <c r="CM39" s="178"/>
      <c r="CN39" s="178"/>
      <c r="CO39" s="178"/>
      <c r="CP39" s="178"/>
      <c r="CQ39" s="178"/>
      <c r="CR39" s="178"/>
      <c r="CS39" s="178"/>
      <c r="CT39" s="178"/>
      <c r="CU39" s="178"/>
      <c r="CV39" s="178"/>
      <c r="CW39" s="178"/>
      <c r="CX39" s="178"/>
      <c r="CY39" s="178"/>
      <c r="CZ39" s="178"/>
      <c r="DA39" s="178"/>
      <c r="DB39" s="178"/>
      <c r="DC39" s="178"/>
      <c r="DD39" s="178"/>
      <c r="DE39" s="178"/>
      <c r="DF39" s="178"/>
      <c r="DG39" s="178"/>
      <c r="DH39" s="178"/>
      <c r="DI39" s="178"/>
      <c r="DJ39" s="178"/>
      <c r="DK39" s="178"/>
      <c r="DL39" s="178"/>
      <c r="DM39" s="178"/>
      <c r="DN39" s="178"/>
      <c r="DO39" s="178"/>
      <c r="DP39" s="178"/>
      <c r="DQ39" s="178"/>
      <c r="DR39" s="178"/>
      <c r="DS39" s="178"/>
      <c r="DT39" s="178"/>
      <c r="DU39" s="178"/>
      <c r="DV39" s="178"/>
      <c r="DW39" s="178"/>
    </row>
    <row r="40" spans="1:127" ht="15.75" customHeight="1" x14ac:dyDescent="0.35">
      <c r="A40" s="4"/>
      <c r="B40" s="186" t="s">
        <v>95</v>
      </c>
      <c r="C40" s="311">
        <f>C39*EXP(-((C4-25)/18)^2)</f>
        <v>85.780953482011242</v>
      </c>
      <c r="D40" s="189" t="s">
        <v>96</v>
      </c>
      <c r="E40" s="326" t="s">
        <v>97</v>
      </c>
      <c r="F40" s="327"/>
      <c r="G40" s="4"/>
      <c r="H40" s="4"/>
      <c r="I40" s="4"/>
      <c r="J40" s="4"/>
      <c r="K40" s="4"/>
      <c r="L40" s="4"/>
      <c r="M40" s="4"/>
      <c r="N40" s="4"/>
      <c r="O40" s="4"/>
      <c r="P40" s="178"/>
      <c r="Q40" s="178"/>
      <c r="R40" s="178"/>
      <c r="S40" s="178"/>
      <c r="T40" s="178"/>
      <c r="U40" s="178"/>
      <c r="V40" s="178"/>
      <c r="W40" s="178"/>
      <c r="X40" s="178"/>
      <c r="Y40" s="178"/>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c r="CS40" s="178"/>
      <c r="CT40" s="178"/>
      <c r="CU40" s="178"/>
      <c r="CV40" s="178"/>
      <c r="CW40" s="178"/>
      <c r="CX40" s="178"/>
      <c r="CY40" s="178"/>
      <c r="CZ40" s="178"/>
      <c r="DA40" s="178"/>
      <c r="DB40" s="178"/>
      <c r="DC40" s="178"/>
      <c r="DD40" s="178"/>
      <c r="DE40" s="178"/>
      <c r="DF40" s="178"/>
      <c r="DG40" s="178"/>
      <c r="DH40" s="178"/>
      <c r="DI40" s="178"/>
      <c r="DJ40" s="178"/>
      <c r="DK40" s="178"/>
      <c r="DL40" s="178"/>
      <c r="DM40" s="178"/>
      <c r="DN40" s="178"/>
      <c r="DO40" s="178"/>
      <c r="DP40" s="178"/>
      <c r="DQ40" s="178"/>
      <c r="DR40" s="178"/>
      <c r="DS40" s="178"/>
      <c r="DT40" s="178"/>
      <c r="DU40" s="178"/>
      <c r="DV40" s="178"/>
      <c r="DW40" s="178"/>
    </row>
    <row r="41" spans="1:127" ht="15.75" customHeight="1" x14ac:dyDescent="0.25">
      <c r="A41" s="4"/>
      <c r="B41" s="4"/>
      <c r="C41" s="4"/>
      <c r="D41" s="4"/>
      <c r="E41" s="4"/>
      <c r="F41" s="4"/>
      <c r="G41" s="4"/>
      <c r="H41" s="4"/>
      <c r="I41" s="4"/>
      <c r="J41" s="4"/>
      <c r="K41" s="4"/>
      <c r="L41" s="4"/>
      <c r="M41" s="4"/>
      <c r="N41" s="4"/>
      <c r="O41" s="4"/>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78"/>
      <c r="BF41" s="178"/>
      <c r="BG41" s="178"/>
      <c r="BH41" s="178"/>
      <c r="BI41" s="178"/>
      <c r="BJ41" s="178"/>
      <c r="BK41" s="178"/>
      <c r="BL41" s="178"/>
      <c r="BM41" s="178"/>
      <c r="BN41" s="178"/>
      <c r="BO41" s="178"/>
      <c r="BP41" s="178"/>
      <c r="BQ41" s="178"/>
      <c r="BR41" s="178"/>
      <c r="BS41" s="178"/>
      <c r="BT41" s="178"/>
      <c r="BU41" s="178"/>
      <c r="BV41" s="178"/>
      <c r="BW41" s="178"/>
      <c r="BX41" s="178"/>
      <c r="BY41" s="178"/>
      <c r="BZ41" s="178"/>
      <c r="CA41" s="178"/>
      <c r="CB41" s="178"/>
      <c r="CC41" s="178"/>
      <c r="CD41" s="178"/>
      <c r="CE41" s="178"/>
      <c r="CF41" s="178"/>
      <c r="CG41" s="178"/>
      <c r="CH41" s="178"/>
      <c r="CI41" s="178"/>
      <c r="CJ41" s="178"/>
      <c r="CK41" s="178"/>
      <c r="CL41" s="178"/>
      <c r="CM41" s="178"/>
      <c r="CN41" s="178"/>
      <c r="CO41" s="178"/>
      <c r="CP41" s="178"/>
      <c r="CQ41" s="178"/>
      <c r="CR41" s="178"/>
      <c r="CS41" s="178"/>
      <c r="CT41" s="178"/>
      <c r="CU41" s="178"/>
      <c r="CV41" s="178"/>
      <c r="CW41" s="178"/>
      <c r="CX41" s="178"/>
      <c r="CY41" s="178"/>
      <c r="CZ41" s="178"/>
      <c r="DA41" s="178"/>
      <c r="DB41" s="178"/>
      <c r="DC41" s="178"/>
      <c r="DD41" s="178"/>
      <c r="DE41" s="178"/>
      <c r="DF41" s="178"/>
      <c r="DG41" s="178"/>
      <c r="DH41" s="178"/>
      <c r="DI41" s="178"/>
      <c r="DJ41" s="178"/>
      <c r="DK41" s="178"/>
      <c r="DL41" s="178"/>
      <c r="DM41" s="178"/>
      <c r="DN41" s="178"/>
      <c r="DO41" s="178"/>
      <c r="DP41" s="178"/>
      <c r="DQ41" s="178"/>
      <c r="DR41" s="178"/>
      <c r="DS41" s="178"/>
      <c r="DT41" s="178"/>
      <c r="DU41" s="178"/>
      <c r="DV41" s="178"/>
      <c r="DW41" s="178"/>
    </row>
    <row r="42" spans="1:127" ht="15.75" customHeight="1" x14ac:dyDescent="0.25">
      <c r="A42" s="4"/>
      <c r="B42" s="4"/>
      <c r="C42" s="4"/>
      <c r="D42" s="4"/>
      <c r="E42" s="4"/>
      <c r="F42" s="4"/>
      <c r="G42" s="4"/>
      <c r="H42" s="4"/>
      <c r="I42" s="4"/>
      <c r="J42" s="4"/>
      <c r="K42" s="4"/>
      <c r="L42" s="4"/>
      <c r="M42" s="4"/>
      <c r="N42" s="4"/>
      <c r="O42" s="4"/>
      <c r="P42" s="178"/>
      <c r="Q42" s="178"/>
      <c r="R42" s="178"/>
      <c r="S42" s="178"/>
      <c r="T42" s="178"/>
      <c r="U42" s="178"/>
      <c r="V42" s="178"/>
      <c r="W42" s="178"/>
      <c r="X42" s="178"/>
      <c r="Y42" s="178"/>
      <c r="Z42" s="178"/>
      <c r="AA42" s="178"/>
      <c r="AB42" s="178"/>
      <c r="AC42" s="178"/>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178"/>
      <c r="BA42" s="178"/>
      <c r="BB42" s="178"/>
      <c r="BC42" s="178"/>
      <c r="BD42" s="178"/>
      <c r="BE42" s="178"/>
      <c r="BF42" s="178"/>
      <c r="BG42" s="178"/>
      <c r="BH42" s="178"/>
      <c r="BI42" s="178"/>
      <c r="BJ42" s="178"/>
      <c r="BK42" s="178"/>
      <c r="BL42" s="178"/>
      <c r="BM42" s="178"/>
      <c r="BN42" s="178"/>
      <c r="BO42" s="178"/>
      <c r="BP42" s="178"/>
      <c r="BQ42" s="178"/>
      <c r="BR42" s="178"/>
      <c r="BS42" s="178"/>
      <c r="BT42" s="178"/>
      <c r="BU42" s="178"/>
      <c r="BV42" s="178"/>
      <c r="BW42" s="178"/>
      <c r="BX42" s="178"/>
      <c r="BY42" s="178"/>
      <c r="BZ42" s="178"/>
      <c r="CA42" s="178"/>
      <c r="CB42" s="178"/>
      <c r="CC42" s="178"/>
      <c r="CD42" s="178"/>
      <c r="CE42" s="178"/>
      <c r="CF42" s="178"/>
      <c r="CG42" s="178"/>
      <c r="CH42" s="178"/>
      <c r="CI42" s="178"/>
      <c r="CJ42" s="178"/>
      <c r="CK42" s="178"/>
      <c r="CL42" s="178"/>
      <c r="CM42" s="178"/>
      <c r="CN42" s="178"/>
      <c r="CO42" s="178"/>
      <c r="CP42" s="178"/>
      <c r="CQ42" s="178"/>
      <c r="CR42" s="178"/>
      <c r="CS42" s="178"/>
      <c r="CT42" s="178"/>
      <c r="CU42" s="178"/>
      <c r="CV42" s="178"/>
      <c r="CW42" s="178"/>
      <c r="CX42" s="178"/>
      <c r="CY42" s="178"/>
      <c r="CZ42" s="178"/>
      <c r="DA42" s="178"/>
      <c r="DB42" s="178"/>
      <c r="DC42" s="178"/>
      <c r="DD42" s="178"/>
      <c r="DE42" s="178"/>
      <c r="DF42" s="178"/>
      <c r="DG42" s="178"/>
      <c r="DH42" s="178"/>
      <c r="DI42" s="178"/>
      <c r="DJ42" s="178"/>
      <c r="DK42" s="178"/>
      <c r="DL42" s="178"/>
      <c r="DM42" s="178"/>
      <c r="DN42" s="178"/>
      <c r="DO42" s="178"/>
      <c r="DP42" s="178"/>
      <c r="DQ42" s="178"/>
      <c r="DR42" s="178"/>
      <c r="DS42" s="178"/>
      <c r="DT42" s="178"/>
      <c r="DU42" s="178"/>
      <c r="DV42" s="178"/>
      <c r="DW42" s="178"/>
    </row>
    <row r="43" spans="1:127" ht="15.75" customHeight="1" x14ac:dyDescent="0.25">
      <c r="A43" s="4"/>
      <c r="B43" s="4"/>
      <c r="C43" s="4"/>
      <c r="D43" s="4"/>
      <c r="E43" s="4"/>
      <c r="F43" s="4"/>
      <c r="G43" s="4"/>
      <c r="H43" s="4"/>
      <c r="I43" s="4"/>
      <c r="J43" s="4"/>
      <c r="K43" s="4"/>
      <c r="L43" s="4"/>
      <c r="M43" s="4"/>
      <c r="N43" s="4"/>
      <c r="O43" s="4"/>
      <c r="P43" s="178"/>
      <c r="Q43" s="178"/>
      <c r="R43" s="178"/>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78"/>
      <c r="BF43" s="178"/>
      <c r="BG43" s="178"/>
      <c r="BH43" s="178"/>
      <c r="BI43" s="178"/>
      <c r="BJ43" s="178"/>
      <c r="BK43" s="178"/>
      <c r="BL43" s="178"/>
      <c r="BM43" s="178"/>
      <c r="BN43" s="178"/>
      <c r="BO43" s="178"/>
      <c r="BP43" s="178"/>
      <c r="BQ43" s="178"/>
      <c r="BR43" s="178"/>
      <c r="BS43" s="178"/>
      <c r="BT43" s="178"/>
      <c r="BU43" s="178"/>
      <c r="BV43" s="178"/>
      <c r="BW43" s="178"/>
      <c r="BX43" s="178"/>
      <c r="BY43" s="178"/>
      <c r="BZ43" s="178"/>
      <c r="CA43" s="178"/>
      <c r="CB43" s="178"/>
      <c r="CC43" s="178"/>
      <c r="CD43" s="178"/>
      <c r="CE43" s="178"/>
      <c r="CF43" s="178"/>
      <c r="CG43" s="178"/>
      <c r="CH43" s="178"/>
      <c r="CI43" s="178"/>
      <c r="CJ43" s="178"/>
      <c r="CK43" s="178"/>
      <c r="CL43" s="178"/>
      <c r="CM43" s="178"/>
      <c r="CN43" s="178"/>
      <c r="CO43" s="178"/>
      <c r="CP43" s="178"/>
      <c r="CQ43" s="178"/>
      <c r="CR43" s="178"/>
      <c r="CS43" s="178"/>
      <c r="CT43" s="178"/>
      <c r="CU43" s="178"/>
      <c r="CV43" s="178"/>
      <c r="CW43" s="178"/>
      <c r="CX43" s="178"/>
      <c r="CY43" s="178"/>
      <c r="CZ43" s="178"/>
      <c r="DA43" s="178"/>
      <c r="DB43" s="178"/>
      <c r="DC43" s="178"/>
      <c r="DD43" s="178"/>
      <c r="DE43" s="178"/>
      <c r="DF43" s="178"/>
      <c r="DG43" s="178"/>
      <c r="DH43" s="178"/>
      <c r="DI43" s="178"/>
      <c r="DJ43" s="178"/>
      <c r="DK43" s="178"/>
      <c r="DL43" s="178"/>
      <c r="DM43" s="178"/>
      <c r="DN43" s="178"/>
      <c r="DO43" s="178"/>
      <c r="DP43" s="178"/>
      <c r="DQ43" s="178"/>
      <c r="DR43" s="178"/>
      <c r="DS43" s="178"/>
      <c r="DT43" s="178"/>
      <c r="DU43" s="178"/>
      <c r="DV43" s="178"/>
      <c r="DW43" s="178"/>
    </row>
    <row r="44" spans="1:127" ht="15.75" customHeight="1" x14ac:dyDescent="0.25">
      <c r="A44" s="4"/>
      <c r="B44" s="4"/>
      <c r="C44" s="4"/>
      <c r="D44" s="4"/>
      <c r="E44" s="4"/>
      <c r="F44" s="4"/>
      <c r="G44" s="4"/>
      <c r="H44" s="4"/>
      <c r="I44" s="4"/>
      <c r="J44" s="4"/>
      <c r="K44" s="4"/>
      <c r="L44" s="4"/>
      <c r="M44" s="4"/>
      <c r="N44" s="4"/>
      <c r="O44" s="4"/>
      <c r="P44" s="178"/>
      <c r="Q44" s="178"/>
      <c r="R44" s="178"/>
      <c r="S44" s="178"/>
      <c r="T44" s="178"/>
      <c r="U44" s="178"/>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78"/>
      <c r="BF44" s="178"/>
      <c r="BG44" s="178"/>
      <c r="BH44" s="178"/>
      <c r="BI44" s="178"/>
      <c r="BJ44" s="178"/>
      <c r="BK44" s="178"/>
      <c r="BL44" s="178"/>
      <c r="BM44" s="178"/>
      <c r="BN44" s="178"/>
      <c r="BO44" s="178"/>
      <c r="BP44" s="178"/>
      <c r="BQ44" s="178"/>
      <c r="BR44" s="178"/>
      <c r="BS44" s="178"/>
      <c r="BT44" s="178"/>
      <c r="BU44" s="178"/>
      <c r="BV44" s="178"/>
      <c r="BW44" s="178"/>
      <c r="BX44" s="178"/>
      <c r="BY44" s="178"/>
      <c r="BZ44" s="178"/>
      <c r="CA44" s="178"/>
      <c r="CB44" s="178"/>
      <c r="CC44" s="178"/>
      <c r="CD44" s="178"/>
      <c r="CE44" s="178"/>
      <c r="CF44" s="178"/>
      <c r="CG44" s="178"/>
      <c r="CH44" s="178"/>
      <c r="CI44" s="178"/>
      <c r="CJ44" s="178"/>
      <c r="CK44" s="178"/>
      <c r="CL44" s="178"/>
      <c r="CM44" s="178"/>
      <c r="CN44" s="178"/>
      <c r="CO44" s="178"/>
      <c r="CP44" s="178"/>
      <c r="CQ44" s="178"/>
      <c r="CR44" s="178"/>
      <c r="CS44" s="178"/>
      <c r="CT44" s="178"/>
      <c r="CU44" s="178"/>
      <c r="CV44" s="178"/>
      <c r="CW44" s="178"/>
      <c r="CX44" s="178"/>
      <c r="CY44" s="178"/>
      <c r="CZ44" s="178"/>
      <c r="DA44" s="178"/>
      <c r="DB44" s="178"/>
      <c r="DC44" s="178"/>
      <c r="DD44" s="178"/>
      <c r="DE44" s="178"/>
      <c r="DF44" s="178"/>
      <c r="DG44" s="178"/>
      <c r="DH44" s="178"/>
      <c r="DI44" s="178"/>
      <c r="DJ44" s="178"/>
      <c r="DK44" s="178"/>
      <c r="DL44" s="178"/>
      <c r="DM44" s="178"/>
      <c r="DN44" s="178"/>
      <c r="DO44" s="178"/>
      <c r="DP44" s="178"/>
      <c r="DQ44" s="178"/>
      <c r="DR44" s="178"/>
      <c r="DS44" s="178"/>
      <c r="DT44" s="178"/>
      <c r="DU44" s="178"/>
      <c r="DV44" s="178"/>
      <c r="DW44" s="178"/>
    </row>
    <row r="45" spans="1:127" ht="15.75" customHeight="1" x14ac:dyDescent="0.25">
      <c r="A45" s="4"/>
      <c r="B45" s="4"/>
      <c r="C45" s="4"/>
      <c r="D45" s="4"/>
      <c r="E45" s="4"/>
      <c r="F45" s="4"/>
      <c r="G45" s="4"/>
      <c r="H45" s="4"/>
      <c r="I45" s="4"/>
      <c r="J45" s="4"/>
      <c r="K45" s="4"/>
      <c r="L45" s="4"/>
      <c r="M45" s="4"/>
      <c r="N45" s="4"/>
      <c r="O45" s="4"/>
      <c r="P45" s="178"/>
      <c r="Q45" s="178"/>
      <c r="R45" s="178"/>
      <c r="S45" s="178"/>
      <c r="T45" s="178"/>
      <c r="U45" s="178"/>
      <c r="V45" s="178"/>
      <c r="W45" s="178"/>
      <c r="X45" s="178"/>
      <c r="Y45" s="178"/>
      <c r="Z45" s="178"/>
      <c r="AA45" s="178"/>
      <c r="AB45" s="178"/>
      <c r="AC45" s="178"/>
      <c r="AD45" s="178"/>
      <c r="AE45" s="178"/>
      <c r="AF45" s="178"/>
      <c r="AG45" s="178"/>
      <c r="AH45" s="178"/>
      <c r="AI45" s="178"/>
      <c r="AJ45" s="178"/>
      <c r="AK45" s="178"/>
      <c r="AL45" s="178"/>
      <c r="AM45" s="178"/>
      <c r="AN45" s="178"/>
      <c r="AO45" s="178"/>
      <c r="AP45" s="178"/>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c r="CS45" s="178"/>
      <c r="CT45" s="178"/>
      <c r="CU45" s="178"/>
      <c r="CV45" s="178"/>
      <c r="CW45" s="178"/>
      <c r="CX45" s="178"/>
      <c r="CY45" s="178"/>
      <c r="CZ45" s="178"/>
      <c r="DA45" s="178"/>
      <c r="DB45" s="178"/>
      <c r="DC45" s="178"/>
      <c r="DD45" s="178"/>
      <c r="DE45" s="178"/>
      <c r="DF45" s="178"/>
      <c r="DG45" s="178"/>
      <c r="DH45" s="178"/>
      <c r="DI45" s="178"/>
      <c r="DJ45" s="178"/>
      <c r="DK45" s="178"/>
      <c r="DL45" s="178"/>
      <c r="DM45" s="178"/>
      <c r="DN45" s="178"/>
      <c r="DO45" s="178"/>
      <c r="DP45" s="178"/>
      <c r="DQ45" s="178"/>
      <c r="DR45" s="178"/>
      <c r="DS45" s="178"/>
      <c r="DT45" s="178"/>
      <c r="DU45" s="178"/>
      <c r="DV45" s="178"/>
      <c r="DW45" s="178"/>
    </row>
    <row r="46" spans="1:127" ht="15.75" customHeight="1" x14ac:dyDescent="0.25">
      <c r="A46" s="4"/>
      <c r="B46" s="4"/>
      <c r="C46" s="4"/>
      <c r="D46" s="4"/>
      <c r="E46" s="4"/>
      <c r="F46" s="4"/>
      <c r="G46" s="4"/>
      <c r="H46" s="4"/>
      <c r="I46" s="4"/>
      <c r="J46" s="4"/>
      <c r="K46" s="4"/>
      <c r="L46" s="4"/>
      <c r="M46" s="4"/>
      <c r="N46" s="4"/>
      <c r="O46" s="4"/>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178"/>
      <c r="BB46" s="178"/>
      <c r="BC46" s="178"/>
      <c r="BD46" s="17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c r="CS46" s="178"/>
      <c r="CT46" s="178"/>
      <c r="CU46" s="178"/>
      <c r="CV46" s="178"/>
      <c r="CW46" s="178"/>
      <c r="CX46" s="178"/>
      <c r="CY46" s="178"/>
      <c r="CZ46" s="178"/>
      <c r="DA46" s="178"/>
      <c r="DB46" s="178"/>
      <c r="DC46" s="178"/>
      <c r="DD46" s="178"/>
      <c r="DE46" s="178"/>
      <c r="DF46" s="178"/>
      <c r="DG46" s="178"/>
      <c r="DH46" s="178"/>
      <c r="DI46" s="178"/>
      <c r="DJ46" s="178"/>
      <c r="DK46" s="178"/>
      <c r="DL46" s="178"/>
      <c r="DM46" s="178"/>
      <c r="DN46" s="178"/>
      <c r="DO46" s="178"/>
      <c r="DP46" s="178"/>
      <c r="DQ46" s="178"/>
      <c r="DR46" s="178"/>
      <c r="DS46" s="178"/>
      <c r="DT46" s="178"/>
      <c r="DU46" s="178"/>
      <c r="DV46" s="178"/>
      <c r="DW46" s="178"/>
    </row>
    <row r="47" spans="1:127" ht="15.75" customHeight="1" x14ac:dyDescent="0.25">
      <c r="A47" s="4"/>
      <c r="B47" s="4"/>
      <c r="C47" s="4"/>
      <c r="D47" s="4"/>
      <c r="E47" s="4"/>
      <c r="F47" s="4"/>
      <c r="G47" s="4"/>
      <c r="H47" s="4"/>
      <c r="I47" s="4"/>
      <c r="J47" s="4"/>
      <c r="K47" s="4"/>
      <c r="L47" s="4"/>
      <c r="M47" s="4"/>
      <c r="N47" s="4"/>
      <c r="O47" s="4"/>
      <c r="P47" s="178"/>
      <c r="Q47" s="178"/>
      <c r="R47" s="178"/>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178"/>
      <c r="BB47" s="178"/>
      <c r="BC47" s="178"/>
      <c r="BD47" s="178"/>
      <c r="BE47" s="178"/>
      <c r="BF47" s="178"/>
      <c r="BG47" s="178"/>
      <c r="BH47" s="178"/>
      <c r="BI47" s="178"/>
      <c r="BJ47" s="178"/>
      <c r="BK47" s="178"/>
      <c r="BL47" s="178"/>
      <c r="BM47" s="178"/>
      <c r="BN47" s="178"/>
      <c r="BO47" s="178"/>
      <c r="BP47" s="178"/>
      <c r="BQ47" s="178"/>
      <c r="BR47" s="178"/>
      <c r="BS47" s="178"/>
      <c r="BT47" s="178"/>
      <c r="BU47" s="178"/>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78"/>
      <c r="CS47" s="178"/>
      <c r="CT47" s="178"/>
      <c r="CU47" s="178"/>
      <c r="CV47" s="178"/>
      <c r="CW47" s="178"/>
      <c r="CX47" s="178"/>
      <c r="CY47" s="178"/>
      <c r="CZ47" s="178"/>
      <c r="DA47" s="178"/>
      <c r="DB47" s="178"/>
      <c r="DC47" s="178"/>
      <c r="DD47" s="178"/>
      <c r="DE47" s="178"/>
      <c r="DF47" s="178"/>
      <c r="DG47" s="178"/>
      <c r="DH47" s="178"/>
      <c r="DI47" s="178"/>
      <c r="DJ47" s="178"/>
      <c r="DK47" s="178"/>
      <c r="DL47" s="178"/>
      <c r="DM47" s="178"/>
      <c r="DN47" s="178"/>
      <c r="DO47" s="178"/>
      <c r="DP47" s="178"/>
      <c r="DQ47" s="178"/>
      <c r="DR47" s="178"/>
      <c r="DS47" s="178"/>
      <c r="DT47" s="178"/>
      <c r="DU47" s="178"/>
      <c r="DV47" s="178"/>
      <c r="DW47" s="178"/>
    </row>
    <row r="48" spans="1:127" ht="15.75" customHeight="1" x14ac:dyDescent="0.25">
      <c r="A48" s="4"/>
      <c r="B48" s="4"/>
      <c r="C48" s="4"/>
      <c r="D48" s="4"/>
      <c r="E48" s="4"/>
      <c r="F48" s="4"/>
      <c r="G48" s="4"/>
      <c r="H48" s="4"/>
      <c r="I48" s="4"/>
      <c r="J48" s="4"/>
      <c r="K48" s="4"/>
      <c r="L48" s="4"/>
      <c r="M48" s="4"/>
      <c r="N48" s="4"/>
      <c r="O48" s="4"/>
      <c r="P48" s="178"/>
      <c r="Q48" s="178"/>
      <c r="R48" s="178"/>
      <c r="S48" s="178"/>
      <c r="T48" s="178"/>
      <c r="U48" s="178"/>
      <c r="V48" s="178"/>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78"/>
      <c r="BF48" s="178"/>
      <c r="BG48" s="178"/>
      <c r="BH48" s="178"/>
      <c r="BI48" s="178"/>
      <c r="BJ48" s="178"/>
      <c r="BK48" s="178"/>
      <c r="BL48" s="178"/>
      <c r="BM48" s="178"/>
      <c r="BN48" s="178"/>
      <c r="BO48" s="178"/>
      <c r="BP48" s="178"/>
      <c r="BQ48" s="178"/>
      <c r="BR48" s="178"/>
      <c r="BS48" s="178"/>
      <c r="BT48" s="178"/>
      <c r="BU48" s="178"/>
      <c r="BV48" s="178"/>
      <c r="BW48" s="178"/>
      <c r="BX48" s="178"/>
      <c r="BY48" s="178"/>
      <c r="BZ48" s="178"/>
      <c r="CA48" s="178"/>
      <c r="CB48" s="178"/>
      <c r="CC48" s="178"/>
      <c r="CD48" s="178"/>
      <c r="CE48" s="178"/>
      <c r="CF48" s="178"/>
      <c r="CG48" s="178"/>
      <c r="CH48" s="178"/>
      <c r="CI48" s="178"/>
      <c r="CJ48" s="178"/>
      <c r="CK48" s="178"/>
      <c r="CL48" s="178"/>
      <c r="CM48" s="178"/>
      <c r="CN48" s="178"/>
      <c r="CO48" s="178"/>
      <c r="CP48" s="178"/>
      <c r="CQ48" s="178"/>
      <c r="CR48" s="178"/>
      <c r="CS48" s="178"/>
      <c r="CT48" s="178"/>
      <c r="CU48" s="178"/>
      <c r="CV48" s="178"/>
      <c r="CW48" s="178"/>
      <c r="CX48" s="178"/>
      <c r="CY48" s="178"/>
      <c r="CZ48" s="178"/>
      <c r="DA48" s="178"/>
      <c r="DB48" s="178"/>
      <c r="DC48" s="178"/>
      <c r="DD48" s="178"/>
      <c r="DE48" s="178"/>
      <c r="DF48" s="178"/>
      <c r="DG48" s="178"/>
      <c r="DH48" s="178"/>
      <c r="DI48" s="178"/>
      <c r="DJ48" s="178"/>
      <c r="DK48" s="178"/>
      <c r="DL48" s="178"/>
      <c r="DM48" s="178"/>
      <c r="DN48" s="178"/>
      <c r="DO48" s="178"/>
      <c r="DP48" s="178"/>
      <c r="DQ48" s="178"/>
      <c r="DR48" s="178"/>
      <c r="DS48" s="178"/>
      <c r="DT48" s="178"/>
      <c r="DU48" s="178"/>
      <c r="DV48" s="178"/>
      <c r="DW48" s="178"/>
    </row>
    <row r="49" spans="1:127" ht="15" customHeight="1" x14ac:dyDescent="0.25">
      <c r="A49" s="4"/>
      <c r="B49" s="4"/>
      <c r="C49" s="4"/>
      <c r="D49" s="4"/>
      <c r="E49" s="4"/>
      <c r="F49" s="4"/>
      <c r="G49" s="4"/>
      <c r="H49" s="4"/>
      <c r="I49" s="4"/>
      <c r="J49" s="4"/>
      <c r="K49" s="4"/>
      <c r="L49" s="4"/>
      <c r="M49" s="4"/>
      <c r="N49" s="4"/>
      <c r="O49" s="4"/>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c r="CS49" s="178"/>
      <c r="CT49" s="178"/>
      <c r="CU49" s="178"/>
      <c r="CV49" s="178"/>
      <c r="CW49" s="178"/>
      <c r="CX49" s="178"/>
      <c r="CY49" s="178"/>
      <c r="CZ49" s="178"/>
      <c r="DA49" s="178"/>
      <c r="DB49" s="178"/>
      <c r="DC49" s="178"/>
      <c r="DD49" s="178"/>
      <c r="DE49" s="178"/>
      <c r="DF49" s="178"/>
      <c r="DG49" s="178"/>
      <c r="DH49" s="178"/>
      <c r="DI49" s="178"/>
      <c r="DJ49" s="178"/>
      <c r="DK49" s="178"/>
      <c r="DL49" s="178"/>
      <c r="DM49" s="178"/>
      <c r="DN49" s="178"/>
      <c r="DO49" s="178"/>
      <c r="DP49" s="178"/>
      <c r="DQ49" s="178"/>
      <c r="DR49" s="178"/>
      <c r="DS49" s="178"/>
      <c r="DT49" s="178"/>
      <c r="DU49" s="178"/>
      <c r="DV49" s="178"/>
      <c r="DW49" s="178"/>
    </row>
    <row r="50" spans="1:127" ht="15.75" customHeight="1" x14ac:dyDescent="0.25">
      <c r="A50" s="4"/>
      <c r="B50" s="4"/>
      <c r="C50" s="4"/>
      <c r="D50" s="4"/>
      <c r="E50" s="4"/>
      <c r="F50" s="4"/>
      <c r="G50" s="4"/>
      <c r="H50" s="4"/>
      <c r="I50" s="4"/>
      <c r="J50" s="4"/>
      <c r="K50" s="4"/>
      <c r="L50" s="4"/>
      <c r="M50" s="4"/>
      <c r="N50" s="4"/>
      <c r="O50" s="4"/>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c r="CS50" s="178"/>
      <c r="CT50" s="178"/>
      <c r="CU50" s="178"/>
      <c r="CV50" s="178"/>
      <c r="CW50" s="178"/>
      <c r="CX50" s="178"/>
      <c r="CY50" s="178"/>
      <c r="CZ50" s="178"/>
      <c r="DA50" s="178"/>
      <c r="DB50" s="178"/>
      <c r="DC50" s="178"/>
      <c r="DD50" s="178"/>
      <c r="DE50" s="178"/>
      <c r="DF50" s="178"/>
      <c r="DG50" s="178"/>
      <c r="DH50" s="178"/>
      <c r="DI50" s="178"/>
      <c r="DJ50" s="178"/>
      <c r="DK50" s="178"/>
      <c r="DL50" s="178"/>
      <c r="DM50" s="178"/>
      <c r="DN50" s="178"/>
      <c r="DO50" s="178"/>
      <c r="DP50" s="178"/>
      <c r="DQ50" s="178"/>
      <c r="DR50" s="178"/>
      <c r="DS50" s="178"/>
      <c r="DT50" s="178"/>
      <c r="DU50" s="178"/>
      <c r="DV50" s="178"/>
      <c r="DW50" s="178"/>
    </row>
    <row r="51" spans="1:127" ht="15.75" customHeight="1" x14ac:dyDescent="0.25">
      <c r="A51" s="4"/>
      <c r="B51" s="4"/>
      <c r="C51" s="4"/>
      <c r="D51" s="4"/>
      <c r="E51" s="4"/>
      <c r="F51" s="4"/>
      <c r="G51" s="4"/>
      <c r="H51" s="4"/>
      <c r="I51" s="4"/>
      <c r="J51" s="4"/>
      <c r="K51" s="4"/>
      <c r="L51" s="4"/>
      <c r="M51" s="4"/>
      <c r="N51" s="4"/>
      <c r="O51" s="4"/>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78"/>
      <c r="BF51" s="178"/>
      <c r="BG51" s="178"/>
      <c r="BH51" s="178"/>
      <c r="BI51" s="178"/>
      <c r="BJ51" s="178"/>
      <c r="BK51" s="178"/>
      <c r="BL51" s="178"/>
      <c r="BM51" s="178"/>
      <c r="BN51" s="178"/>
      <c r="BO51" s="178"/>
      <c r="BP51" s="178"/>
      <c r="BQ51" s="178"/>
      <c r="BR51" s="178"/>
      <c r="BS51" s="178"/>
      <c r="BT51" s="178"/>
      <c r="BU51" s="178"/>
      <c r="BV51" s="178"/>
      <c r="BW51" s="178"/>
      <c r="BX51" s="178"/>
      <c r="BY51" s="178"/>
      <c r="BZ51" s="178"/>
      <c r="CA51" s="178"/>
      <c r="CB51" s="178"/>
      <c r="CC51" s="178"/>
      <c r="CD51" s="178"/>
      <c r="CE51" s="178"/>
      <c r="CF51" s="178"/>
      <c r="CG51" s="178"/>
      <c r="CH51" s="178"/>
      <c r="CI51" s="178"/>
      <c r="CJ51" s="178"/>
      <c r="CK51" s="178"/>
      <c r="CL51" s="178"/>
      <c r="CM51" s="178"/>
      <c r="CN51" s="178"/>
      <c r="CO51" s="178"/>
      <c r="CP51" s="178"/>
      <c r="CQ51" s="178"/>
      <c r="CR51" s="178"/>
      <c r="CS51" s="178"/>
      <c r="CT51" s="178"/>
      <c r="CU51" s="178"/>
      <c r="CV51" s="178"/>
      <c r="CW51" s="178"/>
      <c r="CX51" s="178"/>
      <c r="CY51" s="178"/>
      <c r="CZ51" s="178"/>
      <c r="DA51" s="178"/>
      <c r="DB51" s="178"/>
      <c r="DC51" s="178"/>
      <c r="DD51" s="178"/>
      <c r="DE51" s="178"/>
      <c r="DF51" s="178"/>
      <c r="DG51" s="178"/>
      <c r="DH51" s="178"/>
      <c r="DI51" s="178"/>
      <c r="DJ51" s="178"/>
      <c r="DK51" s="178"/>
      <c r="DL51" s="178"/>
      <c r="DM51" s="178"/>
      <c r="DN51" s="178"/>
      <c r="DO51" s="178"/>
      <c r="DP51" s="178"/>
      <c r="DQ51" s="178"/>
      <c r="DR51" s="178"/>
      <c r="DS51" s="178"/>
      <c r="DT51" s="178"/>
      <c r="DU51" s="178"/>
      <c r="DV51" s="178"/>
      <c r="DW51" s="178"/>
    </row>
    <row r="52" spans="1:127" ht="15.75" customHeight="1" x14ac:dyDescent="0.25">
      <c r="A52" s="4"/>
      <c r="B52" s="4"/>
      <c r="C52" s="4"/>
      <c r="D52" s="4"/>
      <c r="E52" s="4"/>
      <c r="F52" s="4"/>
      <c r="G52" s="4"/>
      <c r="H52" s="4"/>
      <c r="I52" s="4"/>
      <c r="J52" s="4"/>
      <c r="K52" s="4"/>
      <c r="L52" s="4"/>
      <c r="M52" s="4"/>
      <c r="N52" s="4"/>
      <c r="O52" s="4"/>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c r="CS52" s="178"/>
      <c r="CT52" s="178"/>
      <c r="CU52" s="178"/>
      <c r="CV52" s="178"/>
      <c r="CW52" s="178"/>
      <c r="CX52" s="178"/>
      <c r="CY52" s="178"/>
      <c r="CZ52" s="178"/>
      <c r="DA52" s="178"/>
      <c r="DB52" s="178"/>
      <c r="DC52" s="178"/>
      <c r="DD52" s="178"/>
      <c r="DE52" s="178"/>
      <c r="DF52" s="178"/>
      <c r="DG52" s="178"/>
      <c r="DH52" s="178"/>
      <c r="DI52" s="178"/>
      <c r="DJ52" s="178"/>
      <c r="DK52" s="178"/>
      <c r="DL52" s="178"/>
      <c r="DM52" s="178"/>
      <c r="DN52" s="178"/>
      <c r="DO52" s="178"/>
      <c r="DP52" s="178"/>
      <c r="DQ52" s="178"/>
      <c r="DR52" s="178"/>
      <c r="DS52" s="178"/>
      <c r="DT52" s="178"/>
      <c r="DU52" s="178"/>
      <c r="DV52" s="178"/>
      <c r="DW52" s="178"/>
    </row>
    <row r="53" spans="1:127" ht="15.75" customHeight="1" x14ac:dyDescent="0.25">
      <c r="A53" s="4"/>
      <c r="B53" s="4"/>
      <c r="C53" s="4"/>
      <c r="D53" s="4"/>
      <c r="E53" s="4"/>
      <c r="F53" s="4"/>
      <c r="G53" s="4"/>
      <c r="H53" s="4"/>
      <c r="I53" s="4"/>
      <c r="J53" s="4"/>
      <c r="K53" s="4"/>
      <c r="L53" s="4"/>
      <c r="M53" s="4"/>
      <c r="N53" s="4"/>
      <c r="O53" s="4"/>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c r="CS53" s="178"/>
      <c r="CT53" s="178"/>
      <c r="CU53" s="178"/>
      <c r="CV53" s="178"/>
      <c r="CW53" s="178"/>
      <c r="CX53" s="178"/>
      <c r="CY53" s="178"/>
      <c r="CZ53" s="178"/>
      <c r="DA53" s="178"/>
      <c r="DB53" s="178"/>
      <c r="DC53" s="178"/>
      <c r="DD53" s="178"/>
      <c r="DE53" s="178"/>
      <c r="DF53" s="178"/>
      <c r="DG53" s="178"/>
      <c r="DH53" s="178"/>
      <c r="DI53" s="178"/>
      <c r="DJ53" s="178"/>
      <c r="DK53" s="178"/>
      <c r="DL53" s="178"/>
      <c r="DM53" s="178"/>
      <c r="DN53" s="178"/>
      <c r="DO53" s="178"/>
      <c r="DP53" s="178"/>
      <c r="DQ53" s="178"/>
      <c r="DR53" s="178"/>
      <c r="DS53" s="178"/>
      <c r="DT53" s="178"/>
      <c r="DU53" s="178"/>
      <c r="DV53" s="178"/>
      <c r="DW53" s="178"/>
    </row>
    <row r="54" spans="1:127" ht="15.75" customHeight="1" x14ac:dyDescent="0.25">
      <c r="A54" s="4"/>
      <c r="B54" s="4"/>
      <c r="C54" s="4"/>
      <c r="D54" s="4"/>
      <c r="E54" s="4"/>
      <c r="F54" s="4"/>
      <c r="G54" s="4"/>
      <c r="H54" s="4"/>
      <c r="I54" s="4"/>
      <c r="J54" s="4"/>
      <c r="K54" s="4"/>
      <c r="L54" s="4"/>
      <c r="M54" s="4"/>
      <c r="N54" s="4"/>
      <c r="O54" s="4"/>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78"/>
      <c r="BF54" s="178"/>
      <c r="BG54" s="178"/>
      <c r="BH54" s="178"/>
      <c r="BI54" s="178"/>
      <c r="BJ54" s="178"/>
      <c r="BK54" s="178"/>
      <c r="BL54" s="178"/>
      <c r="BM54" s="178"/>
      <c r="BN54" s="178"/>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c r="CS54" s="178"/>
      <c r="CT54" s="178"/>
      <c r="CU54" s="178"/>
      <c r="CV54" s="178"/>
      <c r="CW54" s="178"/>
      <c r="CX54" s="178"/>
      <c r="CY54" s="178"/>
      <c r="CZ54" s="178"/>
      <c r="DA54" s="178"/>
      <c r="DB54" s="178"/>
      <c r="DC54" s="178"/>
      <c r="DD54" s="178"/>
      <c r="DE54" s="178"/>
      <c r="DF54" s="178"/>
      <c r="DG54" s="178"/>
      <c r="DH54" s="178"/>
      <c r="DI54" s="178"/>
      <c r="DJ54" s="178"/>
      <c r="DK54" s="178"/>
      <c r="DL54" s="178"/>
      <c r="DM54" s="178"/>
      <c r="DN54" s="178"/>
      <c r="DO54" s="178"/>
      <c r="DP54" s="178"/>
      <c r="DQ54" s="178"/>
      <c r="DR54" s="178"/>
      <c r="DS54" s="178"/>
      <c r="DT54" s="178"/>
      <c r="DU54" s="178"/>
      <c r="DV54" s="178"/>
      <c r="DW54" s="178"/>
    </row>
    <row r="55" spans="1:127" ht="15.75" customHeight="1" x14ac:dyDescent="0.25">
      <c r="A55" s="4"/>
      <c r="B55" s="4"/>
      <c r="C55" s="4"/>
      <c r="D55" s="4"/>
      <c r="E55" s="4"/>
      <c r="F55" s="4"/>
      <c r="G55" s="4"/>
      <c r="H55" s="4"/>
      <c r="I55" s="4"/>
      <c r="J55" s="4"/>
      <c r="K55" s="4"/>
      <c r="L55" s="4"/>
      <c r="M55" s="4"/>
      <c r="N55" s="4"/>
      <c r="O55" s="4"/>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c r="CS55" s="178"/>
      <c r="CT55" s="178"/>
      <c r="CU55" s="178"/>
      <c r="CV55" s="178"/>
      <c r="CW55" s="178"/>
      <c r="CX55" s="178"/>
      <c r="CY55" s="178"/>
      <c r="CZ55" s="178"/>
      <c r="DA55" s="178"/>
      <c r="DB55" s="178"/>
      <c r="DC55" s="178"/>
      <c r="DD55" s="178"/>
      <c r="DE55" s="178"/>
      <c r="DF55" s="178"/>
      <c r="DG55" s="178"/>
      <c r="DH55" s="178"/>
      <c r="DI55" s="178"/>
      <c r="DJ55" s="178"/>
      <c r="DK55" s="178"/>
      <c r="DL55" s="178"/>
      <c r="DM55" s="178"/>
      <c r="DN55" s="178"/>
      <c r="DO55" s="178"/>
      <c r="DP55" s="178"/>
      <c r="DQ55" s="178"/>
      <c r="DR55" s="178"/>
      <c r="DS55" s="178"/>
      <c r="DT55" s="178"/>
      <c r="DU55" s="178"/>
      <c r="DV55" s="178"/>
      <c r="DW55" s="178"/>
    </row>
    <row r="56" spans="1:127" ht="15.75" customHeight="1" x14ac:dyDescent="0.25">
      <c r="A56" s="4"/>
      <c r="B56" s="4"/>
      <c r="C56" s="4"/>
      <c r="D56" s="4"/>
      <c r="E56" s="4"/>
      <c r="F56" s="4"/>
      <c r="G56" s="4"/>
      <c r="H56" s="4"/>
      <c r="I56" s="4"/>
      <c r="J56" s="4"/>
      <c r="K56" s="4"/>
      <c r="L56" s="4"/>
      <c r="M56" s="4"/>
      <c r="N56" s="4"/>
      <c r="O56" s="4"/>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78"/>
      <c r="BF56" s="178"/>
      <c r="BG56" s="178"/>
      <c r="BH56" s="178"/>
      <c r="BI56" s="178"/>
      <c r="BJ56" s="178"/>
      <c r="BK56" s="178"/>
      <c r="BL56" s="178"/>
      <c r="BM56" s="178"/>
      <c r="BN56" s="178"/>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c r="CS56" s="178"/>
      <c r="CT56" s="178"/>
      <c r="CU56" s="178"/>
      <c r="CV56" s="178"/>
      <c r="CW56" s="178"/>
      <c r="CX56" s="178"/>
      <c r="CY56" s="178"/>
      <c r="CZ56" s="178"/>
      <c r="DA56" s="178"/>
      <c r="DB56" s="178"/>
      <c r="DC56" s="178"/>
      <c r="DD56" s="178"/>
      <c r="DE56" s="178"/>
      <c r="DF56" s="178"/>
      <c r="DG56" s="178"/>
      <c r="DH56" s="178"/>
      <c r="DI56" s="178"/>
      <c r="DJ56" s="178"/>
      <c r="DK56" s="178"/>
      <c r="DL56" s="178"/>
      <c r="DM56" s="178"/>
      <c r="DN56" s="178"/>
      <c r="DO56" s="178"/>
      <c r="DP56" s="178"/>
      <c r="DQ56" s="178"/>
      <c r="DR56" s="178"/>
      <c r="DS56" s="178"/>
      <c r="DT56" s="178"/>
      <c r="DU56" s="178"/>
      <c r="DV56" s="178"/>
      <c r="DW56" s="178"/>
    </row>
    <row r="57" spans="1:127" ht="15.75" customHeight="1" x14ac:dyDescent="0.25">
      <c r="A57" s="4"/>
      <c r="B57" s="4"/>
      <c r="C57" s="4"/>
      <c r="D57" s="4"/>
      <c r="E57" s="4"/>
      <c r="F57" s="4"/>
      <c r="G57" s="4"/>
      <c r="H57" s="4"/>
      <c r="I57" s="4"/>
      <c r="J57" s="4"/>
      <c r="K57" s="4"/>
      <c r="L57" s="4"/>
      <c r="M57" s="4"/>
      <c r="N57" s="4"/>
      <c r="O57" s="4"/>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c r="CS57" s="178"/>
      <c r="CT57" s="178"/>
      <c r="CU57" s="178"/>
      <c r="CV57" s="178"/>
      <c r="CW57" s="178"/>
      <c r="CX57" s="178"/>
      <c r="CY57" s="178"/>
      <c r="CZ57" s="178"/>
      <c r="DA57" s="178"/>
      <c r="DB57" s="178"/>
      <c r="DC57" s="178"/>
      <c r="DD57" s="178"/>
      <c r="DE57" s="178"/>
      <c r="DF57" s="178"/>
      <c r="DG57" s="178"/>
      <c r="DH57" s="178"/>
      <c r="DI57" s="178"/>
      <c r="DJ57" s="178"/>
      <c r="DK57" s="178"/>
      <c r="DL57" s="178"/>
      <c r="DM57" s="178"/>
      <c r="DN57" s="178"/>
      <c r="DO57" s="178"/>
      <c r="DP57" s="178"/>
      <c r="DQ57" s="178"/>
      <c r="DR57" s="178"/>
      <c r="DS57" s="178"/>
      <c r="DT57" s="178"/>
      <c r="DU57" s="178"/>
      <c r="DV57" s="178"/>
      <c r="DW57" s="178"/>
    </row>
    <row r="58" spans="1:127" ht="15.75" customHeight="1" x14ac:dyDescent="0.25">
      <c r="A58" s="4"/>
      <c r="B58" s="4"/>
      <c r="C58" s="4"/>
      <c r="D58" s="4"/>
      <c r="E58" s="4"/>
      <c r="F58" s="4"/>
      <c r="G58" s="4"/>
      <c r="H58" s="4"/>
      <c r="I58" s="4"/>
      <c r="J58" s="4"/>
      <c r="K58" s="4"/>
      <c r="L58" s="4"/>
      <c r="M58" s="4"/>
      <c r="N58" s="4"/>
      <c r="O58" s="4"/>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c r="CS58" s="178"/>
      <c r="CT58" s="178"/>
      <c r="CU58" s="178"/>
      <c r="CV58" s="178"/>
      <c r="CW58" s="178"/>
      <c r="CX58" s="178"/>
      <c r="CY58" s="178"/>
      <c r="CZ58" s="178"/>
      <c r="DA58" s="178"/>
      <c r="DB58" s="178"/>
      <c r="DC58" s="178"/>
      <c r="DD58" s="178"/>
      <c r="DE58" s="178"/>
      <c r="DF58" s="178"/>
      <c r="DG58" s="178"/>
      <c r="DH58" s="178"/>
      <c r="DI58" s="178"/>
      <c r="DJ58" s="178"/>
      <c r="DK58" s="178"/>
      <c r="DL58" s="178"/>
      <c r="DM58" s="178"/>
      <c r="DN58" s="178"/>
      <c r="DO58" s="178"/>
      <c r="DP58" s="178"/>
      <c r="DQ58" s="178"/>
      <c r="DR58" s="178"/>
      <c r="DS58" s="178"/>
      <c r="DT58" s="178"/>
      <c r="DU58" s="178"/>
      <c r="DV58" s="178"/>
      <c r="DW58" s="178"/>
    </row>
    <row r="59" spans="1:127" ht="15.75" customHeight="1" x14ac:dyDescent="0.25">
      <c r="A59" s="4"/>
      <c r="B59" s="4"/>
      <c r="C59" s="4"/>
      <c r="D59" s="4"/>
      <c r="E59" s="4"/>
      <c r="F59" s="4"/>
      <c r="G59" s="4"/>
      <c r="H59" s="4"/>
      <c r="I59" s="4"/>
      <c r="J59" s="4"/>
      <c r="K59" s="4"/>
      <c r="L59" s="4"/>
      <c r="M59" s="4"/>
      <c r="N59" s="4"/>
      <c r="O59" s="4"/>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c r="CS59" s="178"/>
      <c r="CT59" s="178"/>
      <c r="CU59" s="178"/>
      <c r="CV59" s="178"/>
      <c r="CW59" s="178"/>
      <c r="CX59" s="178"/>
      <c r="CY59" s="178"/>
      <c r="CZ59" s="178"/>
      <c r="DA59" s="178"/>
      <c r="DB59" s="178"/>
      <c r="DC59" s="178"/>
      <c r="DD59" s="178"/>
      <c r="DE59" s="178"/>
      <c r="DF59" s="178"/>
      <c r="DG59" s="178"/>
      <c r="DH59" s="178"/>
      <c r="DI59" s="178"/>
      <c r="DJ59" s="178"/>
      <c r="DK59" s="178"/>
      <c r="DL59" s="178"/>
      <c r="DM59" s="178"/>
      <c r="DN59" s="178"/>
      <c r="DO59" s="178"/>
      <c r="DP59" s="178"/>
      <c r="DQ59" s="178"/>
      <c r="DR59" s="178"/>
      <c r="DS59" s="178"/>
      <c r="DT59" s="178"/>
      <c r="DU59" s="178"/>
      <c r="DV59" s="178"/>
      <c r="DW59" s="178"/>
    </row>
    <row r="60" spans="1:127" ht="15.75" customHeight="1" x14ac:dyDescent="0.25">
      <c r="A60" s="4"/>
      <c r="B60" s="4"/>
      <c r="C60" s="4"/>
      <c r="D60" s="4"/>
      <c r="E60" s="4"/>
      <c r="F60" s="4"/>
      <c r="G60" s="4"/>
      <c r="H60" s="4"/>
      <c r="I60" s="4"/>
      <c r="J60" s="4"/>
      <c r="K60" s="4"/>
      <c r="L60" s="4"/>
      <c r="M60" s="4"/>
      <c r="N60" s="4"/>
      <c r="O60" s="4"/>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c r="CS60" s="178"/>
      <c r="CT60" s="178"/>
      <c r="CU60" s="178"/>
      <c r="CV60" s="178"/>
      <c r="CW60" s="178"/>
      <c r="CX60" s="178"/>
      <c r="CY60" s="178"/>
      <c r="CZ60" s="178"/>
      <c r="DA60" s="178"/>
      <c r="DB60" s="178"/>
      <c r="DC60" s="178"/>
      <c r="DD60" s="178"/>
      <c r="DE60" s="178"/>
      <c r="DF60" s="178"/>
      <c r="DG60" s="178"/>
      <c r="DH60" s="178"/>
      <c r="DI60" s="178"/>
      <c r="DJ60" s="178"/>
      <c r="DK60" s="178"/>
      <c r="DL60" s="178"/>
      <c r="DM60" s="178"/>
      <c r="DN60" s="178"/>
      <c r="DO60" s="178"/>
      <c r="DP60" s="178"/>
      <c r="DQ60" s="178"/>
      <c r="DR60" s="178"/>
      <c r="DS60" s="178"/>
      <c r="DT60" s="178"/>
      <c r="DU60" s="178"/>
      <c r="DV60" s="178"/>
      <c r="DW60" s="178"/>
    </row>
    <row r="61" spans="1:127" ht="15.75" customHeight="1" x14ac:dyDescent="0.25">
      <c r="A61" s="4"/>
      <c r="B61" s="4"/>
      <c r="C61" s="4"/>
      <c r="D61" s="4"/>
      <c r="E61" s="4"/>
      <c r="F61" s="4"/>
      <c r="G61" s="4"/>
      <c r="H61" s="4"/>
      <c r="I61" s="4"/>
      <c r="J61" s="4"/>
      <c r="K61" s="4"/>
      <c r="L61" s="4"/>
      <c r="M61" s="4"/>
      <c r="N61" s="4"/>
      <c r="O61" s="4"/>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c r="CS61" s="178"/>
      <c r="CT61" s="178"/>
      <c r="CU61" s="178"/>
      <c r="CV61" s="178"/>
      <c r="CW61" s="178"/>
      <c r="CX61" s="178"/>
      <c r="CY61" s="178"/>
      <c r="CZ61" s="178"/>
      <c r="DA61" s="178"/>
      <c r="DB61" s="178"/>
      <c r="DC61" s="178"/>
      <c r="DD61" s="178"/>
      <c r="DE61" s="178"/>
      <c r="DF61" s="178"/>
      <c r="DG61" s="178"/>
      <c r="DH61" s="178"/>
      <c r="DI61" s="178"/>
      <c r="DJ61" s="178"/>
      <c r="DK61" s="178"/>
      <c r="DL61" s="178"/>
      <c r="DM61" s="178"/>
      <c r="DN61" s="178"/>
      <c r="DO61" s="178"/>
      <c r="DP61" s="178"/>
      <c r="DQ61" s="178"/>
      <c r="DR61" s="178"/>
      <c r="DS61" s="178"/>
      <c r="DT61" s="178"/>
      <c r="DU61" s="178"/>
      <c r="DV61" s="178"/>
      <c r="DW61" s="178"/>
    </row>
    <row r="62" spans="1:127" ht="15.75" customHeight="1" x14ac:dyDescent="0.25">
      <c r="A62" s="4"/>
      <c r="B62" s="4"/>
      <c r="C62" s="4"/>
      <c r="D62" s="4"/>
      <c r="E62" s="4"/>
      <c r="F62" s="4"/>
      <c r="G62" s="4"/>
      <c r="H62" s="4"/>
      <c r="I62" s="4"/>
      <c r="J62" s="4"/>
      <c r="K62" s="4"/>
      <c r="L62" s="4"/>
      <c r="M62" s="4"/>
      <c r="N62" s="4"/>
      <c r="O62" s="4"/>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c r="CS62" s="178"/>
      <c r="CT62" s="178"/>
      <c r="CU62" s="178"/>
      <c r="CV62" s="178"/>
      <c r="CW62" s="178"/>
      <c r="CX62" s="178"/>
      <c r="CY62" s="178"/>
      <c r="CZ62" s="178"/>
      <c r="DA62" s="178"/>
      <c r="DB62" s="178"/>
      <c r="DC62" s="178"/>
      <c r="DD62" s="178"/>
      <c r="DE62" s="178"/>
      <c r="DF62" s="178"/>
      <c r="DG62" s="178"/>
      <c r="DH62" s="178"/>
      <c r="DI62" s="178"/>
      <c r="DJ62" s="178"/>
      <c r="DK62" s="178"/>
      <c r="DL62" s="178"/>
      <c r="DM62" s="178"/>
      <c r="DN62" s="178"/>
      <c r="DO62" s="178"/>
      <c r="DP62" s="178"/>
      <c r="DQ62" s="178"/>
      <c r="DR62" s="178"/>
      <c r="DS62" s="178"/>
      <c r="DT62" s="178"/>
      <c r="DU62" s="178"/>
      <c r="DV62" s="178"/>
      <c r="DW62" s="178"/>
    </row>
    <row r="63" spans="1:127" ht="15.75" customHeight="1" x14ac:dyDescent="0.25">
      <c r="A63" s="4"/>
      <c r="B63" s="4"/>
      <c r="C63" s="4"/>
      <c r="D63" s="4"/>
      <c r="E63" s="4"/>
      <c r="F63" s="4"/>
      <c r="G63" s="4"/>
      <c r="H63" s="4"/>
      <c r="I63" s="4"/>
      <c r="J63" s="4"/>
      <c r="K63" s="4"/>
      <c r="L63" s="4"/>
      <c r="M63" s="4"/>
      <c r="N63" s="4"/>
      <c r="O63" s="4"/>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c r="CS63" s="178"/>
      <c r="CT63" s="178"/>
      <c r="CU63" s="178"/>
      <c r="CV63" s="178"/>
      <c r="CW63" s="178"/>
      <c r="CX63" s="178"/>
      <c r="CY63" s="178"/>
      <c r="CZ63" s="178"/>
      <c r="DA63" s="178"/>
      <c r="DB63" s="178"/>
      <c r="DC63" s="178"/>
      <c r="DD63" s="178"/>
      <c r="DE63" s="178"/>
      <c r="DF63" s="178"/>
      <c r="DG63" s="178"/>
      <c r="DH63" s="178"/>
      <c r="DI63" s="178"/>
      <c r="DJ63" s="178"/>
      <c r="DK63" s="178"/>
      <c r="DL63" s="178"/>
      <c r="DM63" s="178"/>
      <c r="DN63" s="178"/>
      <c r="DO63" s="178"/>
      <c r="DP63" s="178"/>
      <c r="DQ63" s="178"/>
      <c r="DR63" s="178"/>
      <c r="DS63" s="178"/>
      <c r="DT63" s="178"/>
      <c r="DU63" s="178"/>
      <c r="DV63" s="178"/>
      <c r="DW63" s="178"/>
    </row>
    <row r="64" spans="1:127" ht="15" customHeight="1" x14ac:dyDescent="0.3">
      <c r="A64" s="4"/>
      <c r="B64" s="167"/>
      <c r="C64" s="4"/>
      <c r="D64" s="4"/>
      <c r="E64" s="4"/>
      <c r="F64" s="91"/>
      <c r="G64" s="168"/>
      <c r="H64" s="4"/>
      <c r="I64" s="4"/>
      <c r="J64" s="91"/>
      <c r="K64" s="91"/>
      <c r="L64" s="91"/>
      <c r="M64" s="91"/>
      <c r="N64" s="91"/>
      <c r="O64" s="91"/>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c r="CS64" s="178"/>
      <c r="CT64" s="178"/>
      <c r="CU64" s="178"/>
      <c r="CV64" s="178"/>
      <c r="CW64" s="178"/>
      <c r="CX64" s="178"/>
      <c r="CY64" s="178"/>
      <c r="CZ64" s="178"/>
      <c r="DA64" s="178"/>
      <c r="DB64" s="178"/>
      <c r="DC64" s="178"/>
      <c r="DD64" s="178"/>
      <c r="DE64" s="178"/>
      <c r="DF64" s="178"/>
      <c r="DG64" s="178"/>
      <c r="DH64" s="178"/>
      <c r="DI64" s="178"/>
      <c r="DJ64" s="178"/>
      <c r="DK64" s="178"/>
      <c r="DL64" s="178"/>
      <c r="DM64" s="178"/>
      <c r="DN64" s="178"/>
      <c r="DO64" s="178"/>
      <c r="DP64" s="178"/>
      <c r="DQ64" s="178"/>
      <c r="DR64" s="178"/>
      <c r="DS64" s="178"/>
      <c r="DT64" s="178"/>
      <c r="DU64" s="178"/>
      <c r="DV64" s="178"/>
      <c r="DW64" s="178"/>
    </row>
    <row r="65" spans="1:127" ht="15.75" customHeight="1" x14ac:dyDescent="0.25">
      <c r="A65" s="4"/>
      <c r="B65" s="4"/>
      <c r="C65" s="4"/>
      <c r="D65" s="4"/>
      <c r="E65" s="4"/>
      <c r="F65" s="4"/>
      <c r="G65" s="4"/>
      <c r="H65" s="4"/>
      <c r="I65" s="4"/>
      <c r="J65" s="4"/>
      <c r="K65" s="4"/>
      <c r="L65" s="4"/>
      <c r="M65" s="4"/>
      <c r="N65" s="4"/>
      <c r="O65" s="4"/>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c r="CS65" s="178"/>
      <c r="CT65" s="178"/>
      <c r="CU65" s="178"/>
      <c r="CV65" s="178"/>
      <c r="CW65" s="178"/>
      <c r="CX65" s="178"/>
      <c r="CY65" s="178"/>
      <c r="CZ65" s="178"/>
      <c r="DA65" s="178"/>
      <c r="DB65" s="178"/>
      <c r="DC65" s="178"/>
      <c r="DD65" s="178"/>
      <c r="DE65" s="178"/>
      <c r="DF65" s="178"/>
      <c r="DG65" s="178"/>
      <c r="DH65" s="178"/>
      <c r="DI65" s="178"/>
      <c r="DJ65" s="178"/>
      <c r="DK65" s="178"/>
      <c r="DL65" s="178"/>
      <c r="DM65" s="178"/>
      <c r="DN65" s="178"/>
      <c r="DO65" s="178"/>
      <c r="DP65" s="178"/>
      <c r="DQ65" s="178"/>
      <c r="DR65" s="178"/>
      <c r="DS65" s="178"/>
      <c r="DT65" s="178"/>
      <c r="DU65" s="178"/>
      <c r="DV65" s="178"/>
      <c r="DW65" s="178"/>
    </row>
    <row r="66" spans="1:127" ht="12" customHeight="1" x14ac:dyDescent="0.25">
      <c r="A66" s="4"/>
      <c r="B66" s="4"/>
      <c r="C66" s="4"/>
      <c r="D66" s="4"/>
      <c r="E66" s="4"/>
      <c r="F66" s="4"/>
      <c r="G66" s="4"/>
      <c r="H66" s="4"/>
      <c r="I66" s="4"/>
      <c r="J66" s="4"/>
      <c r="K66" s="4"/>
      <c r="L66" s="54"/>
      <c r="M66" s="4"/>
      <c r="N66" s="4"/>
      <c r="O66" s="4"/>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c r="CS66" s="178"/>
      <c r="CT66" s="178"/>
      <c r="CU66" s="178"/>
      <c r="CV66" s="178"/>
      <c r="CW66" s="178"/>
      <c r="CX66" s="178"/>
      <c r="CY66" s="178"/>
      <c r="CZ66" s="178"/>
      <c r="DA66" s="178"/>
      <c r="DB66" s="178"/>
      <c r="DC66" s="178"/>
      <c r="DD66" s="178"/>
      <c r="DE66" s="178"/>
      <c r="DF66" s="178"/>
      <c r="DG66" s="178"/>
      <c r="DH66" s="178"/>
      <c r="DI66" s="178"/>
      <c r="DJ66" s="178"/>
      <c r="DK66" s="178"/>
      <c r="DL66" s="178"/>
      <c r="DM66" s="178"/>
      <c r="DN66" s="178"/>
      <c r="DO66" s="178"/>
      <c r="DP66" s="178"/>
      <c r="DQ66" s="178"/>
      <c r="DR66" s="178"/>
      <c r="DS66" s="178"/>
      <c r="DT66" s="178"/>
      <c r="DU66" s="178"/>
      <c r="DV66" s="178"/>
      <c r="DW66" s="178"/>
    </row>
    <row r="67" spans="1:127" ht="12" customHeight="1" x14ac:dyDescent="0.25">
      <c r="A67" s="4"/>
      <c r="B67" s="4"/>
      <c r="C67" s="4"/>
      <c r="D67" s="4"/>
      <c r="E67" s="4"/>
      <c r="F67" s="4"/>
      <c r="G67" s="4"/>
      <c r="H67" s="4"/>
      <c r="I67" s="4"/>
      <c r="J67" s="4"/>
      <c r="K67" s="4"/>
      <c r="L67" s="54"/>
      <c r="M67" s="4"/>
      <c r="N67" s="4"/>
      <c r="O67" s="4"/>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c r="CS67" s="178"/>
      <c r="CT67" s="178"/>
      <c r="CU67" s="178"/>
      <c r="CV67" s="178"/>
      <c r="CW67" s="178"/>
      <c r="CX67" s="178"/>
      <c r="CY67" s="178"/>
      <c r="CZ67" s="178"/>
      <c r="DA67" s="178"/>
      <c r="DB67" s="178"/>
      <c r="DC67" s="178"/>
      <c r="DD67" s="178"/>
      <c r="DE67" s="178"/>
      <c r="DF67" s="178"/>
      <c r="DG67" s="178"/>
      <c r="DH67" s="178"/>
      <c r="DI67" s="178"/>
      <c r="DJ67" s="178"/>
      <c r="DK67" s="178"/>
      <c r="DL67" s="178"/>
      <c r="DM67" s="178"/>
      <c r="DN67" s="178"/>
      <c r="DO67" s="178"/>
      <c r="DP67" s="178"/>
      <c r="DQ67" s="178"/>
      <c r="DR67" s="178"/>
      <c r="DS67" s="178"/>
      <c r="DT67" s="178"/>
      <c r="DU67" s="178"/>
      <c r="DV67" s="178"/>
      <c r="DW67" s="178"/>
    </row>
    <row r="68" spans="1:127" ht="12" customHeight="1" x14ac:dyDescent="0.25">
      <c r="A68" s="4"/>
      <c r="B68" s="4"/>
      <c r="C68" s="4"/>
      <c r="D68" s="4"/>
      <c r="E68" s="4"/>
      <c r="F68" s="4"/>
      <c r="G68" s="4"/>
      <c r="H68" s="4"/>
      <c r="I68" s="4"/>
      <c r="J68" s="4"/>
      <c r="K68" s="4"/>
      <c r="L68" s="54"/>
      <c r="M68" s="4"/>
      <c r="N68" s="4"/>
      <c r="O68" s="4"/>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c r="CS68" s="178"/>
      <c r="CT68" s="178"/>
      <c r="CU68" s="178"/>
      <c r="CV68" s="178"/>
      <c r="CW68" s="178"/>
      <c r="CX68" s="178"/>
      <c r="CY68" s="178"/>
      <c r="CZ68" s="178"/>
      <c r="DA68" s="178"/>
      <c r="DB68" s="178"/>
      <c r="DC68" s="178"/>
      <c r="DD68" s="178"/>
      <c r="DE68" s="178"/>
      <c r="DF68" s="178"/>
      <c r="DG68" s="178"/>
      <c r="DH68" s="178"/>
      <c r="DI68" s="178"/>
      <c r="DJ68" s="178"/>
      <c r="DK68" s="178"/>
      <c r="DL68" s="178"/>
      <c r="DM68" s="178"/>
      <c r="DN68" s="178"/>
      <c r="DO68" s="178"/>
      <c r="DP68" s="178"/>
      <c r="DQ68" s="178"/>
      <c r="DR68" s="178"/>
      <c r="DS68" s="178"/>
      <c r="DT68" s="178"/>
      <c r="DU68" s="178"/>
      <c r="DV68" s="178"/>
      <c r="DW68" s="178"/>
    </row>
    <row r="69" spans="1:127" ht="17.25" customHeight="1" x14ac:dyDescent="0.25">
      <c r="A69" s="4"/>
      <c r="B69" s="4"/>
      <c r="C69" s="4"/>
      <c r="D69" s="4"/>
      <c r="E69" s="4"/>
      <c r="F69" s="4"/>
      <c r="G69" s="4"/>
      <c r="H69" s="4"/>
      <c r="I69" s="4"/>
      <c r="J69" s="4"/>
      <c r="K69" s="4"/>
      <c r="L69" s="54"/>
      <c r="M69" s="4"/>
      <c r="N69" s="4"/>
      <c r="O69" s="4"/>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c r="CS69" s="178"/>
      <c r="CT69" s="178"/>
      <c r="CU69" s="178"/>
      <c r="CV69" s="178"/>
      <c r="CW69" s="178"/>
      <c r="CX69" s="178"/>
      <c r="CY69" s="178"/>
      <c r="CZ69" s="178"/>
      <c r="DA69" s="178"/>
      <c r="DB69" s="178"/>
      <c r="DC69" s="178"/>
      <c r="DD69" s="178"/>
      <c r="DE69" s="178"/>
      <c r="DF69" s="178"/>
      <c r="DG69" s="178"/>
      <c r="DH69" s="178"/>
      <c r="DI69" s="178"/>
      <c r="DJ69" s="178"/>
      <c r="DK69" s="178"/>
      <c r="DL69" s="178"/>
      <c r="DM69" s="178"/>
      <c r="DN69" s="178"/>
      <c r="DO69" s="178"/>
      <c r="DP69" s="178"/>
      <c r="DQ69" s="178"/>
      <c r="DR69" s="178"/>
      <c r="DS69" s="178"/>
      <c r="DT69" s="178"/>
      <c r="DU69" s="178"/>
      <c r="DV69" s="178"/>
      <c r="DW69" s="178"/>
    </row>
    <row r="70" spans="1:127" ht="12" customHeight="1" x14ac:dyDescent="0.25">
      <c r="A70" s="4"/>
      <c r="B70" s="4"/>
      <c r="C70" s="4"/>
      <c r="D70" s="4"/>
      <c r="E70" s="4"/>
      <c r="F70" s="4"/>
      <c r="G70" s="4"/>
      <c r="H70" s="4"/>
      <c r="I70" s="4"/>
      <c r="J70" s="4"/>
      <c r="K70" s="4"/>
      <c r="L70" s="54"/>
      <c r="M70" s="4"/>
      <c r="N70" s="4"/>
      <c r="O70" s="4"/>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c r="CS70" s="178"/>
      <c r="CT70" s="178"/>
      <c r="CU70" s="178"/>
      <c r="CV70" s="178"/>
      <c r="CW70" s="178"/>
      <c r="CX70" s="178"/>
      <c r="CY70" s="178"/>
      <c r="CZ70" s="178"/>
      <c r="DA70" s="178"/>
      <c r="DB70" s="178"/>
      <c r="DC70" s="178"/>
      <c r="DD70" s="178"/>
      <c r="DE70" s="178"/>
      <c r="DF70" s="178"/>
      <c r="DG70" s="178"/>
      <c r="DH70" s="178"/>
      <c r="DI70" s="178"/>
      <c r="DJ70" s="178"/>
      <c r="DK70" s="178"/>
      <c r="DL70" s="178"/>
      <c r="DM70" s="178"/>
      <c r="DN70" s="178"/>
      <c r="DO70" s="178"/>
      <c r="DP70" s="178"/>
      <c r="DQ70" s="178"/>
      <c r="DR70" s="178"/>
      <c r="DS70" s="178"/>
      <c r="DT70" s="178"/>
      <c r="DU70" s="178"/>
      <c r="DV70" s="178"/>
      <c r="DW70" s="178"/>
    </row>
    <row r="71" spans="1:127" ht="12" customHeight="1" x14ac:dyDescent="0.25">
      <c r="A71" s="4"/>
      <c r="B71" s="4"/>
      <c r="C71" s="4"/>
      <c r="D71" s="4"/>
      <c r="E71" s="4"/>
      <c r="F71" s="15"/>
      <c r="G71" s="4"/>
      <c r="H71" s="4"/>
      <c r="I71" s="4"/>
      <c r="J71" s="4"/>
      <c r="K71" s="4"/>
      <c r="L71" s="54"/>
      <c r="M71" s="4"/>
      <c r="N71" s="4"/>
      <c r="O71" s="4"/>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c r="CS71" s="178"/>
      <c r="CT71" s="178"/>
      <c r="CU71" s="178"/>
      <c r="CV71" s="178"/>
      <c r="CW71" s="178"/>
      <c r="CX71" s="178"/>
      <c r="CY71" s="178"/>
      <c r="CZ71" s="178"/>
      <c r="DA71" s="178"/>
      <c r="DB71" s="178"/>
      <c r="DC71" s="178"/>
      <c r="DD71" s="178"/>
      <c r="DE71" s="178"/>
      <c r="DF71" s="178"/>
      <c r="DG71" s="178"/>
      <c r="DH71" s="178"/>
      <c r="DI71" s="178"/>
      <c r="DJ71" s="178"/>
      <c r="DK71" s="178"/>
      <c r="DL71" s="178"/>
      <c r="DM71" s="178"/>
      <c r="DN71" s="178"/>
      <c r="DO71" s="178"/>
      <c r="DP71" s="178"/>
      <c r="DQ71" s="178"/>
      <c r="DR71" s="178"/>
      <c r="DS71" s="178"/>
      <c r="DT71" s="178"/>
      <c r="DU71" s="178"/>
      <c r="DV71" s="178"/>
      <c r="DW71" s="178"/>
    </row>
    <row r="72" spans="1:127" ht="12" customHeight="1" x14ac:dyDescent="0.25">
      <c r="A72" s="4"/>
      <c r="B72" s="4"/>
      <c r="C72" s="4"/>
      <c r="D72" s="4"/>
      <c r="E72" s="4"/>
      <c r="F72" s="4"/>
      <c r="G72" s="4"/>
      <c r="H72" s="4"/>
      <c r="I72" s="4"/>
      <c r="J72" s="4"/>
      <c r="K72" s="4"/>
      <c r="L72" s="54"/>
      <c r="M72" s="4"/>
      <c r="N72" s="4"/>
      <c r="O72" s="4"/>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c r="CS72" s="178"/>
      <c r="CT72" s="178"/>
      <c r="CU72" s="178"/>
      <c r="CV72" s="178"/>
      <c r="CW72" s="178"/>
      <c r="CX72" s="178"/>
      <c r="CY72" s="178"/>
      <c r="CZ72" s="178"/>
      <c r="DA72" s="178"/>
      <c r="DB72" s="178"/>
      <c r="DC72" s="178"/>
      <c r="DD72" s="178"/>
      <c r="DE72" s="178"/>
      <c r="DF72" s="178"/>
      <c r="DG72" s="178"/>
      <c r="DH72" s="178"/>
      <c r="DI72" s="178"/>
      <c r="DJ72" s="178"/>
      <c r="DK72" s="178"/>
      <c r="DL72" s="178"/>
      <c r="DM72" s="178"/>
      <c r="DN72" s="178"/>
      <c r="DO72" s="178"/>
      <c r="DP72" s="178"/>
      <c r="DQ72" s="178"/>
      <c r="DR72" s="178"/>
      <c r="DS72" s="178"/>
      <c r="DT72" s="178"/>
      <c r="DU72" s="178"/>
      <c r="DV72" s="178"/>
      <c r="DW72" s="178"/>
    </row>
    <row r="73" spans="1:127" ht="17.25" customHeight="1" x14ac:dyDescent="0.25">
      <c r="A73" s="4"/>
      <c r="B73" s="4"/>
      <c r="C73" s="4"/>
      <c r="D73" s="4"/>
      <c r="E73" s="4"/>
      <c r="F73" s="4"/>
      <c r="G73" s="4"/>
      <c r="H73" s="4"/>
      <c r="I73" s="4"/>
      <c r="J73" s="4"/>
      <c r="K73" s="4"/>
      <c r="L73" s="54"/>
      <c r="M73" s="4"/>
      <c r="N73" s="4"/>
      <c r="O73" s="4"/>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c r="CS73" s="178"/>
      <c r="CT73" s="178"/>
      <c r="CU73" s="178"/>
      <c r="CV73" s="178"/>
      <c r="CW73" s="178"/>
      <c r="CX73" s="178"/>
      <c r="CY73" s="178"/>
      <c r="CZ73" s="178"/>
      <c r="DA73" s="178"/>
      <c r="DB73" s="178"/>
      <c r="DC73" s="178"/>
      <c r="DD73" s="178"/>
      <c r="DE73" s="178"/>
      <c r="DF73" s="178"/>
      <c r="DG73" s="178"/>
      <c r="DH73" s="178"/>
      <c r="DI73" s="178"/>
      <c r="DJ73" s="178"/>
      <c r="DK73" s="178"/>
      <c r="DL73" s="178"/>
      <c r="DM73" s="178"/>
      <c r="DN73" s="178"/>
      <c r="DO73" s="178"/>
      <c r="DP73" s="178"/>
      <c r="DQ73" s="178"/>
      <c r="DR73" s="178"/>
      <c r="DS73" s="178"/>
      <c r="DT73" s="178"/>
      <c r="DU73" s="178"/>
      <c r="DV73" s="178"/>
      <c r="DW73" s="178"/>
    </row>
    <row r="74" spans="1:127" ht="12" customHeight="1" x14ac:dyDescent="0.25">
      <c r="A74" s="4"/>
      <c r="B74" s="4"/>
      <c r="C74" s="4"/>
      <c r="D74" s="4"/>
      <c r="E74" s="4"/>
      <c r="F74" s="4"/>
      <c r="G74" s="4"/>
      <c r="H74" s="4"/>
      <c r="I74" s="4"/>
      <c r="J74" s="4"/>
      <c r="K74" s="4"/>
      <c r="L74" s="54"/>
      <c r="M74" s="4"/>
      <c r="N74" s="4"/>
      <c r="O74" s="4"/>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c r="CS74" s="178"/>
      <c r="CT74" s="178"/>
      <c r="CU74" s="178"/>
      <c r="CV74" s="178"/>
      <c r="CW74" s="178"/>
      <c r="CX74" s="178"/>
      <c r="CY74" s="178"/>
      <c r="CZ74" s="178"/>
      <c r="DA74" s="178"/>
      <c r="DB74" s="178"/>
      <c r="DC74" s="178"/>
      <c r="DD74" s="178"/>
      <c r="DE74" s="178"/>
      <c r="DF74" s="178"/>
      <c r="DG74" s="178"/>
      <c r="DH74" s="178"/>
      <c r="DI74" s="178"/>
      <c r="DJ74" s="178"/>
      <c r="DK74" s="178"/>
      <c r="DL74" s="178"/>
      <c r="DM74" s="178"/>
      <c r="DN74" s="178"/>
      <c r="DO74" s="178"/>
      <c r="DP74" s="178"/>
      <c r="DQ74" s="178"/>
      <c r="DR74" s="178"/>
      <c r="DS74" s="178"/>
      <c r="DT74" s="178"/>
      <c r="DU74" s="178"/>
      <c r="DV74" s="178"/>
      <c r="DW74" s="178"/>
    </row>
    <row r="75" spans="1:127" ht="12" customHeight="1" x14ac:dyDescent="0.25">
      <c r="A75" s="4"/>
      <c r="B75" s="4"/>
      <c r="C75" s="4"/>
      <c r="D75" s="4"/>
      <c r="E75" s="4"/>
      <c r="F75" s="4"/>
      <c r="G75" s="4"/>
      <c r="H75" s="4"/>
      <c r="I75" s="4"/>
      <c r="J75" s="4"/>
      <c r="K75" s="4"/>
      <c r="L75" s="54"/>
      <c r="M75" s="4"/>
      <c r="N75" s="4"/>
      <c r="O75" s="4"/>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c r="CS75" s="178"/>
      <c r="CT75" s="178"/>
      <c r="CU75" s="178"/>
      <c r="CV75" s="178"/>
      <c r="CW75" s="178"/>
      <c r="CX75" s="178"/>
      <c r="CY75" s="178"/>
      <c r="CZ75" s="178"/>
      <c r="DA75" s="178"/>
      <c r="DB75" s="178"/>
      <c r="DC75" s="178"/>
      <c r="DD75" s="178"/>
      <c r="DE75" s="178"/>
      <c r="DF75" s="178"/>
      <c r="DG75" s="178"/>
      <c r="DH75" s="178"/>
      <c r="DI75" s="178"/>
      <c r="DJ75" s="178"/>
      <c r="DK75" s="178"/>
      <c r="DL75" s="178"/>
      <c r="DM75" s="178"/>
      <c r="DN75" s="178"/>
      <c r="DO75" s="178"/>
      <c r="DP75" s="178"/>
      <c r="DQ75" s="178"/>
      <c r="DR75" s="178"/>
      <c r="DS75" s="178"/>
      <c r="DT75" s="178"/>
      <c r="DU75" s="178"/>
      <c r="DV75" s="178"/>
      <c r="DW75" s="178"/>
    </row>
    <row r="76" spans="1:127" ht="12" customHeight="1" x14ac:dyDescent="0.25">
      <c r="A76" s="4"/>
      <c r="B76" s="4"/>
      <c r="C76" s="4"/>
      <c r="D76" s="4"/>
      <c r="E76" s="4"/>
      <c r="F76" s="4"/>
      <c r="G76" s="4"/>
      <c r="H76" s="4"/>
      <c r="I76" s="4"/>
      <c r="J76" s="4"/>
      <c r="K76" s="4"/>
      <c r="L76" s="54"/>
      <c r="M76" s="4"/>
      <c r="N76" s="4"/>
      <c r="O76" s="4"/>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c r="CS76" s="178"/>
      <c r="CT76" s="178"/>
      <c r="CU76" s="178"/>
      <c r="CV76" s="178"/>
      <c r="CW76" s="178"/>
      <c r="CX76" s="178"/>
      <c r="CY76" s="178"/>
      <c r="CZ76" s="178"/>
      <c r="DA76" s="178"/>
      <c r="DB76" s="178"/>
      <c r="DC76" s="178"/>
      <c r="DD76" s="178"/>
      <c r="DE76" s="178"/>
      <c r="DF76" s="178"/>
      <c r="DG76" s="178"/>
      <c r="DH76" s="178"/>
      <c r="DI76" s="178"/>
      <c r="DJ76" s="178"/>
      <c r="DK76" s="178"/>
      <c r="DL76" s="178"/>
      <c r="DM76" s="178"/>
      <c r="DN76" s="178"/>
      <c r="DO76" s="178"/>
      <c r="DP76" s="178"/>
      <c r="DQ76" s="178"/>
      <c r="DR76" s="178"/>
      <c r="DS76" s="178"/>
      <c r="DT76" s="178"/>
      <c r="DU76" s="178"/>
      <c r="DV76" s="178"/>
      <c r="DW76" s="178"/>
    </row>
    <row r="77" spans="1:127" ht="12" customHeight="1" x14ac:dyDescent="0.25">
      <c r="A77" s="4"/>
      <c r="B77" s="4"/>
      <c r="C77" s="4"/>
      <c r="D77" s="4"/>
      <c r="E77" s="4"/>
      <c r="F77" s="4"/>
      <c r="G77" s="4"/>
      <c r="H77" s="4"/>
      <c r="I77" s="4"/>
      <c r="J77" s="4"/>
      <c r="K77" s="4"/>
      <c r="L77" s="54"/>
      <c r="M77" s="58"/>
      <c r="N77" s="4"/>
      <c r="O77" s="4"/>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c r="CS77" s="178"/>
      <c r="CT77" s="178"/>
      <c r="CU77" s="178"/>
      <c r="CV77" s="178"/>
      <c r="CW77" s="178"/>
      <c r="CX77" s="178"/>
      <c r="CY77" s="178"/>
      <c r="CZ77" s="178"/>
      <c r="DA77" s="178"/>
      <c r="DB77" s="178"/>
      <c r="DC77" s="178"/>
      <c r="DD77" s="178"/>
      <c r="DE77" s="178"/>
      <c r="DF77" s="178"/>
      <c r="DG77" s="178"/>
      <c r="DH77" s="178"/>
      <c r="DI77" s="178"/>
      <c r="DJ77" s="178"/>
      <c r="DK77" s="178"/>
      <c r="DL77" s="178"/>
      <c r="DM77" s="178"/>
      <c r="DN77" s="178"/>
      <c r="DO77" s="178"/>
      <c r="DP77" s="178"/>
      <c r="DQ77" s="178"/>
      <c r="DR77" s="178"/>
      <c r="DS77" s="178"/>
      <c r="DT77" s="178"/>
      <c r="DU77" s="178"/>
      <c r="DV77" s="178"/>
      <c r="DW77" s="178"/>
    </row>
    <row r="78" spans="1:127" ht="15" customHeight="1" x14ac:dyDescent="0.25">
      <c r="A78" s="59"/>
      <c r="B78" s="15"/>
      <c r="C78" s="15"/>
      <c r="D78" s="15"/>
      <c r="E78" s="15"/>
      <c r="F78" s="54"/>
      <c r="G78" s="15"/>
      <c r="H78" s="15"/>
      <c r="I78" s="15"/>
      <c r="J78" s="59"/>
      <c r="K78" s="59"/>
      <c r="L78" s="58"/>
      <c r="M78" s="54"/>
      <c r="N78" s="58"/>
      <c r="O78" s="5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c r="CS78" s="178"/>
      <c r="CT78" s="178"/>
      <c r="CU78" s="178"/>
      <c r="CV78" s="178"/>
      <c r="CW78" s="178"/>
      <c r="CX78" s="178"/>
      <c r="CY78" s="178"/>
      <c r="CZ78" s="178"/>
      <c r="DA78" s="178"/>
      <c r="DB78" s="178"/>
      <c r="DC78" s="178"/>
      <c r="DD78" s="178"/>
      <c r="DE78" s="178"/>
      <c r="DF78" s="178"/>
      <c r="DG78" s="178"/>
      <c r="DH78" s="178"/>
      <c r="DI78" s="178"/>
      <c r="DJ78" s="178"/>
      <c r="DK78" s="178"/>
      <c r="DL78" s="178"/>
      <c r="DM78" s="178"/>
      <c r="DN78" s="178"/>
      <c r="DO78" s="178"/>
      <c r="DP78" s="178"/>
      <c r="DQ78" s="178"/>
      <c r="DR78" s="178"/>
      <c r="DS78" s="178"/>
      <c r="DT78" s="178"/>
      <c r="DU78" s="178"/>
      <c r="DV78" s="178"/>
      <c r="DW78" s="178"/>
    </row>
    <row r="79" spans="1:127" ht="15.75" customHeight="1" x14ac:dyDescent="0.25">
      <c r="A79" s="4"/>
      <c r="B79" s="4"/>
      <c r="C79" s="4"/>
      <c r="D79" s="4"/>
      <c r="E79" s="4"/>
      <c r="F79" s="4"/>
      <c r="G79" s="4"/>
      <c r="H79" s="4"/>
      <c r="I79" s="4"/>
      <c r="J79" s="4"/>
      <c r="K79" s="4"/>
      <c r="L79" s="4"/>
      <c r="M79" s="4"/>
      <c r="N79" s="4"/>
      <c r="O79" s="4"/>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c r="CS79" s="178"/>
      <c r="CT79" s="178"/>
      <c r="CU79" s="178"/>
      <c r="CV79" s="178"/>
      <c r="CW79" s="178"/>
      <c r="CX79" s="178"/>
      <c r="CY79" s="178"/>
      <c r="CZ79" s="178"/>
      <c r="DA79" s="178"/>
      <c r="DB79" s="178"/>
      <c r="DC79" s="178"/>
      <c r="DD79" s="178"/>
      <c r="DE79" s="178"/>
      <c r="DF79" s="178"/>
      <c r="DG79" s="178"/>
      <c r="DH79" s="178"/>
      <c r="DI79" s="178"/>
      <c r="DJ79" s="178"/>
      <c r="DK79" s="178"/>
      <c r="DL79" s="178"/>
      <c r="DM79" s="178"/>
      <c r="DN79" s="178"/>
      <c r="DO79" s="178"/>
      <c r="DP79" s="178"/>
      <c r="DQ79" s="178"/>
      <c r="DR79" s="178"/>
      <c r="DS79" s="178"/>
      <c r="DT79" s="178"/>
      <c r="DU79" s="178"/>
      <c r="DV79" s="178"/>
      <c r="DW79" s="178"/>
    </row>
    <row r="80" spans="1:127" ht="15.75" customHeight="1" x14ac:dyDescent="0.25">
      <c r="A80" s="4"/>
      <c r="B80" s="5"/>
      <c r="C80" s="5"/>
      <c r="D80" s="5"/>
      <c r="E80" s="4"/>
      <c r="F80" s="4"/>
      <c r="G80" s="4"/>
      <c r="H80" s="4"/>
      <c r="I80" s="4"/>
      <c r="J80" s="4"/>
      <c r="K80" s="4"/>
      <c r="L80" s="4"/>
      <c r="M80" s="4"/>
      <c r="N80" s="4"/>
      <c r="O80" s="4"/>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c r="CS80" s="178"/>
      <c r="CT80" s="178"/>
      <c r="CU80" s="178"/>
      <c r="CV80" s="178"/>
      <c r="CW80" s="178"/>
      <c r="CX80" s="178"/>
      <c r="CY80" s="178"/>
      <c r="CZ80" s="178"/>
      <c r="DA80" s="178"/>
      <c r="DB80" s="178"/>
      <c r="DC80" s="178"/>
      <c r="DD80" s="178"/>
      <c r="DE80" s="178"/>
      <c r="DF80" s="178"/>
      <c r="DG80" s="178"/>
      <c r="DH80" s="178"/>
      <c r="DI80" s="178"/>
      <c r="DJ80" s="178"/>
      <c r="DK80" s="178"/>
      <c r="DL80" s="178"/>
      <c r="DM80" s="178"/>
      <c r="DN80" s="178"/>
      <c r="DO80" s="178"/>
      <c r="DP80" s="178"/>
      <c r="DQ80" s="178"/>
      <c r="DR80" s="178"/>
      <c r="DS80" s="178"/>
      <c r="DT80" s="178"/>
      <c r="DU80" s="178"/>
      <c r="DV80" s="178"/>
      <c r="DW80" s="178"/>
    </row>
    <row r="81" spans="1:127" ht="16.5" customHeight="1" x14ac:dyDescent="0.25">
      <c r="A81" s="4"/>
      <c r="B81" s="5"/>
      <c r="C81" s="123"/>
      <c r="D81" s="4"/>
      <c r="E81" s="4"/>
      <c r="F81" s="4"/>
      <c r="G81" s="4"/>
      <c r="H81" s="4"/>
      <c r="I81" s="4"/>
      <c r="J81" s="4"/>
      <c r="K81" s="4"/>
      <c r="L81" s="4"/>
      <c r="M81" s="4"/>
      <c r="N81" s="4"/>
      <c r="O81" s="4"/>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c r="CS81" s="178"/>
      <c r="CT81" s="178"/>
      <c r="CU81" s="178"/>
      <c r="CV81" s="178"/>
      <c r="CW81" s="178"/>
      <c r="CX81" s="178"/>
      <c r="CY81" s="178"/>
      <c r="CZ81" s="178"/>
      <c r="DA81" s="178"/>
      <c r="DB81" s="178"/>
      <c r="DC81" s="178"/>
      <c r="DD81" s="178"/>
      <c r="DE81" s="178"/>
      <c r="DF81" s="178"/>
      <c r="DG81" s="178"/>
      <c r="DH81" s="178"/>
      <c r="DI81" s="178"/>
      <c r="DJ81" s="178"/>
      <c r="DK81" s="178"/>
      <c r="DL81" s="178"/>
      <c r="DM81" s="178"/>
      <c r="DN81" s="178"/>
      <c r="DO81" s="178"/>
      <c r="DP81" s="178"/>
      <c r="DQ81" s="178"/>
      <c r="DR81" s="178"/>
      <c r="DS81" s="178"/>
      <c r="DT81" s="178"/>
      <c r="DU81" s="178"/>
      <c r="DV81" s="178"/>
      <c r="DW81" s="178"/>
    </row>
    <row r="82" spans="1:127" ht="12" customHeight="1" x14ac:dyDescent="0.25">
      <c r="A82" s="6"/>
      <c r="B82" s="124" t="s">
        <v>98</v>
      </c>
      <c r="C82" s="169"/>
      <c r="D82" s="129"/>
      <c r="E82" s="4"/>
      <c r="F82" s="4"/>
      <c r="G82" s="4"/>
      <c r="H82" s="4"/>
      <c r="I82" s="4"/>
      <c r="J82" s="4"/>
      <c r="K82" s="4"/>
      <c r="L82" s="4"/>
      <c r="M82" s="4"/>
      <c r="N82" s="4"/>
      <c r="O82" s="4"/>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c r="CS82" s="178"/>
      <c r="CT82" s="178"/>
      <c r="CU82" s="178"/>
      <c r="CV82" s="178"/>
      <c r="CW82" s="178"/>
      <c r="CX82" s="178"/>
      <c r="CY82" s="178"/>
      <c r="CZ82" s="178"/>
      <c r="DA82" s="178"/>
      <c r="DB82" s="178"/>
      <c r="DC82" s="178"/>
      <c r="DD82" s="178"/>
      <c r="DE82" s="178"/>
      <c r="DF82" s="178"/>
      <c r="DG82" s="178"/>
      <c r="DH82" s="178"/>
      <c r="DI82" s="178"/>
      <c r="DJ82" s="178"/>
      <c r="DK82" s="178"/>
      <c r="DL82" s="178"/>
      <c r="DM82" s="178"/>
      <c r="DN82" s="178"/>
      <c r="DO82" s="178"/>
      <c r="DP82" s="178"/>
      <c r="DQ82" s="178"/>
      <c r="DR82" s="178"/>
      <c r="DS82" s="178"/>
      <c r="DT82" s="178"/>
      <c r="DU82" s="178"/>
      <c r="DV82" s="178"/>
      <c r="DW82" s="178"/>
    </row>
    <row r="83" spans="1:127" ht="12" customHeight="1" x14ac:dyDescent="0.25">
      <c r="A83" s="6"/>
      <c r="B83" s="130" t="s">
        <v>41</v>
      </c>
      <c r="C83" s="170" t="s">
        <v>16</v>
      </c>
      <c r="D83" s="31" t="s">
        <v>30</v>
      </c>
      <c r="E83" s="7"/>
      <c r="F83" s="4"/>
      <c r="G83" s="4"/>
      <c r="H83" s="4"/>
      <c r="I83" s="4"/>
      <c r="J83" s="4"/>
      <c r="K83" s="4"/>
      <c r="L83" s="4"/>
      <c r="M83" s="4"/>
      <c r="N83" s="4"/>
      <c r="O83" s="4"/>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c r="CS83" s="178"/>
      <c r="CT83" s="178"/>
      <c r="CU83" s="178"/>
      <c r="CV83" s="178"/>
      <c r="CW83" s="178"/>
      <c r="CX83" s="178"/>
      <c r="CY83" s="178"/>
      <c r="CZ83" s="178"/>
      <c r="DA83" s="178"/>
      <c r="DB83" s="178"/>
      <c r="DC83" s="178"/>
      <c r="DD83" s="178"/>
      <c r="DE83" s="178"/>
      <c r="DF83" s="178"/>
      <c r="DG83" s="178"/>
      <c r="DH83" s="178"/>
      <c r="DI83" s="178"/>
      <c r="DJ83" s="178"/>
      <c r="DK83" s="178"/>
      <c r="DL83" s="178"/>
      <c r="DM83" s="178"/>
      <c r="DN83" s="178"/>
      <c r="DO83" s="178"/>
      <c r="DP83" s="178"/>
      <c r="DQ83" s="178"/>
      <c r="DR83" s="178"/>
      <c r="DS83" s="178"/>
      <c r="DT83" s="178"/>
      <c r="DU83" s="178"/>
      <c r="DV83" s="178"/>
      <c r="DW83" s="178"/>
    </row>
    <row r="84" spans="1:127" ht="12" customHeight="1" x14ac:dyDescent="0.25">
      <c r="A84" s="6"/>
      <c r="B84" s="135">
        <v>0</v>
      </c>
      <c r="C84" s="171">
        <f t="shared" ref="C84:C115" si="6">(($C$39+$C$37*B84)-(($C$39+$C$37*B84)^2-4*$C$38*$C$39*$C$37*B84)^0.5)/(2*$C$38)</f>
        <v>0</v>
      </c>
      <c r="D84" s="172">
        <f t="shared" ref="D84:D115" si="7">C84/4</f>
        <v>0</v>
      </c>
      <c r="E84" s="129"/>
      <c r="F84" s="4"/>
      <c r="G84" s="4"/>
      <c r="H84" s="4"/>
      <c r="I84" s="4"/>
      <c r="J84" s="4"/>
      <c r="K84" s="4"/>
      <c r="L84" s="4"/>
      <c r="M84" s="4"/>
      <c r="N84" s="4"/>
      <c r="O84" s="4"/>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c r="CS84" s="178"/>
      <c r="CT84" s="178"/>
      <c r="CU84" s="178"/>
      <c r="CV84" s="178"/>
      <c r="CW84" s="178"/>
      <c r="CX84" s="178"/>
      <c r="CY84" s="178"/>
      <c r="CZ84" s="178"/>
      <c r="DA84" s="178"/>
      <c r="DB84" s="178"/>
      <c r="DC84" s="178"/>
      <c r="DD84" s="178"/>
      <c r="DE84" s="178"/>
      <c r="DF84" s="178"/>
      <c r="DG84" s="178"/>
      <c r="DH84" s="178"/>
      <c r="DI84" s="178"/>
      <c r="DJ84" s="178"/>
      <c r="DK84" s="178"/>
      <c r="DL84" s="178"/>
      <c r="DM84" s="178"/>
      <c r="DN84" s="178"/>
      <c r="DO84" s="178"/>
      <c r="DP84" s="178"/>
      <c r="DQ84" s="178"/>
      <c r="DR84" s="178"/>
      <c r="DS84" s="178"/>
      <c r="DT84" s="178"/>
      <c r="DU84" s="178"/>
      <c r="DV84" s="178"/>
      <c r="DW84" s="178"/>
    </row>
    <row r="85" spans="1:127" ht="12" customHeight="1" x14ac:dyDescent="0.25">
      <c r="A85" s="6"/>
      <c r="B85" s="139">
        <v>10</v>
      </c>
      <c r="C85" s="44">
        <f t="shared" si="6"/>
        <v>3.8280376978160606</v>
      </c>
      <c r="D85" s="173">
        <f t="shared" si="7"/>
        <v>0.95700942445401516</v>
      </c>
      <c r="E85" s="129"/>
      <c r="F85" s="4"/>
      <c r="G85" s="4"/>
      <c r="H85" s="4"/>
      <c r="I85" s="4"/>
      <c r="J85" s="4"/>
      <c r="K85" s="4"/>
      <c r="L85" s="4"/>
      <c r="M85" s="4"/>
      <c r="N85" s="4"/>
      <c r="O85" s="4"/>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c r="CS85" s="178"/>
      <c r="CT85" s="178"/>
      <c r="CU85" s="178"/>
      <c r="CV85" s="178"/>
      <c r="CW85" s="178"/>
      <c r="CX85" s="178"/>
      <c r="CY85" s="178"/>
      <c r="CZ85" s="178"/>
      <c r="DA85" s="178"/>
      <c r="DB85" s="178"/>
      <c r="DC85" s="178"/>
      <c r="DD85" s="178"/>
      <c r="DE85" s="178"/>
      <c r="DF85" s="178"/>
      <c r="DG85" s="178"/>
      <c r="DH85" s="178"/>
      <c r="DI85" s="178"/>
      <c r="DJ85" s="178"/>
      <c r="DK85" s="178"/>
      <c r="DL85" s="178"/>
      <c r="DM85" s="178"/>
      <c r="DN85" s="178"/>
      <c r="DO85" s="178"/>
      <c r="DP85" s="178"/>
      <c r="DQ85" s="178"/>
      <c r="DR85" s="178"/>
      <c r="DS85" s="178"/>
      <c r="DT85" s="178"/>
      <c r="DU85" s="178"/>
      <c r="DV85" s="178"/>
      <c r="DW85" s="178"/>
    </row>
    <row r="86" spans="1:127" ht="12" customHeight="1" x14ac:dyDescent="0.25">
      <c r="A86" s="6"/>
      <c r="B86" s="139">
        <v>20</v>
      </c>
      <c r="C86" s="44">
        <f t="shared" si="6"/>
        <v>7.6183216379147503</v>
      </c>
      <c r="D86" s="173">
        <f t="shared" si="7"/>
        <v>1.9045804094786876</v>
      </c>
      <c r="E86" s="129"/>
      <c r="F86" s="4"/>
      <c r="G86" s="4"/>
      <c r="H86" s="4"/>
      <c r="I86" s="4"/>
      <c r="J86" s="4"/>
      <c r="K86" s="4"/>
      <c r="L86" s="4"/>
      <c r="M86" s="4"/>
      <c r="N86" s="4"/>
      <c r="O86" s="4"/>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c r="CS86" s="178"/>
      <c r="CT86" s="178"/>
      <c r="CU86" s="178"/>
      <c r="CV86" s="178"/>
      <c r="CW86" s="178"/>
      <c r="CX86" s="178"/>
      <c r="CY86" s="178"/>
      <c r="CZ86" s="178"/>
      <c r="DA86" s="178"/>
      <c r="DB86" s="178"/>
      <c r="DC86" s="178"/>
      <c r="DD86" s="178"/>
      <c r="DE86" s="178"/>
      <c r="DF86" s="178"/>
      <c r="DG86" s="178"/>
      <c r="DH86" s="178"/>
      <c r="DI86" s="178"/>
      <c r="DJ86" s="178"/>
      <c r="DK86" s="178"/>
      <c r="DL86" s="178"/>
      <c r="DM86" s="178"/>
      <c r="DN86" s="178"/>
      <c r="DO86" s="178"/>
      <c r="DP86" s="178"/>
      <c r="DQ86" s="178"/>
      <c r="DR86" s="178"/>
      <c r="DS86" s="178"/>
      <c r="DT86" s="178"/>
      <c r="DU86" s="178"/>
      <c r="DV86" s="178"/>
      <c r="DW86" s="178"/>
    </row>
    <row r="87" spans="1:127" ht="12" customHeight="1" x14ac:dyDescent="0.25">
      <c r="A87" s="6"/>
      <c r="B87" s="139">
        <v>30</v>
      </c>
      <c r="C87" s="44">
        <f t="shared" si="6"/>
        <v>11.366028479373332</v>
      </c>
      <c r="D87" s="173">
        <f t="shared" si="7"/>
        <v>2.841507119843333</v>
      </c>
      <c r="E87" s="129"/>
      <c r="F87" s="4"/>
      <c r="G87" s="4"/>
      <c r="H87" s="4"/>
      <c r="I87" s="4"/>
      <c r="J87" s="4"/>
      <c r="K87" s="4"/>
      <c r="L87" s="4"/>
      <c r="M87" s="4"/>
      <c r="N87" s="4"/>
      <c r="O87" s="4"/>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c r="CS87" s="178"/>
      <c r="CT87" s="178"/>
      <c r="CU87" s="178"/>
      <c r="CV87" s="178"/>
      <c r="CW87" s="178"/>
      <c r="CX87" s="178"/>
      <c r="CY87" s="178"/>
      <c r="CZ87" s="178"/>
      <c r="DA87" s="178"/>
      <c r="DB87" s="178"/>
      <c r="DC87" s="178"/>
      <c r="DD87" s="178"/>
      <c r="DE87" s="178"/>
      <c r="DF87" s="178"/>
      <c r="DG87" s="178"/>
      <c r="DH87" s="178"/>
      <c r="DI87" s="178"/>
      <c r="DJ87" s="178"/>
      <c r="DK87" s="178"/>
      <c r="DL87" s="178"/>
      <c r="DM87" s="178"/>
      <c r="DN87" s="178"/>
      <c r="DO87" s="178"/>
      <c r="DP87" s="178"/>
      <c r="DQ87" s="178"/>
      <c r="DR87" s="178"/>
      <c r="DS87" s="178"/>
      <c r="DT87" s="178"/>
      <c r="DU87" s="178"/>
      <c r="DV87" s="178"/>
      <c r="DW87" s="178"/>
    </row>
    <row r="88" spans="1:127" ht="12" customHeight="1" x14ac:dyDescent="0.25">
      <c r="A88" s="6"/>
      <c r="B88" s="139">
        <v>40</v>
      </c>
      <c r="C88" s="44">
        <f t="shared" si="6"/>
        <v>15.065634433122407</v>
      </c>
      <c r="D88" s="173">
        <f t="shared" si="7"/>
        <v>3.7664086082806016</v>
      </c>
      <c r="E88" s="129"/>
      <c r="F88" s="4"/>
      <c r="G88" s="4"/>
      <c r="H88" s="4"/>
      <c r="I88" s="4"/>
      <c r="J88" s="4"/>
      <c r="K88" s="4"/>
      <c r="L88" s="4"/>
      <c r="M88" s="4"/>
      <c r="N88" s="4"/>
      <c r="O88" s="4"/>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c r="CS88" s="178"/>
      <c r="CT88" s="178"/>
      <c r="CU88" s="178"/>
      <c r="CV88" s="178"/>
      <c r="CW88" s="178"/>
      <c r="CX88" s="178"/>
      <c r="CY88" s="178"/>
      <c r="CZ88" s="178"/>
      <c r="DA88" s="178"/>
      <c r="DB88" s="178"/>
      <c r="DC88" s="178"/>
      <c r="DD88" s="178"/>
      <c r="DE88" s="178"/>
      <c r="DF88" s="178"/>
      <c r="DG88" s="178"/>
      <c r="DH88" s="178"/>
      <c r="DI88" s="178"/>
      <c r="DJ88" s="178"/>
      <c r="DK88" s="178"/>
      <c r="DL88" s="178"/>
      <c r="DM88" s="178"/>
      <c r="DN88" s="178"/>
      <c r="DO88" s="178"/>
      <c r="DP88" s="178"/>
      <c r="DQ88" s="178"/>
      <c r="DR88" s="178"/>
      <c r="DS88" s="178"/>
      <c r="DT88" s="178"/>
      <c r="DU88" s="178"/>
      <c r="DV88" s="178"/>
      <c r="DW88" s="178"/>
    </row>
    <row r="89" spans="1:127" ht="12" customHeight="1" x14ac:dyDescent="0.25">
      <c r="A89" s="6"/>
      <c r="B89" s="139">
        <v>50</v>
      </c>
      <c r="C89" s="44">
        <f t="shared" si="6"/>
        <v>18.710827123191372</v>
      </c>
      <c r="D89" s="173">
        <f t="shared" si="7"/>
        <v>4.677706780797843</v>
      </c>
      <c r="E89" s="129"/>
      <c r="F89" s="4"/>
      <c r="G89" s="4"/>
      <c r="H89" s="4"/>
      <c r="I89" s="4"/>
      <c r="J89" s="4"/>
      <c r="K89" s="4"/>
      <c r="L89" s="4"/>
      <c r="M89" s="4"/>
      <c r="N89" s="4"/>
      <c r="O89" s="4"/>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c r="CS89" s="178"/>
      <c r="CT89" s="178"/>
      <c r="CU89" s="178"/>
      <c r="CV89" s="178"/>
      <c r="CW89" s="178"/>
      <c r="CX89" s="178"/>
      <c r="CY89" s="178"/>
      <c r="CZ89" s="178"/>
      <c r="DA89" s="178"/>
      <c r="DB89" s="178"/>
      <c r="DC89" s="178"/>
      <c r="DD89" s="178"/>
      <c r="DE89" s="178"/>
      <c r="DF89" s="178"/>
      <c r="DG89" s="178"/>
      <c r="DH89" s="178"/>
      <c r="DI89" s="178"/>
      <c r="DJ89" s="178"/>
      <c r="DK89" s="178"/>
      <c r="DL89" s="178"/>
      <c r="DM89" s="178"/>
      <c r="DN89" s="178"/>
      <c r="DO89" s="178"/>
      <c r="DP89" s="178"/>
      <c r="DQ89" s="178"/>
      <c r="DR89" s="178"/>
      <c r="DS89" s="178"/>
      <c r="DT89" s="178"/>
      <c r="DU89" s="178"/>
      <c r="DV89" s="178"/>
      <c r="DW89" s="178"/>
    </row>
    <row r="90" spans="1:127" ht="12" customHeight="1" x14ac:dyDescent="0.25">
      <c r="A90" s="6"/>
      <c r="B90" s="139">
        <v>60</v>
      </c>
      <c r="C90" s="44">
        <f t="shared" si="6"/>
        <v>22.29441968770405</v>
      </c>
      <c r="D90" s="173">
        <f t="shared" si="7"/>
        <v>5.5736049219260124</v>
      </c>
      <c r="E90" s="129"/>
      <c r="F90" s="4"/>
      <c r="G90" s="4"/>
      <c r="H90" s="4"/>
      <c r="I90" s="4"/>
      <c r="J90" s="4"/>
      <c r="K90" s="4"/>
      <c r="L90" s="4"/>
      <c r="M90" s="4"/>
      <c r="N90" s="4"/>
      <c r="O90" s="4"/>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c r="CS90" s="178"/>
      <c r="CT90" s="178"/>
      <c r="CU90" s="178"/>
      <c r="CV90" s="178"/>
      <c r="CW90" s="178"/>
      <c r="CX90" s="178"/>
      <c r="CY90" s="178"/>
      <c r="CZ90" s="178"/>
      <c r="DA90" s="178"/>
      <c r="DB90" s="178"/>
      <c r="DC90" s="178"/>
      <c r="DD90" s="178"/>
      <c r="DE90" s="178"/>
      <c r="DF90" s="178"/>
      <c r="DG90" s="178"/>
      <c r="DH90" s="178"/>
      <c r="DI90" s="178"/>
      <c r="DJ90" s="178"/>
      <c r="DK90" s="178"/>
      <c r="DL90" s="178"/>
      <c r="DM90" s="178"/>
      <c r="DN90" s="178"/>
      <c r="DO90" s="178"/>
      <c r="DP90" s="178"/>
      <c r="DQ90" s="178"/>
      <c r="DR90" s="178"/>
      <c r="DS90" s="178"/>
      <c r="DT90" s="178"/>
      <c r="DU90" s="178"/>
      <c r="DV90" s="178"/>
      <c r="DW90" s="178"/>
    </row>
    <row r="91" spans="1:127" ht="12" customHeight="1" x14ac:dyDescent="0.25">
      <c r="A91" s="6"/>
      <c r="B91" s="139">
        <v>70</v>
      </c>
      <c r="C91" s="44">
        <f t="shared" si="6"/>
        <v>25.808276201441604</v>
      </c>
      <c r="D91" s="173">
        <f t="shared" si="7"/>
        <v>6.452069050360401</v>
      </c>
      <c r="E91" s="129"/>
      <c r="F91" s="4"/>
      <c r="G91" s="4"/>
      <c r="H91" s="4"/>
      <c r="I91" s="4"/>
      <c r="J91" s="4"/>
      <c r="K91" s="4"/>
      <c r="L91" s="4"/>
      <c r="M91" s="4"/>
      <c r="N91" s="4"/>
      <c r="O91" s="4"/>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c r="CS91" s="178"/>
      <c r="CT91" s="178"/>
      <c r="CU91" s="178"/>
      <c r="CV91" s="178"/>
      <c r="CW91" s="178"/>
      <c r="CX91" s="178"/>
      <c r="CY91" s="178"/>
      <c r="CZ91" s="178"/>
      <c r="DA91" s="178"/>
      <c r="DB91" s="178"/>
      <c r="DC91" s="178"/>
      <c r="DD91" s="178"/>
      <c r="DE91" s="178"/>
      <c r="DF91" s="178"/>
      <c r="DG91" s="178"/>
      <c r="DH91" s="178"/>
      <c r="DI91" s="178"/>
      <c r="DJ91" s="178"/>
      <c r="DK91" s="178"/>
      <c r="DL91" s="178"/>
      <c r="DM91" s="178"/>
      <c r="DN91" s="178"/>
      <c r="DO91" s="178"/>
      <c r="DP91" s="178"/>
      <c r="DQ91" s="178"/>
      <c r="DR91" s="178"/>
      <c r="DS91" s="178"/>
      <c r="DT91" s="178"/>
      <c r="DU91" s="178"/>
      <c r="DV91" s="178"/>
      <c r="DW91" s="178"/>
    </row>
    <row r="92" spans="1:127" ht="12" customHeight="1" x14ac:dyDescent="0.25">
      <c r="A92" s="6"/>
      <c r="B92" s="139">
        <v>80</v>
      </c>
      <c r="C92" s="44">
        <f t="shared" si="6"/>
        <v>29.243262227349369</v>
      </c>
      <c r="D92" s="173">
        <f t="shared" si="7"/>
        <v>7.3108155568373423</v>
      </c>
      <c r="E92" s="129"/>
      <c r="F92" s="4"/>
      <c r="G92" s="4"/>
      <c r="H92" s="4"/>
      <c r="I92" s="4"/>
      <c r="J92" s="4"/>
      <c r="K92" s="4"/>
      <c r="L92" s="4"/>
      <c r="M92" s="4"/>
      <c r="N92" s="4"/>
      <c r="O92" s="4"/>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c r="CS92" s="178"/>
      <c r="CT92" s="178"/>
      <c r="CU92" s="178"/>
      <c r="CV92" s="178"/>
      <c r="CW92" s="178"/>
      <c r="CX92" s="178"/>
      <c r="CY92" s="178"/>
      <c r="CZ92" s="178"/>
      <c r="DA92" s="178"/>
      <c r="DB92" s="178"/>
      <c r="DC92" s="178"/>
      <c r="DD92" s="178"/>
      <c r="DE92" s="178"/>
      <c r="DF92" s="178"/>
      <c r="DG92" s="178"/>
      <c r="DH92" s="178"/>
      <c r="DI92" s="178"/>
      <c r="DJ92" s="178"/>
      <c r="DK92" s="178"/>
      <c r="DL92" s="178"/>
      <c r="DM92" s="178"/>
      <c r="DN92" s="178"/>
      <c r="DO92" s="178"/>
      <c r="DP92" s="178"/>
      <c r="DQ92" s="178"/>
      <c r="DR92" s="178"/>
      <c r="DS92" s="178"/>
      <c r="DT92" s="178"/>
      <c r="DU92" s="178"/>
      <c r="DV92" s="178"/>
      <c r="DW92" s="178"/>
    </row>
    <row r="93" spans="1:127" ht="12" customHeight="1" x14ac:dyDescent="0.25">
      <c r="A93" s="6"/>
      <c r="B93" s="139">
        <v>90</v>
      </c>
      <c r="C93" s="44">
        <f t="shared" si="6"/>
        <v>32.589240051448456</v>
      </c>
      <c r="D93" s="173">
        <f t="shared" si="7"/>
        <v>8.1473100128621141</v>
      </c>
      <c r="E93" s="129"/>
      <c r="F93" s="4"/>
      <c r="G93" s="4"/>
      <c r="H93" s="4"/>
      <c r="I93" s="4"/>
      <c r="J93" s="4"/>
      <c r="K93" s="4"/>
      <c r="L93" s="4"/>
      <c r="M93" s="4"/>
      <c r="N93" s="4"/>
      <c r="O93" s="4"/>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c r="CS93" s="178"/>
      <c r="CT93" s="178"/>
      <c r="CU93" s="178"/>
      <c r="CV93" s="178"/>
      <c r="CW93" s="178"/>
      <c r="CX93" s="178"/>
      <c r="CY93" s="178"/>
      <c r="CZ93" s="178"/>
      <c r="DA93" s="178"/>
      <c r="DB93" s="178"/>
      <c r="DC93" s="178"/>
      <c r="DD93" s="178"/>
      <c r="DE93" s="178"/>
      <c r="DF93" s="178"/>
      <c r="DG93" s="178"/>
      <c r="DH93" s="178"/>
      <c r="DI93" s="178"/>
      <c r="DJ93" s="178"/>
      <c r="DK93" s="178"/>
      <c r="DL93" s="178"/>
      <c r="DM93" s="178"/>
      <c r="DN93" s="178"/>
      <c r="DO93" s="178"/>
      <c r="DP93" s="178"/>
      <c r="DQ93" s="178"/>
      <c r="DR93" s="178"/>
      <c r="DS93" s="178"/>
      <c r="DT93" s="178"/>
      <c r="DU93" s="178"/>
      <c r="DV93" s="178"/>
      <c r="DW93" s="178"/>
    </row>
    <row r="94" spans="1:127" ht="12" customHeight="1" x14ac:dyDescent="0.25">
      <c r="A94" s="6"/>
      <c r="B94" s="139">
        <v>100</v>
      </c>
      <c r="C94" s="44">
        <f t="shared" si="6"/>
        <v>35.83513419249423</v>
      </c>
      <c r="D94" s="173">
        <f t="shared" si="7"/>
        <v>8.9587835481235576</v>
      </c>
      <c r="E94" s="129"/>
      <c r="F94" s="4"/>
      <c r="G94" s="4"/>
      <c r="H94" s="4"/>
      <c r="I94" s="4"/>
      <c r="J94" s="4"/>
      <c r="K94" s="4"/>
      <c r="L94" s="4"/>
      <c r="M94" s="4"/>
      <c r="N94" s="4"/>
      <c r="O94" s="4"/>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c r="CS94" s="178"/>
      <c r="CT94" s="178"/>
      <c r="CU94" s="178"/>
      <c r="CV94" s="178"/>
      <c r="CW94" s="178"/>
      <c r="CX94" s="178"/>
      <c r="CY94" s="178"/>
      <c r="CZ94" s="178"/>
      <c r="DA94" s="178"/>
      <c r="DB94" s="178"/>
      <c r="DC94" s="178"/>
      <c r="DD94" s="178"/>
      <c r="DE94" s="178"/>
      <c r="DF94" s="178"/>
      <c r="DG94" s="178"/>
      <c r="DH94" s="178"/>
      <c r="DI94" s="178"/>
      <c r="DJ94" s="178"/>
      <c r="DK94" s="178"/>
      <c r="DL94" s="178"/>
      <c r="DM94" s="178"/>
      <c r="DN94" s="178"/>
      <c r="DO94" s="178"/>
      <c r="DP94" s="178"/>
      <c r="DQ94" s="178"/>
      <c r="DR94" s="178"/>
      <c r="DS94" s="178"/>
      <c r="DT94" s="178"/>
      <c r="DU94" s="178"/>
      <c r="DV94" s="178"/>
      <c r="DW94" s="178"/>
    </row>
    <row r="95" spans="1:127" ht="12" customHeight="1" x14ac:dyDescent="0.25">
      <c r="A95" s="6"/>
      <c r="B95" s="139">
        <v>110</v>
      </c>
      <c r="C95" s="44">
        <f t="shared" si="6"/>
        <v>38.969097421120722</v>
      </c>
      <c r="D95" s="173">
        <f t="shared" si="7"/>
        <v>9.7422743552801805</v>
      </c>
      <c r="E95" s="129"/>
      <c r="F95" s="4"/>
      <c r="G95" s="4"/>
      <c r="H95" s="4"/>
      <c r="I95" s="4"/>
      <c r="J95" s="4"/>
      <c r="K95" s="4"/>
      <c r="L95" s="4"/>
      <c r="M95" s="4"/>
      <c r="N95" s="4"/>
      <c r="O95" s="4"/>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c r="CS95" s="178"/>
      <c r="CT95" s="178"/>
      <c r="CU95" s="178"/>
      <c r="CV95" s="178"/>
      <c r="CW95" s="178"/>
      <c r="CX95" s="178"/>
      <c r="CY95" s="178"/>
      <c r="CZ95" s="178"/>
      <c r="DA95" s="178"/>
      <c r="DB95" s="178"/>
      <c r="DC95" s="178"/>
      <c r="DD95" s="178"/>
      <c r="DE95" s="178"/>
      <c r="DF95" s="178"/>
      <c r="DG95" s="178"/>
      <c r="DH95" s="178"/>
      <c r="DI95" s="178"/>
      <c r="DJ95" s="178"/>
      <c r="DK95" s="178"/>
      <c r="DL95" s="178"/>
      <c r="DM95" s="178"/>
      <c r="DN95" s="178"/>
      <c r="DO95" s="178"/>
      <c r="DP95" s="178"/>
      <c r="DQ95" s="178"/>
      <c r="DR95" s="178"/>
      <c r="DS95" s="178"/>
      <c r="DT95" s="178"/>
      <c r="DU95" s="178"/>
      <c r="DV95" s="178"/>
      <c r="DW95" s="178"/>
    </row>
    <row r="96" spans="1:127" ht="12" customHeight="1" x14ac:dyDescent="0.25">
      <c r="A96" s="6"/>
      <c r="B96" s="139">
        <v>120</v>
      </c>
      <c r="C96" s="44">
        <f t="shared" si="6"/>
        <v>41.978807836483362</v>
      </c>
      <c r="D96" s="173">
        <f t="shared" si="7"/>
        <v>10.494701959120841</v>
      </c>
      <c r="E96" s="129"/>
      <c r="F96" s="4"/>
      <c r="G96" s="4"/>
      <c r="H96" s="4"/>
      <c r="I96" s="4"/>
      <c r="J96" s="4"/>
      <c r="K96" s="4"/>
      <c r="L96" s="4"/>
      <c r="M96" s="4"/>
      <c r="N96" s="4"/>
      <c r="O96" s="4"/>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c r="CS96" s="178"/>
      <c r="CT96" s="178"/>
      <c r="CU96" s="178"/>
      <c r="CV96" s="178"/>
      <c r="CW96" s="178"/>
      <c r="CX96" s="178"/>
      <c r="CY96" s="178"/>
      <c r="CZ96" s="178"/>
      <c r="DA96" s="178"/>
      <c r="DB96" s="178"/>
      <c r="DC96" s="178"/>
      <c r="DD96" s="178"/>
      <c r="DE96" s="178"/>
      <c r="DF96" s="178"/>
      <c r="DG96" s="178"/>
      <c r="DH96" s="178"/>
      <c r="DI96" s="178"/>
      <c r="DJ96" s="178"/>
      <c r="DK96" s="178"/>
      <c r="DL96" s="178"/>
      <c r="DM96" s="178"/>
      <c r="DN96" s="178"/>
      <c r="DO96" s="178"/>
      <c r="DP96" s="178"/>
      <c r="DQ96" s="178"/>
      <c r="DR96" s="178"/>
      <c r="DS96" s="178"/>
      <c r="DT96" s="178"/>
      <c r="DU96" s="178"/>
      <c r="DV96" s="178"/>
      <c r="DW96" s="178"/>
    </row>
    <row r="97" spans="1:127" ht="12" customHeight="1" x14ac:dyDescent="0.25">
      <c r="A97" s="6"/>
      <c r="B97" s="139">
        <v>130</v>
      </c>
      <c r="C97" s="44">
        <f t="shared" si="6"/>
        <v>44.851919491394817</v>
      </c>
      <c r="D97" s="173">
        <f t="shared" si="7"/>
        <v>11.212979872848704</v>
      </c>
      <c r="E97" s="129"/>
      <c r="F97" s="4"/>
      <c r="G97" s="4"/>
      <c r="H97" s="4"/>
      <c r="I97" s="4"/>
      <c r="J97" s="4"/>
      <c r="K97" s="4"/>
      <c r="L97" s="4"/>
      <c r="M97" s="4"/>
      <c r="N97" s="4"/>
      <c r="O97" s="4"/>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c r="CS97" s="178"/>
      <c r="CT97" s="178"/>
      <c r="CU97" s="178"/>
      <c r="CV97" s="178"/>
      <c r="CW97" s="178"/>
      <c r="CX97" s="178"/>
      <c r="CY97" s="178"/>
      <c r="CZ97" s="178"/>
      <c r="DA97" s="178"/>
      <c r="DB97" s="178"/>
      <c r="DC97" s="178"/>
      <c r="DD97" s="178"/>
      <c r="DE97" s="178"/>
      <c r="DF97" s="178"/>
      <c r="DG97" s="178"/>
      <c r="DH97" s="178"/>
      <c r="DI97" s="178"/>
      <c r="DJ97" s="178"/>
      <c r="DK97" s="178"/>
      <c r="DL97" s="178"/>
      <c r="DM97" s="178"/>
      <c r="DN97" s="178"/>
      <c r="DO97" s="178"/>
      <c r="DP97" s="178"/>
      <c r="DQ97" s="178"/>
      <c r="DR97" s="178"/>
      <c r="DS97" s="178"/>
      <c r="DT97" s="178"/>
      <c r="DU97" s="178"/>
      <c r="DV97" s="178"/>
      <c r="DW97" s="178"/>
    </row>
    <row r="98" spans="1:127" ht="12" customHeight="1" x14ac:dyDescent="0.25">
      <c r="A98" s="6"/>
      <c r="B98" s="139">
        <v>140</v>
      </c>
      <c r="C98" s="44">
        <f t="shared" si="6"/>
        <v>47.576668656412906</v>
      </c>
      <c r="D98" s="173">
        <f t="shared" si="7"/>
        <v>11.894167164103226</v>
      </c>
      <c r="E98" s="129"/>
      <c r="F98" s="4"/>
      <c r="G98" s="4"/>
      <c r="H98" s="4"/>
      <c r="I98" s="4"/>
      <c r="J98" s="4"/>
      <c r="K98" s="4"/>
      <c r="L98" s="4"/>
      <c r="M98" s="4"/>
      <c r="N98" s="4"/>
      <c r="O98" s="4"/>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c r="CS98" s="178"/>
      <c r="CT98" s="178"/>
      <c r="CU98" s="178"/>
      <c r="CV98" s="178"/>
      <c r="CW98" s="178"/>
      <c r="CX98" s="178"/>
      <c r="CY98" s="178"/>
      <c r="CZ98" s="178"/>
      <c r="DA98" s="178"/>
      <c r="DB98" s="178"/>
      <c r="DC98" s="178"/>
      <c r="DD98" s="178"/>
      <c r="DE98" s="178"/>
      <c r="DF98" s="178"/>
      <c r="DG98" s="178"/>
      <c r="DH98" s="178"/>
      <c r="DI98" s="178"/>
      <c r="DJ98" s="178"/>
      <c r="DK98" s="178"/>
      <c r="DL98" s="178"/>
      <c r="DM98" s="178"/>
      <c r="DN98" s="178"/>
      <c r="DO98" s="178"/>
      <c r="DP98" s="178"/>
      <c r="DQ98" s="178"/>
      <c r="DR98" s="178"/>
      <c r="DS98" s="178"/>
      <c r="DT98" s="178"/>
      <c r="DU98" s="178"/>
      <c r="DV98" s="178"/>
      <c r="DW98" s="178"/>
    </row>
    <row r="99" spans="1:127" ht="12" customHeight="1" x14ac:dyDescent="0.25">
      <c r="A99" s="6"/>
      <c r="B99" s="139">
        <v>150</v>
      </c>
      <c r="C99" s="44">
        <f t="shared" si="6"/>
        <v>50.142603765373948</v>
      </c>
      <c r="D99" s="173">
        <f t="shared" si="7"/>
        <v>12.535650941343487</v>
      </c>
      <c r="E99" s="129"/>
      <c r="F99" s="4"/>
      <c r="G99" s="4"/>
      <c r="H99" s="4"/>
      <c r="I99" s="4"/>
      <c r="J99" s="4"/>
      <c r="K99" s="4"/>
      <c r="L99" s="4"/>
      <c r="M99" s="4"/>
      <c r="N99" s="4"/>
      <c r="O99" s="4"/>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c r="CS99" s="178"/>
      <c r="CT99" s="178"/>
      <c r="CU99" s="178"/>
      <c r="CV99" s="178"/>
      <c r="CW99" s="178"/>
      <c r="CX99" s="178"/>
      <c r="CY99" s="178"/>
      <c r="CZ99" s="178"/>
      <c r="DA99" s="178"/>
      <c r="DB99" s="178"/>
      <c r="DC99" s="178"/>
      <c r="DD99" s="178"/>
      <c r="DE99" s="178"/>
      <c r="DF99" s="178"/>
      <c r="DG99" s="178"/>
      <c r="DH99" s="178"/>
      <c r="DI99" s="178"/>
      <c r="DJ99" s="178"/>
      <c r="DK99" s="178"/>
      <c r="DL99" s="178"/>
      <c r="DM99" s="178"/>
      <c r="DN99" s="178"/>
      <c r="DO99" s="178"/>
      <c r="DP99" s="178"/>
      <c r="DQ99" s="178"/>
      <c r="DR99" s="178"/>
      <c r="DS99" s="178"/>
      <c r="DT99" s="178"/>
      <c r="DU99" s="178"/>
      <c r="DV99" s="178"/>
      <c r="DW99" s="178"/>
    </row>
    <row r="100" spans="1:127" ht="12" customHeight="1" x14ac:dyDescent="0.25">
      <c r="A100" s="6"/>
      <c r="B100" s="139">
        <v>160</v>
      </c>
      <c r="C100" s="44">
        <f t="shared" si="6"/>
        <v>52.541364239146148</v>
      </c>
      <c r="D100" s="173">
        <f t="shared" si="7"/>
        <v>13.135341059786537</v>
      </c>
      <c r="E100" s="129"/>
      <c r="F100" s="4"/>
      <c r="G100" s="4"/>
      <c r="H100" s="4"/>
      <c r="I100" s="4"/>
      <c r="J100" s="4"/>
      <c r="K100" s="4"/>
      <c r="L100" s="4"/>
      <c r="M100" s="4"/>
      <c r="N100" s="4"/>
      <c r="O100" s="4"/>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c r="CS100" s="178"/>
      <c r="CT100" s="178"/>
      <c r="CU100" s="178"/>
      <c r="CV100" s="178"/>
      <c r="CW100" s="178"/>
      <c r="CX100" s="178"/>
      <c r="CY100" s="178"/>
      <c r="CZ100" s="178"/>
      <c r="DA100" s="178"/>
      <c r="DB100" s="178"/>
      <c r="DC100" s="178"/>
      <c r="DD100" s="178"/>
      <c r="DE100" s="178"/>
      <c r="DF100" s="178"/>
      <c r="DG100" s="178"/>
      <c r="DH100" s="178"/>
      <c r="DI100" s="178"/>
      <c r="DJ100" s="178"/>
      <c r="DK100" s="178"/>
      <c r="DL100" s="178"/>
      <c r="DM100" s="178"/>
      <c r="DN100" s="178"/>
      <c r="DO100" s="178"/>
      <c r="DP100" s="178"/>
      <c r="DQ100" s="178"/>
      <c r="DR100" s="178"/>
      <c r="DS100" s="178"/>
      <c r="DT100" s="178"/>
      <c r="DU100" s="178"/>
      <c r="DV100" s="178"/>
      <c r="DW100" s="178"/>
    </row>
    <row r="101" spans="1:127" ht="12" customHeight="1" x14ac:dyDescent="0.25">
      <c r="A101" s="6"/>
      <c r="B101" s="139">
        <v>170</v>
      </c>
      <c r="C101" s="44">
        <f t="shared" si="6"/>
        <v>54.767394808616636</v>
      </c>
      <c r="D101" s="173">
        <f t="shared" si="7"/>
        <v>13.691848702154159</v>
      </c>
      <c r="E101" s="129"/>
      <c r="F101" s="4"/>
      <c r="G101" s="4"/>
      <c r="H101" s="4"/>
      <c r="I101" s="4"/>
      <c r="J101" s="4"/>
      <c r="K101" s="4"/>
      <c r="L101" s="4"/>
      <c r="M101" s="4"/>
      <c r="N101" s="4"/>
      <c r="O101" s="4"/>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c r="CS101" s="178"/>
      <c r="CT101" s="178"/>
      <c r="CU101" s="178"/>
      <c r="CV101" s="178"/>
      <c r="CW101" s="178"/>
      <c r="CX101" s="178"/>
      <c r="CY101" s="178"/>
      <c r="CZ101" s="178"/>
      <c r="DA101" s="178"/>
      <c r="DB101" s="178"/>
      <c r="DC101" s="178"/>
      <c r="DD101" s="178"/>
      <c r="DE101" s="178"/>
      <c r="DF101" s="178"/>
      <c r="DG101" s="178"/>
      <c r="DH101" s="178"/>
      <c r="DI101" s="178"/>
      <c r="DJ101" s="178"/>
      <c r="DK101" s="178"/>
      <c r="DL101" s="178"/>
      <c r="DM101" s="178"/>
      <c r="DN101" s="178"/>
      <c r="DO101" s="178"/>
      <c r="DP101" s="178"/>
      <c r="DQ101" s="178"/>
      <c r="DR101" s="178"/>
      <c r="DS101" s="178"/>
      <c r="DT101" s="178"/>
      <c r="DU101" s="178"/>
      <c r="DV101" s="178"/>
      <c r="DW101" s="178"/>
    </row>
    <row r="102" spans="1:127" ht="12" customHeight="1" x14ac:dyDescent="0.25">
      <c r="A102" s="6"/>
      <c r="B102" s="139">
        <v>180</v>
      </c>
      <c r="C102" s="44">
        <f t="shared" si="6"/>
        <v>56.818466133439848</v>
      </c>
      <c r="D102" s="173">
        <f t="shared" si="7"/>
        <v>14.204616533359962</v>
      </c>
      <c r="E102" s="129"/>
      <c r="F102" s="4"/>
      <c r="G102" s="4"/>
      <c r="H102" s="4"/>
      <c r="I102" s="4"/>
      <c r="J102" s="4"/>
      <c r="K102" s="4"/>
      <c r="L102" s="4"/>
      <c r="M102" s="4"/>
      <c r="N102" s="4"/>
      <c r="O102" s="4"/>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c r="CS102" s="178"/>
      <c r="CT102" s="178"/>
      <c r="CU102" s="178"/>
      <c r="CV102" s="178"/>
      <c r="CW102" s="178"/>
      <c r="CX102" s="178"/>
      <c r="CY102" s="178"/>
      <c r="CZ102" s="178"/>
      <c r="DA102" s="178"/>
      <c r="DB102" s="178"/>
      <c r="DC102" s="178"/>
      <c r="DD102" s="178"/>
      <c r="DE102" s="178"/>
      <c r="DF102" s="178"/>
      <c r="DG102" s="178"/>
      <c r="DH102" s="178"/>
      <c r="DI102" s="178"/>
      <c r="DJ102" s="178"/>
      <c r="DK102" s="178"/>
      <c r="DL102" s="178"/>
      <c r="DM102" s="178"/>
      <c r="DN102" s="178"/>
      <c r="DO102" s="178"/>
      <c r="DP102" s="178"/>
      <c r="DQ102" s="178"/>
      <c r="DR102" s="178"/>
      <c r="DS102" s="178"/>
      <c r="DT102" s="178"/>
      <c r="DU102" s="178"/>
      <c r="DV102" s="178"/>
      <c r="DW102" s="178"/>
    </row>
    <row r="103" spans="1:127" ht="12" customHeight="1" x14ac:dyDescent="0.25">
      <c r="A103" s="6"/>
      <c r="B103" s="139">
        <v>190</v>
      </c>
      <c r="C103" s="44">
        <f t="shared" si="6"/>
        <v>58.695894202702362</v>
      </c>
      <c r="D103" s="173">
        <f t="shared" si="7"/>
        <v>14.673973550675591</v>
      </c>
      <c r="E103" s="129"/>
      <c r="F103" s="4"/>
      <c r="G103" s="4"/>
      <c r="H103" s="4"/>
      <c r="I103" s="4"/>
      <c r="J103" s="4"/>
      <c r="K103" s="4"/>
      <c r="L103" s="4"/>
      <c r="M103" s="4"/>
      <c r="N103" s="4"/>
      <c r="O103" s="4"/>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c r="CS103" s="178"/>
      <c r="CT103" s="178"/>
      <c r="CU103" s="178"/>
      <c r="CV103" s="178"/>
      <c r="CW103" s="178"/>
      <c r="CX103" s="178"/>
      <c r="CY103" s="178"/>
      <c r="CZ103" s="178"/>
      <c r="DA103" s="178"/>
      <c r="DB103" s="178"/>
      <c r="DC103" s="178"/>
      <c r="DD103" s="178"/>
      <c r="DE103" s="178"/>
      <c r="DF103" s="178"/>
      <c r="DG103" s="178"/>
      <c r="DH103" s="178"/>
      <c r="DI103" s="178"/>
      <c r="DJ103" s="178"/>
      <c r="DK103" s="178"/>
      <c r="DL103" s="178"/>
      <c r="DM103" s="178"/>
      <c r="DN103" s="178"/>
      <c r="DO103" s="178"/>
      <c r="DP103" s="178"/>
      <c r="DQ103" s="178"/>
      <c r="DR103" s="178"/>
      <c r="DS103" s="178"/>
      <c r="DT103" s="178"/>
      <c r="DU103" s="178"/>
      <c r="DV103" s="178"/>
      <c r="DW103" s="178"/>
    </row>
    <row r="104" spans="1:127" ht="12" customHeight="1" x14ac:dyDescent="0.25">
      <c r="A104" s="6"/>
      <c r="B104" s="139">
        <v>200</v>
      </c>
      <c r="C104" s="44">
        <f t="shared" si="6"/>
        <v>60.404410092155771</v>
      </c>
      <c r="D104" s="173">
        <f t="shared" si="7"/>
        <v>15.101102523038943</v>
      </c>
      <c r="E104" s="129"/>
      <c r="F104" s="4"/>
      <c r="G104" s="4"/>
      <c r="H104" s="4"/>
      <c r="I104" s="4"/>
      <c r="J104" s="4"/>
      <c r="K104" s="4"/>
      <c r="L104" s="4"/>
      <c r="M104" s="4"/>
      <c r="N104" s="4"/>
      <c r="O104" s="4"/>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c r="CS104" s="178"/>
      <c r="CT104" s="178"/>
      <c r="CU104" s="178"/>
      <c r="CV104" s="178"/>
      <c r="CW104" s="178"/>
      <c r="CX104" s="178"/>
      <c r="CY104" s="178"/>
      <c r="CZ104" s="178"/>
      <c r="DA104" s="178"/>
      <c r="DB104" s="178"/>
      <c r="DC104" s="178"/>
      <c r="DD104" s="178"/>
      <c r="DE104" s="178"/>
      <c r="DF104" s="178"/>
      <c r="DG104" s="178"/>
      <c r="DH104" s="178"/>
      <c r="DI104" s="178"/>
      <c r="DJ104" s="178"/>
      <c r="DK104" s="178"/>
      <c r="DL104" s="178"/>
      <c r="DM104" s="178"/>
      <c r="DN104" s="178"/>
      <c r="DO104" s="178"/>
      <c r="DP104" s="178"/>
      <c r="DQ104" s="178"/>
      <c r="DR104" s="178"/>
      <c r="DS104" s="178"/>
      <c r="DT104" s="178"/>
      <c r="DU104" s="178"/>
      <c r="DV104" s="178"/>
      <c r="DW104" s="178"/>
    </row>
    <row r="105" spans="1:127" ht="12" customHeight="1" x14ac:dyDescent="0.25">
      <c r="A105" s="6"/>
      <c r="B105" s="139">
        <v>210</v>
      </c>
      <c r="C105" s="44">
        <f t="shared" si="6"/>
        <v>61.95170904107836</v>
      </c>
      <c r="D105" s="173">
        <f t="shared" si="7"/>
        <v>15.48792726026959</v>
      </c>
      <c r="E105" s="129"/>
      <c r="F105" s="4"/>
      <c r="G105" s="4"/>
      <c r="H105" s="4"/>
      <c r="I105" s="4"/>
      <c r="J105" s="4"/>
      <c r="K105" s="4"/>
      <c r="L105" s="4"/>
      <c r="M105" s="4"/>
      <c r="N105" s="4"/>
      <c r="O105" s="4"/>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c r="CS105" s="178"/>
      <c r="CT105" s="178"/>
      <c r="CU105" s="178"/>
      <c r="CV105" s="178"/>
      <c r="CW105" s="178"/>
      <c r="CX105" s="178"/>
      <c r="CY105" s="178"/>
      <c r="CZ105" s="178"/>
      <c r="DA105" s="178"/>
      <c r="DB105" s="178"/>
      <c r="DC105" s="178"/>
      <c r="DD105" s="178"/>
      <c r="DE105" s="178"/>
      <c r="DF105" s="178"/>
      <c r="DG105" s="178"/>
      <c r="DH105" s="178"/>
      <c r="DI105" s="178"/>
      <c r="DJ105" s="178"/>
      <c r="DK105" s="178"/>
      <c r="DL105" s="178"/>
      <c r="DM105" s="178"/>
      <c r="DN105" s="178"/>
      <c r="DO105" s="178"/>
      <c r="DP105" s="178"/>
      <c r="DQ105" s="178"/>
      <c r="DR105" s="178"/>
      <c r="DS105" s="178"/>
      <c r="DT105" s="178"/>
      <c r="DU105" s="178"/>
      <c r="DV105" s="178"/>
      <c r="DW105" s="178"/>
    </row>
    <row r="106" spans="1:127" ht="12" customHeight="1" x14ac:dyDescent="0.25">
      <c r="A106" s="6"/>
      <c r="B106" s="139">
        <v>220</v>
      </c>
      <c r="C106" s="44">
        <f t="shared" si="6"/>
        <v>63.347774155342748</v>
      </c>
      <c r="D106" s="173">
        <f t="shared" si="7"/>
        <v>15.836943538835687</v>
      </c>
      <c r="E106" s="129"/>
      <c r="F106" s="4"/>
      <c r="G106" s="4"/>
      <c r="H106" s="4"/>
      <c r="I106" s="4"/>
      <c r="J106" s="4"/>
      <c r="K106" s="4"/>
      <c r="L106" s="4"/>
      <c r="M106" s="4"/>
      <c r="N106" s="4"/>
      <c r="O106" s="4"/>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c r="CS106" s="178"/>
      <c r="CT106" s="178"/>
      <c r="CU106" s="178"/>
      <c r="CV106" s="178"/>
      <c r="CW106" s="178"/>
      <c r="CX106" s="178"/>
      <c r="CY106" s="178"/>
      <c r="CZ106" s="178"/>
      <c r="DA106" s="178"/>
      <c r="DB106" s="178"/>
      <c r="DC106" s="178"/>
      <c r="DD106" s="178"/>
      <c r="DE106" s="178"/>
      <c r="DF106" s="178"/>
      <c r="DG106" s="178"/>
      <c r="DH106" s="178"/>
      <c r="DI106" s="178"/>
      <c r="DJ106" s="178"/>
      <c r="DK106" s="178"/>
      <c r="DL106" s="178"/>
      <c r="DM106" s="178"/>
      <c r="DN106" s="178"/>
      <c r="DO106" s="178"/>
      <c r="DP106" s="178"/>
      <c r="DQ106" s="178"/>
      <c r="DR106" s="178"/>
      <c r="DS106" s="178"/>
      <c r="DT106" s="178"/>
      <c r="DU106" s="178"/>
      <c r="DV106" s="178"/>
      <c r="DW106" s="178"/>
    </row>
    <row r="107" spans="1:127" ht="12" customHeight="1" x14ac:dyDescent="0.25">
      <c r="A107" s="6"/>
      <c r="B107" s="139">
        <v>230</v>
      </c>
      <c r="C107" s="44">
        <f t="shared" si="6"/>
        <v>64.60410224515627</v>
      </c>
      <c r="D107" s="173">
        <f t="shared" si="7"/>
        <v>16.151025561289067</v>
      </c>
      <c r="E107" s="129"/>
      <c r="F107" s="4"/>
      <c r="G107" s="4"/>
      <c r="H107" s="4"/>
      <c r="I107" s="4"/>
      <c r="J107" s="4"/>
      <c r="K107" s="4"/>
      <c r="L107" s="4"/>
      <c r="M107" s="4"/>
      <c r="N107" s="4"/>
      <c r="O107" s="4"/>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c r="CS107" s="178"/>
      <c r="CT107" s="178"/>
      <c r="CU107" s="178"/>
      <c r="CV107" s="178"/>
      <c r="CW107" s="178"/>
      <c r="CX107" s="178"/>
      <c r="CY107" s="178"/>
      <c r="CZ107" s="178"/>
      <c r="DA107" s="178"/>
      <c r="DB107" s="178"/>
      <c r="DC107" s="178"/>
      <c r="DD107" s="178"/>
      <c r="DE107" s="178"/>
      <c r="DF107" s="178"/>
      <c r="DG107" s="178"/>
      <c r="DH107" s="178"/>
      <c r="DI107" s="178"/>
      <c r="DJ107" s="178"/>
      <c r="DK107" s="178"/>
      <c r="DL107" s="178"/>
      <c r="DM107" s="178"/>
      <c r="DN107" s="178"/>
      <c r="DO107" s="178"/>
      <c r="DP107" s="178"/>
      <c r="DQ107" s="178"/>
      <c r="DR107" s="178"/>
      <c r="DS107" s="178"/>
      <c r="DT107" s="178"/>
      <c r="DU107" s="178"/>
      <c r="DV107" s="178"/>
      <c r="DW107" s="178"/>
    </row>
    <row r="108" spans="1:127" ht="12" customHeight="1" x14ac:dyDescent="0.25">
      <c r="A108" s="6"/>
      <c r="B108" s="139">
        <v>240</v>
      </c>
      <c r="C108" s="44">
        <f t="shared" si="6"/>
        <v>65.732952228106811</v>
      </c>
      <c r="D108" s="173">
        <f t="shared" si="7"/>
        <v>16.433238057026703</v>
      </c>
      <c r="E108" s="129"/>
      <c r="F108" s="4"/>
      <c r="G108" s="4"/>
      <c r="H108" s="4"/>
      <c r="I108" s="4"/>
      <c r="J108" s="4"/>
      <c r="K108" s="4"/>
      <c r="L108" s="4"/>
      <c r="M108" s="4"/>
      <c r="N108" s="4"/>
      <c r="O108" s="4"/>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c r="CS108" s="178"/>
      <c r="CT108" s="178"/>
      <c r="CU108" s="178"/>
      <c r="CV108" s="178"/>
      <c r="CW108" s="178"/>
      <c r="CX108" s="178"/>
      <c r="CY108" s="178"/>
      <c r="CZ108" s="178"/>
      <c r="DA108" s="178"/>
      <c r="DB108" s="178"/>
      <c r="DC108" s="178"/>
      <c r="DD108" s="178"/>
      <c r="DE108" s="178"/>
      <c r="DF108" s="178"/>
      <c r="DG108" s="178"/>
      <c r="DH108" s="178"/>
      <c r="DI108" s="178"/>
      <c r="DJ108" s="178"/>
      <c r="DK108" s="178"/>
      <c r="DL108" s="178"/>
      <c r="DM108" s="178"/>
      <c r="DN108" s="178"/>
      <c r="DO108" s="178"/>
      <c r="DP108" s="178"/>
      <c r="DQ108" s="178"/>
      <c r="DR108" s="178"/>
      <c r="DS108" s="178"/>
      <c r="DT108" s="178"/>
      <c r="DU108" s="178"/>
      <c r="DV108" s="178"/>
      <c r="DW108" s="178"/>
    </row>
    <row r="109" spans="1:127" ht="12" customHeight="1" x14ac:dyDescent="0.25">
      <c r="A109" s="6"/>
      <c r="B109" s="139">
        <v>250</v>
      </c>
      <c r="C109" s="44">
        <f t="shared" si="6"/>
        <v>66.746702029860117</v>
      </c>
      <c r="D109" s="173">
        <f t="shared" si="7"/>
        <v>16.686675507465029</v>
      </c>
      <c r="E109" s="129"/>
      <c r="F109" s="4"/>
      <c r="G109" s="4"/>
      <c r="H109" s="4"/>
      <c r="I109" s="4"/>
      <c r="J109" s="4"/>
      <c r="K109" s="4"/>
      <c r="L109" s="4"/>
      <c r="M109" s="4"/>
      <c r="N109" s="4"/>
      <c r="O109" s="4"/>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c r="CS109" s="178"/>
      <c r="CT109" s="178"/>
      <c r="CU109" s="178"/>
      <c r="CV109" s="178"/>
      <c r="CW109" s="178"/>
      <c r="CX109" s="178"/>
      <c r="CY109" s="178"/>
      <c r="CZ109" s="178"/>
      <c r="DA109" s="178"/>
      <c r="DB109" s="178"/>
      <c r="DC109" s="178"/>
      <c r="DD109" s="178"/>
      <c r="DE109" s="178"/>
      <c r="DF109" s="178"/>
      <c r="DG109" s="178"/>
      <c r="DH109" s="178"/>
      <c r="DI109" s="178"/>
      <c r="DJ109" s="178"/>
      <c r="DK109" s="178"/>
      <c r="DL109" s="178"/>
      <c r="DM109" s="178"/>
      <c r="DN109" s="178"/>
      <c r="DO109" s="178"/>
      <c r="DP109" s="178"/>
      <c r="DQ109" s="178"/>
      <c r="DR109" s="178"/>
      <c r="DS109" s="178"/>
      <c r="DT109" s="178"/>
      <c r="DU109" s="178"/>
      <c r="DV109" s="178"/>
      <c r="DW109" s="178"/>
    </row>
    <row r="110" spans="1:127" ht="12" customHeight="1" x14ac:dyDescent="0.25">
      <c r="A110" s="6"/>
      <c r="B110" s="139">
        <v>260</v>
      </c>
      <c r="C110" s="44">
        <f t="shared" si="6"/>
        <v>67.657356601755737</v>
      </c>
      <c r="D110" s="173">
        <f t="shared" si="7"/>
        <v>16.914339150438934</v>
      </c>
      <c r="E110" s="129"/>
      <c r="F110" s="4"/>
      <c r="G110" s="4"/>
      <c r="H110" s="4"/>
      <c r="I110" s="4"/>
      <c r="J110" s="4"/>
      <c r="K110" s="4"/>
      <c r="L110" s="4"/>
      <c r="M110" s="4"/>
      <c r="N110" s="4"/>
      <c r="O110" s="4"/>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c r="CS110" s="178"/>
      <c r="CT110" s="178"/>
      <c r="CU110" s="178"/>
      <c r="CV110" s="178"/>
      <c r="CW110" s="178"/>
      <c r="CX110" s="178"/>
      <c r="CY110" s="178"/>
      <c r="CZ110" s="178"/>
      <c r="DA110" s="178"/>
      <c r="DB110" s="178"/>
      <c r="DC110" s="178"/>
      <c r="DD110" s="178"/>
      <c r="DE110" s="178"/>
      <c r="DF110" s="178"/>
      <c r="DG110" s="178"/>
      <c r="DH110" s="178"/>
      <c r="DI110" s="178"/>
      <c r="DJ110" s="178"/>
      <c r="DK110" s="178"/>
      <c r="DL110" s="178"/>
      <c r="DM110" s="178"/>
      <c r="DN110" s="178"/>
      <c r="DO110" s="178"/>
      <c r="DP110" s="178"/>
      <c r="DQ110" s="178"/>
      <c r="DR110" s="178"/>
      <c r="DS110" s="178"/>
      <c r="DT110" s="178"/>
      <c r="DU110" s="178"/>
      <c r="DV110" s="178"/>
      <c r="DW110" s="178"/>
    </row>
    <row r="111" spans="1:127" ht="12" customHeight="1" x14ac:dyDescent="0.25">
      <c r="A111" s="6"/>
      <c r="B111" s="139">
        <v>270</v>
      </c>
      <c r="C111" s="44">
        <f t="shared" si="6"/>
        <v>68.476212554528928</v>
      </c>
      <c r="D111" s="173">
        <f t="shared" si="7"/>
        <v>17.119053138632232</v>
      </c>
      <c r="E111" s="129"/>
      <c r="F111" s="4"/>
      <c r="G111" s="4"/>
      <c r="H111" s="4"/>
      <c r="I111" s="4"/>
      <c r="J111" s="4"/>
      <c r="K111" s="4"/>
      <c r="L111" s="4"/>
      <c r="M111" s="4"/>
      <c r="N111" s="4"/>
      <c r="O111" s="4"/>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c r="CS111" s="178"/>
      <c r="CT111" s="178"/>
      <c r="CU111" s="178"/>
      <c r="CV111" s="178"/>
      <c r="CW111" s="178"/>
      <c r="CX111" s="178"/>
      <c r="CY111" s="178"/>
      <c r="CZ111" s="178"/>
      <c r="DA111" s="178"/>
      <c r="DB111" s="178"/>
      <c r="DC111" s="178"/>
      <c r="DD111" s="178"/>
      <c r="DE111" s="178"/>
      <c r="DF111" s="178"/>
      <c r="DG111" s="178"/>
      <c r="DH111" s="178"/>
      <c r="DI111" s="178"/>
      <c r="DJ111" s="178"/>
      <c r="DK111" s="178"/>
      <c r="DL111" s="178"/>
      <c r="DM111" s="178"/>
      <c r="DN111" s="178"/>
      <c r="DO111" s="178"/>
      <c r="DP111" s="178"/>
      <c r="DQ111" s="178"/>
      <c r="DR111" s="178"/>
      <c r="DS111" s="178"/>
      <c r="DT111" s="178"/>
      <c r="DU111" s="178"/>
      <c r="DV111" s="178"/>
      <c r="DW111" s="178"/>
    </row>
    <row r="112" spans="1:127" ht="12" customHeight="1" x14ac:dyDescent="0.25">
      <c r="A112" s="6"/>
      <c r="B112" s="139">
        <v>280</v>
      </c>
      <c r="C112" s="44">
        <f t="shared" si="6"/>
        <v>69.213660901665946</v>
      </c>
      <c r="D112" s="173">
        <f t="shared" si="7"/>
        <v>17.303415225416487</v>
      </c>
      <c r="E112" s="129"/>
      <c r="F112" s="4"/>
      <c r="G112" s="4"/>
      <c r="H112" s="4"/>
      <c r="I112" s="4"/>
      <c r="J112" s="4"/>
      <c r="K112" s="4"/>
      <c r="L112" s="4"/>
      <c r="M112" s="4"/>
      <c r="N112" s="4"/>
      <c r="O112" s="4"/>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c r="CS112" s="178"/>
      <c r="CT112" s="178"/>
      <c r="CU112" s="178"/>
      <c r="CV112" s="178"/>
      <c r="CW112" s="178"/>
      <c r="CX112" s="178"/>
      <c r="CY112" s="178"/>
      <c r="CZ112" s="178"/>
      <c r="DA112" s="178"/>
      <c r="DB112" s="178"/>
      <c r="DC112" s="178"/>
      <c r="DD112" s="178"/>
      <c r="DE112" s="178"/>
      <c r="DF112" s="178"/>
      <c r="DG112" s="178"/>
      <c r="DH112" s="178"/>
      <c r="DI112" s="178"/>
      <c r="DJ112" s="178"/>
      <c r="DK112" s="178"/>
      <c r="DL112" s="178"/>
      <c r="DM112" s="178"/>
      <c r="DN112" s="178"/>
      <c r="DO112" s="178"/>
      <c r="DP112" s="178"/>
      <c r="DQ112" s="178"/>
      <c r="DR112" s="178"/>
      <c r="DS112" s="178"/>
      <c r="DT112" s="178"/>
      <c r="DU112" s="178"/>
      <c r="DV112" s="178"/>
      <c r="DW112" s="178"/>
    </row>
    <row r="113" spans="1:127" ht="12" customHeight="1" x14ac:dyDescent="0.25">
      <c r="A113" s="6"/>
      <c r="B113" s="139">
        <v>290</v>
      </c>
      <c r="C113" s="44">
        <f t="shared" si="6"/>
        <v>69.879098475149803</v>
      </c>
      <c r="D113" s="173">
        <f t="shared" si="7"/>
        <v>17.469774618787451</v>
      </c>
      <c r="E113" s="129"/>
      <c r="F113" s="4"/>
      <c r="G113" s="4"/>
      <c r="H113" s="4"/>
      <c r="I113" s="4"/>
      <c r="J113" s="4"/>
      <c r="K113" s="4"/>
      <c r="L113" s="4"/>
      <c r="M113" s="4"/>
      <c r="N113" s="4"/>
      <c r="O113" s="4"/>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c r="CS113" s="178"/>
      <c r="CT113" s="178"/>
      <c r="CU113" s="178"/>
      <c r="CV113" s="178"/>
      <c r="CW113" s="178"/>
      <c r="CX113" s="178"/>
      <c r="CY113" s="178"/>
      <c r="CZ113" s="178"/>
      <c r="DA113" s="178"/>
      <c r="DB113" s="178"/>
      <c r="DC113" s="178"/>
      <c r="DD113" s="178"/>
      <c r="DE113" s="178"/>
      <c r="DF113" s="178"/>
      <c r="DG113" s="178"/>
      <c r="DH113" s="178"/>
      <c r="DI113" s="178"/>
      <c r="DJ113" s="178"/>
      <c r="DK113" s="178"/>
      <c r="DL113" s="178"/>
      <c r="DM113" s="178"/>
      <c r="DN113" s="178"/>
      <c r="DO113" s="178"/>
      <c r="DP113" s="178"/>
      <c r="DQ113" s="178"/>
      <c r="DR113" s="178"/>
      <c r="DS113" s="178"/>
      <c r="DT113" s="178"/>
      <c r="DU113" s="178"/>
      <c r="DV113" s="178"/>
      <c r="DW113" s="178"/>
    </row>
    <row r="114" spans="1:127" ht="12" customHeight="1" x14ac:dyDescent="0.25">
      <c r="A114" s="6"/>
      <c r="B114" s="139">
        <v>300</v>
      </c>
      <c r="C114" s="44">
        <f t="shared" si="6"/>
        <v>70.480917133080482</v>
      </c>
      <c r="D114" s="173">
        <f t="shared" si="7"/>
        <v>17.62022928327012</v>
      </c>
      <c r="E114" s="129"/>
      <c r="F114" s="4"/>
      <c r="G114" s="4"/>
      <c r="H114" s="4"/>
      <c r="I114" s="4"/>
      <c r="J114" s="4"/>
      <c r="K114" s="4"/>
      <c r="L114" s="4"/>
      <c r="M114" s="4"/>
      <c r="N114" s="4"/>
      <c r="O114" s="4"/>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c r="CS114" s="178"/>
      <c r="CT114" s="178"/>
      <c r="CU114" s="178"/>
      <c r="CV114" s="178"/>
      <c r="CW114" s="178"/>
      <c r="CX114" s="178"/>
      <c r="CY114" s="178"/>
      <c r="CZ114" s="178"/>
      <c r="DA114" s="178"/>
      <c r="DB114" s="178"/>
      <c r="DC114" s="178"/>
      <c r="DD114" s="178"/>
      <c r="DE114" s="178"/>
      <c r="DF114" s="178"/>
      <c r="DG114" s="178"/>
      <c r="DH114" s="178"/>
      <c r="DI114" s="178"/>
      <c r="DJ114" s="178"/>
      <c r="DK114" s="178"/>
      <c r="DL114" s="178"/>
      <c r="DM114" s="178"/>
      <c r="DN114" s="178"/>
      <c r="DO114" s="178"/>
      <c r="DP114" s="178"/>
      <c r="DQ114" s="178"/>
      <c r="DR114" s="178"/>
      <c r="DS114" s="178"/>
      <c r="DT114" s="178"/>
      <c r="DU114" s="178"/>
      <c r="DV114" s="178"/>
      <c r="DW114" s="178"/>
    </row>
    <row r="115" spans="1:127" ht="12" customHeight="1" x14ac:dyDescent="0.25">
      <c r="A115" s="6"/>
      <c r="B115" s="139">
        <v>310</v>
      </c>
      <c r="C115" s="44">
        <f t="shared" si="6"/>
        <v>71.026543732974631</v>
      </c>
      <c r="D115" s="173">
        <f t="shared" si="7"/>
        <v>17.756635933243658</v>
      </c>
      <c r="E115" s="129"/>
      <c r="F115" s="4"/>
      <c r="G115" s="4"/>
      <c r="H115" s="4"/>
      <c r="I115" s="4"/>
      <c r="J115" s="4"/>
      <c r="K115" s="4"/>
      <c r="L115" s="4"/>
      <c r="M115" s="4"/>
      <c r="N115" s="4"/>
      <c r="O115" s="4"/>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c r="CS115" s="178"/>
      <c r="CT115" s="178"/>
      <c r="CU115" s="178"/>
      <c r="CV115" s="178"/>
      <c r="CW115" s="178"/>
      <c r="CX115" s="178"/>
      <c r="CY115" s="178"/>
      <c r="CZ115" s="178"/>
      <c r="DA115" s="178"/>
      <c r="DB115" s="178"/>
      <c r="DC115" s="178"/>
      <c r="DD115" s="178"/>
      <c r="DE115" s="178"/>
      <c r="DF115" s="178"/>
      <c r="DG115" s="178"/>
      <c r="DH115" s="178"/>
      <c r="DI115" s="178"/>
      <c r="DJ115" s="178"/>
      <c r="DK115" s="178"/>
      <c r="DL115" s="178"/>
      <c r="DM115" s="178"/>
      <c r="DN115" s="178"/>
      <c r="DO115" s="178"/>
      <c r="DP115" s="178"/>
      <c r="DQ115" s="178"/>
      <c r="DR115" s="178"/>
      <c r="DS115" s="178"/>
      <c r="DT115" s="178"/>
      <c r="DU115" s="178"/>
      <c r="DV115" s="178"/>
      <c r="DW115" s="178"/>
    </row>
    <row r="116" spans="1:127" ht="12" customHeight="1" x14ac:dyDescent="0.25">
      <c r="A116" s="6"/>
      <c r="B116" s="139">
        <v>320</v>
      </c>
      <c r="C116" s="44">
        <f t="shared" ref="C116:C147" si="8">(($C$39+$C$37*B116)-(($C$39+$C$37*B116)^2-4*$C$38*$C$39*$C$37*B116)^0.5)/(2*$C$38)</f>
        <v>71.522509728476834</v>
      </c>
      <c r="D116" s="173">
        <f t="shared" ref="D116:D147" si="9">C116/4</f>
        <v>17.880627432119208</v>
      </c>
      <c r="E116" s="129"/>
      <c r="F116" s="4"/>
      <c r="G116" s="4"/>
      <c r="H116" s="4"/>
      <c r="I116" s="4"/>
      <c r="J116" s="4"/>
      <c r="K116" s="4"/>
      <c r="L116" s="4"/>
      <c r="M116" s="4"/>
      <c r="N116" s="4"/>
      <c r="O116" s="4"/>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c r="CS116" s="178"/>
      <c r="CT116" s="178"/>
      <c r="CU116" s="178"/>
      <c r="CV116" s="178"/>
      <c r="CW116" s="178"/>
      <c r="CX116" s="178"/>
      <c r="CY116" s="178"/>
      <c r="CZ116" s="178"/>
      <c r="DA116" s="178"/>
      <c r="DB116" s="178"/>
      <c r="DC116" s="178"/>
      <c r="DD116" s="178"/>
      <c r="DE116" s="178"/>
      <c r="DF116" s="178"/>
      <c r="DG116" s="178"/>
      <c r="DH116" s="178"/>
      <c r="DI116" s="178"/>
      <c r="DJ116" s="178"/>
      <c r="DK116" s="178"/>
      <c r="DL116" s="178"/>
      <c r="DM116" s="178"/>
      <c r="DN116" s="178"/>
      <c r="DO116" s="178"/>
      <c r="DP116" s="178"/>
      <c r="DQ116" s="178"/>
      <c r="DR116" s="178"/>
      <c r="DS116" s="178"/>
      <c r="DT116" s="178"/>
      <c r="DU116" s="178"/>
      <c r="DV116" s="178"/>
      <c r="DW116" s="178"/>
    </row>
    <row r="117" spans="1:127" ht="12" customHeight="1" x14ac:dyDescent="0.25">
      <c r="A117" s="6"/>
      <c r="B117" s="139">
        <v>330</v>
      </c>
      <c r="C117" s="44">
        <f t="shared" si="8"/>
        <v>71.974535171369965</v>
      </c>
      <c r="D117" s="173">
        <f t="shared" si="9"/>
        <v>17.993633792842491</v>
      </c>
      <c r="E117" s="129"/>
      <c r="F117" s="4"/>
      <c r="G117" s="4"/>
      <c r="H117" s="4"/>
      <c r="I117" s="4"/>
      <c r="J117" s="4"/>
      <c r="K117" s="4"/>
      <c r="L117" s="4"/>
      <c r="M117" s="4"/>
      <c r="N117" s="4"/>
      <c r="O117" s="4"/>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c r="CS117" s="178"/>
      <c r="CT117" s="178"/>
      <c r="CU117" s="178"/>
      <c r="CV117" s="178"/>
      <c r="CW117" s="178"/>
      <c r="CX117" s="178"/>
      <c r="CY117" s="178"/>
      <c r="CZ117" s="178"/>
      <c r="DA117" s="178"/>
      <c r="DB117" s="178"/>
      <c r="DC117" s="178"/>
      <c r="DD117" s="178"/>
      <c r="DE117" s="178"/>
      <c r="DF117" s="178"/>
      <c r="DG117" s="178"/>
      <c r="DH117" s="178"/>
      <c r="DI117" s="178"/>
      <c r="DJ117" s="178"/>
      <c r="DK117" s="178"/>
      <c r="DL117" s="178"/>
      <c r="DM117" s="178"/>
      <c r="DN117" s="178"/>
      <c r="DO117" s="178"/>
      <c r="DP117" s="178"/>
      <c r="DQ117" s="178"/>
      <c r="DR117" s="178"/>
      <c r="DS117" s="178"/>
      <c r="DT117" s="178"/>
      <c r="DU117" s="178"/>
      <c r="DV117" s="178"/>
      <c r="DW117" s="178"/>
    </row>
    <row r="118" spans="1:127" ht="12" customHeight="1" x14ac:dyDescent="0.25">
      <c r="A118" s="6"/>
      <c r="B118" s="139">
        <v>340</v>
      </c>
      <c r="C118" s="44">
        <f t="shared" si="8"/>
        <v>72.387616923834557</v>
      </c>
      <c r="D118" s="173">
        <f t="shared" si="9"/>
        <v>18.096904230958639</v>
      </c>
      <c r="E118" s="129"/>
      <c r="F118" s="4"/>
      <c r="G118" s="4"/>
      <c r="H118" s="4"/>
      <c r="I118" s="4"/>
      <c r="J118" s="4"/>
      <c r="K118" s="4"/>
      <c r="L118" s="4"/>
      <c r="M118" s="4"/>
      <c r="N118" s="4"/>
      <c r="O118" s="4"/>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c r="CS118" s="178"/>
      <c r="CT118" s="178"/>
      <c r="CU118" s="178"/>
      <c r="CV118" s="178"/>
      <c r="CW118" s="178"/>
      <c r="CX118" s="178"/>
      <c r="CY118" s="178"/>
      <c r="CZ118" s="178"/>
      <c r="DA118" s="178"/>
      <c r="DB118" s="178"/>
      <c r="DC118" s="178"/>
      <c r="DD118" s="178"/>
      <c r="DE118" s="178"/>
      <c r="DF118" s="178"/>
      <c r="DG118" s="178"/>
      <c r="DH118" s="178"/>
      <c r="DI118" s="178"/>
      <c r="DJ118" s="178"/>
      <c r="DK118" s="178"/>
      <c r="DL118" s="178"/>
      <c r="DM118" s="178"/>
      <c r="DN118" s="178"/>
      <c r="DO118" s="178"/>
      <c r="DP118" s="178"/>
      <c r="DQ118" s="178"/>
      <c r="DR118" s="178"/>
      <c r="DS118" s="178"/>
      <c r="DT118" s="178"/>
      <c r="DU118" s="178"/>
      <c r="DV118" s="178"/>
      <c r="DW118" s="178"/>
    </row>
    <row r="119" spans="1:127" ht="12" customHeight="1" x14ac:dyDescent="0.25">
      <c r="A119" s="6"/>
      <c r="B119" s="139">
        <v>350</v>
      </c>
      <c r="C119" s="44">
        <f t="shared" si="8"/>
        <v>72.766114733911252</v>
      </c>
      <c r="D119" s="173">
        <f t="shared" si="9"/>
        <v>18.191528683477813</v>
      </c>
      <c r="E119" s="129"/>
      <c r="F119" s="4"/>
      <c r="G119" s="4"/>
      <c r="H119" s="4"/>
      <c r="I119" s="4"/>
      <c r="J119" s="4"/>
      <c r="K119" s="4"/>
      <c r="L119" s="4"/>
      <c r="M119" s="4"/>
      <c r="N119" s="4"/>
      <c r="O119" s="4"/>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c r="CS119" s="178"/>
      <c r="CT119" s="178"/>
      <c r="CU119" s="178"/>
      <c r="CV119" s="178"/>
      <c r="CW119" s="178"/>
      <c r="CX119" s="178"/>
      <c r="CY119" s="178"/>
      <c r="CZ119" s="178"/>
      <c r="DA119" s="178"/>
      <c r="DB119" s="178"/>
      <c r="DC119" s="178"/>
      <c r="DD119" s="178"/>
      <c r="DE119" s="178"/>
      <c r="DF119" s="178"/>
      <c r="DG119" s="178"/>
      <c r="DH119" s="178"/>
      <c r="DI119" s="178"/>
      <c r="DJ119" s="178"/>
      <c r="DK119" s="178"/>
      <c r="DL119" s="178"/>
      <c r="DM119" s="178"/>
      <c r="DN119" s="178"/>
      <c r="DO119" s="178"/>
      <c r="DP119" s="178"/>
      <c r="DQ119" s="178"/>
      <c r="DR119" s="178"/>
      <c r="DS119" s="178"/>
      <c r="DT119" s="178"/>
      <c r="DU119" s="178"/>
      <c r="DV119" s="178"/>
      <c r="DW119" s="178"/>
    </row>
    <row r="120" spans="1:127" ht="12" customHeight="1" x14ac:dyDescent="0.25">
      <c r="A120" s="6"/>
      <c r="B120" s="139">
        <v>360</v>
      </c>
      <c r="C120" s="44">
        <f t="shared" si="8"/>
        <v>73.113831571286255</v>
      </c>
      <c r="D120" s="173">
        <f t="shared" si="9"/>
        <v>18.278457892821564</v>
      </c>
      <c r="E120" s="129"/>
      <c r="F120" s="4"/>
      <c r="G120" s="4"/>
      <c r="H120" s="4"/>
      <c r="I120" s="4"/>
      <c r="J120" s="4"/>
      <c r="K120" s="4"/>
      <c r="L120" s="4"/>
      <c r="M120" s="4"/>
      <c r="N120" s="4"/>
      <c r="O120" s="4"/>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c r="CS120" s="178"/>
      <c r="CT120" s="178"/>
      <c r="CU120" s="178"/>
      <c r="CV120" s="178"/>
      <c r="CW120" s="178"/>
      <c r="CX120" s="178"/>
      <c r="CY120" s="178"/>
      <c r="CZ120" s="178"/>
      <c r="DA120" s="178"/>
      <c r="DB120" s="178"/>
      <c r="DC120" s="178"/>
      <c r="DD120" s="178"/>
      <c r="DE120" s="178"/>
      <c r="DF120" s="178"/>
      <c r="DG120" s="178"/>
      <c r="DH120" s="178"/>
      <c r="DI120" s="178"/>
      <c r="DJ120" s="178"/>
      <c r="DK120" s="178"/>
      <c r="DL120" s="178"/>
      <c r="DM120" s="178"/>
      <c r="DN120" s="178"/>
      <c r="DO120" s="178"/>
      <c r="DP120" s="178"/>
      <c r="DQ120" s="178"/>
      <c r="DR120" s="178"/>
      <c r="DS120" s="178"/>
      <c r="DT120" s="178"/>
      <c r="DU120" s="178"/>
      <c r="DV120" s="178"/>
      <c r="DW120" s="178"/>
    </row>
    <row r="121" spans="1:127" ht="12" customHeight="1" x14ac:dyDescent="0.25">
      <c r="A121" s="6"/>
      <c r="B121" s="139">
        <v>370</v>
      </c>
      <c r="C121" s="44">
        <f t="shared" si="8"/>
        <v>73.434086467168072</v>
      </c>
      <c r="D121" s="173">
        <f t="shared" si="9"/>
        <v>18.358521616792018</v>
      </c>
      <c r="E121" s="129"/>
      <c r="F121" s="4"/>
      <c r="G121" s="4"/>
      <c r="H121" s="4"/>
      <c r="I121" s="4"/>
      <c r="J121" s="4"/>
      <c r="K121" s="4"/>
      <c r="L121" s="4"/>
      <c r="M121" s="4"/>
      <c r="N121" s="4"/>
      <c r="O121" s="4"/>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c r="CS121" s="178"/>
      <c r="CT121" s="178"/>
      <c r="CU121" s="178"/>
      <c r="CV121" s="178"/>
      <c r="CW121" s="178"/>
      <c r="CX121" s="178"/>
      <c r="CY121" s="178"/>
      <c r="CZ121" s="178"/>
      <c r="DA121" s="178"/>
      <c r="DB121" s="178"/>
      <c r="DC121" s="178"/>
      <c r="DD121" s="178"/>
      <c r="DE121" s="178"/>
      <c r="DF121" s="178"/>
      <c r="DG121" s="178"/>
      <c r="DH121" s="178"/>
      <c r="DI121" s="178"/>
      <c r="DJ121" s="178"/>
      <c r="DK121" s="178"/>
      <c r="DL121" s="178"/>
      <c r="DM121" s="178"/>
      <c r="DN121" s="178"/>
      <c r="DO121" s="178"/>
      <c r="DP121" s="178"/>
      <c r="DQ121" s="178"/>
      <c r="DR121" s="178"/>
      <c r="DS121" s="178"/>
      <c r="DT121" s="178"/>
      <c r="DU121" s="178"/>
      <c r="DV121" s="178"/>
      <c r="DW121" s="178"/>
    </row>
    <row r="122" spans="1:127" ht="12" customHeight="1" x14ac:dyDescent="0.25">
      <c r="A122" s="6"/>
      <c r="B122" s="139">
        <v>380</v>
      </c>
      <c r="C122" s="44">
        <f t="shared" si="8"/>
        <v>73.729779278871234</v>
      </c>
      <c r="D122" s="173">
        <f t="shared" si="9"/>
        <v>18.432444819717809</v>
      </c>
      <c r="E122" s="129"/>
      <c r="F122" s="4"/>
      <c r="G122" s="4"/>
      <c r="H122" s="4"/>
      <c r="I122" s="4"/>
      <c r="J122" s="4"/>
      <c r="K122" s="4"/>
      <c r="L122" s="4"/>
      <c r="M122" s="4"/>
      <c r="N122" s="4"/>
      <c r="O122" s="4"/>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c r="CS122" s="178"/>
      <c r="CT122" s="178"/>
      <c r="CU122" s="178"/>
      <c r="CV122" s="178"/>
      <c r="CW122" s="178"/>
      <c r="CX122" s="178"/>
      <c r="CY122" s="178"/>
      <c r="CZ122" s="178"/>
      <c r="DA122" s="178"/>
      <c r="DB122" s="178"/>
      <c r="DC122" s="178"/>
      <c r="DD122" s="178"/>
      <c r="DE122" s="178"/>
      <c r="DF122" s="178"/>
      <c r="DG122" s="178"/>
      <c r="DH122" s="178"/>
      <c r="DI122" s="178"/>
      <c r="DJ122" s="178"/>
      <c r="DK122" s="178"/>
      <c r="DL122" s="178"/>
      <c r="DM122" s="178"/>
      <c r="DN122" s="178"/>
      <c r="DO122" s="178"/>
      <c r="DP122" s="178"/>
      <c r="DQ122" s="178"/>
      <c r="DR122" s="178"/>
      <c r="DS122" s="178"/>
      <c r="DT122" s="178"/>
      <c r="DU122" s="178"/>
      <c r="DV122" s="178"/>
      <c r="DW122" s="178"/>
    </row>
    <row r="123" spans="1:127" ht="12" customHeight="1" x14ac:dyDescent="0.25">
      <c r="A123" s="6"/>
      <c r="B123" s="139">
        <v>390</v>
      </c>
      <c r="C123" s="44">
        <f t="shared" si="8"/>
        <v>74.003447505652701</v>
      </c>
      <c r="D123" s="173">
        <f t="shared" si="9"/>
        <v>18.500861876413175</v>
      </c>
      <c r="E123" s="129"/>
      <c r="F123" s="4"/>
      <c r="G123" s="4"/>
      <c r="H123" s="4"/>
      <c r="I123" s="4"/>
      <c r="J123" s="4"/>
      <c r="K123" s="4"/>
      <c r="L123" s="4"/>
      <c r="M123" s="4"/>
      <c r="N123" s="4"/>
      <c r="O123" s="4"/>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c r="CS123" s="178"/>
      <c r="CT123" s="178"/>
      <c r="CU123" s="178"/>
      <c r="CV123" s="178"/>
      <c r="CW123" s="178"/>
      <c r="CX123" s="178"/>
      <c r="CY123" s="178"/>
      <c r="CZ123" s="178"/>
      <c r="DA123" s="178"/>
      <c r="DB123" s="178"/>
      <c r="DC123" s="178"/>
      <c r="DD123" s="178"/>
      <c r="DE123" s="178"/>
      <c r="DF123" s="178"/>
      <c r="DG123" s="178"/>
      <c r="DH123" s="178"/>
      <c r="DI123" s="178"/>
      <c r="DJ123" s="178"/>
      <c r="DK123" s="178"/>
      <c r="DL123" s="178"/>
      <c r="DM123" s="178"/>
      <c r="DN123" s="178"/>
      <c r="DO123" s="178"/>
      <c r="DP123" s="178"/>
      <c r="DQ123" s="178"/>
      <c r="DR123" s="178"/>
      <c r="DS123" s="178"/>
      <c r="DT123" s="178"/>
      <c r="DU123" s="178"/>
      <c r="DV123" s="178"/>
      <c r="DW123" s="178"/>
    </row>
    <row r="124" spans="1:127" ht="12" customHeight="1" x14ac:dyDescent="0.25">
      <c r="A124" s="6"/>
      <c r="B124" s="139">
        <v>400</v>
      </c>
      <c r="C124" s="44">
        <f t="shared" si="8"/>
        <v>74.257315672392622</v>
      </c>
      <c r="D124" s="173">
        <f t="shared" si="9"/>
        <v>18.564328918098155</v>
      </c>
      <c r="E124" s="129"/>
      <c r="F124" s="4"/>
      <c r="G124" s="4"/>
      <c r="H124" s="4"/>
      <c r="I124" s="4"/>
      <c r="J124" s="4"/>
      <c r="K124" s="4"/>
      <c r="L124" s="4"/>
      <c r="M124" s="4"/>
      <c r="N124" s="4"/>
      <c r="O124" s="4"/>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c r="CS124" s="178"/>
      <c r="CT124" s="178"/>
      <c r="CU124" s="178"/>
      <c r="CV124" s="178"/>
      <c r="CW124" s="178"/>
      <c r="CX124" s="178"/>
      <c r="CY124" s="178"/>
      <c r="CZ124" s="178"/>
      <c r="DA124" s="178"/>
      <c r="DB124" s="178"/>
      <c r="DC124" s="178"/>
      <c r="DD124" s="178"/>
      <c r="DE124" s="178"/>
      <c r="DF124" s="178"/>
      <c r="DG124" s="178"/>
      <c r="DH124" s="178"/>
      <c r="DI124" s="178"/>
      <c r="DJ124" s="178"/>
      <c r="DK124" s="178"/>
      <c r="DL124" s="178"/>
      <c r="DM124" s="178"/>
      <c r="DN124" s="178"/>
      <c r="DO124" s="178"/>
      <c r="DP124" s="178"/>
      <c r="DQ124" s="178"/>
      <c r="DR124" s="178"/>
      <c r="DS124" s="178"/>
      <c r="DT124" s="178"/>
      <c r="DU124" s="178"/>
      <c r="DV124" s="178"/>
      <c r="DW124" s="178"/>
    </row>
    <row r="125" spans="1:127" ht="12" customHeight="1" x14ac:dyDescent="0.25">
      <c r="A125" s="6"/>
      <c r="B125" s="139">
        <v>410</v>
      </c>
      <c r="C125" s="44">
        <f t="shared" si="8"/>
        <v>74.493337984624404</v>
      </c>
      <c r="D125" s="173">
        <f t="shared" si="9"/>
        <v>18.623334496156101</v>
      </c>
      <c r="E125" s="129"/>
      <c r="F125" s="4"/>
      <c r="G125" s="4"/>
      <c r="H125" s="4"/>
      <c r="I125" s="4"/>
      <c r="J125" s="4"/>
      <c r="K125" s="4"/>
      <c r="L125" s="4"/>
      <c r="M125" s="4"/>
      <c r="N125" s="4"/>
      <c r="O125" s="4"/>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c r="CS125" s="178"/>
      <c r="CT125" s="178"/>
      <c r="CU125" s="178"/>
      <c r="CV125" s="178"/>
      <c r="CW125" s="178"/>
      <c r="CX125" s="178"/>
      <c r="CY125" s="178"/>
      <c r="CZ125" s="178"/>
      <c r="DA125" s="178"/>
      <c r="DB125" s="178"/>
      <c r="DC125" s="178"/>
      <c r="DD125" s="178"/>
      <c r="DE125" s="178"/>
      <c r="DF125" s="178"/>
      <c r="DG125" s="178"/>
      <c r="DH125" s="178"/>
      <c r="DI125" s="178"/>
      <c r="DJ125" s="178"/>
      <c r="DK125" s="178"/>
      <c r="DL125" s="178"/>
      <c r="DM125" s="178"/>
      <c r="DN125" s="178"/>
      <c r="DO125" s="178"/>
      <c r="DP125" s="178"/>
      <c r="DQ125" s="178"/>
      <c r="DR125" s="178"/>
      <c r="DS125" s="178"/>
      <c r="DT125" s="178"/>
      <c r="DU125" s="178"/>
      <c r="DV125" s="178"/>
      <c r="DW125" s="178"/>
    </row>
    <row r="126" spans="1:127" ht="12" customHeight="1" x14ac:dyDescent="0.25">
      <c r="A126" s="6"/>
      <c r="B126" s="139">
        <v>420</v>
      </c>
      <c r="C126" s="44">
        <f t="shared" si="8"/>
        <v>74.713235020300232</v>
      </c>
      <c r="D126" s="173">
        <f t="shared" si="9"/>
        <v>18.678308755075058</v>
      </c>
      <c r="E126" s="129"/>
      <c r="F126" s="4"/>
      <c r="G126" s="4"/>
      <c r="H126" s="4"/>
      <c r="I126" s="4"/>
      <c r="J126" s="4"/>
      <c r="K126" s="4"/>
      <c r="L126" s="4"/>
      <c r="M126" s="4"/>
      <c r="N126" s="4"/>
      <c r="O126" s="4"/>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c r="CS126" s="178"/>
      <c r="CT126" s="178"/>
      <c r="CU126" s="178"/>
      <c r="CV126" s="178"/>
      <c r="CW126" s="178"/>
      <c r="CX126" s="178"/>
      <c r="CY126" s="178"/>
      <c r="CZ126" s="178"/>
      <c r="DA126" s="178"/>
      <c r="DB126" s="178"/>
      <c r="DC126" s="178"/>
      <c r="DD126" s="178"/>
      <c r="DE126" s="178"/>
      <c r="DF126" s="178"/>
      <c r="DG126" s="178"/>
      <c r="DH126" s="178"/>
      <c r="DI126" s="178"/>
      <c r="DJ126" s="178"/>
      <c r="DK126" s="178"/>
      <c r="DL126" s="178"/>
      <c r="DM126" s="178"/>
      <c r="DN126" s="178"/>
      <c r="DO126" s="178"/>
      <c r="DP126" s="178"/>
      <c r="DQ126" s="178"/>
      <c r="DR126" s="178"/>
      <c r="DS126" s="178"/>
      <c r="DT126" s="178"/>
      <c r="DU126" s="178"/>
      <c r="DV126" s="178"/>
      <c r="DW126" s="178"/>
    </row>
    <row r="127" spans="1:127" ht="12" customHeight="1" x14ac:dyDescent="0.25">
      <c r="A127" s="6"/>
      <c r="B127" s="139">
        <v>430</v>
      </c>
      <c r="C127" s="44">
        <f t="shared" si="8"/>
        <v>74.918525212622271</v>
      </c>
      <c r="D127" s="173">
        <f t="shared" si="9"/>
        <v>18.729631303155568</v>
      </c>
      <c r="E127" s="129"/>
      <c r="F127" s="4"/>
      <c r="G127" s="4"/>
      <c r="H127" s="4"/>
      <c r="I127" s="4"/>
      <c r="J127" s="4"/>
      <c r="K127" s="4"/>
      <c r="L127" s="4"/>
      <c r="M127" s="4"/>
      <c r="N127" s="4"/>
      <c r="O127" s="4"/>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c r="CS127" s="178"/>
      <c r="CT127" s="178"/>
      <c r="CU127" s="178"/>
      <c r="CV127" s="178"/>
      <c r="CW127" s="178"/>
      <c r="CX127" s="178"/>
      <c r="CY127" s="178"/>
      <c r="CZ127" s="178"/>
      <c r="DA127" s="178"/>
      <c r="DB127" s="178"/>
      <c r="DC127" s="178"/>
      <c r="DD127" s="178"/>
      <c r="DE127" s="178"/>
      <c r="DF127" s="178"/>
      <c r="DG127" s="178"/>
      <c r="DH127" s="178"/>
      <c r="DI127" s="178"/>
      <c r="DJ127" s="178"/>
      <c r="DK127" s="178"/>
      <c r="DL127" s="178"/>
      <c r="DM127" s="178"/>
      <c r="DN127" s="178"/>
      <c r="DO127" s="178"/>
      <c r="DP127" s="178"/>
      <c r="DQ127" s="178"/>
      <c r="DR127" s="178"/>
      <c r="DS127" s="178"/>
      <c r="DT127" s="178"/>
      <c r="DU127" s="178"/>
      <c r="DV127" s="178"/>
      <c r="DW127" s="178"/>
    </row>
    <row r="128" spans="1:127" ht="12" customHeight="1" x14ac:dyDescent="0.25">
      <c r="A128" s="6"/>
      <c r="B128" s="139">
        <v>440</v>
      </c>
      <c r="C128" s="44">
        <f t="shared" si="8"/>
        <v>75.110551827877941</v>
      </c>
      <c r="D128" s="173">
        <f t="shared" si="9"/>
        <v>18.777637956969485</v>
      </c>
      <c r="E128" s="129"/>
      <c r="F128" s="4"/>
      <c r="G128" s="4"/>
      <c r="H128" s="4"/>
      <c r="I128" s="4"/>
      <c r="J128" s="4"/>
      <c r="K128" s="4"/>
      <c r="L128" s="4"/>
      <c r="M128" s="4"/>
      <c r="N128" s="4"/>
      <c r="O128" s="4"/>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c r="CS128" s="178"/>
      <c r="CT128" s="178"/>
      <c r="CU128" s="178"/>
      <c r="CV128" s="178"/>
      <c r="CW128" s="178"/>
      <c r="CX128" s="178"/>
      <c r="CY128" s="178"/>
      <c r="CZ128" s="178"/>
      <c r="DA128" s="178"/>
      <c r="DB128" s="178"/>
      <c r="DC128" s="178"/>
      <c r="DD128" s="178"/>
      <c r="DE128" s="178"/>
      <c r="DF128" s="178"/>
      <c r="DG128" s="178"/>
      <c r="DH128" s="178"/>
      <c r="DI128" s="178"/>
      <c r="DJ128" s="178"/>
      <c r="DK128" s="178"/>
      <c r="DL128" s="178"/>
      <c r="DM128" s="178"/>
      <c r="DN128" s="178"/>
      <c r="DO128" s="178"/>
      <c r="DP128" s="178"/>
      <c r="DQ128" s="178"/>
      <c r="DR128" s="178"/>
      <c r="DS128" s="178"/>
      <c r="DT128" s="178"/>
      <c r="DU128" s="178"/>
      <c r="DV128" s="178"/>
      <c r="DW128" s="178"/>
    </row>
    <row r="129" spans="1:127" ht="12" customHeight="1" x14ac:dyDescent="0.25">
      <c r="A129" s="6"/>
      <c r="B129" s="139">
        <v>450</v>
      </c>
      <c r="C129" s="44">
        <f t="shared" si="8"/>
        <v>75.290506073464243</v>
      </c>
      <c r="D129" s="173">
        <f t="shared" si="9"/>
        <v>18.822626518366061</v>
      </c>
      <c r="E129" s="129"/>
      <c r="F129" s="4"/>
      <c r="G129" s="4"/>
      <c r="H129" s="4"/>
      <c r="I129" s="4"/>
      <c r="J129" s="4"/>
      <c r="K129" s="4"/>
      <c r="L129" s="4"/>
      <c r="M129" s="4"/>
      <c r="N129" s="4"/>
      <c r="O129" s="4"/>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c r="CS129" s="178"/>
      <c r="CT129" s="178"/>
      <c r="CU129" s="178"/>
      <c r="CV129" s="178"/>
      <c r="CW129" s="178"/>
      <c r="CX129" s="178"/>
      <c r="CY129" s="178"/>
      <c r="CZ129" s="178"/>
      <c r="DA129" s="178"/>
      <c r="DB129" s="178"/>
      <c r="DC129" s="178"/>
      <c r="DD129" s="178"/>
      <c r="DE129" s="178"/>
      <c r="DF129" s="178"/>
      <c r="DG129" s="178"/>
      <c r="DH129" s="178"/>
      <c r="DI129" s="178"/>
      <c r="DJ129" s="178"/>
      <c r="DK129" s="178"/>
      <c r="DL129" s="178"/>
      <c r="DM129" s="178"/>
      <c r="DN129" s="178"/>
      <c r="DO129" s="178"/>
      <c r="DP129" s="178"/>
      <c r="DQ129" s="178"/>
      <c r="DR129" s="178"/>
      <c r="DS129" s="178"/>
      <c r="DT129" s="178"/>
      <c r="DU129" s="178"/>
      <c r="DV129" s="178"/>
      <c r="DW129" s="178"/>
    </row>
    <row r="130" spans="1:127" ht="12" customHeight="1" x14ac:dyDescent="0.25">
      <c r="A130" s="6"/>
      <c r="B130" s="139">
        <v>460</v>
      </c>
      <c r="C130" s="44">
        <f t="shared" si="8"/>
        <v>75.459446896763595</v>
      </c>
      <c r="D130" s="173">
        <f t="shared" si="9"/>
        <v>18.864861724190899</v>
      </c>
      <c r="E130" s="129"/>
      <c r="F130" s="4"/>
      <c r="G130" s="4"/>
      <c r="H130" s="4"/>
      <c r="I130" s="4"/>
      <c r="J130" s="4"/>
      <c r="K130" s="4"/>
      <c r="L130" s="4"/>
      <c r="M130" s="4"/>
      <c r="N130" s="4"/>
      <c r="O130" s="4"/>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c r="CS130" s="178"/>
      <c r="CT130" s="178"/>
      <c r="CU130" s="178"/>
      <c r="CV130" s="178"/>
      <c r="CW130" s="178"/>
      <c r="CX130" s="178"/>
      <c r="CY130" s="178"/>
      <c r="CZ130" s="178"/>
      <c r="DA130" s="178"/>
      <c r="DB130" s="178"/>
      <c r="DC130" s="178"/>
      <c r="DD130" s="178"/>
      <c r="DE130" s="178"/>
      <c r="DF130" s="178"/>
      <c r="DG130" s="178"/>
      <c r="DH130" s="178"/>
      <c r="DI130" s="178"/>
      <c r="DJ130" s="178"/>
      <c r="DK130" s="178"/>
      <c r="DL130" s="178"/>
      <c r="DM130" s="178"/>
      <c r="DN130" s="178"/>
      <c r="DO130" s="178"/>
      <c r="DP130" s="178"/>
      <c r="DQ130" s="178"/>
      <c r="DR130" s="178"/>
      <c r="DS130" s="178"/>
      <c r="DT130" s="178"/>
      <c r="DU130" s="178"/>
      <c r="DV130" s="178"/>
      <c r="DW130" s="178"/>
    </row>
    <row r="131" spans="1:127" ht="12" customHeight="1" x14ac:dyDescent="0.25">
      <c r="A131" s="6"/>
      <c r="B131" s="139">
        <v>470</v>
      </c>
      <c r="C131" s="44">
        <f t="shared" si="8"/>
        <v>75.618317962433139</v>
      </c>
      <c r="D131" s="173">
        <f t="shared" si="9"/>
        <v>18.904579490608285</v>
      </c>
      <c r="E131" s="129"/>
      <c r="F131" s="4"/>
      <c r="G131" s="4"/>
      <c r="H131" s="4"/>
      <c r="I131" s="4"/>
      <c r="J131" s="4"/>
      <c r="K131" s="4"/>
      <c r="L131" s="4"/>
      <c r="M131" s="4"/>
      <c r="N131" s="4"/>
      <c r="O131" s="4"/>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c r="CS131" s="178"/>
      <c r="CT131" s="178"/>
      <c r="CU131" s="178"/>
      <c r="CV131" s="178"/>
      <c r="CW131" s="178"/>
      <c r="CX131" s="178"/>
      <c r="CY131" s="178"/>
      <c r="CZ131" s="178"/>
      <c r="DA131" s="178"/>
      <c r="DB131" s="178"/>
      <c r="DC131" s="178"/>
      <c r="DD131" s="178"/>
      <c r="DE131" s="178"/>
      <c r="DF131" s="178"/>
      <c r="DG131" s="178"/>
      <c r="DH131" s="178"/>
      <c r="DI131" s="178"/>
      <c r="DJ131" s="178"/>
      <c r="DK131" s="178"/>
      <c r="DL131" s="178"/>
      <c r="DM131" s="178"/>
      <c r="DN131" s="178"/>
      <c r="DO131" s="178"/>
      <c r="DP131" s="178"/>
      <c r="DQ131" s="178"/>
      <c r="DR131" s="178"/>
      <c r="DS131" s="178"/>
      <c r="DT131" s="178"/>
      <c r="DU131" s="178"/>
      <c r="DV131" s="178"/>
      <c r="DW131" s="178"/>
    </row>
    <row r="132" spans="1:127" ht="12" customHeight="1" x14ac:dyDescent="0.25">
      <c r="A132" s="6"/>
      <c r="B132" s="139">
        <v>480</v>
      </c>
      <c r="C132" s="44">
        <f t="shared" si="8"/>
        <v>75.767962227779023</v>
      </c>
      <c r="D132" s="173">
        <f t="shared" si="9"/>
        <v>18.941990556944756</v>
      </c>
      <c r="E132" s="129"/>
      <c r="F132" s="4"/>
      <c r="G132" s="4"/>
      <c r="H132" s="4"/>
      <c r="I132" s="4"/>
      <c r="J132" s="4"/>
      <c r="K132" s="4"/>
      <c r="L132" s="4"/>
      <c r="M132" s="4"/>
      <c r="N132" s="4"/>
      <c r="O132" s="4"/>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c r="CS132" s="178"/>
      <c r="CT132" s="178"/>
      <c r="CU132" s="178"/>
      <c r="CV132" s="178"/>
      <c r="CW132" s="178"/>
      <c r="CX132" s="178"/>
      <c r="CY132" s="178"/>
      <c r="CZ132" s="178"/>
      <c r="DA132" s="178"/>
      <c r="DB132" s="178"/>
      <c r="DC132" s="178"/>
      <c r="DD132" s="178"/>
      <c r="DE132" s="178"/>
      <c r="DF132" s="178"/>
      <c r="DG132" s="178"/>
      <c r="DH132" s="178"/>
      <c r="DI132" s="178"/>
      <c r="DJ132" s="178"/>
      <c r="DK132" s="178"/>
      <c r="DL132" s="178"/>
      <c r="DM132" s="178"/>
      <c r="DN132" s="178"/>
      <c r="DO132" s="178"/>
      <c r="DP132" s="178"/>
      <c r="DQ132" s="178"/>
      <c r="DR132" s="178"/>
      <c r="DS132" s="178"/>
      <c r="DT132" s="178"/>
      <c r="DU132" s="178"/>
      <c r="DV132" s="178"/>
      <c r="DW132" s="178"/>
    </row>
    <row r="133" spans="1:127" ht="12" customHeight="1" x14ac:dyDescent="0.25">
      <c r="A133" s="6"/>
      <c r="B133" s="139">
        <v>490</v>
      </c>
      <c r="C133" s="44">
        <f t="shared" si="8"/>
        <v>75.909134474913898</v>
      </c>
      <c r="D133" s="173">
        <f t="shared" si="9"/>
        <v>18.977283618728475</v>
      </c>
      <c r="E133" s="129"/>
      <c r="F133" s="4"/>
      <c r="G133" s="4"/>
      <c r="H133" s="4"/>
      <c r="I133" s="4"/>
      <c r="J133" s="4"/>
      <c r="K133" s="4"/>
      <c r="L133" s="4"/>
      <c r="M133" s="4"/>
      <c r="N133" s="4"/>
      <c r="O133" s="4"/>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c r="CS133" s="178"/>
      <c r="CT133" s="178"/>
      <c r="CU133" s="178"/>
      <c r="CV133" s="178"/>
      <c r="CW133" s="178"/>
      <c r="CX133" s="178"/>
      <c r="CY133" s="178"/>
      <c r="CZ133" s="178"/>
      <c r="DA133" s="178"/>
      <c r="DB133" s="178"/>
      <c r="DC133" s="178"/>
      <c r="DD133" s="178"/>
      <c r="DE133" s="178"/>
      <c r="DF133" s="178"/>
      <c r="DG133" s="178"/>
      <c r="DH133" s="178"/>
      <c r="DI133" s="178"/>
      <c r="DJ133" s="178"/>
      <c r="DK133" s="178"/>
      <c r="DL133" s="178"/>
      <c r="DM133" s="178"/>
      <c r="DN133" s="178"/>
      <c r="DO133" s="178"/>
      <c r="DP133" s="178"/>
      <c r="DQ133" s="178"/>
      <c r="DR133" s="178"/>
      <c r="DS133" s="178"/>
      <c r="DT133" s="178"/>
      <c r="DU133" s="178"/>
      <c r="DV133" s="178"/>
      <c r="DW133" s="178"/>
    </row>
    <row r="134" spans="1:127" ht="12" customHeight="1" x14ac:dyDescent="0.25">
      <c r="A134" s="6"/>
      <c r="B134" s="139">
        <v>500</v>
      </c>
      <c r="C134" s="44">
        <f t="shared" si="8"/>
        <v>76.042512104827409</v>
      </c>
      <c r="D134" s="173">
        <f t="shared" si="9"/>
        <v>19.010628026206852</v>
      </c>
      <c r="E134" s="129"/>
      <c r="F134" s="4"/>
      <c r="G134" s="4"/>
      <c r="H134" s="4"/>
      <c r="I134" s="4"/>
      <c r="J134" s="4"/>
      <c r="K134" s="4"/>
      <c r="L134" s="4"/>
      <c r="M134" s="4"/>
      <c r="N134" s="4"/>
      <c r="O134" s="4"/>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c r="CS134" s="178"/>
      <c r="CT134" s="178"/>
      <c r="CU134" s="178"/>
      <c r="CV134" s="178"/>
      <c r="CW134" s="178"/>
      <c r="CX134" s="178"/>
      <c r="CY134" s="178"/>
      <c r="CZ134" s="178"/>
      <c r="DA134" s="178"/>
      <c r="DB134" s="178"/>
      <c r="DC134" s="178"/>
      <c r="DD134" s="178"/>
      <c r="DE134" s="178"/>
      <c r="DF134" s="178"/>
      <c r="DG134" s="178"/>
      <c r="DH134" s="178"/>
      <c r="DI134" s="178"/>
      <c r="DJ134" s="178"/>
      <c r="DK134" s="178"/>
      <c r="DL134" s="178"/>
      <c r="DM134" s="178"/>
      <c r="DN134" s="178"/>
      <c r="DO134" s="178"/>
      <c r="DP134" s="178"/>
      <c r="DQ134" s="178"/>
      <c r="DR134" s="178"/>
      <c r="DS134" s="178"/>
      <c r="DT134" s="178"/>
      <c r="DU134" s="178"/>
      <c r="DV134" s="178"/>
      <c r="DW134" s="178"/>
    </row>
    <row r="135" spans="1:127" ht="12" customHeight="1" x14ac:dyDescent="0.25">
      <c r="A135" s="6"/>
      <c r="B135" s="139">
        <v>525</v>
      </c>
      <c r="C135" s="44">
        <f t="shared" si="8"/>
        <v>76.345707538946726</v>
      </c>
      <c r="D135" s="173">
        <f t="shared" si="9"/>
        <v>19.086426884736682</v>
      </c>
      <c r="E135" s="129"/>
      <c r="F135" s="4"/>
      <c r="G135" s="4"/>
      <c r="H135" s="4"/>
      <c r="I135" s="4"/>
      <c r="J135" s="4"/>
      <c r="K135" s="4"/>
      <c r="L135" s="4"/>
      <c r="M135" s="4"/>
      <c r="N135" s="4"/>
      <c r="O135" s="4"/>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c r="CS135" s="178"/>
      <c r="CT135" s="178"/>
      <c r="CU135" s="178"/>
      <c r="CV135" s="178"/>
      <c r="CW135" s="178"/>
      <c r="CX135" s="178"/>
      <c r="CY135" s="178"/>
      <c r="CZ135" s="178"/>
      <c r="DA135" s="178"/>
      <c r="DB135" s="178"/>
      <c r="DC135" s="178"/>
      <c r="DD135" s="178"/>
      <c r="DE135" s="178"/>
      <c r="DF135" s="178"/>
      <c r="DG135" s="178"/>
      <c r="DH135" s="178"/>
      <c r="DI135" s="178"/>
      <c r="DJ135" s="178"/>
      <c r="DK135" s="178"/>
      <c r="DL135" s="178"/>
      <c r="DM135" s="178"/>
      <c r="DN135" s="178"/>
      <c r="DO135" s="178"/>
      <c r="DP135" s="178"/>
      <c r="DQ135" s="178"/>
      <c r="DR135" s="178"/>
      <c r="DS135" s="178"/>
      <c r="DT135" s="178"/>
      <c r="DU135" s="178"/>
      <c r="DV135" s="178"/>
      <c r="DW135" s="178"/>
    </row>
    <row r="136" spans="1:127" ht="12" customHeight="1" x14ac:dyDescent="0.25">
      <c r="A136" s="6"/>
      <c r="B136" s="139">
        <v>550</v>
      </c>
      <c r="C136" s="44">
        <f t="shared" si="8"/>
        <v>76.611847557670671</v>
      </c>
      <c r="D136" s="173">
        <f t="shared" si="9"/>
        <v>19.152961889417668</v>
      </c>
      <c r="E136" s="129"/>
      <c r="F136" s="4"/>
      <c r="G136" s="4"/>
      <c r="H136" s="4"/>
      <c r="I136" s="4"/>
      <c r="J136" s="4"/>
      <c r="K136" s="4"/>
      <c r="L136" s="4"/>
      <c r="M136" s="4"/>
      <c r="N136" s="4"/>
      <c r="O136" s="4"/>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c r="CS136" s="178"/>
      <c r="CT136" s="178"/>
      <c r="CU136" s="178"/>
      <c r="CV136" s="178"/>
      <c r="CW136" s="178"/>
      <c r="CX136" s="178"/>
      <c r="CY136" s="178"/>
      <c r="CZ136" s="178"/>
      <c r="DA136" s="178"/>
      <c r="DB136" s="178"/>
      <c r="DC136" s="178"/>
      <c r="DD136" s="178"/>
      <c r="DE136" s="178"/>
      <c r="DF136" s="178"/>
      <c r="DG136" s="178"/>
      <c r="DH136" s="178"/>
      <c r="DI136" s="178"/>
      <c r="DJ136" s="178"/>
      <c r="DK136" s="178"/>
      <c r="DL136" s="178"/>
      <c r="DM136" s="178"/>
      <c r="DN136" s="178"/>
      <c r="DO136" s="178"/>
      <c r="DP136" s="178"/>
      <c r="DQ136" s="178"/>
      <c r="DR136" s="178"/>
      <c r="DS136" s="178"/>
      <c r="DT136" s="178"/>
      <c r="DU136" s="178"/>
      <c r="DV136" s="178"/>
      <c r="DW136" s="178"/>
    </row>
    <row r="137" spans="1:127" ht="12" customHeight="1" x14ac:dyDescent="0.25">
      <c r="A137" s="6"/>
      <c r="B137" s="139">
        <v>575</v>
      </c>
      <c r="C137" s="44">
        <f t="shared" si="8"/>
        <v>76.847195753322708</v>
      </c>
      <c r="D137" s="173">
        <f t="shared" si="9"/>
        <v>19.211798938330677</v>
      </c>
      <c r="E137" s="129"/>
      <c r="F137" s="4"/>
      <c r="G137" s="4"/>
      <c r="H137" s="4"/>
      <c r="I137" s="4"/>
      <c r="J137" s="4"/>
      <c r="K137" s="4"/>
      <c r="L137" s="4"/>
      <c r="M137" s="4"/>
      <c r="N137" s="4"/>
      <c r="O137" s="4"/>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c r="CS137" s="178"/>
      <c r="CT137" s="178"/>
      <c r="CU137" s="178"/>
      <c r="CV137" s="178"/>
      <c r="CW137" s="178"/>
      <c r="CX137" s="178"/>
      <c r="CY137" s="178"/>
      <c r="CZ137" s="178"/>
      <c r="DA137" s="178"/>
      <c r="DB137" s="178"/>
      <c r="DC137" s="178"/>
      <c r="DD137" s="178"/>
      <c r="DE137" s="178"/>
      <c r="DF137" s="178"/>
      <c r="DG137" s="178"/>
      <c r="DH137" s="178"/>
      <c r="DI137" s="178"/>
      <c r="DJ137" s="178"/>
      <c r="DK137" s="178"/>
      <c r="DL137" s="178"/>
      <c r="DM137" s="178"/>
      <c r="DN137" s="178"/>
      <c r="DO137" s="178"/>
      <c r="DP137" s="178"/>
      <c r="DQ137" s="178"/>
      <c r="DR137" s="178"/>
      <c r="DS137" s="178"/>
      <c r="DT137" s="178"/>
      <c r="DU137" s="178"/>
      <c r="DV137" s="178"/>
      <c r="DW137" s="178"/>
    </row>
    <row r="138" spans="1:127" ht="12" customHeight="1" x14ac:dyDescent="0.25">
      <c r="A138" s="6"/>
      <c r="B138" s="139">
        <v>600</v>
      </c>
      <c r="C138" s="44">
        <f t="shared" si="8"/>
        <v>77.05670659958642</v>
      </c>
      <c r="D138" s="173">
        <f t="shared" si="9"/>
        <v>19.264176649896605</v>
      </c>
      <c r="E138" s="129"/>
      <c r="F138" s="4"/>
      <c r="G138" s="4"/>
      <c r="H138" s="4"/>
      <c r="I138" s="4"/>
      <c r="J138" s="4"/>
      <c r="K138" s="4"/>
      <c r="L138" s="4"/>
      <c r="M138" s="4"/>
      <c r="N138" s="4"/>
      <c r="O138" s="4"/>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c r="CS138" s="178"/>
      <c r="CT138" s="178"/>
      <c r="CU138" s="178"/>
      <c r="CV138" s="178"/>
      <c r="CW138" s="178"/>
      <c r="CX138" s="178"/>
      <c r="CY138" s="178"/>
      <c r="CZ138" s="178"/>
      <c r="DA138" s="178"/>
      <c r="DB138" s="178"/>
      <c r="DC138" s="178"/>
      <c r="DD138" s="178"/>
      <c r="DE138" s="178"/>
      <c r="DF138" s="178"/>
      <c r="DG138" s="178"/>
      <c r="DH138" s="178"/>
      <c r="DI138" s="178"/>
      <c r="DJ138" s="178"/>
      <c r="DK138" s="178"/>
      <c r="DL138" s="178"/>
      <c r="DM138" s="178"/>
      <c r="DN138" s="178"/>
      <c r="DO138" s="178"/>
      <c r="DP138" s="178"/>
      <c r="DQ138" s="178"/>
      <c r="DR138" s="178"/>
      <c r="DS138" s="178"/>
      <c r="DT138" s="178"/>
      <c r="DU138" s="178"/>
      <c r="DV138" s="178"/>
      <c r="DW138" s="178"/>
    </row>
    <row r="139" spans="1:127" ht="12" customHeight="1" x14ac:dyDescent="0.25">
      <c r="A139" s="6"/>
      <c r="B139" s="139">
        <v>625</v>
      </c>
      <c r="C139" s="44">
        <f t="shared" si="8"/>
        <v>77.244344046995565</v>
      </c>
      <c r="D139" s="173">
        <f t="shared" si="9"/>
        <v>19.311086011748891</v>
      </c>
      <c r="E139" s="129"/>
      <c r="F139" s="4"/>
      <c r="G139" s="4"/>
      <c r="H139" s="4"/>
      <c r="I139" s="4"/>
      <c r="J139" s="4"/>
      <c r="K139" s="4"/>
      <c r="L139" s="4"/>
      <c r="M139" s="4"/>
      <c r="N139" s="4"/>
      <c r="O139" s="4"/>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c r="CS139" s="178"/>
      <c r="CT139" s="178"/>
      <c r="CU139" s="178"/>
      <c r="CV139" s="178"/>
      <c r="CW139" s="178"/>
      <c r="CX139" s="178"/>
      <c r="CY139" s="178"/>
      <c r="CZ139" s="178"/>
      <c r="DA139" s="178"/>
      <c r="DB139" s="178"/>
      <c r="DC139" s="178"/>
      <c r="DD139" s="178"/>
      <c r="DE139" s="178"/>
      <c r="DF139" s="178"/>
      <c r="DG139" s="178"/>
      <c r="DH139" s="178"/>
      <c r="DI139" s="178"/>
      <c r="DJ139" s="178"/>
      <c r="DK139" s="178"/>
      <c r="DL139" s="178"/>
      <c r="DM139" s="178"/>
      <c r="DN139" s="178"/>
      <c r="DO139" s="178"/>
      <c r="DP139" s="178"/>
      <c r="DQ139" s="178"/>
      <c r="DR139" s="178"/>
      <c r="DS139" s="178"/>
      <c r="DT139" s="178"/>
      <c r="DU139" s="178"/>
      <c r="DV139" s="178"/>
      <c r="DW139" s="178"/>
    </row>
    <row r="140" spans="1:127" ht="12" customHeight="1" x14ac:dyDescent="0.25">
      <c r="A140" s="6"/>
      <c r="B140" s="139">
        <v>650</v>
      </c>
      <c r="C140" s="44">
        <f t="shared" si="8"/>
        <v>77.413313146627019</v>
      </c>
      <c r="D140" s="173">
        <f t="shared" si="9"/>
        <v>19.353328286656755</v>
      </c>
      <c r="E140" s="129"/>
      <c r="F140" s="4"/>
      <c r="G140" s="4"/>
      <c r="H140" s="4"/>
      <c r="I140" s="4"/>
      <c r="J140" s="4"/>
      <c r="K140" s="4"/>
      <c r="L140" s="4"/>
      <c r="M140" s="4"/>
      <c r="N140" s="4"/>
      <c r="O140" s="4"/>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c r="CS140" s="178"/>
      <c r="CT140" s="178"/>
      <c r="CU140" s="178"/>
      <c r="CV140" s="178"/>
      <c r="CW140" s="178"/>
      <c r="CX140" s="178"/>
      <c r="CY140" s="178"/>
      <c r="CZ140" s="178"/>
      <c r="DA140" s="178"/>
      <c r="DB140" s="178"/>
      <c r="DC140" s="178"/>
      <c r="DD140" s="178"/>
      <c r="DE140" s="178"/>
      <c r="DF140" s="178"/>
      <c r="DG140" s="178"/>
      <c r="DH140" s="178"/>
      <c r="DI140" s="178"/>
      <c r="DJ140" s="178"/>
      <c r="DK140" s="178"/>
      <c r="DL140" s="178"/>
      <c r="DM140" s="178"/>
      <c r="DN140" s="178"/>
      <c r="DO140" s="178"/>
      <c r="DP140" s="178"/>
      <c r="DQ140" s="178"/>
      <c r="DR140" s="178"/>
      <c r="DS140" s="178"/>
      <c r="DT140" s="178"/>
      <c r="DU140" s="178"/>
      <c r="DV140" s="178"/>
      <c r="DW140" s="178"/>
    </row>
    <row r="141" spans="1:127" ht="12" customHeight="1" x14ac:dyDescent="0.25">
      <c r="A141" s="6"/>
      <c r="B141" s="139">
        <v>675</v>
      </c>
      <c r="C141" s="44">
        <f t="shared" si="8"/>
        <v>77.566230659432819</v>
      </c>
      <c r="D141" s="173">
        <f t="shared" si="9"/>
        <v>19.391557664858205</v>
      </c>
      <c r="E141" s="129"/>
      <c r="F141" s="4"/>
      <c r="G141" s="4"/>
      <c r="H141" s="4"/>
      <c r="I141" s="4"/>
      <c r="J141" s="4"/>
      <c r="K141" s="4"/>
      <c r="L141" s="4"/>
      <c r="M141" s="4"/>
      <c r="N141" s="4"/>
      <c r="O141" s="4"/>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c r="CS141" s="178"/>
      <c r="CT141" s="178"/>
      <c r="CU141" s="178"/>
      <c r="CV141" s="178"/>
      <c r="CW141" s="178"/>
      <c r="CX141" s="178"/>
      <c r="CY141" s="178"/>
      <c r="CZ141" s="178"/>
      <c r="DA141" s="178"/>
      <c r="DB141" s="178"/>
      <c r="DC141" s="178"/>
      <c r="DD141" s="178"/>
      <c r="DE141" s="178"/>
      <c r="DF141" s="178"/>
      <c r="DG141" s="178"/>
      <c r="DH141" s="178"/>
      <c r="DI141" s="178"/>
      <c r="DJ141" s="178"/>
      <c r="DK141" s="178"/>
      <c r="DL141" s="178"/>
      <c r="DM141" s="178"/>
      <c r="DN141" s="178"/>
      <c r="DO141" s="178"/>
      <c r="DP141" s="178"/>
      <c r="DQ141" s="178"/>
      <c r="DR141" s="178"/>
      <c r="DS141" s="178"/>
      <c r="DT141" s="178"/>
      <c r="DU141" s="178"/>
      <c r="DV141" s="178"/>
      <c r="DW141" s="178"/>
    </row>
    <row r="142" spans="1:127" ht="12" customHeight="1" x14ac:dyDescent="0.25">
      <c r="A142" s="6"/>
      <c r="B142" s="139">
        <v>700</v>
      </c>
      <c r="C142" s="44">
        <f t="shared" si="8"/>
        <v>77.705252297892827</v>
      </c>
      <c r="D142" s="173">
        <f t="shared" si="9"/>
        <v>19.426313074473207</v>
      </c>
      <c r="E142" s="129"/>
      <c r="F142" s="4"/>
      <c r="G142" s="4"/>
      <c r="H142" s="4"/>
      <c r="I142" s="4"/>
      <c r="J142" s="4"/>
      <c r="K142" s="4"/>
      <c r="L142" s="4"/>
      <c r="M142" s="4"/>
      <c r="N142" s="4"/>
      <c r="O142" s="4"/>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c r="CS142" s="178"/>
      <c r="CT142" s="178"/>
      <c r="CU142" s="178"/>
      <c r="CV142" s="178"/>
      <c r="CW142" s="178"/>
      <c r="CX142" s="178"/>
      <c r="CY142" s="178"/>
      <c r="CZ142" s="178"/>
      <c r="DA142" s="178"/>
      <c r="DB142" s="178"/>
      <c r="DC142" s="178"/>
      <c r="DD142" s="178"/>
      <c r="DE142" s="178"/>
      <c r="DF142" s="178"/>
      <c r="DG142" s="178"/>
      <c r="DH142" s="178"/>
      <c r="DI142" s="178"/>
      <c r="DJ142" s="178"/>
      <c r="DK142" s="178"/>
      <c r="DL142" s="178"/>
      <c r="DM142" s="178"/>
      <c r="DN142" s="178"/>
      <c r="DO142" s="178"/>
      <c r="DP142" s="178"/>
      <c r="DQ142" s="178"/>
      <c r="DR142" s="178"/>
      <c r="DS142" s="178"/>
      <c r="DT142" s="178"/>
      <c r="DU142" s="178"/>
      <c r="DV142" s="178"/>
      <c r="DW142" s="178"/>
    </row>
    <row r="143" spans="1:127" ht="12" customHeight="1" x14ac:dyDescent="0.25">
      <c r="A143" s="6"/>
      <c r="B143" s="139">
        <v>725</v>
      </c>
      <c r="C143" s="44">
        <f t="shared" si="8"/>
        <v>77.832168747463299</v>
      </c>
      <c r="D143" s="173">
        <f t="shared" si="9"/>
        <v>19.458042186865825</v>
      </c>
      <c r="E143" s="129"/>
      <c r="F143" s="4"/>
      <c r="G143" s="4"/>
      <c r="H143" s="4"/>
      <c r="I143" s="4"/>
      <c r="J143" s="4"/>
      <c r="K143" s="4"/>
      <c r="L143" s="4"/>
      <c r="M143" s="4"/>
      <c r="N143" s="4"/>
      <c r="O143" s="4"/>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c r="CS143" s="178"/>
      <c r="CT143" s="178"/>
      <c r="CU143" s="178"/>
      <c r="CV143" s="178"/>
      <c r="CW143" s="178"/>
      <c r="CX143" s="178"/>
      <c r="CY143" s="178"/>
      <c r="CZ143" s="178"/>
      <c r="DA143" s="178"/>
      <c r="DB143" s="178"/>
      <c r="DC143" s="178"/>
      <c r="DD143" s="178"/>
      <c r="DE143" s="178"/>
      <c r="DF143" s="178"/>
      <c r="DG143" s="178"/>
      <c r="DH143" s="178"/>
      <c r="DI143" s="178"/>
      <c r="DJ143" s="178"/>
      <c r="DK143" s="178"/>
      <c r="DL143" s="178"/>
      <c r="DM143" s="178"/>
      <c r="DN143" s="178"/>
      <c r="DO143" s="178"/>
      <c r="DP143" s="178"/>
      <c r="DQ143" s="178"/>
      <c r="DR143" s="178"/>
      <c r="DS143" s="178"/>
      <c r="DT143" s="178"/>
      <c r="DU143" s="178"/>
      <c r="DV143" s="178"/>
      <c r="DW143" s="178"/>
    </row>
    <row r="144" spans="1:127" ht="12" customHeight="1" x14ac:dyDescent="0.25">
      <c r="A144" s="6"/>
      <c r="B144" s="139">
        <v>750</v>
      </c>
      <c r="C144" s="44">
        <f t="shared" si="8"/>
        <v>77.94847893563967</v>
      </c>
      <c r="D144" s="173">
        <f t="shared" si="9"/>
        <v>19.487119733909918</v>
      </c>
      <c r="E144" s="129"/>
      <c r="F144" s="4"/>
      <c r="G144" s="4"/>
      <c r="H144" s="4"/>
      <c r="I144" s="4"/>
      <c r="J144" s="4"/>
      <c r="K144" s="4"/>
      <c r="L144" s="4"/>
      <c r="M144" s="4"/>
      <c r="N144" s="4"/>
      <c r="O144" s="4"/>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c r="CS144" s="178"/>
      <c r="CT144" s="178"/>
      <c r="CU144" s="178"/>
      <c r="CV144" s="178"/>
      <c r="CW144" s="178"/>
      <c r="CX144" s="178"/>
      <c r="CY144" s="178"/>
      <c r="CZ144" s="178"/>
      <c r="DA144" s="178"/>
      <c r="DB144" s="178"/>
      <c r="DC144" s="178"/>
      <c r="DD144" s="178"/>
      <c r="DE144" s="178"/>
      <c r="DF144" s="178"/>
      <c r="DG144" s="178"/>
      <c r="DH144" s="178"/>
      <c r="DI144" s="178"/>
      <c r="DJ144" s="178"/>
      <c r="DK144" s="178"/>
      <c r="DL144" s="178"/>
      <c r="DM144" s="178"/>
      <c r="DN144" s="178"/>
      <c r="DO144" s="178"/>
      <c r="DP144" s="178"/>
      <c r="DQ144" s="178"/>
      <c r="DR144" s="178"/>
      <c r="DS144" s="178"/>
      <c r="DT144" s="178"/>
      <c r="DU144" s="178"/>
      <c r="DV144" s="178"/>
      <c r="DW144" s="178"/>
    </row>
    <row r="145" spans="1:127" ht="12" customHeight="1" x14ac:dyDescent="0.25">
      <c r="A145" s="6"/>
      <c r="B145" s="139">
        <v>775</v>
      </c>
      <c r="C145" s="44">
        <f t="shared" si="8"/>
        <v>78.055446524869652</v>
      </c>
      <c r="D145" s="173">
        <f t="shared" si="9"/>
        <v>19.513861631217413</v>
      </c>
      <c r="E145" s="129"/>
      <c r="F145" s="4"/>
      <c r="G145" s="4"/>
      <c r="H145" s="4"/>
      <c r="I145" s="4"/>
      <c r="J145" s="4"/>
      <c r="K145" s="4"/>
      <c r="L145" s="4"/>
      <c r="M145" s="4"/>
      <c r="N145" s="4"/>
      <c r="O145" s="4"/>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c r="CS145" s="178"/>
      <c r="CT145" s="178"/>
      <c r="CU145" s="178"/>
      <c r="CV145" s="178"/>
      <c r="CW145" s="178"/>
      <c r="CX145" s="178"/>
      <c r="CY145" s="178"/>
      <c r="CZ145" s="178"/>
      <c r="DA145" s="178"/>
      <c r="DB145" s="178"/>
      <c r="DC145" s="178"/>
      <c r="DD145" s="178"/>
      <c r="DE145" s="178"/>
      <c r="DF145" s="178"/>
      <c r="DG145" s="178"/>
      <c r="DH145" s="178"/>
      <c r="DI145" s="178"/>
      <c r="DJ145" s="178"/>
      <c r="DK145" s="178"/>
      <c r="DL145" s="178"/>
      <c r="DM145" s="178"/>
      <c r="DN145" s="178"/>
      <c r="DO145" s="178"/>
      <c r="DP145" s="178"/>
      <c r="DQ145" s="178"/>
      <c r="DR145" s="178"/>
      <c r="DS145" s="178"/>
      <c r="DT145" s="178"/>
      <c r="DU145" s="178"/>
      <c r="DV145" s="178"/>
      <c r="DW145" s="178"/>
    </row>
    <row r="146" spans="1:127" ht="12" customHeight="1" x14ac:dyDescent="0.25">
      <c r="A146" s="6"/>
      <c r="B146" s="139">
        <v>800</v>
      </c>
      <c r="C146" s="44">
        <f t="shared" si="8"/>
        <v>78.154143897951712</v>
      </c>
      <c r="D146" s="173">
        <f t="shared" si="9"/>
        <v>19.538535974487928</v>
      </c>
      <c r="E146" s="129"/>
      <c r="F146" s="4"/>
      <c r="G146" s="4"/>
      <c r="H146" s="4"/>
      <c r="I146" s="4"/>
      <c r="J146" s="4"/>
      <c r="K146" s="4"/>
      <c r="L146" s="4"/>
      <c r="M146" s="4"/>
      <c r="N146" s="4"/>
      <c r="O146" s="4"/>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c r="CS146" s="178"/>
      <c r="CT146" s="178"/>
      <c r="CU146" s="178"/>
      <c r="CV146" s="178"/>
      <c r="CW146" s="178"/>
      <c r="CX146" s="178"/>
      <c r="CY146" s="178"/>
      <c r="CZ146" s="178"/>
      <c r="DA146" s="178"/>
      <c r="DB146" s="178"/>
      <c r="DC146" s="178"/>
      <c r="DD146" s="178"/>
      <c r="DE146" s="178"/>
      <c r="DF146" s="178"/>
      <c r="DG146" s="178"/>
      <c r="DH146" s="178"/>
      <c r="DI146" s="178"/>
      <c r="DJ146" s="178"/>
      <c r="DK146" s="178"/>
      <c r="DL146" s="178"/>
      <c r="DM146" s="178"/>
      <c r="DN146" s="178"/>
      <c r="DO146" s="178"/>
      <c r="DP146" s="178"/>
      <c r="DQ146" s="178"/>
      <c r="DR146" s="178"/>
      <c r="DS146" s="178"/>
      <c r="DT146" s="178"/>
      <c r="DU146" s="178"/>
      <c r="DV146" s="178"/>
      <c r="DW146" s="178"/>
    </row>
    <row r="147" spans="1:127" ht="12" customHeight="1" x14ac:dyDescent="0.25">
      <c r="A147" s="6"/>
      <c r="B147" s="139">
        <v>825</v>
      </c>
      <c r="C147" s="44">
        <f t="shared" si="8"/>
        <v>78.245486720159505</v>
      </c>
      <c r="D147" s="173">
        <f t="shared" si="9"/>
        <v>19.561371680039876</v>
      </c>
      <c r="E147" s="129"/>
      <c r="F147" s="4"/>
      <c r="G147" s="4"/>
      <c r="H147" s="4"/>
      <c r="I147" s="4"/>
      <c r="J147" s="4"/>
      <c r="K147" s="4"/>
      <c r="L147" s="4"/>
      <c r="M147" s="4"/>
      <c r="N147" s="4"/>
      <c r="O147" s="4"/>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c r="CS147" s="178"/>
      <c r="CT147" s="178"/>
      <c r="CU147" s="178"/>
      <c r="CV147" s="178"/>
      <c r="CW147" s="178"/>
      <c r="CX147" s="178"/>
      <c r="CY147" s="178"/>
      <c r="CZ147" s="178"/>
      <c r="DA147" s="178"/>
      <c r="DB147" s="178"/>
      <c r="DC147" s="178"/>
      <c r="DD147" s="178"/>
      <c r="DE147" s="178"/>
      <c r="DF147" s="178"/>
      <c r="DG147" s="178"/>
      <c r="DH147" s="178"/>
      <c r="DI147" s="178"/>
      <c r="DJ147" s="178"/>
      <c r="DK147" s="178"/>
      <c r="DL147" s="178"/>
      <c r="DM147" s="178"/>
      <c r="DN147" s="178"/>
      <c r="DO147" s="178"/>
      <c r="DP147" s="178"/>
      <c r="DQ147" s="178"/>
      <c r="DR147" s="178"/>
      <c r="DS147" s="178"/>
      <c r="DT147" s="178"/>
      <c r="DU147" s="178"/>
      <c r="DV147" s="178"/>
      <c r="DW147" s="178"/>
    </row>
    <row r="148" spans="1:127" ht="12" customHeight="1" x14ac:dyDescent="0.25">
      <c r="A148" s="6"/>
      <c r="B148" s="139">
        <v>850</v>
      </c>
      <c r="C148" s="44">
        <f t="shared" ref="C148:C179" si="10">(($C$39+$C$37*B148)-(($C$39+$C$37*B148)^2-4*$C$38*$C$39*$C$37*B148)^0.5)/(2*$C$38)</f>
        <v>78.3302613311876</v>
      </c>
      <c r="D148" s="173">
        <f t="shared" ref="D148:D179" si="11">C148/4</f>
        <v>19.5825653327969</v>
      </c>
      <c r="E148" s="129"/>
      <c r="F148" s="4"/>
      <c r="G148" s="4"/>
      <c r="H148" s="4"/>
      <c r="I148" s="4"/>
      <c r="J148" s="4"/>
      <c r="K148" s="4"/>
      <c r="L148" s="4"/>
      <c r="M148" s="4"/>
      <c r="N148" s="4"/>
      <c r="O148" s="4"/>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c r="CS148" s="178"/>
      <c r="CT148" s="178"/>
      <c r="CU148" s="178"/>
      <c r="CV148" s="178"/>
      <c r="CW148" s="178"/>
      <c r="CX148" s="178"/>
      <c r="CY148" s="178"/>
      <c r="CZ148" s="178"/>
      <c r="DA148" s="178"/>
      <c r="DB148" s="178"/>
      <c r="DC148" s="178"/>
      <c r="DD148" s="178"/>
      <c r="DE148" s="178"/>
      <c r="DF148" s="178"/>
      <c r="DG148" s="178"/>
      <c r="DH148" s="178"/>
      <c r="DI148" s="178"/>
      <c r="DJ148" s="178"/>
      <c r="DK148" s="178"/>
      <c r="DL148" s="178"/>
      <c r="DM148" s="178"/>
      <c r="DN148" s="178"/>
      <c r="DO148" s="178"/>
      <c r="DP148" s="178"/>
      <c r="DQ148" s="178"/>
      <c r="DR148" s="178"/>
      <c r="DS148" s="178"/>
      <c r="DT148" s="178"/>
      <c r="DU148" s="178"/>
      <c r="DV148" s="178"/>
      <c r="DW148" s="178"/>
    </row>
    <row r="149" spans="1:127" ht="12" customHeight="1" x14ac:dyDescent="0.25">
      <c r="A149" s="6"/>
      <c r="B149" s="139">
        <v>875</v>
      </c>
      <c r="C149" s="44">
        <f t="shared" si="10"/>
        <v>78.409146630143212</v>
      </c>
      <c r="D149" s="173">
        <f t="shared" si="11"/>
        <v>19.602286657535803</v>
      </c>
      <c r="E149" s="129"/>
      <c r="F149" s="4"/>
      <c r="G149" s="4"/>
      <c r="H149" s="4"/>
      <c r="I149" s="4"/>
      <c r="J149" s="4"/>
      <c r="K149" s="4"/>
      <c r="L149" s="4"/>
      <c r="M149" s="4"/>
      <c r="N149" s="4"/>
      <c r="O149" s="4"/>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c r="CS149" s="178"/>
      <c r="CT149" s="178"/>
      <c r="CU149" s="178"/>
      <c r="CV149" s="178"/>
      <c r="CW149" s="178"/>
      <c r="CX149" s="178"/>
      <c r="CY149" s="178"/>
      <c r="CZ149" s="178"/>
      <c r="DA149" s="178"/>
      <c r="DB149" s="178"/>
      <c r="DC149" s="178"/>
      <c r="DD149" s="178"/>
      <c r="DE149" s="178"/>
      <c r="DF149" s="178"/>
      <c r="DG149" s="178"/>
      <c r="DH149" s="178"/>
      <c r="DI149" s="178"/>
      <c r="DJ149" s="178"/>
      <c r="DK149" s="178"/>
      <c r="DL149" s="178"/>
      <c r="DM149" s="178"/>
      <c r="DN149" s="178"/>
      <c r="DO149" s="178"/>
      <c r="DP149" s="178"/>
      <c r="DQ149" s="178"/>
      <c r="DR149" s="178"/>
      <c r="DS149" s="178"/>
      <c r="DT149" s="178"/>
      <c r="DU149" s="178"/>
      <c r="DV149" s="178"/>
      <c r="DW149" s="178"/>
    </row>
    <row r="150" spans="1:127" ht="12" customHeight="1" x14ac:dyDescent="0.25">
      <c r="A150" s="6"/>
      <c r="B150" s="139">
        <v>900</v>
      </c>
      <c r="C150" s="44">
        <f t="shared" si="10"/>
        <v>78.482731693610546</v>
      </c>
      <c r="D150" s="173">
        <f t="shared" si="11"/>
        <v>19.620682923402637</v>
      </c>
      <c r="E150" s="129"/>
      <c r="F150" s="4"/>
      <c r="G150" s="4"/>
      <c r="H150" s="4"/>
      <c r="I150" s="4"/>
      <c r="J150" s="4"/>
      <c r="K150" s="4"/>
      <c r="L150" s="4"/>
      <c r="M150" s="4"/>
      <c r="N150" s="4"/>
      <c r="O150" s="4"/>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c r="CS150" s="178"/>
      <c r="CT150" s="178"/>
      <c r="CU150" s="178"/>
      <c r="CV150" s="178"/>
      <c r="CW150" s="178"/>
      <c r="CX150" s="178"/>
      <c r="CY150" s="178"/>
      <c r="CZ150" s="178"/>
      <c r="DA150" s="178"/>
      <c r="DB150" s="178"/>
      <c r="DC150" s="178"/>
      <c r="DD150" s="178"/>
      <c r="DE150" s="178"/>
      <c r="DF150" s="178"/>
      <c r="DG150" s="178"/>
      <c r="DH150" s="178"/>
      <c r="DI150" s="178"/>
      <c r="DJ150" s="178"/>
      <c r="DK150" s="178"/>
      <c r="DL150" s="178"/>
      <c r="DM150" s="178"/>
      <c r="DN150" s="178"/>
      <c r="DO150" s="178"/>
      <c r="DP150" s="178"/>
      <c r="DQ150" s="178"/>
      <c r="DR150" s="178"/>
      <c r="DS150" s="178"/>
      <c r="DT150" s="178"/>
      <c r="DU150" s="178"/>
      <c r="DV150" s="178"/>
      <c r="DW150" s="178"/>
    </row>
    <row r="151" spans="1:127" ht="12" customHeight="1" x14ac:dyDescent="0.25">
      <c r="A151" s="6"/>
      <c r="B151" s="139">
        <v>925</v>
      </c>
      <c r="C151" s="44">
        <f t="shared" si="10"/>
        <v>78.551530060033912</v>
      </c>
      <c r="D151" s="173">
        <f t="shared" si="11"/>
        <v>19.637882515008478</v>
      </c>
      <c r="E151" s="129"/>
      <c r="F151" s="4"/>
      <c r="G151" s="4"/>
      <c r="H151" s="4"/>
      <c r="I151" s="4"/>
      <c r="J151" s="4"/>
      <c r="K151" s="4"/>
      <c r="L151" s="4"/>
      <c r="M151" s="4"/>
      <c r="N151" s="4"/>
      <c r="O151" s="4"/>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c r="CS151" s="178"/>
      <c r="CT151" s="178"/>
      <c r="CU151" s="178"/>
      <c r="CV151" s="178"/>
      <c r="CW151" s="178"/>
      <c r="CX151" s="178"/>
      <c r="CY151" s="178"/>
      <c r="CZ151" s="178"/>
      <c r="DA151" s="178"/>
      <c r="DB151" s="178"/>
      <c r="DC151" s="178"/>
      <c r="DD151" s="178"/>
      <c r="DE151" s="178"/>
      <c r="DF151" s="178"/>
      <c r="DG151" s="178"/>
      <c r="DH151" s="178"/>
      <c r="DI151" s="178"/>
      <c r="DJ151" s="178"/>
      <c r="DK151" s="178"/>
      <c r="DL151" s="178"/>
      <c r="DM151" s="178"/>
      <c r="DN151" s="178"/>
      <c r="DO151" s="178"/>
      <c r="DP151" s="178"/>
      <c r="DQ151" s="178"/>
      <c r="DR151" s="178"/>
      <c r="DS151" s="178"/>
      <c r="DT151" s="178"/>
      <c r="DU151" s="178"/>
      <c r="DV151" s="178"/>
      <c r="DW151" s="178"/>
    </row>
    <row r="152" spans="1:127" ht="12" customHeight="1" x14ac:dyDescent="0.25">
      <c r="A152" s="6"/>
      <c r="B152" s="139">
        <v>950</v>
      </c>
      <c r="C152" s="44">
        <f t="shared" si="10"/>
        <v>78.615991389070899</v>
      </c>
      <c r="D152" s="173">
        <f t="shared" si="11"/>
        <v>19.653997847267725</v>
      </c>
      <c r="E152" s="129"/>
      <c r="F152" s="4"/>
      <c r="G152" s="4"/>
      <c r="H152" s="4"/>
      <c r="I152" s="4"/>
      <c r="J152" s="4"/>
      <c r="K152" s="4"/>
      <c r="L152" s="4"/>
      <c r="M152" s="4"/>
      <c r="N152" s="4"/>
      <c r="O152" s="4"/>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c r="CS152" s="178"/>
      <c r="CT152" s="178"/>
      <c r="CU152" s="178"/>
      <c r="CV152" s="178"/>
      <c r="CW152" s="178"/>
      <c r="CX152" s="178"/>
      <c r="CY152" s="178"/>
      <c r="CZ152" s="178"/>
      <c r="DA152" s="178"/>
      <c r="DB152" s="178"/>
      <c r="DC152" s="178"/>
      <c r="DD152" s="178"/>
      <c r="DE152" s="178"/>
      <c r="DF152" s="178"/>
      <c r="DG152" s="178"/>
      <c r="DH152" s="178"/>
      <c r="DI152" s="178"/>
      <c r="DJ152" s="178"/>
      <c r="DK152" s="178"/>
      <c r="DL152" s="178"/>
      <c r="DM152" s="178"/>
      <c r="DN152" s="178"/>
      <c r="DO152" s="178"/>
      <c r="DP152" s="178"/>
      <c r="DQ152" s="178"/>
      <c r="DR152" s="178"/>
      <c r="DS152" s="178"/>
      <c r="DT152" s="178"/>
      <c r="DU152" s="178"/>
      <c r="DV152" s="178"/>
      <c r="DW152" s="178"/>
    </row>
    <row r="153" spans="1:127" ht="12" customHeight="1" x14ac:dyDescent="0.25">
      <c r="A153" s="6"/>
      <c r="B153" s="139">
        <v>975</v>
      </c>
      <c r="C153" s="44">
        <f t="shared" si="10"/>
        <v>78.676511038582404</v>
      </c>
      <c r="D153" s="173">
        <f t="shared" si="11"/>
        <v>19.669127759645601</v>
      </c>
      <c r="E153" s="129"/>
      <c r="F153" s="4"/>
      <c r="G153" s="4"/>
      <c r="H153" s="4"/>
      <c r="I153" s="4"/>
      <c r="J153" s="4"/>
      <c r="K153" s="4"/>
      <c r="L153" s="4"/>
      <c r="M153" s="4"/>
      <c r="N153" s="4"/>
      <c r="O153" s="4"/>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c r="CS153" s="178"/>
      <c r="CT153" s="178"/>
      <c r="CU153" s="178"/>
      <c r="CV153" s="178"/>
      <c r="CW153" s="178"/>
      <c r="CX153" s="178"/>
      <c r="CY153" s="178"/>
      <c r="CZ153" s="178"/>
      <c r="DA153" s="178"/>
      <c r="DB153" s="178"/>
      <c r="DC153" s="178"/>
      <c r="DD153" s="178"/>
      <c r="DE153" s="178"/>
      <c r="DF153" s="178"/>
      <c r="DG153" s="178"/>
      <c r="DH153" s="178"/>
      <c r="DI153" s="178"/>
      <c r="DJ153" s="178"/>
      <c r="DK153" s="178"/>
      <c r="DL153" s="178"/>
      <c r="DM153" s="178"/>
      <c r="DN153" s="178"/>
      <c r="DO153" s="178"/>
      <c r="DP153" s="178"/>
      <c r="DQ153" s="178"/>
      <c r="DR153" s="178"/>
      <c r="DS153" s="178"/>
      <c r="DT153" s="178"/>
      <c r="DU153" s="178"/>
      <c r="DV153" s="178"/>
      <c r="DW153" s="178"/>
    </row>
    <row r="154" spans="1:127" ht="12" customHeight="1" x14ac:dyDescent="0.25">
      <c r="A154" s="6"/>
      <c r="B154" s="139">
        <v>1000</v>
      </c>
      <c r="C154" s="44">
        <f t="shared" si="10"/>
        <v>78.733437978157767</v>
      </c>
      <c r="D154" s="173">
        <f t="shared" si="11"/>
        <v>19.683359494539442</v>
      </c>
      <c r="E154" s="129"/>
      <c r="F154" s="4"/>
      <c r="G154" s="4"/>
      <c r="H154" s="4"/>
      <c r="I154" s="4"/>
      <c r="J154" s="4"/>
      <c r="K154" s="4"/>
      <c r="L154" s="4"/>
      <c r="M154" s="4"/>
      <c r="N154" s="4"/>
      <c r="O154" s="4"/>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c r="CS154" s="178"/>
      <c r="CT154" s="178"/>
      <c r="CU154" s="178"/>
      <c r="CV154" s="178"/>
      <c r="CW154" s="178"/>
      <c r="CX154" s="178"/>
      <c r="CY154" s="178"/>
      <c r="CZ154" s="178"/>
      <c r="DA154" s="178"/>
      <c r="DB154" s="178"/>
      <c r="DC154" s="178"/>
      <c r="DD154" s="178"/>
      <c r="DE154" s="178"/>
      <c r="DF154" s="178"/>
      <c r="DG154" s="178"/>
      <c r="DH154" s="178"/>
      <c r="DI154" s="178"/>
      <c r="DJ154" s="178"/>
      <c r="DK154" s="178"/>
      <c r="DL154" s="178"/>
      <c r="DM154" s="178"/>
      <c r="DN154" s="178"/>
      <c r="DO154" s="178"/>
      <c r="DP154" s="178"/>
      <c r="DQ154" s="178"/>
      <c r="DR154" s="178"/>
      <c r="DS154" s="178"/>
      <c r="DT154" s="178"/>
      <c r="DU154" s="178"/>
      <c r="DV154" s="178"/>
      <c r="DW154" s="178"/>
    </row>
    <row r="155" spans="1:127" ht="12" customHeight="1" x14ac:dyDescent="0.25">
      <c r="A155" s="6"/>
      <c r="B155" s="139">
        <v>1025</v>
      </c>
      <c r="C155" s="44">
        <f t="shared" si="10"/>
        <v>78.787081364994521</v>
      </c>
      <c r="D155" s="173">
        <f t="shared" si="11"/>
        <v>19.69677034124863</v>
      </c>
      <c r="E155" s="129"/>
      <c r="F155" s="4"/>
      <c r="G155" s="4"/>
      <c r="H155" s="4"/>
      <c r="I155" s="4"/>
      <c r="J155" s="4"/>
      <c r="K155" s="4"/>
      <c r="L155" s="4"/>
      <c r="M155" s="4"/>
      <c r="N155" s="4"/>
      <c r="O155" s="4"/>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c r="CS155" s="178"/>
      <c r="CT155" s="178"/>
      <c r="CU155" s="178"/>
      <c r="CV155" s="178"/>
      <c r="CW155" s="178"/>
      <c r="CX155" s="178"/>
      <c r="CY155" s="178"/>
      <c r="CZ155" s="178"/>
      <c r="DA155" s="178"/>
      <c r="DB155" s="178"/>
      <c r="DC155" s="178"/>
      <c r="DD155" s="178"/>
      <c r="DE155" s="178"/>
      <c r="DF155" s="178"/>
      <c r="DG155" s="178"/>
      <c r="DH155" s="178"/>
      <c r="DI155" s="178"/>
      <c r="DJ155" s="178"/>
      <c r="DK155" s="178"/>
      <c r="DL155" s="178"/>
      <c r="DM155" s="178"/>
      <c r="DN155" s="178"/>
      <c r="DO155" s="178"/>
      <c r="DP155" s="178"/>
      <c r="DQ155" s="178"/>
      <c r="DR155" s="178"/>
      <c r="DS155" s="178"/>
      <c r="DT155" s="178"/>
      <c r="DU155" s="178"/>
      <c r="DV155" s="178"/>
      <c r="DW155" s="178"/>
    </row>
    <row r="156" spans="1:127" ht="12" customHeight="1" x14ac:dyDescent="0.25">
      <c r="A156" s="6"/>
      <c r="B156" s="139">
        <v>1050</v>
      </c>
      <c r="C156" s="44">
        <f t="shared" si="10"/>
        <v>78.837716037381</v>
      </c>
      <c r="D156" s="173">
        <f t="shared" si="11"/>
        <v>19.70942900934525</v>
      </c>
      <c r="E156" s="129"/>
      <c r="F156" s="4"/>
      <c r="G156" s="4"/>
      <c r="H156" s="4"/>
      <c r="I156" s="4"/>
      <c r="J156" s="4"/>
      <c r="K156" s="4"/>
      <c r="L156" s="4"/>
      <c r="M156" s="4"/>
      <c r="N156" s="4"/>
      <c r="O156" s="4"/>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c r="CS156" s="178"/>
      <c r="CT156" s="178"/>
      <c r="CU156" s="178"/>
      <c r="CV156" s="178"/>
      <c r="CW156" s="178"/>
      <c r="CX156" s="178"/>
      <c r="CY156" s="178"/>
      <c r="CZ156" s="178"/>
      <c r="DA156" s="178"/>
      <c r="DB156" s="178"/>
      <c r="DC156" s="178"/>
      <c r="DD156" s="178"/>
      <c r="DE156" s="178"/>
      <c r="DF156" s="178"/>
      <c r="DG156" s="178"/>
      <c r="DH156" s="178"/>
      <c r="DI156" s="178"/>
      <c r="DJ156" s="178"/>
      <c r="DK156" s="178"/>
      <c r="DL156" s="178"/>
      <c r="DM156" s="178"/>
      <c r="DN156" s="178"/>
      <c r="DO156" s="178"/>
      <c r="DP156" s="178"/>
      <c r="DQ156" s="178"/>
      <c r="DR156" s="178"/>
      <c r="DS156" s="178"/>
      <c r="DT156" s="178"/>
      <c r="DU156" s="178"/>
      <c r="DV156" s="178"/>
      <c r="DW156" s="178"/>
    </row>
    <row r="157" spans="1:127" ht="12" customHeight="1" x14ac:dyDescent="0.25">
      <c r="A157" s="6"/>
      <c r="B157" s="139">
        <v>1075</v>
      </c>
      <c r="C157" s="44">
        <f t="shared" si="10"/>
        <v>78.885587127116537</v>
      </c>
      <c r="D157" s="173">
        <f t="shared" si="11"/>
        <v>19.721396781779134</v>
      </c>
      <c r="E157" s="129"/>
      <c r="F157" s="4"/>
      <c r="G157" s="4"/>
      <c r="H157" s="4"/>
      <c r="I157" s="4"/>
      <c r="J157" s="4"/>
      <c r="K157" s="4"/>
      <c r="L157" s="4"/>
      <c r="M157" s="4"/>
      <c r="N157" s="4"/>
      <c r="O157" s="4"/>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c r="CS157" s="178"/>
      <c r="CT157" s="178"/>
      <c r="CU157" s="178"/>
      <c r="CV157" s="178"/>
      <c r="CW157" s="178"/>
      <c r="CX157" s="178"/>
      <c r="CY157" s="178"/>
      <c r="CZ157" s="178"/>
      <c r="DA157" s="178"/>
      <c r="DB157" s="178"/>
      <c r="DC157" s="178"/>
      <c r="DD157" s="178"/>
      <c r="DE157" s="178"/>
      <c r="DF157" s="178"/>
      <c r="DG157" s="178"/>
      <c r="DH157" s="178"/>
      <c r="DI157" s="178"/>
      <c r="DJ157" s="178"/>
      <c r="DK157" s="178"/>
      <c r="DL157" s="178"/>
      <c r="DM157" s="178"/>
      <c r="DN157" s="178"/>
      <c r="DO157" s="178"/>
      <c r="DP157" s="178"/>
      <c r="DQ157" s="178"/>
      <c r="DR157" s="178"/>
      <c r="DS157" s="178"/>
      <c r="DT157" s="178"/>
      <c r="DU157" s="178"/>
      <c r="DV157" s="178"/>
      <c r="DW157" s="178"/>
    </row>
    <row r="158" spans="1:127" ht="12" customHeight="1" x14ac:dyDescent="0.25">
      <c r="A158" s="6"/>
      <c r="B158" s="139">
        <v>1100</v>
      </c>
      <c r="C158" s="44">
        <f t="shared" si="10"/>
        <v>78.930913950707463</v>
      </c>
      <c r="D158" s="173">
        <f t="shared" si="11"/>
        <v>19.732728487676866</v>
      </c>
      <c r="E158" s="129"/>
      <c r="F158" s="4"/>
      <c r="G158" s="4"/>
      <c r="H158" s="4"/>
      <c r="I158" s="4"/>
      <c r="J158" s="4"/>
      <c r="K158" s="4"/>
      <c r="L158" s="4"/>
      <c r="M158" s="4"/>
      <c r="N158" s="4"/>
      <c r="O158" s="4"/>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c r="CS158" s="178"/>
      <c r="CT158" s="178"/>
      <c r="CU158" s="178"/>
      <c r="CV158" s="178"/>
      <c r="CW158" s="178"/>
      <c r="CX158" s="178"/>
      <c r="CY158" s="178"/>
      <c r="CZ158" s="178"/>
      <c r="DA158" s="178"/>
      <c r="DB158" s="178"/>
      <c r="DC158" s="178"/>
      <c r="DD158" s="178"/>
      <c r="DE158" s="178"/>
      <c r="DF158" s="178"/>
      <c r="DG158" s="178"/>
      <c r="DH158" s="178"/>
      <c r="DI158" s="178"/>
      <c r="DJ158" s="178"/>
      <c r="DK158" s="178"/>
      <c r="DL158" s="178"/>
      <c r="DM158" s="178"/>
      <c r="DN158" s="178"/>
      <c r="DO158" s="178"/>
      <c r="DP158" s="178"/>
      <c r="DQ158" s="178"/>
      <c r="DR158" s="178"/>
      <c r="DS158" s="178"/>
      <c r="DT158" s="178"/>
      <c r="DU158" s="178"/>
      <c r="DV158" s="178"/>
      <c r="DW158" s="178"/>
    </row>
    <row r="159" spans="1:127" ht="12" customHeight="1" x14ac:dyDescent="0.25">
      <c r="A159" s="6"/>
      <c r="B159" s="139">
        <v>1125</v>
      </c>
      <c r="C159" s="44">
        <f t="shared" si="10"/>
        <v>78.9738933070185</v>
      </c>
      <c r="D159" s="173">
        <f t="shared" si="11"/>
        <v>19.743473326754625</v>
      </c>
      <c r="E159" s="129"/>
      <c r="F159" s="4"/>
      <c r="G159" s="4"/>
      <c r="H159" s="4"/>
      <c r="I159" s="4"/>
      <c r="J159" s="4"/>
      <c r="K159" s="4"/>
      <c r="L159" s="4"/>
      <c r="M159" s="4"/>
      <c r="N159" s="4"/>
      <c r="O159" s="4"/>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c r="CS159" s="178"/>
      <c r="CT159" s="178"/>
      <c r="CU159" s="178"/>
      <c r="CV159" s="178"/>
      <c r="CW159" s="178"/>
      <c r="CX159" s="178"/>
      <c r="CY159" s="178"/>
      <c r="CZ159" s="178"/>
      <c r="DA159" s="178"/>
      <c r="DB159" s="178"/>
      <c r="DC159" s="178"/>
      <c r="DD159" s="178"/>
      <c r="DE159" s="178"/>
      <c r="DF159" s="178"/>
      <c r="DG159" s="178"/>
      <c r="DH159" s="178"/>
      <c r="DI159" s="178"/>
      <c r="DJ159" s="178"/>
      <c r="DK159" s="178"/>
      <c r="DL159" s="178"/>
      <c r="DM159" s="178"/>
      <c r="DN159" s="178"/>
      <c r="DO159" s="178"/>
      <c r="DP159" s="178"/>
      <c r="DQ159" s="178"/>
      <c r="DR159" s="178"/>
      <c r="DS159" s="178"/>
      <c r="DT159" s="178"/>
      <c r="DU159" s="178"/>
      <c r="DV159" s="178"/>
      <c r="DW159" s="178"/>
    </row>
    <row r="160" spans="1:127" ht="12" customHeight="1" x14ac:dyDescent="0.25">
      <c r="A160" s="6"/>
      <c r="B160" s="139">
        <v>1150</v>
      </c>
      <c r="C160" s="44">
        <f t="shared" si="10"/>
        <v>79.01470228396974</v>
      </c>
      <c r="D160" s="173">
        <f t="shared" si="11"/>
        <v>19.753675570992435</v>
      </c>
      <c r="E160" s="129"/>
      <c r="F160" s="4"/>
      <c r="G160" s="4"/>
      <c r="H160" s="4"/>
      <c r="I160" s="4"/>
      <c r="J160" s="4"/>
      <c r="K160" s="4"/>
      <c r="L160" s="4"/>
      <c r="M160" s="4"/>
      <c r="N160" s="4"/>
      <c r="O160" s="4"/>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c r="CS160" s="178"/>
      <c r="CT160" s="178"/>
      <c r="CU160" s="178"/>
      <c r="CV160" s="178"/>
      <c r="CW160" s="178"/>
      <c r="CX160" s="178"/>
      <c r="CY160" s="178"/>
      <c r="CZ160" s="178"/>
      <c r="DA160" s="178"/>
      <c r="DB160" s="178"/>
      <c r="DC160" s="178"/>
      <c r="DD160" s="178"/>
      <c r="DE160" s="178"/>
      <c r="DF160" s="178"/>
      <c r="DG160" s="178"/>
      <c r="DH160" s="178"/>
      <c r="DI160" s="178"/>
      <c r="DJ160" s="178"/>
      <c r="DK160" s="178"/>
      <c r="DL160" s="178"/>
      <c r="DM160" s="178"/>
      <c r="DN160" s="178"/>
      <c r="DO160" s="178"/>
      <c r="DP160" s="178"/>
      <c r="DQ160" s="178"/>
      <c r="DR160" s="178"/>
      <c r="DS160" s="178"/>
      <c r="DT160" s="178"/>
      <c r="DU160" s="178"/>
      <c r="DV160" s="178"/>
      <c r="DW160" s="178"/>
    </row>
    <row r="161" spans="1:127" ht="12" customHeight="1" x14ac:dyDescent="0.25">
      <c r="A161" s="6"/>
      <c r="B161" s="139">
        <v>1175</v>
      </c>
      <c r="C161" s="44">
        <f t="shared" si="10"/>
        <v>79.053500657170133</v>
      </c>
      <c r="D161" s="173">
        <f t="shared" si="11"/>
        <v>19.763375164292533</v>
      </c>
      <c r="E161" s="129"/>
      <c r="F161" s="4"/>
      <c r="G161" s="4"/>
      <c r="H161" s="4"/>
      <c r="I161" s="4"/>
      <c r="J161" s="4"/>
      <c r="K161" s="4"/>
      <c r="L161" s="4"/>
      <c r="M161" s="4"/>
      <c r="N161" s="4"/>
      <c r="O161" s="4"/>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c r="CS161" s="178"/>
      <c r="CT161" s="178"/>
      <c r="CU161" s="178"/>
      <c r="CV161" s="178"/>
      <c r="CW161" s="178"/>
      <c r="CX161" s="178"/>
      <c r="CY161" s="178"/>
      <c r="CZ161" s="178"/>
      <c r="DA161" s="178"/>
      <c r="DB161" s="178"/>
      <c r="DC161" s="178"/>
      <c r="DD161" s="178"/>
      <c r="DE161" s="178"/>
      <c r="DF161" s="178"/>
      <c r="DG161" s="178"/>
      <c r="DH161" s="178"/>
      <c r="DI161" s="178"/>
      <c r="DJ161" s="178"/>
      <c r="DK161" s="178"/>
      <c r="DL161" s="178"/>
      <c r="DM161" s="178"/>
      <c r="DN161" s="178"/>
      <c r="DO161" s="178"/>
      <c r="DP161" s="178"/>
      <c r="DQ161" s="178"/>
      <c r="DR161" s="178"/>
      <c r="DS161" s="178"/>
      <c r="DT161" s="178"/>
      <c r="DU161" s="178"/>
      <c r="DV161" s="178"/>
      <c r="DW161" s="178"/>
    </row>
    <row r="162" spans="1:127" ht="12" customHeight="1" x14ac:dyDescent="0.25">
      <c r="A162" s="6"/>
      <c r="B162" s="139">
        <v>1200</v>
      </c>
      <c r="C162" s="44">
        <f t="shared" si="10"/>
        <v>79.090432947820943</v>
      </c>
      <c r="D162" s="173">
        <f t="shared" si="11"/>
        <v>19.772608236955236</v>
      </c>
      <c r="E162" s="129"/>
      <c r="F162" s="4"/>
      <c r="G162" s="4"/>
      <c r="H162" s="4"/>
      <c r="I162" s="4"/>
      <c r="J162" s="4"/>
      <c r="K162" s="4"/>
      <c r="L162" s="4"/>
      <c r="M162" s="4"/>
      <c r="N162" s="4"/>
      <c r="O162" s="4"/>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c r="CS162" s="178"/>
      <c r="CT162" s="178"/>
      <c r="CU162" s="178"/>
      <c r="CV162" s="178"/>
      <c r="CW162" s="178"/>
      <c r="CX162" s="178"/>
      <c r="CY162" s="178"/>
      <c r="CZ162" s="178"/>
      <c r="DA162" s="178"/>
      <c r="DB162" s="178"/>
      <c r="DC162" s="178"/>
      <c r="DD162" s="178"/>
      <c r="DE162" s="178"/>
      <c r="DF162" s="178"/>
      <c r="DG162" s="178"/>
      <c r="DH162" s="178"/>
      <c r="DI162" s="178"/>
      <c r="DJ162" s="178"/>
      <c r="DK162" s="178"/>
      <c r="DL162" s="178"/>
      <c r="DM162" s="178"/>
      <c r="DN162" s="178"/>
      <c r="DO162" s="178"/>
      <c r="DP162" s="178"/>
      <c r="DQ162" s="178"/>
      <c r="DR162" s="178"/>
      <c r="DS162" s="178"/>
      <c r="DT162" s="178"/>
      <c r="DU162" s="178"/>
      <c r="DV162" s="178"/>
      <c r="DW162" s="178"/>
    </row>
    <row r="163" spans="1:127" ht="12" customHeight="1" x14ac:dyDescent="0.25">
      <c r="A163" s="6"/>
      <c r="B163" s="139">
        <v>1225</v>
      </c>
      <c r="C163" s="44">
        <f t="shared" si="10"/>
        <v>79.125630194859369</v>
      </c>
      <c r="D163" s="173">
        <f t="shared" si="11"/>
        <v>19.781407548714842</v>
      </c>
      <c r="E163" s="129"/>
      <c r="F163" s="4"/>
      <c r="G163" s="4"/>
      <c r="H163" s="4"/>
      <c r="I163" s="4"/>
      <c r="J163" s="4"/>
      <c r="K163" s="4"/>
      <c r="L163" s="4"/>
      <c r="M163" s="4"/>
      <c r="N163" s="4"/>
      <c r="O163" s="4"/>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c r="CS163" s="178"/>
      <c r="CT163" s="178"/>
      <c r="CU163" s="178"/>
      <c r="CV163" s="178"/>
      <c r="CW163" s="178"/>
      <c r="CX163" s="178"/>
      <c r="CY163" s="178"/>
      <c r="CZ163" s="178"/>
      <c r="DA163" s="178"/>
      <c r="DB163" s="178"/>
      <c r="DC163" s="178"/>
      <c r="DD163" s="178"/>
      <c r="DE163" s="178"/>
      <c r="DF163" s="178"/>
      <c r="DG163" s="178"/>
      <c r="DH163" s="178"/>
      <c r="DI163" s="178"/>
      <c r="DJ163" s="178"/>
      <c r="DK163" s="178"/>
      <c r="DL163" s="178"/>
      <c r="DM163" s="178"/>
      <c r="DN163" s="178"/>
      <c r="DO163" s="178"/>
      <c r="DP163" s="178"/>
      <c r="DQ163" s="178"/>
      <c r="DR163" s="178"/>
      <c r="DS163" s="178"/>
      <c r="DT163" s="178"/>
      <c r="DU163" s="178"/>
      <c r="DV163" s="178"/>
      <c r="DW163" s="178"/>
    </row>
    <row r="164" spans="1:127" ht="12" customHeight="1" x14ac:dyDescent="0.25">
      <c r="A164" s="6"/>
      <c r="B164" s="139">
        <v>1250</v>
      </c>
      <c r="C164" s="44">
        <f t="shared" si="10"/>
        <v>79.15921148644108</v>
      </c>
      <c r="D164" s="173">
        <f t="shared" si="11"/>
        <v>19.78980287161027</v>
      </c>
      <c r="E164" s="129"/>
      <c r="F164" s="4"/>
      <c r="G164" s="4"/>
      <c r="H164" s="4"/>
      <c r="I164" s="4"/>
      <c r="J164" s="4"/>
      <c r="K164" s="4"/>
      <c r="L164" s="4"/>
      <c r="M164" s="4"/>
      <c r="N164" s="4"/>
      <c r="O164" s="4"/>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c r="CS164" s="178"/>
      <c r="CT164" s="178"/>
      <c r="CU164" s="178"/>
      <c r="CV164" s="178"/>
      <c r="CW164" s="178"/>
      <c r="CX164" s="178"/>
      <c r="CY164" s="178"/>
      <c r="CZ164" s="178"/>
      <c r="DA164" s="178"/>
      <c r="DB164" s="178"/>
      <c r="DC164" s="178"/>
      <c r="DD164" s="178"/>
      <c r="DE164" s="178"/>
      <c r="DF164" s="178"/>
      <c r="DG164" s="178"/>
      <c r="DH164" s="178"/>
      <c r="DI164" s="178"/>
      <c r="DJ164" s="178"/>
      <c r="DK164" s="178"/>
      <c r="DL164" s="178"/>
      <c r="DM164" s="178"/>
      <c r="DN164" s="178"/>
      <c r="DO164" s="178"/>
      <c r="DP164" s="178"/>
      <c r="DQ164" s="178"/>
      <c r="DR164" s="178"/>
      <c r="DS164" s="178"/>
      <c r="DT164" s="178"/>
      <c r="DU164" s="178"/>
      <c r="DV164" s="178"/>
      <c r="DW164" s="178"/>
    </row>
    <row r="165" spans="1:127" ht="12" customHeight="1" x14ac:dyDescent="0.25">
      <c r="A165" s="6"/>
      <c r="B165" s="139">
        <v>1275</v>
      </c>
      <c r="C165" s="44">
        <f t="shared" si="10"/>
        <v>79.19128528792956</v>
      </c>
      <c r="D165" s="173">
        <f t="shared" si="11"/>
        <v>19.79782132198239</v>
      </c>
      <c r="E165" s="129"/>
      <c r="F165" s="4"/>
      <c r="G165" s="4"/>
      <c r="H165" s="4"/>
      <c r="I165" s="4"/>
      <c r="J165" s="4"/>
      <c r="K165" s="4"/>
      <c r="L165" s="4"/>
      <c r="M165" s="4"/>
      <c r="N165" s="4"/>
      <c r="O165" s="4"/>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c r="CS165" s="178"/>
      <c r="CT165" s="178"/>
      <c r="CU165" s="178"/>
      <c r="CV165" s="178"/>
      <c r="CW165" s="178"/>
      <c r="CX165" s="178"/>
      <c r="CY165" s="178"/>
      <c r="CZ165" s="178"/>
      <c r="DA165" s="178"/>
      <c r="DB165" s="178"/>
      <c r="DC165" s="178"/>
      <c r="DD165" s="178"/>
      <c r="DE165" s="178"/>
      <c r="DF165" s="178"/>
      <c r="DG165" s="178"/>
      <c r="DH165" s="178"/>
      <c r="DI165" s="178"/>
      <c r="DJ165" s="178"/>
      <c r="DK165" s="178"/>
      <c r="DL165" s="178"/>
      <c r="DM165" s="178"/>
      <c r="DN165" s="178"/>
      <c r="DO165" s="178"/>
      <c r="DP165" s="178"/>
      <c r="DQ165" s="178"/>
      <c r="DR165" s="178"/>
      <c r="DS165" s="178"/>
      <c r="DT165" s="178"/>
      <c r="DU165" s="178"/>
      <c r="DV165" s="178"/>
      <c r="DW165" s="178"/>
    </row>
    <row r="166" spans="1:127" ht="12" customHeight="1" x14ac:dyDescent="0.25">
      <c r="A166" s="6"/>
      <c r="B166" s="139">
        <v>1300</v>
      </c>
      <c r="C166" s="44">
        <f t="shared" si="10"/>
        <v>79.221950597162376</v>
      </c>
      <c r="D166" s="173">
        <f t="shared" si="11"/>
        <v>19.805487649290594</v>
      </c>
      <c r="E166" s="129"/>
      <c r="F166" s="4"/>
      <c r="G166" s="4"/>
      <c r="H166" s="4"/>
      <c r="I166" s="4"/>
      <c r="J166" s="4"/>
      <c r="K166" s="4"/>
      <c r="L166" s="4"/>
      <c r="M166" s="4"/>
      <c r="N166" s="4"/>
      <c r="O166" s="4"/>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c r="CS166" s="178"/>
      <c r="CT166" s="178"/>
      <c r="CU166" s="178"/>
      <c r="CV166" s="178"/>
      <c r="CW166" s="178"/>
      <c r="CX166" s="178"/>
      <c r="CY166" s="178"/>
      <c r="CZ166" s="178"/>
      <c r="DA166" s="178"/>
      <c r="DB166" s="178"/>
      <c r="DC166" s="178"/>
      <c r="DD166" s="178"/>
      <c r="DE166" s="178"/>
      <c r="DF166" s="178"/>
      <c r="DG166" s="178"/>
      <c r="DH166" s="178"/>
      <c r="DI166" s="178"/>
      <c r="DJ166" s="178"/>
      <c r="DK166" s="178"/>
      <c r="DL166" s="178"/>
      <c r="DM166" s="178"/>
      <c r="DN166" s="178"/>
      <c r="DO166" s="178"/>
      <c r="DP166" s="178"/>
      <c r="DQ166" s="178"/>
      <c r="DR166" s="178"/>
      <c r="DS166" s="178"/>
      <c r="DT166" s="178"/>
      <c r="DU166" s="178"/>
      <c r="DV166" s="178"/>
      <c r="DW166" s="178"/>
    </row>
    <row r="167" spans="1:127" ht="12" customHeight="1" x14ac:dyDescent="0.25">
      <c r="A167" s="6"/>
      <c r="B167" s="139">
        <v>1325</v>
      </c>
      <c r="C167" s="44">
        <f t="shared" si="10"/>
        <v>79.25129795257358</v>
      </c>
      <c r="D167" s="173">
        <f t="shared" si="11"/>
        <v>19.812824488143395</v>
      </c>
      <c r="E167" s="129"/>
      <c r="F167" s="4"/>
      <c r="G167" s="4"/>
      <c r="H167" s="4"/>
      <c r="I167" s="4"/>
      <c r="J167" s="4"/>
      <c r="K167" s="4"/>
      <c r="L167" s="4"/>
      <c r="M167" s="4"/>
      <c r="N167" s="4"/>
      <c r="O167" s="4"/>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c r="CS167" s="178"/>
      <c r="CT167" s="178"/>
      <c r="CU167" s="178"/>
      <c r="CV167" s="178"/>
      <c r="CW167" s="178"/>
      <c r="CX167" s="178"/>
      <c r="CY167" s="178"/>
      <c r="CZ167" s="178"/>
      <c r="DA167" s="178"/>
      <c r="DB167" s="178"/>
      <c r="DC167" s="178"/>
      <c r="DD167" s="178"/>
      <c r="DE167" s="178"/>
      <c r="DF167" s="178"/>
      <c r="DG167" s="178"/>
      <c r="DH167" s="178"/>
      <c r="DI167" s="178"/>
      <c r="DJ167" s="178"/>
      <c r="DK167" s="178"/>
      <c r="DL167" s="178"/>
      <c r="DM167" s="178"/>
      <c r="DN167" s="178"/>
      <c r="DO167" s="178"/>
      <c r="DP167" s="178"/>
      <c r="DQ167" s="178"/>
      <c r="DR167" s="178"/>
      <c r="DS167" s="178"/>
      <c r="DT167" s="178"/>
      <c r="DU167" s="178"/>
      <c r="DV167" s="178"/>
      <c r="DW167" s="178"/>
    </row>
    <row r="168" spans="1:127" ht="12" customHeight="1" x14ac:dyDescent="0.25">
      <c r="A168" s="6"/>
      <c r="B168" s="139">
        <v>1350</v>
      </c>
      <c r="C168" s="44">
        <f t="shared" si="10"/>
        <v>79.279410315524402</v>
      </c>
      <c r="D168" s="173">
        <f t="shared" si="11"/>
        <v>19.8198525788811</v>
      </c>
      <c r="E168" s="129"/>
      <c r="F168" s="4"/>
      <c r="G168" s="4"/>
      <c r="H168" s="4"/>
      <c r="I168" s="4"/>
      <c r="J168" s="4"/>
      <c r="K168" s="4"/>
      <c r="L168" s="4"/>
      <c r="M168" s="4"/>
      <c r="N168" s="4"/>
      <c r="O168" s="4"/>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c r="CS168" s="178"/>
      <c r="CT168" s="178"/>
      <c r="CU168" s="178"/>
      <c r="CV168" s="178"/>
      <c r="CW168" s="178"/>
      <c r="CX168" s="178"/>
      <c r="CY168" s="178"/>
      <c r="CZ168" s="178"/>
      <c r="DA168" s="178"/>
      <c r="DB168" s="178"/>
      <c r="DC168" s="178"/>
      <c r="DD168" s="178"/>
      <c r="DE168" s="178"/>
      <c r="DF168" s="178"/>
      <c r="DG168" s="178"/>
      <c r="DH168" s="178"/>
      <c r="DI168" s="178"/>
      <c r="DJ168" s="178"/>
      <c r="DK168" s="178"/>
      <c r="DL168" s="178"/>
      <c r="DM168" s="178"/>
      <c r="DN168" s="178"/>
      <c r="DO168" s="178"/>
      <c r="DP168" s="178"/>
      <c r="DQ168" s="178"/>
      <c r="DR168" s="178"/>
      <c r="DS168" s="178"/>
      <c r="DT168" s="178"/>
      <c r="DU168" s="178"/>
      <c r="DV168" s="178"/>
      <c r="DW168" s="178"/>
    </row>
    <row r="169" spans="1:127" ht="12" customHeight="1" x14ac:dyDescent="0.25">
      <c r="A169" s="6"/>
      <c r="B169" s="139">
        <v>1375</v>
      </c>
      <c r="C169" s="44">
        <f t="shared" si="10"/>
        <v>79.306363844734676</v>
      </c>
      <c r="D169" s="173">
        <f t="shared" si="11"/>
        <v>19.826590961183669</v>
      </c>
      <c r="E169" s="129"/>
      <c r="F169" s="4"/>
      <c r="G169" s="4"/>
      <c r="H169" s="4"/>
      <c r="I169" s="4"/>
      <c r="J169" s="4"/>
      <c r="K169" s="4"/>
      <c r="L169" s="4"/>
      <c r="M169" s="4"/>
      <c r="N169" s="4"/>
      <c r="O169" s="4"/>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c r="CS169" s="178"/>
      <c r="CT169" s="178"/>
      <c r="CU169" s="178"/>
      <c r="CV169" s="178"/>
      <c r="CW169" s="178"/>
      <c r="CX169" s="178"/>
      <c r="CY169" s="178"/>
      <c r="CZ169" s="178"/>
      <c r="DA169" s="178"/>
      <c r="DB169" s="178"/>
      <c r="DC169" s="178"/>
      <c r="DD169" s="178"/>
      <c r="DE169" s="178"/>
      <c r="DF169" s="178"/>
      <c r="DG169" s="178"/>
      <c r="DH169" s="178"/>
      <c r="DI169" s="178"/>
      <c r="DJ169" s="178"/>
      <c r="DK169" s="178"/>
      <c r="DL169" s="178"/>
      <c r="DM169" s="178"/>
      <c r="DN169" s="178"/>
      <c r="DO169" s="178"/>
      <c r="DP169" s="178"/>
      <c r="DQ169" s="178"/>
      <c r="DR169" s="178"/>
      <c r="DS169" s="178"/>
      <c r="DT169" s="178"/>
      <c r="DU169" s="178"/>
      <c r="DV169" s="178"/>
      <c r="DW169" s="178"/>
    </row>
    <row r="170" spans="1:127" ht="12" customHeight="1" x14ac:dyDescent="0.25">
      <c r="A170" s="6"/>
      <c r="B170" s="139">
        <v>1400</v>
      </c>
      <c r="C170" s="44">
        <f t="shared" si="10"/>
        <v>79.332228577863319</v>
      </c>
      <c r="D170" s="173">
        <f t="shared" si="11"/>
        <v>19.83305714446583</v>
      </c>
      <c r="E170" s="129"/>
      <c r="F170" s="4"/>
      <c r="G170" s="4"/>
      <c r="H170" s="4"/>
      <c r="I170" s="4"/>
      <c r="J170" s="4"/>
      <c r="K170" s="4"/>
      <c r="L170" s="4"/>
      <c r="M170" s="4"/>
      <c r="N170" s="4"/>
      <c r="O170" s="4"/>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c r="CS170" s="178"/>
      <c r="CT170" s="178"/>
      <c r="CU170" s="178"/>
      <c r="CV170" s="178"/>
      <c r="CW170" s="178"/>
      <c r="CX170" s="178"/>
      <c r="CY170" s="178"/>
      <c r="CZ170" s="178"/>
      <c r="DA170" s="178"/>
      <c r="DB170" s="178"/>
      <c r="DC170" s="178"/>
      <c r="DD170" s="178"/>
      <c r="DE170" s="178"/>
      <c r="DF170" s="178"/>
      <c r="DG170" s="178"/>
      <c r="DH170" s="178"/>
      <c r="DI170" s="178"/>
      <c r="DJ170" s="178"/>
      <c r="DK170" s="178"/>
      <c r="DL170" s="178"/>
      <c r="DM170" s="178"/>
      <c r="DN170" s="178"/>
      <c r="DO170" s="178"/>
      <c r="DP170" s="178"/>
      <c r="DQ170" s="178"/>
      <c r="DR170" s="178"/>
      <c r="DS170" s="178"/>
      <c r="DT170" s="178"/>
      <c r="DU170" s="178"/>
      <c r="DV170" s="178"/>
      <c r="DW170" s="178"/>
    </row>
    <row r="171" spans="1:127" ht="12" customHeight="1" x14ac:dyDescent="0.25">
      <c r="A171" s="6"/>
      <c r="B171" s="139">
        <v>1425</v>
      </c>
      <c r="C171" s="44">
        <f t="shared" si="10"/>
        <v>79.357069032940757</v>
      </c>
      <c r="D171" s="173">
        <f t="shared" si="11"/>
        <v>19.839267258235189</v>
      </c>
      <c r="E171" s="129"/>
      <c r="F171" s="4"/>
      <c r="G171" s="4"/>
      <c r="H171" s="4"/>
      <c r="I171" s="4"/>
      <c r="J171" s="4"/>
      <c r="K171" s="4"/>
      <c r="L171" s="4"/>
      <c r="M171" s="4"/>
      <c r="N171" s="4"/>
      <c r="O171" s="4"/>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c r="CS171" s="178"/>
      <c r="CT171" s="178"/>
      <c r="CU171" s="178"/>
      <c r="CV171" s="178"/>
      <c r="CW171" s="178"/>
      <c r="CX171" s="178"/>
      <c r="CY171" s="178"/>
      <c r="CZ171" s="178"/>
      <c r="DA171" s="178"/>
      <c r="DB171" s="178"/>
      <c r="DC171" s="178"/>
      <c r="DD171" s="178"/>
      <c r="DE171" s="178"/>
      <c r="DF171" s="178"/>
      <c r="DG171" s="178"/>
      <c r="DH171" s="178"/>
      <c r="DI171" s="178"/>
      <c r="DJ171" s="178"/>
      <c r="DK171" s="178"/>
      <c r="DL171" s="178"/>
      <c r="DM171" s="178"/>
      <c r="DN171" s="178"/>
      <c r="DO171" s="178"/>
      <c r="DP171" s="178"/>
      <c r="DQ171" s="178"/>
      <c r="DR171" s="178"/>
      <c r="DS171" s="178"/>
      <c r="DT171" s="178"/>
      <c r="DU171" s="178"/>
      <c r="DV171" s="178"/>
      <c r="DW171" s="178"/>
    </row>
    <row r="172" spans="1:127" ht="12" customHeight="1" x14ac:dyDescent="0.25">
      <c r="A172" s="6"/>
      <c r="B172" s="139">
        <v>1450</v>
      </c>
      <c r="C172" s="44">
        <f t="shared" si="10"/>
        <v>79.380944740412886</v>
      </c>
      <c r="D172" s="173">
        <f t="shared" si="11"/>
        <v>19.845236185103222</v>
      </c>
      <c r="E172" s="129"/>
      <c r="F172" s="4"/>
      <c r="G172" s="4"/>
      <c r="H172" s="4"/>
      <c r="I172" s="4"/>
      <c r="J172" s="4"/>
      <c r="K172" s="4"/>
      <c r="L172" s="4"/>
      <c r="M172" s="4"/>
      <c r="N172" s="4"/>
      <c r="O172" s="4"/>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c r="CS172" s="178"/>
      <c r="CT172" s="178"/>
      <c r="CU172" s="178"/>
      <c r="CV172" s="178"/>
      <c r="CW172" s="178"/>
      <c r="CX172" s="178"/>
      <c r="CY172" s="178"/>
      <c r="CZ172" s="178"/>
      <c r="DA172" s="178"/>
      <c r="DB172" s="178"/>
      <c r="DC172" s="178"/>
      <c r="DD172" s="178"/>
      <c r="DE172" s="178"/>
      <c r="DF172" s="178"/>
      <c r="DG172" s="178"/>
      <c r="DH172" s="178"/>
      <c r="DI172" s="178"/>
      <c r="DJ172" s="178"/>
      <c r="DK172" s="178"/>
      <c r="DL172" s="178"/>
      <c r="DM172" s="178"/>
      <c r="DN172" s="178"/>
      <c r="DO172" s="178"/>
      <c r="DP172" s="178"/>
      <c r="DQ172" s="178"/>
      <c r="DR172" s="178"/>
      <c r="DS172" s="178"/>
      <c r="DT172" s="178"/>
      <c r="DU172" s="178"/>
      <c r="DV172" s="178"/>
      <c r="DW172" s="178"/>
    </row>
    <row r="173" spans="1:127" ht="12" customHeight="1" x14ac:dyDescent="0.25">
      <c r="A173" s="6"/>
      <c r="B173" s="139">
        <v>1475</v>
      </c>
      <c r="C173" s="44">
        <f t="shared" si="10"/>
        <v>79.403910714939556</v>
      </c>
      <c r="D173" s="173">
        <f t="shared" si="11"/>
        <v>19.850977678734889</v>
      </c>
      <c r="E173" s="129"/>
      <c r="F173" s="4"/>
      <c r="G173" s="4"/>
      <c r="H173" s="4"/>
      <c r="I173" s="4"/>
      <c r="J173" s="4"/>
      <c r="K173" s="4"/>
      <c r="L173" s="4"/>
      <c r="M173" s="4"/>
      <c r="N173" s="4"/>
      <c r="O173" s="4"/>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c r="CS173" s="178"/>
      <c r="CT173" s="178"/>
      <c r="CU173" s="178"/>
      <c r="CV173" s="178"/>
      <c r="CW173" s="178"/>
      <c r="CX173" s="178"/>
      <c r="CY173" s="178"/>
      <c r="CZ173" s="178"/>
      <c r="DA173" s="178"/>
      <c r="DB173" s="178"/>
      <c r="DC173" s="178"/>
      <c r="DD173" s="178"/>
      <c r="DE173" s="178"/>
      <c r="DF173" s="178"/>
      <c r="DG173" s="178"/>
      <c r="DH173" s="178"/>
      <c r="DI173" s="178"/>
      <c r="DJ173" s="178"/>
      <c r="DK173" s="178"/>
      <c r="DL173" s="178"/>
      <c r="DM173" s="178"/>
      <c r="DN173" s="178"/>
      <c r="DO173" s="178"/>
      <c r="DP173" s="178"/>
      <c r="DQ173" s="178"/>
      <c r="DR173" s="178"/>
      <c r="DS173" s="178"/>
      <c r="DT173" s="178"/>
      <c r="DU173" s="178"/>
      <c r="DV173" s="178"/>
      <c r="DW173" s="178"/>
    </row>
    <row r="174" spans="1:127" ht="12" customHeight="1" x14ac:dyDescent="0.25">
      <c r="A174" s="6"/>
      <c r="B174" s="139">
        <v>1500</v>
      </c>
      <c r="C174" s="44">
        <f t="shared" si="10"/>
        <v>79.426017874742129</v>
      </c>
      <c r="D174" s="173">
        <f t="shared" si="11"/>
        <v>19.856504468685532</v>
      </c>
      <c r="E174" s="129"/>
      <c r="F174" s="4"/>
      <c r="G174" s="4"/>
      <c r="H174" s="4"/>
      <c r="I174" s="4"/>
      <c r="J174" s="4"/>
      <c r="K174" s="4"/>
      <c r="L174" s="4"/>
      <c r="M174" s="4"/>
      <c r="N174" s="4"/>
      <c r="O174" s="4"/>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c r="CS174" s="178"/>
      <c r="CT174" s="178"/>
      <c r="CU174" s="178"/>
      <c r="CV174" s="178"/>
      <c r="CW174" s="178"/>
      <c r="CX174" s="178"/>
      <c r="CY174" s="178"/>
      <c r="CZ174" s="178"/>
      <c r="DA174" s="178"/>
      <c r="DB174" s="178"/>
      <c r="DC174" s="178"/>
      <c r="DD174" s="178"/>
      <c r="DE174" s="178"/>
      <c r="DF174" s="178"/>
      <c r="DG174" s="178"/>
      <c r="DH174" s="178"/>
      <c r="DI174" s="178"/>
      <c r="DJ174" s="178"/>
      <c r="DK174" s="178"/>
      <c r="DL174" s="178"/>
      <c r="DM174" s="178"/>
      <c r="DN174" s="178"/>
      <c r="DO174" s="178"/>
      <c r="DP174" s="178"/>
      <c r="DQ174" s="178"/>
      <c r="DR174" s="178"/>
      <c r="DS174" s="178"/>
      <c r="DT174" s="178"/>
      <c r="DU174" s="178"/>
      <c r="DV174" s="178"/>
      <c r="DW174" s="178"/>
    </row>
    <row r="175" spans="1:127" ht="12" customHeight="1" x14ac:dyDescent="0.25">
      <c r="A175" s="6"/>
      <c r="B175" s="139">
        <v>1525</v>
      </c>
      <c r="C175" s="44">
        <f t="shared" si="10"/>
        <v>79.447313415166519</v>
      </c>
      <c r="D175" s="173">
        <f t="shared" si="11"/>
        <v>19.86182835379163</v>
      </c>
      <c r="E175" s="129"/>
      <c r="F175" s="4"/>
      <c r="G175" s="4"/>
      <c r="H175" s="4"/>
      <c r="I175" s="4"/>
      <c r="J175" s="4"/>
      <c r="K175" s="4"/>
      <c r="L175" s="4"/>
      <c r="M175" s="4"/>
      <c r="N175" s="4"/>
      <c r="O175" s="4"/>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c r="CS175" s="178"/>
      <c r="CT175" s="178"/>
      <c r="CU175" s="178"/>
      <c r="CV175" s="178"/>
      <c r="CW175" s="178"/>
      <c r="CX175" s="178"/>
      <c r="CY175" s="178"/>
      <c r="CZ175" s="178"/>
      <c r="DA175" s="178"/>
      <c r="DB175" s="178"/>
      <c r="DC175" s="178"/>
      <c r="DD175" s="178"/>
      <c r="DE175" s="178"/>
      <c r="DF175" s="178"/>
      <c r="DG175" s="178"/>
      <c r="DH175" s="178"/>
      <c r="DI175" s="178"/>
      <c r="DJ175" s="178"/>
      <c r="DK175" s="178"/>
      <c r="DL175" s="178"/>
      <c r="DM175" s="178"/>
      <c r="DN175" s="178"/>
      <c r="DO175" s="178"/>
      <c r="DP175" s="178"/>
      <c r="DQ175" s="178"/>
      <c r="DR175" s="178"/>
      <c r="DS175" s="178"/>
      <c r="DT175" s="178"/>
      <c r="DU175" s="178"/>
      <c r="DV175" s="178"/>
      <c r="DW175" s="178"/>
    </row>
    <row r="176" spans="1:127" ht="12" customHeight="1" x14ac:dyDescent="0.25">
      <c r="A176" s="6"/>
      <c r="B176" s="139">
        <v>1550</v>
      </c>
      <c r="C176" s="44">
        <f t="shared" si="10"/>
        <v>79.467841142176511</v>
      </c>
      <c r="D176" s="173">
        <f t="shared" si="11"/>
        <v>19.866960285544128</v>
      </c>
      <c r="E176" s="129"/>
      <c r="F176" s="4"/>
      <c r="G176" s="4"/>
      <c r="H176" s="4"/>
      <c r="I176" s="4"/>
      <c r="J176" s="4"/>
      <c r="K176" s="4"/>
      <c r="L176" s="4"/>
      <c r="M176" s="4"/>
      <c r="N176" s="4"/>
      <c r="O176" s="4"/>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c r="CS176" s="178"/>
      <c r="CT176" s="178"/>
      <c r="CU176" s="178"/>
      <c r="CV176" s="178"/>
      <c r="CW176" s="178"/>
      <c r="CX176" s="178"/>
      <c r="CY176" s="178"/>
      <c r="CZ176" s="178"/>
      <c r="DA176" s="178"/>
      <c r="DB176" s="178"/>
      <c r="DC176" s="178"/>
      <c r="DD176" s="178"/>
      <c r="DE176" s="178"/>
      <c r="DF176" s="178"/>
      <c r="DG176" s="178"/>
      <c r="DH176" s="178"/>
      <c r="DI176" s="178"/>
      <c r="DJ176" s="178"/>
      <c r="DK176" s="178"/>
      <c r="DL176" s="178"/>
      <c r="DM176" s="178"/>
      <c r="DN176" s="178"/>
      <c r="DO176" s="178"/>
      <c r="DP176" s="178"/>
      <c r="DQ176" s="178"/>
      <c r="DR176" s="178"/>
      <c r="DS176" s="178"/>
      <c r="DT176" s="178"/>
      <c r="DU176" s="178"/>
      <c r="DV176" s="178"/>
      <c r="DW176" s="178"/>
    </row>
    <row r="177" spans="1:127" ht="12" customHeight="1" x14ac:dyDescent="0.25">
      <c r="A177" s="6"/>
      <c r="B177" s="139">
        <v>1575</v>
      </c>
      <c r="C177" s="44">
        <f t="shared" si="10"/>
        <v>79.487641770696143</v>
      </c>
      <c r="D177" s="173">
        <f t="shared" si="11"/>
        <v>19.871910442674036</v>
      </c>
      <c r="E177" s="129"/>
      <c r="F177" s="4"/>
      <c r="G177" s="4"/>
      <c r="H177" s="4"/>
      <c r="I177" s="4"/>
      <c r="J177" s="4"/>
      <c r="K177" s="4"/>
      <c r="L177" s="4"/>
      <c r="M177" s="4"/>
      <c r="N177" s="4"/>
      <c r="O177" s="4"/>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c r="CS177" s="178"/>
      <c r="CT177" s="178"/>
      <c r="CU177" s="178"/>
      <c r="CV177" s="178"/>
      <c r="CW177" s="178"/>
      <c r="CX177" s="178"/>
      <c r="CY177" s="178"/>
      <c r="CZ177" s="178"/>
      <c r="DA177" s="178"/>
      <c r="DB177" s="178"/>
      <c r="DC177" s="178"/>
      <c r="DD177" s="178"/>
      <c r="DE177" s="178"/>
      <c r="DF177" s="178"/>
      <c r="DG177" s="178"/>
      <c r="DH177" s="178"/>
      <c r="DI177" s="178"/>
      <c r="DJ177" s="178"/>
      <c r="DK177" s="178"/>
      <c r="DL177" s="178"/>
      <c r="DM177" s="178"/>
      <c r="DN177" s="178"/>
      <c r="DO177" s="178"/>
      <c r="DP177" s="178"/>
      <c r="DQ177" s="178"/>
      <c r="DR177" s="178"/>
      <c r="DS177" s="178"/>
      <c r="DT177" s="178"/>
      <c r="DU177" s="178"/>
      <c r="DV177" s="178"/>
      <c r="DW177" s="178"/>
    </row>
    <row r="178" spans="1:127" ht="12" customHeight="1" x14ac:dyDescent="0.25">
      <c r="A178" s="6"/>
      <c r="B178" s="139">
        <v>1600</v>
      </c>
      <c r="C178" s="44">
        <f t="shared" si="10"/>
        <v>79.506753192039682</v>
      </c>
      <c r="D178" s="173">
        <f t="shared" si="11"/>
        <v>19.87668829800992</v>
      </c>
      <c r="E178" s="129"/>
      <c r="F178" s="4"/>
      <c r="G178" s="4"/>
      <c r="H178" s="4"/>
      <c r="I178" s="4"/>
      <c r="J178" s="4"/>
      <c r="K178" s="4"/>
      <c r="L178" s="4"/>
      <c r="M178" s="4"/>
      <c r="N178" s="4"/>
      <c r="O178" s="4"/>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c r="CS178" s="178"/>
      <c r="CT178" s="178"/>
      <c r="CU178" s="178"/>
      <c r="CV178" s="178"/>
      <c r="CW178" s="178"/>
      <c r="CX178" s="178"/>
      <c r="CY178" s="178"/>
      <c r="CZ178" s="178"/>
      <c r="DA178" s="178"/>
      <c r="DB178" s="178"/>
      <c r="DC178" s="178"/>
      <c r="DD178" s="178"/>
      <c r="DE178" s="178"/>
      <c r="DF178" s="178"/>
      <c r="DG178" s="178"/>
      <c r="DH178" s="178"/>
      <c r="DI178" s="178"/>
      <c r="DJ178" s="178"/>
      <c r="DK178" s="178"/>
      <c r="DL178" s="178"/>
      <c r="DM178" s="178"/>
      <c r="DN178" s="178"/>
      <c r="DO178" s="178"/>
      <c r="DP178" s="178"/>
      <c r="DQ178" s="178"/>
      <c r="DR178" s="178"/>
      <c r="DS178" s="178"/>
      <c r="DT178" s="178"/>
      <c r="DU178" s="178"/>
      <c r="DV178" s="178"/>
      <c r="DW178" s="178"/>
    </row>
    <row r="179" spans="1:127" ht="12" customHeight="1" x14ac:dyDescent="0.25">
      <c r="A179" s="6"/>
      <c r="B179" s="139">
        <v>1625</v>
      </c>
      <c r="C179" s="44">
        <f t="shared" si="10"/>
        <v>79.525210714097128</v>
      </c>
      <c r="D179" s="173">
        <f t="shared" si="11"/>
        <v>19.881302678524282</v>
      </c>
      <c r="E179" s="129"/>
      <c r="F179" s="4"/>
      <c r="G179" s="4"/>
      <c r="H179" s="4"/>
      <c r="I179" s="4"/>
      <c r="J179" s="4"/>
      <c r="K179" s="4"/>
      <c r="L179" s="4"/>
      <c r="M179" s="4"/>
      <c r="N179" s="4"/>
      <c r="O179" s="4"/>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c r="CS179" s="178"/>
      <c r="CT179" s="178"/>
      <c r="CU179" s="178"/>
      <c r="CV179" s="178"/>
      <c r="CW179" s="178"/>
      <c r="CX179" s="178"/>
      <c r="CY179" s="178"/>
      <c r="CZ179" s="178"/>
      <c r="DA179" s="178"/>
      <c r="DB179" s="178"/>
      <c r="DC179" s="178"/>
      <c r="DD179" s="178"/>
      <c r="DE179" s="178"/>
      <c r="DF179" s="178"/>
      <c r="DG179" s="178"/>
      <c r="DH179" s="178"/>
      <c r="DI179" s="178"/>
      <c r="DJ179" s="178"/>
      <c r="DK179" s="178"/>
      <c r="DL179" s="178"/>
      <c r="DM179" s="178"/>
      <c r="DN179" s="178"/>
      <c r="DO179" s="178"/>
      <c r="DP179" s="178"/>
      <c r="DQ179" s="178"/>
      <c r="DR179" s="178"/>
      <c r="DS179" s="178"/>
      <c r="DT179" s="178"/>
      <c r="DU179" s="178"/>
      <c r="DV179" s="178"/>
      <c r="DW179" s="178"/>
    </row>
    <row r="180" spans="1:127" ht="12" customHeight="1" x14ac:dyDescent="0.25">
      <c r="A180" s="6"/>
      <c r="B180" s="139">
        <v>1650</v>
      </c>
      <c r="C180" s="44">
        <f t="shared" ref="C180:C203" si="12">(($C$39+$C$37*B180)-(($C$39+$C$37*B180)^2-4*$C$38*$C$39*$C$37*B180)^0.5)/(2*$C$38)</f>
        <v>79.54304727745297</v>
      </c>
      <c r="D180" s="173">
        <f t="shared" ref="D180:D203" si="13">C180/4</f>
        <v>19.885761819363243</v>
      </c>
      <c r="E180" s="129"/>
      <c r="F180" s="4"/>
      <c r="G180" s="4"/>
      <c r="H180" s="4"/>
      <c r="I180" s="4"/>
      <c r="J180" s="4"/>
      <c r="K180" s="4"/>
      <c r="L180" s="4"/>
      <c r="M180" s="4"/>
      <c r="N180" s="4"/>
      <c r="O180" s="4"/>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c r="CS180" s="178"/>
      <c r="CT180" s="178"/>
      <c r="CU180" s="178"/>
      <c r="CV180" s="178"/>
      <c r="CW180" s="178"/>
      <c r="CX180" s="178"/>
      <c r="CY180" s="178"/>
      <c r="CZ180" s="178"/>
      <c r="DA180" s="178"/>
      <c r="DB180" s="178"/>
      <c r="DC180" s="178"/>
      <c r="DD180" s="178"/>
      <c r="DE180" s="178"/>
      <c r="DF180" s="178"/>
      <c r="DG180" s="178"/>
      <c r="DH180" s="178"/>
      <c r="DI180" s="178"/>
      <c r="DJ180" s="178"/>
      <c r="DK180" s="178"/>
      <c r="DL180" s="178"/>
      <c r="DM180" s="178"/>
      <c r="DN180" s="178"/>
      <c r="DO180" s="178"/>
      <c r="DP180" s="178"/>
      <c r="DQ180" s="178"/>
      <c r="DR180" s="178"/>
      <c r="DS180" s="178"/>
      <c r="DT180" s="178"/>
      <c r="DU180" s="178"/>
      <c r="DV180" s="178"/>
      <c r="DW180" s="178"/>
    </row>
    <row r="181" spans="1:127" ht="12" customHeight="1" x14ac:dyDescent="0.25">
      <c r="A181" s="6"/>
      <c r="B181" s="139">
        <v>1675</v>
      </c>
      <c r="C181" s="44">
        <f t="shared" si="12"/>
        <v>79.56029365020153</v>
      </c>
      <c r="D181" s="173">
        <f t="shared" si="13"/>
        <v>19.890073412550382</v>
      </c>
      <c r="E181" s="129"/>
      <c r="F181" s="4"/>
      <c r="G181" s="4"/>
      <c r="H181" s="4"/>
      <c r="I181" s="4"/>
      <c r="J181" s="4"/>
      <c r="K181" s="4"/>
      <c r="L181" s="4"/>
      <c r="M181" s="4"/>
      <c r="N181" s="4"/>
      <c r="O181" s="4"/>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c r="CS181" s="178"/>
      <c r="CT181" s="178"/>
      <c r="CU181" s="178"/>
      <c r="CV181" s="178"/>
      <c r="CW181" s="178"/>
      <c r="CX181" s="178"/>
      <c r="CY181" s="178"/>
      <c r="CZ181" s="178"/>
      <c r="DA181" s="178"/>
      <c r="DB181" s="178"/>
      <c r="DC181" s="178"/>
      <c r="DD181" s="178"/>
      <c r="DE181" s="178"/>
      <c r="DF181" s="178"/>
      <c r="DG181" s="178"/>
      <c r="DH181" s="178"/>
      <c r="DI181" s="178"/>
      <c r="DJ181" s="178"/>
      <c r="DK181" s="178"/>
      <c r="DL181" s="178"/>
      <c r="DM181" s="178"/>
      <c r="DN181" s="178"/>
      <c r="DO181" s="178"/>
      <c r="DP181" s="178"/>
      <c r="DQ181" s="178"/>
      <c r="DR181" s="178"/>
      <c r="DS181" s="178"/>
      <c r="DT181" s="178"/>
      <c r="DU181" s="178"/>
      <c r="DV181" s="178"/>
      <c r="DW181" s="178"/>
    </row>
    <row r="182" spans="1:127" ht="12" customHeight="1" x14ac:dyDescent="0.25">
      <c r="A182" s="6"/>
      <c r="B182" s="139">
        <v>1700</v>
      </c>
      <c r="C182" s="44">
        <f t="shared" si="12"/>
        <v>79.576978603865314</v>
      </c>
      <c r="D182" s="173">
        <f t="shared" si="13"/>
        <v>19.894244650966328</v>
      </c>
      <c r="E182" s="129"/>
      <c r="F182" s="4"/>
      <c r="G182" s="4"/>
      <c r="H182" s="4"/>
      <c r="I182" s="4"/>
      <c r="J182" s="4"/>
      <c r="K182" s="4"/>
      <c r="L182" s="4"/>
      <c r="M182" s="4"/>
      <c r="N182" s="4"/>
      <c r="O182" s="4"/>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c r="CS182" s="178"/>
      <c r="CT182" s="178"/>
      <c r="CU182" s="178"/>
      <c r="CV182" s="178"/>
      <c r="CW182" s="178"/>
      <c r="CX182" s="178"/>
      <c r="CY182" s="178"/>
      <c r="CZ182" s="178"/>
      <c r="DA182" s="178"/>
      <c r="DB182" s="178"/>
      <c r="DC182" s="178"/>
      <c r="DD182" s="178"/>
      <c r="DE182" s="178"/>
      <c r="DF182" s="178"/>
      <c r="DG182" s="178"/>
      <c r="DH182" s="178"/>
      <c r="DI182" s="178"/>
      <c r="DJ182" s="178"/>
      <c r="DK182" s="178"/>
      <c r="DL182" s="178"/>
      <c r="DM182" s="178"/>
      <c r="DN182" s="178"/>
      <c r="DO182" s="178"/>
      <c r="DP182" s="178"/>
      <c r="DQ182" s="178"/>
      <c r="DR182" s="178"/>
      <c r="DS182" s="178"/>
      <c r="DT182" s="178"/>
      <c r="DU182" s="178"/>
      <c r="DV182" s="178"/>
      <c r="DW182" s="178"/>
    </row>
    <row r="183" spans="1:127" ht="12" customHeight="1" x14ac:dyDescent="0.25">
      <c r="A183" s="6"/>
      <c r="B183" s="139">
        <v>1725</v>
      </c>
      <c r="C183" s="44">
        <f t="shared" si="12"/>
        <v>79.593129072516987</v>
      </c>
      <c r="D183" s="173">
        <f t="shared" si="13"/>
        <v>19.898282268129247</v>
      </c>
      <c r="E183" s="129"/>
      <c r="F183" s="4"/>
      <c r="G183" s="4"/>
      <c r="H183" s="4"/>
      <c r="I183" s="4"/>
      <c r="J183" s="4"/>
      <c r="K183" s="4"/>
      <c r="L183" s="4"/>
      <c r="M183" s="4"/>
      <c r="N183" s="4"/>
      <c r="O183" s="4"/>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c r="CS183" s="178"/>
      <c r="CT183" s="178"/>
      <c r="CU183" s="178"/>
      <c r="CV183" s="178"/>
      <c r="CW183" s="178"/>
      <c r="CX183" s="178"/>
      <c r="CY183" s="178"/>
      <c r="CZ183" s="178"/>
      <c r="DA183" s="178"/>
      <c r="DB183" s="178"/>
      <c r="DC183" s="178"/>
      <c r="DD183" s="178"/>
      <c r="DE183" s="178"/>
      <c r="DF183" s="178"/>
      <c r="DG183" s="178"/>
      <c r="DH183" s="178"/>
      <c r="DI183" s="178"/>
      <c r="DJ183" s="178"/>
      <c r="DK183" s="178"/>
      <c r="DL183" s="178"/>
      <c r="DM183" s="178"/>
      <c r="DN183" s="178"/>
      <c r="DO183" s="178"/>
      <c r="DP183" s="178"/>
      <c r="DQ183" s="178"/>
      <c r="DR183" s="178"/>
      <c r="DS183" s="178"/>
      <c r="DT183" s="178"/>
      <c r="DU183" s="178"/>
      <c r="DV183" s="178"/>
      <c r="DW183" s="178"/>
    </row>
    <row r="184" spans="1:127" ht="12" customHeight="1" x14ac:dyDescent="0.25">
      <c r="A184" s="6"/>
      <c r="B184" s="139">
        <v>1750</v>
      </c>
      <c r="C184" s="44">
        <f t="shared" si="12"/>
        <v>79.608770296944513</v>
      </c>
      <c r="D184" s="173">
        <f t="shared" si="13"/>
        <v>19.902192574236128</v>
      </c>
      <c r="E184" s="129"/>
      <c r="F184" s="4"/>
      <c r="G184" s="4"/>
      <c r="H184" s="4"/>
      <c r="I184" s="4"/>
      <c r="J184" s="4"/>
      <c r="K184" s="4"/>
      <c r="L184" s="4"/>
      <c r="M184" s="4"/>
      <c r="N184" s="4"/>
      <c r="O184" s="4"/>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c r="CS184" s="178"/>
      <c r="CT184" s="178"/>
      <c r="CU184" s="178"/>
      <c r="CV184" s="178"/>
      <c r="CW184" s="178"/>
      <c r="CX184" s="178"/>
      <c r="CY184" s="178"/>
      <c r="CZ184" s="178"/>
      <c r="DA184" s="178"/>
      <c r="DB184" s="178"/>
      <c r="DC184" s="178"/>
      <c r="DD184" s="178"/>
      <c r="DE184" s="178"/>
      <c r="DF184" s="178"/>
      <c r="DG184" s="178"/>
      <c r="DH184" s="178"/>
      <c r="DI184" s="178"/>
      <c r="DJ184" s="178"/>
      <c r="DK184" s="178"/>
      <c r="DL184" s="178"/>
      <c r="DM184" s="178"/>
      <c r="DN184" s="178"/>
      <c r="DO184" s="178"/>
      <c r="DP184" s="178"/>
      <c r="DQ184" s="178"/>
      <c r="DR184" s="178"/>
      <c r="DS184" s="178"/>
      <c r="DT184" s="178"/>
      <c r="DU184" s="178"/>
      <c r="DV184" s="178"/>
      <c r="DW184" s="178"/>
    </row>
    <row r="185" spans="1:127" ht="12" customHeight="1" x14ac:dyDescent="0.25">
      <c r="A185" s="6"/>
      <c r="B185" s="139">
        <v>1775</v>
      </c>
      <c r="C185" s="44">
        <f t="shared" si="12"/>
        <v>79.623925955472046</v>
      </c>
      <c r="D185" s="173">
        <f t="shared" si="13"/>
        <v>19.905981488868012</v>
      </c>
      <c r="E185" s="129"/>
      <c r="F185" s="4"/>
      <c r="G185" s="4"/>
      <c r="H185" s="4"/>
      <c r="I185" s="4"/>
      <c r="J185" s="4"/>
      <c r="K185" s="4"/>
      <c r="L185" s="4"/>
      <c r="M185" s="4"/>
      <c r="N185" s="4"/>
      <c r="O185" s="4"/>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c r="CS185" s="178"/>
      <c r="CT185" s="178"/>
      <c r="CU185" s="178"/>
      <c r="CV185" s="178"/>
      <c r="CW185" s="178"/>
      <c r="CX185" s="178"/>
      <c r="CY185" s="178"/>
      <c r="CZ185" s="178"/>
      <c r="DA185" s="178"/>
      <c r="DB185" s="178"/>
      <c r="DC185" s="178"/>
      <c r="DD185" s="178"/>
      <c r="DE185" s="178"/>
      <c r="DF185" s="178"/>
      <c r="DG185" s="178"/>
      <c r="DH185" s="178"/>
      <c r="DI185" s="178"/>
      <c r="DJ185" s="178"/>
      <c r="DK185" s="178"/>
      <c r="DL185" s="178"/>
      <c r="DM185" s="178"/>
      <c r="DN185" s="178"/>
      <c r="DO185" s="178"/>
      <c r="DP185" s="178"/>
      <c r="DQ185" s="178"/>
      <c r="DR185" s="178"/>
      <c r="DS185" s="178"/>
      <c r="DT185" s="178"/>
      <c r="DU185" s="178"/>
      <c r="DV185" s="178"/>
      <c r="DW185" s="178"/>
    </row>
    <row r="186" spans="1:127" ht="12" customHeight="1" x14ac:dyDescent="0.25">
      <c r="A186" s="6"/>
      <c r="B186" s="139">
        <v>1800</v>
      </c>
      <c r="C186" s="44">
        <f t="shared" si="12"/>
        <v>79.638618282853329</v>
      </c>
      <c r="D186" s="173">
        <f t="shared" si="13"/>
        <v>19.909654570713332</v>
      </c>
      <c r="E186" s="129"/>
      <c r="F186" s="4"/>
      <c r="G186" s="4"/>
      <c r="H186" s="4"/>
      <c r="I186" s="4"/>
      <c r="J186" s="4"/>
      <c r="K186" s="4"/>
      <c r="L186" s="4"/>
      <c r="M186" s="4"/>
      <c r="N186" s="4"/>
      <c r="O186" s="4"/>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c r="CS186" s="178"/>
      <c r="CT186" s="178"/>
      <c r="CU186" s="178"/>
      <c r="CV186" s="178"/>
      <c r="CW186" s="178"/>
      <c r="CX186" s="178"/>
      <c r="CY186" s="178"/>
      <c r="CZ186" s="178"/>
      <c r="DA186" s="178"/>
      <c r="DB186" s="178"/>
      <c r="DC186" s="178"/>
      <c r="DD186" s="178"/>
      <c r="DE186" s="178"/>
      <c r="DF186" s="178"/>
      <c r="DG186" s="178"/>
      <c r="DH186" s="178"/>
      <c r="DI186" s="178"/>
      <c r="DJ186" s="178"/>
      <c r="DK186" s="178"/>
      <c r="DL186" s="178"/>
      <c r="DM186" s="178"/>
      <c r="DN186" s="178"/>
      <c r="DO186" s="178"/>
      <c r="DP186" s="178"/>
      <c r="DQ186" s="178"/>
      <c r="DR186" s="178"/>
      <c r="DS186" s="178"/>
      <c r="DT186" s="178"/>
      <c r="DU186" s="178"/>
      <c r="DV186" s="178"/>
      <c r="DW186" s="178"/>
    </row>
    <row r="187" spans="1:127" ht="12" customHeight="1" x14ac:dyDescent="0.25">
      <c r="A187" s="6"/>
      <c r="B187" s="139">
        <v>1825</v>
      </c>
      <c r="C187" s="44">
        <f t="shared" si="12"/>
        <v>79.652868178485448</v>
      </c>
      <c r="D187" s="173">
        <f t="shared" si="13"/>
        <v>19.913217044621362</v>
      </c>
      <c r="E187" s="129"/>
      <c r="F187" s="4"/>
      <c r="G187" s="4"/>
      <c r="H187" s="4"/>
      <c r="I187" s="4"/>
      <c r="J187" s="4"/>
      <c r="K187" s="4"/>
      <c r="L187" s="4"/>
      <c r="M187" s="4"/>
      <c r="N187" s="4"/>
      <c r="O187" s="4"/>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c r="CS187" s="178"/>
      <c r="CT187" s="178"/>
      <c r="CU187" s="178"/>
      <c r="CV187" s="178"/>
      <c r="CW187" s="178"/>
      <c r="CX187" s="178"/>
      <c r="CY187" s="178"/>
      <c r="CZ187" s="178"/>
      <c r="DA187" s="178"/>
      <c r="DB187" s="178"/>
      <c r="DC187" s="178"/>
      <c r="DD187" s="178"/>
      <c r="DE187" s="178"/>
      <c r="DF187" s="178"/>
      <c r="DG187" s="178"/>
      <c r="DH187" s="178"/>
      <c r="DI187" s="178"/>
      <c r="DJ187" s="178"/>
      <c r="DK187" s="178"/>
      <c r="DL187" s="178"/>
      <c r="DM187" s="178"/>
      <c r="DN187" s="178"/>
      <c r="DO187" s="178"/>
      <c r="DP187" s="178"/>
      <c r="DQ187" s="178"/>
      <c r="DR187" s="178"/>
      <c r="DS187" s="178"/>
      <c r="DT187" s="178"/>
      <c r="DU187" s="178"/>
      <c r="DV187" s="178"/>
      <c r="DW187" s="178"/>
    </row>
    <row r="188" spans="1:127" ht="12" customHeight="1" x14ac:dyDescent="0.25">
      <c r="A188" s="6"/>
      <c r="B188" s="139">
        <v>1850</v>
      </c>
      <c r="C188" s="44">
        <f t="shared" si="12"/>
        <v>79.666695305045181</v>
      </c>
      <c r="D188" s="173">
        <f t="shared" si="13"/>
        <v>19.916673826261295</v>
      </c>
      <c r="E188" s="129"/>
      <c r="F188" s="4"/>
      <c r="G188" s="4"/>
      <c r="H188" s="4"/>
      <c r="I188" s="4"/>
      <c r="J188" s="4"/>
      <c r="K188" s="4"/>
      <c r="L188" s="4"/>
      <c r="M188" s="4"/>
      <c r="N188" s="4"/>
      <c r="O188" s="4"/>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c r="CS188" s="178"/>
      <c r="CT188" s="178"/>
      <c r="CU188" s="178"/>
      <c r="CV188" s="178"/>
      <c r="CW188" s="178"/>
      <c r="CX188" s="178"/>
      <c r="CY188" s="178"/>
      <c r="CZ188" s="178"/>
      <c r="DA188" s="178"/>
      <c r="DB188" s="178"/>
      <c r="DC188" s="178"/>
      <c r="DD188" s="178"/>
      <c r="DE188" s="178"/>
      <c r="DF188" s="178"/>
      <c r="DG188" s="178"/>
      <c r="DH188" s="178"/>
      <c r="DI188" s="178"/>
      <c r="DJ188" s="178"/>
      <c r="DK188" s="178"/>
      <c r="DL188" s="178"/>
      <c r="DM188" s="178"/>
      <c r="DN188" s="178"/>
      <c r="DO188" s="178"/>
      <c r="DP188" s="178"/>
      <c r="DQ188" s="178"/>
      <c r="DR188" s="178"/>
      <c r="DS188" s="178"/>
      <c r="DT188" s="178"/>
      <c r="DU188" s="178"/>
      <c r="DV188" s="178"/>
      <c r="DW188" s="178"/>
    </row>
    <row r="189" spans="1:127" ht="12" customHeight="1" x14ac:dyDescent="0.25">
      <c r="A189" s="6"/>
      <c r="B189" s="139">
        <v>1875</v>
      </c>
      <c r="C189" s="44">
        <f t="shared" si="12"/>
        <v>79.680118178520402</v>
      </c>
      <c r="D189" s="173">
        <f t="shared" si="13"/>
        <v>19.920029544630101</v>
      </c>
      <c r="E189" s="129"/>
      <c r="F189" s="4"/>
      <c r="G189" s="4"/>
      <c r="H189" s="4"/>
      <c r="I189" s="4"/>
      <c r="J189" s="4"/>
      <c r="K189" s="4"/>
      <c r="L189" s="4"/>
      <c r="M189" s="4"/>
      <c r="N189" s="4"/>
      <c r="O189" s="4"/>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c r="CS189" s="178"/>
      <c r="CT189" s="178"/>
      <c r="CU189" s="178"/>
      <c r="CV189" s="178"/>
      <c r="CW189" s="178"/>
      <c r="CX189" s="178"/>
      <c r="CY189" s="178"/>
      <c r="CZ189" s="178"/>
      <c r="DA189" s="178"/>
      <c r="DB189" s="178"/>
      <c r="DC189" s="178"/>
      <c r="DD189" s="178"/>
      <c r="DE189" s="178"/>
      <c r="DF189" s="178"/>
      <c r="DG189" s="178"/>
      <c r="DH189" s="178"/>
      <c r="DI189" s="178"/>
      <c r="DJ189" s="178"/>
      <c r="DK189" s="178"/>
      <c r="DL189" s="178"/>
      <c r="DM189" s="178"/>
      <c r="DN189" s="178"/>
      <c r="DO189" s="178"/>
      <c r="DP189" s="178"/>
      <c r="DQ189" s="178"/>
      <c r="DR189" s="178"/>
      <c r="DS189" s="178"/>
      <c r="DT189" s="178"/>
      <c r="DU189" s="178"/>
      <c r="DV189" s="178"/>
      <c r="DW189" s="178"/>
    </row>
    <row r="190" spans="1:127" ht="12" customHeight="1" x14ac:dyDescent="0.25">
      <c r="A190" s="6"/>
      <c r="B190" s="139">
        <v>1900</v>
      </c>
      <c r="C190" s="44">
        <f t="shared" si="12"/>
        <v>79.693154250498395</v>
      </c>
      <c r="D190" s="173">
        <f t="shared" si="13"/>
        <v>19.923288562624599</v>
      </c>
      <c r="E190" s="129"/>
      <c r="F190" s="4"/>
      <c r="G190" s="4"/>
      <c r="H190" s="4"/>
      <c r="I190" s="4"/>
      <c r="J190" s="4"/>
      <c r="K190" s="4"/>
      <c r="L190" s="4"/>
      <c r="M190" s="4"/>
      <c r="N190" s="4"/>
      <c r="O190" s="4"/>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c r="CS190" s="178"/>
      <c r="CT190" s="178"/>
      <c r="CU190" s="178"/>
      <c r="CV190" s="178"/>
      <c r="CW190" s="178"/>
      <c r="CX190" s="178"/>
      <c r="CY190" s="178"/>
      <c r="CZ190" s="178"/>
      <c r="DA190" s="178"/>
      <c r="DB190" s="178"/>
      <c r="DC190" s="178"/>
      <c r="DD190" s="178"/>
      <c r="DE190" s="178"/>
      <c r="DF190" s="178"/>
      <c r="DG190" s="178"/>
      <c r="DH190" s="178"/>
      <c r="DI190" s="178"/>
      <c r="DJ190" s="178"/>
      <c r="DK190" s="178"/>
      <c r="DL190" s="178"/>
      <c r="DM190" s="178"/>
      <c r="DN190" s="178"/>
      <c r="DO190" s="178"/>
      <c r="DP190" s="178"/>
      <c r="DQ190" s="178"/>
      <c r="DR190" s="178"/>
      <c r="DS190" s="178"/>
      <c r="DT190" s="178"/>
      <c r="DU190" s="178"/>
      <c r="DV190" s="178"/>
      <c r="DW190" s="178"/>
    </row>
    <row r="191" spans="1:127" ht="12" customHeight="1" x14ac:dyDescent="0.25">
      <c r="A191" s="6"/>
      <c r="B191" s="139">
        <v>1925</v>
      </c>
      <c r="C191" s="44">
        <f t="shared" si="12"/>
        <v>79.705819983477539</v>
      </c>
      <c r="D191" s="173">
        <f t="shared" si="13"/>
        <v>19.926454995869385</v>
      </c>
      <c r="E191" s="129"/>
      <c r="F191" s="4"/>
      <c r="G191" s="4"/>
      <c r="H191" s="4"/>
      <c r="I191" s="4"/>
      <c r="J191" s="4"/>
      <c r="K191" s="4"/>
      <c r="L191" s="4"/>
      <c r="M191" s="4"/>
      <c r="N191" s="4"/>
      <c r="O191" s="4"/>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c r="CS191" s="178"/>
      <c r="CT191" s="178"/>
      <c r="CU191" s="178"/>
      <c r="CV191" s="178"/>
      <c r="CW191" s="178"/>
      <c r="CX191" s="178"/>
      <c r="CY191" s="178"/>
      <c r="CZ191" s="178"/>
      <c r="DA191" s="178"/>
      <c r="DB191" s="178"/>
      <c r="DC191" s="178"/>
      <c r="DD191" s="178"/>
      <c r="DE191" s="178"/>
      <c r="DF191" s="178"/>
      <c r="DG191" s="178"/>
      <c r="DH191" s="178"/>
      <c r="DI191" s="178"/>
      <c r="DJ191" s="178"/>
      <c r="DK191" s="178"/>
      <c r="DL191" s="178"/>
      <c r="DM191" s="178"/>
      <c r="DN191" s="178"/>
      <c r="DO191" s="178"/>
      <c r="DP191" s="178"/>
      <c r="DQ191" s="178"/>
      <c r="DR191" s="178"/>
      <c r="DS191" s="178"/>
      <c r="DT191" s="178"/>
      <c r="DU191" s="178"/>
      <c r="DV191" s="178"/>
      <c r="DW191" s="178"/>
    </row>
    <row r="192" spans="1:127" ht="12" customHeight="1" x14ac:dyDescent="0.25">
      <c r="A192" s="6"/>
      <c r="B192" s="139">
        <v>1950</v>
      </c>
      <c r="C192" s="44">
        <f t="shared" si="12"/>
        <v>79.718130919880153</v>
      </c>
      <c r="D192" s="173">
        <f t="shared" si="13"/>
        <v>19.929532729970038</v>
      </c>
      <c r="E192" s="129"/>
      <c r="F192" s="4"/>
      <c r="G192" s="4"/>
      <c r="H192" s="4"/>
      <c r="I192" s="4"/>
      <c r="J192" s="4"/>
      <c r="K192" s="4"/>
      <c r="L192" s="4"/>
      <c r="M192" s="4"/>
      <c r="N192" s="4"/>
      <c r="O192" s="4"/>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c r="CS192" s="178"/>
      <c r="CT192" s="178"/>
      <c r="CU192" s="178"/>
      <c r="CV192" s="178"/>
      <c r="CW192" s="178"/>
      <c r="CX192" s="178"/>
      <c r="CY192" s="178"/>
      <c r="CZ192" s="178"/>
      <c r="DA192" s="178"/>
      <c r="DB192" s="178"/>
      <c r="DC192" s="178"/>
      <c r="DD192" s="178"/>
      <c r="DE192" s="178"/>
      <c r="DF192" s="178"/>
      <c r="DG192" s="178"/>
      <c r="DH192" s="178"/>
      <c r="DI192" s="178"/>
      <c r="DJ192" s="178"/>
      <c r="DK192" s="178"/>
      <c r="DL192" s="178"/>
      <c r="DM192" s="178"/>
      <c r="DN192" s="178"/>
      <c r="DO192" s="178"/>
      <c r="DP192" s="178"/>
      <c r="DQ192" s="178"/>
      <c r="DR192" s="178"/>
      <c r="DS192" s="178"/>
      <c r="DT192" s="178"/>
      <c r="DU192" s="178"/>
      <c r="DV192" s="178"/>
      <c r="DW192" s="178"/>
    </row>
    <row r="193" spans="1:127" ht="12" customHeight="1" x14ac:dyDescent="0.25">
      <c r="A193" s="6"/>
      <c r="B193" s="139">
        <v>1975</v>
      </c>
      <c r="C193" s="44">
        <f t="shared" si="12"/>
        <v>79.730101745373872</v>
      </c>
      <c r="D193" s="173">
        <f t="shared" si="13"/>
        <v>19.932525436343468</v>
      </c>
      <c r="E193" s="129"/>
      <c r="F193" s="4"/>
      <c r="G193" s="4"/>
      <c r="H193" s="4"/>
      <c r="I193" s="4"/>
      <c r="J193" s="4"/>
      <c r="K193" s="4"/>
      <c r="L193" s="4"/>
      <c r="M193" s="4"/>
      <c r="N193" s="4"/>
      <c r="O193" s="4"/>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c r="CS193" s="178"/>
      <c r="CT193" s="178"/>
      <c r="CU193" s="178"/>
      <c r="CV193" s="178"/>
      <c r="CW193" s="178"/>
      <c r="CX193" s="178"/>
      <c r="CY193" s="178"/>
      <c r="CZ193" s="178"/>
      <c r="DA193" s="178"/>
      <c r="DB193" s="178"/>
      <c r="DC193" s="178"/>
      <c r="DD193" s="178"/>
      <c r="DE193" s="178"/>
      <c r="DF193" s="178"/>
      <c r="DG193" s="178"/>
      <c r="DH193" s="178"/>
      <c r="DI193" s="178"/>
      <c r="DJ193" s="178"/>
      <c r="DK193" s="178"/>
      <c r="DL193" s="178"/>
      <c r="DM193" s="178"/>
      <c r="DN193" s="178"/>
      <c r="DO193" s="178"/>
      <c r="DP193" s="178"/>
      <c r="DQ193" s="178"/>
      <c r="DR193" s="178"/>
      <c r="DS193" s="178"/>
      <c r="DT193" s="178"/>
      <c r="DU193" s="178"/>
      <c r="DV193" s="178"/>
      <c r="DW193" s="178"/>
    </row>
    <row r="194" spans="1:127" ht="12" customHeight="1" x14ac:dyDescent="0.25">
      <c r="A194" s="6"/>
      <c r="B194" s="139">
        <v>2000</v>
      </c>
      <c r="C194" s="44">
        <f t="shared" si="12"/>
        <v>79.74174634703931</v>
      </c>
      <c r="D194" s="173">
        <f t="shared" si="13"/>
        <v>19.935436586759828</v>
      </c>
      <c r="E194" s="129"/>
      <c r="F194" s="4"/>
      <c r="G194" s="4"/>
      <c r="H194" s="4"/>
      <c r="I194" s="4"/>
      <c r="J194" s="4"/>
      <c r="K194" s="4"/>
      <c r="L194" s="4"/>
      <c r="M194" s="4"/>
      <c r="N194" s="4"/>
      <c r="O194" s="4"/>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c r="CS194" s="178"/>
      <c r="CT194" s="178"/>
      <c r="CU194" s="178"/>
      <c r="CV194" s="178"/>
      <c r="CW194" s="178"/>
      <c r="CX194" s="178"/>
      <c r="CY194" s="178"/>
      <c r="CZ194" s="178"/>
      <c r="DA194" s="178"/>
      <c r="DB194" s="178"/>
      <c r="DC194" s="178"/>
      <c r="DD194" s="178"/>
      <c r="DE194" s="178"/>
      <c r="DF194" s="178"/>
      <c r="DG194" s="178"/>
      <c r="DH194" s="178"/>
      <c r="DI194" s="178"/>
      <c r="DJ194" s="178"/>
      <c r="DK194" s="178"/>
      <c r="DL194" s="178"/>
      <c r="DM194" s="178"/>
      <c r="DN194" s="178"/>
      <c r="DO194" s="178"/>
      <c r="DP194" s="178"/>
      <c r="DQ194" s="178"/>
      <c r="DR194" s="178"/>
      <c r="DS194" s="178"/>
      <c r="DT194" s="178"/>
      <c r="DU194" s="178"/>
      <c r="DV194" s="178"/>
      <c r="DW194" s="178"/>
    </row>
    <row r="195" spans="1:127" ht="12" customHeight="1" x14ac:dyDescent="0.25">
      <c r="A195" s="6"/>
      <c r="B195" s="139">
        <v>2025</v>
      </c>
      <c r="C195" s="44">
        <f t="shared" si="12"/>
        <v>79.753077866867883</v>
      </c>
      <c r="D195" s="173">
        <f t="shared" si="13"/>
        <v>19.938269466716971</v>
      </c>
      <c r="E195" s="129"/>
      <c r="F195" s="4"/>
      <c r="G195" s="4"/>
      <c r="H195" s="4"/>
      <c r="I195" s="4"/>
      <c r="J195" s="4"/>
      <c r="K195" s="4"/>
      <c r="L195" s="4"/>
      <c r="M195" s="4"/>
      <c r="N195" s="4"/>
      <c r="O195" s="4"/>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c r="CS195" s="178"/>
      <c r="CT195" s="178"/>
      <c r="CU195" s="178"/>
      <c r="CV195" s="178"/>
      <c r="CW195" s="178"/>
      <c r="CX195" s="178"/>
      <c r="CY195" s="178"/>
      <c r="CZ195" s="178"/>
      <c r="DA195" s="178"/>
      <c r="DB195" s="178"/>
      <c r="DC195" s="178"/>
      <c r="DD195" s="178"/>
      <c r="DE195" s="178"/>
      <c r="DF195" s="178"/>
      <c r="DG195" s="178"/>
      <c r="DH195" s="178"/>
      <c r="DI195" s="178"/>
      <c r="DJ195" s="178"/>
      <c r="DK195" s="178"/>
      <c r="DL195" s="178"/>
      <c r="DM195" s="178"/>
      <c r="DN195" s="178"/>
      <c r="DO195" s="178"/>
      <c r="DP195" s="178"/>
      <c r="DQ195" s="178"/>
      <c r="DR195" s="178"/>
      <c r="DS195" s="178"/>
      <c r="DT195" s="178"/>
      <c r="DU195" s="178"/>
      <c r="DV195" s="178"/>
      <c r="DW195" s="178"/>
    </row>
    <row r="196" spans="1:127" ht="12" customHeight="1" x14ac:dyDescent="0.25">
      <c r="A196" s="6"/>
      <c r="B196" s="139">
        <v>2050</v>
      </c>
      <c r="C196" s="44">
        <f t="shared" si="12"/>
        <v>79.764108751020188</v>
      </c>
      <c r="D196" s="173">
        <f t="shared" si="13"/>
        <v>19.941027187755047</v>
      </c>
      <c r="E196" s="129"/>
      <c r="F196" s="4"/>
      <c r="G196" s="4"/>
      <c r="H196" s="4"/>
      <c r="I196" s="4"/>
      <c r="J196" s="4"/>
      <c r="K196" s="4"/>
      <c r="L196" s="4"/>
      <c r="M196" s="4"/>
      <c r="N196" s="4"/>
      <c r="O196" s="4"/>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c r="CS196" s="178"/>
      <c r="CT196" s="178"/>
      <c r="CU196" s="178"/>
      <c r="CV196" s="178"/>
      <c r="CW196" s="178"/>
      <c r="CX196" s="178"/>
      <c r="CY196" s="178"/>
      <c r="CZ196" s="178"/>
      <c r="DA196" s="178"/>
      <c r="DB196" s="178"/>
      <c r="DC196" s="178"/>
      <c r="DD196" s="178"/>
      <c r="DE196" s="178"/>
      <c r="DF196" s="178"/>
      <c r="DG196" s="178"/>
      <c r="DH196" s="178"/>
      <c r="DI196" s="178"/>
      <c r="DJ196" s="178"/>
      <c r="DK196" s="178"/>
      <c r="DL196" s="178"/>
      <c r="DM196" s="178"/>
      <c r="DN196" s="178"/>
      <c r="DO196" s="178"/>
      <c r="DP196" s="178"/>
      <c r="DQ196" s="178"/>
      <c r="DR196" s="178"/>
      <c r="DS196" s="178"/>
      <c r="DT196" s="178"/>
      <c r="DU196" s="178"/>
      <c r="DV196" s="178"/>
      <c r="DW196" s="178"/>
    </row>
    <row r="197" spans="1:127" ht="12" customHeight="1" x14ac:dyDescent="0.25">
      <c r="A197" s="6"/>
      <c r="B197" s="139">
        <v>2075</v>
      </c>
      <c r="C197" s="44">
        <f t="shared" si="12"/>
        <v>79.77485079523089</v>
      </c>
      <c r="D197" s="173">
        <f t="shared" si="13"/>
        <v>19.943712698807722</v>
      </c>
      <c r="E197" s="129"/>
      <c r="F197" s="4"/>
      <c r="G197" s="4"/>
      <c r="H197" s="4"/>
      <c r="I197" s="4"/>
      <c r="J197" s="4"/>
      <c r="K197" s="4"/>
      <c r="L197" s="4"/>
      <c r="M197" s="4"/>
      <c r="N197" s="4"/>
      <c r="O197" s="4"/>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c r="CS197" s="178"/>
      <c r="CT197" s="178"/>
      <c r="CU197" s="178"/>
      <c r="CV197" s="178"/>
      <c r="CW197" s="178"/>
      <c r="CX197" s="178"/>
      <c r="CY197" s="178"/>
      <c r="CZ197" s="178"/>
      <c r="DA197" s="178"/>
      <c r="DB197" s="178"/>
      <c r="DC197" s="178"/>
      <c r="DD197" s="178"/>
      <c r="DE197" s="178"/>
      <c r="DF197" s="178"/>
      <c r="DG197" s="178"/>
      <c r="DH197" s="178"/>
      <c r="DI197" s="178"/>
      <c r="DJ197" s="178"/>
      <c r="DK197" s="178"/>
      <c r="DL197" s="178"/>
      <c r="DM197" s="178"/>
      <c r="DN197" s="178"/>
      <c r="DO197" s="178"/>
      <c r="DP197" s="178"/>
      <c r="DQ197" s="178"/>
      <c r="DR197" s="178"/>
      <c r="DS197" s="178"/>
      <c r="DT197" s="178"/>
      <c r="DU197" s="178"/>
      <c r="DV197" s="178"/>
      <c r="DW197" s="178"/>
    </row>
    <row r="198" spans="1:127" ht="12" customHeight="1" x14ac:dyDescent="0.25">
      <c r="A198" s="6"/>
      <c r="B198" s="139">
        <v>2100</v>
      </c>
      <c r="C198" s="44">
        <f t="shared" si="12"/>
        <v>79.785315186708345</v>
      </c>
      <c r="D198" s="173">
        <f t="shared" si="13"/>
        <v>19.946328796677086</v>
      </c>
      <c r="E198" s="129"/>
      <c r="F198" s="4"/>
      <c r="G198" s="4"/>
      <c r="H198" s="4"/>
      <c r="I198" s="4"/>
      <c r="J198" s="4"/>
      <c r="K198" s="4"/>
      <c r="L198" s="4"/>
      <c r="M198" s="4"/>
      <c r="N198" s="4"/>
      <c r="O198" s="4"/>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c r="CS198" s="178"/>
      <c r="CT198" s="178"/>
      <c r="CU198" s="178"/>
      <c r="CV198" s="178"/>
      <c r="CW198" s="178"/>
      <c r="CX198" s="178"/>
      <c r="CY198" s="178"/>
      <c r="CZ198" s="178"/>
      <c r="DA198" s="178"/>
      <c r="DB198" s="178"/>
      <c r="DC198" s="178"/>
      <c r="DD198" s="178"/>
      <c r="DE198" s="178"/>
      <c r="DF198" s="178"/>
      <c r="DG198" s="178"/>
      <c r="DH198" s="178"/>
      <c r="DI198" s="178"/>
      <c r="DJ198" s="178"/>
      <c r="DK198" s="178"/>
      <c r="DL198" s="178"/>
      <c r="DM198" s="178"/>
      <c r="DN198" s="178"/>
      <c r="DO198" s="178"/>
      <c r="DP198" s="178"/>
      <c r="DQ198" s="178"/>
      <c r="DR198" s="178"/>
      <c r="DS198" s="178"/>
      <c r="DT198" s="178"/>
      <c r="DU198" s="178"/>
      <c r="DV198" s="178"/>
      <c r="DW198" s="178"/>
    </row>
    <row r="199" spans="1:127" ht="12" customHeight="1" x14ac:dyDescent="0.25">
      <c r="A199" s="6"/>
      <c r="B199" s="139">
        <v>2125</v>
      </c>
      <c r="C199" s="44">
        <f t="shared" si="12"/>
        <v>79.795512542839106</v>
      </c>
      <c r="D199" s="173">
        <f t="shared" si="13"/>
        <v>19.948878135709776</v>
      </c>
      <c r="E199" s="129"/>
      <c r="F199" s="4"/>
      <c r="G199" s="4"/>
      <c r="H199" s="4"/>
      <c r="I199" s="4"/>
      <c r="J199" s="4"/>
      <c r="K199" s="4"/>
      <c r="L199" s="4"/>
      <c r="M199" s="4"/>
      <c r="N199" s="4"/>
      <c r="O199" s="4"/>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c r="CS199" s="178"/>
      <c r="CT199" s="178"/>
      <c r="CU199" s="178"/>
      <c r="CV199" s="178"/>
      <c r="CW199" s="178"/>
      <c r="CX199" s="178"/>
      <c r="CY199" s="178"/>
      <c r="CZ199" s="178"/>
      <c r="DA199" s="178"/>
      <c r="DB199" s="178"/>
      <c r="DC199" s="178"/>
      <c r="DD199" s="178"/>
      <c r="DE199" s="178"/>
      <c r="DF199" s="178"/>
      <c r="DG199" s="178"/>
      <c r="DH199" s="178"/>
      <c r="DI199" s="178"/>
      <c r="DJ199" s="178"/>
      <c r="DK199" s="178"/>
      <c r="DL199" s="178"/>
      <c r="DM199" s="178"/>
      <c r="DN199" s="178"/>
      <c r="DO199" s="178"/>
      <c r="DP199" s="178"/>
      <c r="DQ199" s="178"/>
      <c r="DR199" s="178"/>
      <c r="DS199" s="178"/>
      <c r="DT199" s="178"/>
      <c r="DU199" s="178"/>
      <c r="DV199" s="178"/>
      <c r="DW199" s="178"/>
    </row>
    <row r="200" spans="1:127" ht="12" customHeight="1" x14ac:dyDescent="0.25">
      <c r="A200" s="6"/>
      <c r="B200" s="139">
        <v>2150</v>
      </c>
      <c r="C200" s="44">
        <f t="shared" si="12"/>
        <v>79.805452946978036</v>
      </c>
      <c r="D200" s="173">
        <f t="shared" si="13"/>
        <v>19.951363236744509</v>
      </c>
      <c r="E200" s="129"/>
      <c r="F200" s="4"/>
      <c r="G200" s="4"/>
      <c r="H200" s="4"/>
      <c r="I200" s="4"/>
      <c r="J200" s="4"/>
      <c r="K200" s="4"/>
      <c r="L200" s="4"/>
      <c r="M200" s="4"/>
      <c r="N200" s="4"/>
      <c r="O200" s="4"/>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c r="CS200" s="178"/>
      <c r="CT200" s="178"/>
      <c r="CU200" s="178"/>
      <c r="CV200" s="178"/>
      <c r="CW200" s="178"/>
      <c r="CX200" s="178"/>
      <c r="CY200" s="178"/>
      <c r="CZ200" s="178"/>
      <c r="DA200" s="178"/>
      <c r="DB200" s="178"/>
      <c r="DC200" s="178"/>
      <c r="DD200" s="178"/>
      <c r="DE200" s="178"/>
      <c r="DF200" s="178"/>
      <c r="DG200" s="178"/>
      <c r="DH200" s="178"/>
      <c r="DI200" s="178"/>
      <c r="DJ200" s="178"/>
      <c r="DK200" s="178"/>
      <c r="DL200" s="178"/>
      <c r="DM200" s="178"/>
      <c r="DN200" s="178"/>
      <c r="DO200" s="178"/>
      <c r="DP200" s="178"/>
      <c r="DQ200" s="178"/>
      <c r="DR200" s="178"/>
      <c r="DS200" s="178"/>
      <c r="DT200" s="178"/>
      <c r="DU200" s="178"/>
      <c r="DV200" s="178"/>
      <c r="DW200" s="178"/>
    </row>
    <row r="201" spans="1:127" ht="12" customHeight="1" x14ac:dyDescent="0.25">
      <c r="A201" s="6"/>
      <c r="B201" s="139">
        <v>2175</v>
      </c>
      <c r="C201" s="44">
        <f t="shared" si="12"/>
        <v>79.815145981577217</v>
      </c>
      <c r="D201" s="173">
        <f t="shared" si="13"/>
        <v>19.953786495394304</v>
      </c>
      <c r="E201" s="129"/>
      <c r="F201" s="4"/>
      <c r="G201" s="4"/>
      <c r="H201" s="4"/>
      <c r="I201" s="4"/>
      <c r="J201" s="4"/>
      <c r="K201" s="4"/>
      <c r="L201" s="4"/>
      <c r="M201" s="4"/>
      <c r="N201" s="4"/>
      <c r="O201" s="4"/>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c r="CS201" s="178"/>
      <c r="CT201" s="178"/>
      <c r="CU201" s="178"/>
      <c r="CV201" s="178"/>
      <c r="CW201" s="178"/>
      <c r="CX201" s="178"/>
      <c r="CY201" s="178"/>
      <c r="CZ201" s="178"/>
      <c r="DA201" s="178"/>
      <c r="DB201" s="178"/>
      <c r="DC201" s="178"/>
      <c r="DD201" s="178"/>
      <c r="DE201" s="178"/>
      <c r="DF201" s="178"/>
      <c r="DG201" s="178"/>
      <c r="DH201" s="178"/>
      <c r="DI201" s="178"/>
      <c r="DJ201" s="178"/>
      <c r="DK201" s="178"/>
      <c r="DL201" s="178"/>
      <c r="DM201" s="178"/>
      <c r="DN201" s="178"/>
      <c r="DO201" s="178"/>
      <c r="DP201" s="178"/>
      <c r="DQ201" s="178"/>
      <c r="DR201" s="178"/>
      <c r="DS201" s="178"/>
      <c r="DT201" s="178"/>
      <c r="DU201" s="178"/>
      <c r="DV201" s="178"/>
      <c r="DW201" s="178"/>
    </row>
    <row r="202" spans="1:127" ht="12" customHeight="1" x14ac:dyDescent="0.25">
      <c r="A202" s="6"/>
      <c r="B202" s="139">
        <v>2200</v>
      </c>
      <c r="C202" s="44">
        <f t="shared" si="12"/>
        <v>79.824600758880777</v>
      </c>
      <c r="D202" s="173">
        <f t="shared" si="13"/>
        <v>19.956150189720194</v>
      </c>
      <c r="E202" s="129"/>
      <c r="F202" s="4"/>
      <c r="G202" s="4"/>
      <c r="H202" s="4"/>
      <c r="I202" s="4"/>
      <c r="J202" s="4"/>
      <c r="K202" s="4"/>
      <c r="L202" s="4"/>
      <c r="M202" s="4"/>
      <c r="N202" s="4"/>
      <c r="O202" s="4"/>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c r="CS202" s="178"/>
      <c r="CT202" s="178"/>
      <c r="CU202" s="178"/>
      <c r="CV202" s="178"/>
      <c r="CW202" s="178"/>
      <c r="CX202" s="178"/>
      <c r="CY202" s="178"/>
      <c r="CZ202" s="178"/>
      <c r="DA202" s="178"/>
      <c r="DB202" s="178"/>
      <c r="DC202" s="178"/>
      <c r="DD202" s="178"/>
      <c r="DE202" s="178"/>
      <c r="DF202" s="178"/>
      <c r="DG202" s="178"/>
      <c r="DH202" s="178"/>
      <c r="DI202" s="178"/>
      <c r="DJ202" s="178"/>
      <c r="DK202" s="178"/>
      <c r="DL202" s="178"/>
      <c r="DM202" s="178"/>
      <c r="DN202" s="178"/>
      <c r="DO202" s="178"/>
      <c r="DP202" s="178"/>
      <c r="DQ202" s="178"/>
      <c r="DR202" s="178"/>
      <c r="DS202" s="178"/>
      <c r="DT202" s="178"/>
      <c r="DU202" s="178"/>
      <c r="DV202" s="178"/>
      <c r="DW202" s="178"/>
    </row>
    <row r="203" spans="1:127" ht="12" customHeight="1" x14ac:dyDescent="0.25">
      <c r="A203" s="6"/>
      <c r="B203" s="139">
        <v>2225</v>
      </c>
      <c r="C203" s="174">
        <f t="shared" si="12"/>
        <v>79.833825949391681</v>
      </c>
      <c r="D203" s="175">
        <f t="shared" si="13"/>
        <v>19.95845648734792</v>
      </c>
      <c r="E203" s="129"/>
      <c r="F203" s="4"/>
      <c r="G203" s="4"/>
      <c r="H203" s="4"/>
      <c r="I203" s="4"/>
      <c r="J203" s="4"/>
      <c r="K203" s="4"/>
      <c r="L203" s="4"/>
      <c r="M203" s="4"/>
      <c r="N203" s="4"/>
      <c r="O203" s="4"/>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c r="CS203" s="178"/>
      <c r="CT203" s="178"/>
      <c r="CU203" s="178"/>
      <c r="CV203" s="178"/>
      <c r="CW203" s="178"/>
      <c r="CX203" s="178"/>
      <c r="CY203" s="178"/>
      <c r="CZ203" s="178"/>
      <c r="DA203" s="178"/>
      <c r="DB203" s="178"/>
      <c r="DC203" s="178"/>
      <c r="DD203" s="178"/>
      <c r="DE203" s="178"/>
      <c r="DF203" s="178"/>
      <c r="DG203" s="178"/>
      <c r="DH203" s="178"/>
      <c r="DI203" s="178"/>
      <c r="DJ203" s="178"/>
      <c r="DK203" s="178"/>
      <c r="DL203" s="178"/>
      <c r="DM203" s="178"/>
      <c r="DN203" s="178"/>
      <c r="DO203" s="178"/>
      <c r="DP203" s="178"/>
      <c r="DQ203" s="178"/>
      <c r="DR203" s="178"/>
      <c r="DS203" s="178"/>
      <c r="DT203" s="178"/>
      <c r="DU203" s="178"/>
      <c r="DV203" s="178"/>
      <c r="DW203" s="178"/>
    </row>
    <row r="204" spans="1:127" ht="12" customHeight="1" x14ac:dyDescent="0.25">
      <c r="A204" s="178"/>
      <c r="B204" s="178"/>
      <c r="C204" s="178"/>
      <c r="D204" s="178"/>
      <c r="E204" s="178"/>
      <c r="F204" s="178"/>
      <c r="G204" s="178"/>
      <c r="H204" s="178"/>
      <c r="I204" s="17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c r="CS204" s="178"/>
      <c r="CT204" s="178"/>
      <c r="CU204" s="178"/>
      <c r="CV204" s="178"/>
      <c r="CW204" s="178"/>
      <c r="CX204" s="178"/>
      <c r="CY204" s="178"/>
      <c r="CZ204" s="178"/>
      <c r="DA204" s="178"/>
      <c r="DB204" s="178"/>
      <c r="DC204" s="178"/>
      <c r="DD204" s="178"/>
      <c r="DE204" s="178"/>
      <c r="DF204" s="178"/>
      <c r="DG204" s="178"/>
      <c r="DH204" s="178"/>
      <c r="DI204" s="178"/>
      <c r="DJ204" s="178"/>
      <c r="DK204" s="178"/>
      <c r="DL204" s="178"/>
      <c r="DM204" s="178"/>
      <c r="DN204" s="178"/>
      <c r="DO204" s="178"/>
      <c r="DP204" s="178"/>
      <c r="DQ204" s="178"/>
      <c r="DR204" s="178"/>
      <c r="DS204" s="178"/>
      <c r="DT204" s="178"/>
      <c r="DU204" s="178"/>
      <c r="DV204" s="178"/>
      <c r="DW204" s="178"/>
    </row>
    <row r="205" spans="1:127" ht="12" customHeight="1" x14ac:dyDescent="0.25">
      <c r="A205" s="178"/>
      <c r="B205" s="178"/>
      <c r="C205" s="178"/>
      <c r="D205" s="178"/>
      <c r="E205" s="178"/>
      <c r="F205" s="178"/>
      <c r="G205" s="178"/>
      <c r="H205" s="178"/>
      <c r="I205" s="17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c r="CS205" s="178"/>
      <c r="CT205" s="178"/>
      <c r="CU205" s="178"/>
      <c r="CV205" s="178"/>
      <c r="CW205" s="178"/>
      <c r="CX205" s="178"/>
      <c r="CY205" s="178"/>
      <c r="CZ205" s="178"/>
      <c r="DA205" s="178"/>
      <c r="DB205" s="178"/>
      <c r="DC205" s="178"/>
      <c r="DD205" s="178"/>
      <c r="DE205" s="178"/>
      <c r="DF205" s="178"/>
      <c r="DG205" s="178"/>
      <c r="DH205" s="178"/>
      <c r="DI205" s="178"/>
      <c r="DJ205" s="178"/>
      <c r="DK205" s="178"/>
      <c r="DL205" s="178"/>
      <c r="DM205" s="178"/>
      <c r="DN205" s="178"/>
      <c r="DO205" s="178"/>
      <c r="DP205" s="178"/>
      <c r="DQ205" s="178"/>
      <c r="DR205" s="178"/>
      <c r="DS205" s="178"/>
      <c r="DT205" s="178"/>
      <c r="DU205" s="178"/>
      <c r="DV205" s="178"/>
      <c r="DW205" s="178"/>
    </row>
    <row r="206" spans="1:127" ht="12" customHeight="1" x14ac:dyDescent="0.25">
      <c r="A206" s="178"/>
      <c r="B206" s="178"/>
      <c r="C206" s="178"/>
      <c r="D206" s="178"/>
      <c r="E206" s="178"/>
      <c r="F206" s="178"/>
      <c r="G206" s="178"/>
      <c r="H206" s="178"/>
      <c r="I206" s="17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c r="CS206" s="178"/>
      <c r="CT206" s="178"/>
      <c r="CU206" s="178"/>
      <c r="CV206" s="178"/>
      <c r="CW206" s="178"/>
      <c r="CX206" s="178"/>
      <c r="CY206" s="178"/>
      <c r="CZ206" s="178"/>
      <c r="DA206" s="178"/>
      <c r="DB206" s="178"/>
      <c r="DC206" s="178"/>
      <c r="DD206" s="178"/>
      <c r="DE206" s="178"/>
      <c r="DF206" s="178"/>
      <c r="DG206" s="178"/>
      <c r="DH206" s="178"/>
      <c r="DI206" s="178"/>
      <c r="DJ206" s="178"/>
      <c r="DK206" s="178"/>
      <c r="DL206" s="178"/>
      <c r="DM206" s="178"/>
      <c r="DN206" s="178"/>
      <c r="DO206" s="178"/>
      <c r="DP206" s="178"/>
      <c r="DQ206" s="178"/>
      <c r="DR206" s="178"/>
      <c r="DS206" s="178"/>
      <c r="DT206" s="178"/>
      <c r="DU206" s="178"/>
      <c r="DV206" s="178"/>
      <c r="DW206" s="178"/>
    </row>
    <row r="207" spans="1:127" ht="12" customHeight="1" x14ac:dyDescent="0.25">
      <c r="A207" s="178"/>
      <c r="B207" s="178"/>
      <c r="C207" s="178"/>
      <c r="D207" s="178"/>
      <c r="E207" s="178"/>
      <c r="F207" s="178"/>
      <c r="G207" s="178"/>
      <c r="H207" s="178"/>
      <c r="I207" s="17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c r="CS207" s="178"/>
      <c r="CT207" s="178"/>
      <c r="CU207" s="178"/>
      <c r="CV207" s="178"/>
      <c r="CW207" s="178"/>
      <c r="CX207" s="178"/>
      <c r="CY207" s="178"/>
      <c r="CZ207" s="178"/>
      <c r="DA207" s="178"/>
      <c r="DB207" s="178"/>
      <c r="DC207" s="178"/>
      <c r="DD207" s="178"/>
      <c r="DE207" s="178"/>
      <c r="DF207" s="178"/>
      <c r="DG207" s="178"/>
      <c r="DH207" s="178"/>
      <c r="DI207" s="178"/>
      <c r="DJ207" s="178"/>
      <c r="DK207" s="178"/>
      <c r="DL207" s="178"/>
      <c r="DM207" s="178"/>
      <c r="DN207" s="178"/>
      <c r="DO207" s="178"/>
      <c r="DP207" s="178"/>
      <c r="DQ207" s="178"/>
      <c r="DR207" s="178"/>
      <c r="DS207" s="178"/>
      <c r="DT207" s="178"/>
      <c r="DU207" s="178"/>
      <c r="DV207" s="178"/>
      <c r="DW207" s="178"/>
    </row>
    <row r="208" spans="1:127" ht="12" customHeight="1" x14ac:dyDescent="0.25">
      <c r="A208" s="178"/>
      <c r="B208" s="178"/>
      <c r="C208" s="178"/>
      <c r="D208" s="178"/>
      <c r="E208" s="178"/>
      <c r="F208" s="178"/>
      <c r="G208" s="178"/>
      <c r="H208" s="178"/>
      <c r="I208" s="17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c r="CS208" s="178"/>
      <c r="CT208" s="178"/>
      <c r="CU208" s="178"/>
      <c r="CV208" s="178"/>
      <c r="CW208" s="178"/>
      <c r="CX208" s="178"/>
      <c r="CY208" s="178"/>
      <c r="CZ208" s="178"/>
      <c r="DA208" s="178"/>
      <c r="DB208" s="178"/>
      <c r="DC208" s="178"/>
      <c r="DD208" s="178"/>
      <c r="DE208" s="178"/>
      <c r="DF208" s="178"/>
      <c r="DG208" s="178"/>
      <c r="DH208" s="178"/>
      <c r="DI208" s="178"/>
      <c r="DJ208" s="178"/>
      <c r="DK208" s="178"/>
      <c r="DL208" s="178"/>
      <c r="DM208" s="178"/>
      <c r="DN208" s="178"/>
      <c r="DO208" s="178"/>
      <c r="DP208" s="178"/>
      <c r="DQ208" s="178"/>
      <c r="DR208" s="178"/>
      <c r="DS208" s="178"/>
      <c r="DT208" s="178"/>
      <c r="DU208" s="178"/>
      <c r="DV208" s="178"/>
      <c r="DW208" s="178"/>
    </row>
    <row r="209" spans="1:127" ht="12" customHeight="1" x14ac:dyDescent="0.25">
      <c r="A209" s="178"/>
      <c r="B209" s="178"/>
      <c r="C209" s="178"/>
      <c r="D209" s="178"/>
      <c r="E209" s="178"/>
      <c r="F209" s="178"/>
      <c r="G209" s="178"/>
      <c r="H209" s="178"/>
      <c r="I209" s="17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c r="CS209" s="178"/>
      <c r="CT209" s="178"/>
      <c r="CU209" s="178"/>
      <c r="CV209" s="178"/>
      <c r="CW209" s="178"/>
      <c r="CX209" s="178"/>
      <c r="CY209" s="178"/>
      <c r="CZ209" s="178"/>
      <c r="DA209" s="178"/>
      <c r="DB209" s="178"/>
      <c r="DC209" s="178"/>
      <c r="DD209" s="178"/>
      <c r="DE209" s="178"/>
      <c r="DF209" s="178"/>
      <c r="DG209" s="178"/>
      <c r="DH209" s="178"/>
      <c r="DI209" s="178"/>
      <c r="DJ209" s="178"/>
      <c r="DK209" s="178"/>
      <c r="DL209" s="178"/>
      <c r="DM209" s="178"/>
      <c r="DN209" s="178"/>
      <c r="DO209" s="178"/>
      <c r="DP209" s="178"/>
      <c r="DQ209" s="178"/>
      <c r="DR209" s="178"/>
      <c r="DS209" s="178"/>
      <c r="DT209" s="178"/>
      <c r="DU209" s="178"/>
      <c r="DV209" s="178"/>
      <c r="DW209" s="178"/>
    </row>
    <row r="210" spans="1:127" ht="12" customHeight="1" x14ac:dyDescent="0.25">
      <c r="A210" s="178"/>
      <c r="B210" s="178"/>
      <c r="C210" s="178"/>
      <c r="D210" s="178"/>
      <c r="E210" s="178"/>
      <c r="F210" s="178"/>
      <c r="G210" s="178"/>
      <c r="H210" s="178"/>
      <c r="I210" s="17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c r="CS210" s="178"/>
      <c r="CT210" s="178"/>
      <c r="CU210" s="178"/>
      <c r="CV210" s="178"/>
      <c r="CW210" s="178"/>
      <c r="CX210" s="178"/>
      <c r="CY210" s="178"/>
      <c r="CZ210" s="178"/>
      <c r="DA210" s="178"/>
      <c r="DB210" s="178"/>
      <c r="DC210" s="178"/>
      <c r="DD210" s="178"/>
      <c r="DE210" s="178"/>
      <c r="DF210" s="178"/>
      <c r="DG210" s="178"/>
      <c r="DH210" s="178"/>
      <c r="DI210" s="178"/>
      <c r="DJ210" s="178"/>
      <c r="DK210" s="178"/>
      <c r="DL210" s="178"/>
      <c r="DM210" s="178"/>
      <c r="DN210" s="178"/>
      <c r="DO210" s="178"/>
      <c r="DP210" s="178"/>
      <c r="DQ210" s="178"/>
      <c r="DR210" s="178"/>
      <c r="DS210" s="178"/>
      <c r="DT210" s="178"/>
      <c r="DU210" s="178"/>
      <c r="DV210" s="178"/>
      <c r="DW210" s="178"/>
    </row>
    <row r="211" spans="1:127" ht="12" customHeight="1" x14ac:dyDescent="0.25">
      <c r="A211" s="178"/>
      <c r="B211" s="178"/>
      <c r="C211" s="178"/>
      <c r="D211" s="178"/>
      <c r="E211" s="178"/>
      <c r="F211" s="178"/>
      <c r="G211" s="178"/>
      <c r="H211" s="178"/>
      <c r="I211" s="17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c r="CS211" s="178"/>
      <c r="CT211" s="178"/>
      <c r="CU211" s="178"/>
      <c r="CV211" s="178"/>
      <c r="CW211" s="178"/>
      <c r="CX211" s="178"/>
      <c r="CY211" s="178"/>
      <c r="CZ211" s="178"/>
      <c r="DA211" s="178"/>
      <c r="DB211" s="178"/>
      <c r="DC211" s="178"/>
      <c r="DD211" s="178"/>
      <c r="DE211" s="178"/>
      <c r="DF211" s="178"/>
      <c r="DG211" s="178"/>
      <c r="DH211" s="178"/>
      <c r="DI211" s="178"/>
      <c r="DJ211" s="178"/>
      <c r="DK211" s="178"/>
      <c r="DL211" s="178"/>
      <c r="DM211" s="178"/>
      <c r="DN211" s="178"/>
      <c r="DO211" s="178"/>
      <c r="DP211" s="178"/>
      <c r="DQ211" s="178"/>
      <c r="DR211" s="178"/>
      <c r="DS211" s="178"/>
      <c r="DT211" s="178"/>
      <c r="DU211" s="178"/>
      <c r="DV211" s="178"/>
      <c r="DW211" s="178"/>
    </row>
    <row r="212" spans="1:127" ht="12" customHeight="1" x14ac:dyDescent="0.25">
      <c r="A212" s="178"/>
      <c r="B212" s="178"/>
      <c r="C212" s="178"/>
      <c r="D212" s="178"/>
      <c r="E212" s="178"/>
      <c r="F212" s="178"/>
      <c r="G212" s="178"/>
      <c r="H212" s="178"/>
      <c r="I212" s="17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c r="CS212" s="178"/>
      <c r="CT212" s="178"/>
      <c r="CU212" s="178"/>
      <c r="CV212" s="178"/>
      <c r="CW212" s="178"/>
      <c r="CX212" s="178"/>
      <c r="CY212" s="178"/>
      <c r="CZ212" s="178"/>
      <c r="DA212" s="178"/>
      <c r="DB212" s="178"/>
      <c r="DC212" s="178"/>
      <c r="DD212" s="178"/>
      <c r="DE212" s="178"/>
      <c r="DF212" s="178"/>
      <c r="DG212" s="178"/>
      <c r="DH212" s="178"/>
      <c r="DI212" s="178"/>
      <c r="DJ212" s="178"/>
      <c r="DK212" s="178"/>
      <c r="DL212" s="178"/>
      <c r="DM212" s="178"/>
      <c r="DN212" s="178"/>
      <c r="DO212" s="178"/>
      <c r="DP212" s="178"/>
      <c r="DQ212" s="178"/>
      <c r="DR212" s="178"/>
      <c r="DS212" s="178"/>
      <c r="DT212" s="178"/>
      <c r="DU212" s="178"/>
      <c r="DV212" s="178"/>
      <c r="DW212" s="178"/>
    </row>
    <row r="213" spans="1:127" ht="12" customHeight="1" x14ac:dyDescent="0.25">
      <c r="A213" s="178"/>
      <c r="B213" s="178"/>
      <c r="C213" s="178"/>
      <c r="D213" s="178"/>
      <c r="E213" s="178"/>
      <c r="F213" s="178"/>
      <c r="G213" s="178"/>
      <c r="H213" s="178"/>
      <c r="I213" s="17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c r="CS213" s="178"/>
      <c r="CT213" s="178"/>
      <c r="CU213" s="178"/>
      <c r="CV213" s="178"/>
      <c r="CW213" s="178"/>
      <c r="CX213" s="178"/>
      <c r="CY213" s="178"/>
      <c r="CZ213" s="178"/>
      <c r="DA213" s="178"/>
      <c r="DB213" s="178"/>
      <c r="DC213" s="178"/>
      <c r="DD213" s="178"/>
      <c r="DE213" s="178"/>
      <c r="DF213" s="178"/>
      <c r="DG213" s="178"/>
      <c r="DH213" s="178"/>
      <c r="DI213" s="178"/>
      <c r="DJ213" s="178"/>
      <c r="DK213" s="178"/>
      <c r="DL213" s="178"/>
      <c r="DM213" s="178"/>
      <c r="DN213" s="178"/>
      <c r="DO213" s="178"/>
      <c r="DP213" s="178"/>
      <c r="DQ213" s="178"/>
      <c r="DR213" s="178"/>
      <c r="DS213" s="178"/>
      <c r="DT213" s="178"/>
      <c r="DU213" s="178"/>
      <c r="DV213" s="178"/>
      <c r="DW213" s="178"/>
    </row>
    <row r="214" spans="1:127" ht="12" customHeight="1" x14ac:dyDescent="0.25">
      <c r="A214" s="178"/>
      <c r="B214" s="178"/>
      <c r="C214" s="178"/>
      <c r="D214" s="178"/>
      <c r="E214" s="178"/>
      <c r="F214" s="178"/>
      <c r="G214" s="178"/>
      <c r="H214" s="178"/>
      <c r="I214" s="17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c r="CS214" s="178"/>
      <c r="CT214" s="178"/>
      <c r="CU214" s="178"/>
      <c r="CV214" s="178"/>
      <c r="CW214" s="178"/>
      <c r="CX214" s="178"/>
      <c r="CY214" s="178"/>
      <c r="CZ214" s="178"/>
      <c r="DA214" s="178"/>
      <c r="DB214" s="178"/>
      <c r="DC214" s="178"/>
      <c r="DD214" s="178"/>
      <c r="DE214" s="178"/>
      <c r="DF214" s="178"/>
      <c r="DG214" s="178"/>
      <c r="DH214" s="178"/>
      <c r="DI214" s="178"/>
      <c r="DJ214" s="178"/>
      <c r="DK214" s="178"/>
      <c r="DL214" s="178"/>
      <c r="DM214" s="178"/>
      <c r="DN214" s="178"/>
      <c r="DO214" s="178"/>
      <c r="DP214" s="178"/>
      <c r="DQ214" s="178"/>
      <c r="DR214" s="178"/>
      <c r="DS214" s="178"/>
      <c r="DT214" s="178"/>
      <c r="DU214" s="178"/>
      <c r="DV214" s="178"/>
      <c r="DW214" s="178"/>
    </row>
    <row r="215" spans="1:127" ht="12" customHeight="1" x14ac:dyDescent="0.25">
      <c r="A215" s="178"/>
      <c r="B215" s="178"/>
      <c r="C215" s="178"/>
      <c r="D215" s="178"/>
      <c r="E215" s="178"/>
      <c r="F215" s="178"/>
      <c r="G215" s="178"/>
      <c r="H215" s="178"/>
      <c r="I215" s="17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c r="CS215" s="178"/>
      <c r="CT215" s="178"/>
      <c r="CU215" s="178"/>
      <c r="CV215" s="178"/>
      <c r="CW215" s="178"/>
      <c r="CX215" s="178"/>
      <c r="CY215" s="178"/>
      <c r="CZ215" s="178"/>
      <c r="DA215" s="178"/>
      <c r="DB215" s="178"/>
      <c r="DC215" s="178"/>
      <c r="DD215" s="178"/>
      <c r="DE215" s="178"/>
      <c r="DF215" s="178"/>
      <c r="DG215" s="178"/>
      <c r="DH215" s="178"/>
      <c r="DI215" s="178"/>
      <c r="DJ215" s="178"/>
      <c r="DK215" s="178"/>
      <c r="DL215" s="178"/>
      <c r="DM215" s="178"/>
      <c r="DN215" s="178"/>
      <c r="DO215" s="178"/>
      <c r="DP215" s="178"/>
      <c r="DQ215" s="178"/>
      <c r="DR215" s="178"/>
      <c r="DS215" s="178"/>
      <c r="DT215" s="178"/>
      <c r="DU215" s="178"/>
      <c r="DV215" s="178"/>
      <c r="DW215" s="178"/>
    </row>
    <row r="216" spans="1:127" ht="12" customHeight="1" x14ac:dyDescent="0.25">
      <c r="A216" s="178"/>
      <c r="B216" s="178"/>
      <c r="C216" s="178"/>
      <c r="D216" s="178"/>
      <c r="E216" s="178"/>
      <c r="F216" s="178"/>
      <c r="G216" s="178"/>
      <c r="H216" s="178"/>
      <c r="I216" s="17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c r="CS216" s="178"/>
      <c r="CT216" s="178"/>
      <c r="CU216" s="178"/>
      <c r="CV216" s="178"/>
      <c r="CW216" s="178"/>
      <c r="CX216" s="178"/>
      <c r="CY216" s="178"/>
      <c r="CZ216" s="178"/>
      <c r="DA216" s="178"/>
      <c r="DB216" s="178"/>
      <c r="DC216" s="178"/>
      <c r="DD216" s="178"/>
      <c r="DE216" s="178"/>
      <c r="DF216" s="178"/>
      <c r="DG216" s="178"/>
      <c r="DH216" s="178"/>
      <c r="DI216" s="178"/>
      <c r="DJ216" s="178"/>
      <c r="DK216" s="178"/>
      <c r="DL216" s="178"/>
      <c r="DM216" s="178"/>
      <c r="DN216" s="178"/>
      <c r="DO216" s="178"/>
      <c r="DP216" s="178"/>
      <c r="DQ216" s="178"/>
      <c r="DR216" s="178"/>
      <c r="DS216" s="178"/>
      <c r="DT216" s="178"/>
      <c r="DU216" s="178"/>
      <c r="DV216" s="178"/>
      <c r="DW216" s="178"/>
    </row>
    <row r="217" spans="1:127" ht="12" customHeight="1" x14ac:dyDescent="0.25">
      <c r="A217" s="178"/>
      <c r="B217" s="178"/>
      <c r="C217" s="178"/>
      <c r="D217" s="178"/>
      <c r="E217" s="178"/>
      <c r="F217" s="178"/>
      <c r="G217" s="178"/>
      <c r="H217" s="178"/>
      <c r="I217" s="17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c r="CS217" s="178"/>
      <c r="CT217" s="178"/>
      <c r="CU217" s="178"/>
      <c r="CV217" s="178"/>
      <c r="CW217" s="178"/>
      <c r="CX217" s="178"/>
      <c r="CY217" s="178"/>
      <c r="CZ217" s="178"/>
      <c r="DA217" s="178"/>
      <c r="DB217" s="178"/>
      <c r="DC217" s="178"/>
      <c r="DD217" s="178"/>
      <c r="DE217" s="178"/>
      <c r="DF217" s="178"/>
      <c r="DG217" s="178"/>
      <c r="DH217" s="178"/>
      <c r="DI217" s="178"/>
      <c r="DJ217" s="178"/>
      <c r="DK217" s="178"/>
      <c r="DL217" s="178"/>
      <c r="DM217" s="178"/>
      <c r="DN217" s="178"/>
      <c r="DO217" s="178"/>
      <c r="DP217" s="178"/>
      <c r="DQ217" s="178"/>
      <c r="DR217" s="178"/>
      <c r="DS217" s="178"/>
      <c r="DT217" s="178"/>
      <c r="DU217" s="178"/>
      <c r="DV217" s="178"/>
      <c r="DW217" s="178"/>
    </row>
    <row r="218" spans="1:127" ht="12" customHeight="1" x14ac:dyDescent="0.25">
      <c r="A218" s="178"/>
      <c r="B218" s="178"/>
      <c r="C218" s="178"/>
      <c r="D218" s="178"/>
      <c r="E218" s="178"/>
      <c r="F218" s="178"/>
      <c r="G218" s="178"/>
      <c r="H218" s="178"/>
      <c r="I218" s="17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c r="CS218" s="178"/>
      <c r="CT218" s="178"/>
      <c r="CU218" s="178"/>
      <c r="CV218" s="178"/>
      <c r="CW218" s="178"/>
      <c r="CX218" s="178"/>
      <c r="CY218" s="178"/>
      <c r="CZ218" s="178"/>
      <c r="DA218" s="178"/>
      <c r="DB218" s="178"/>
      <c r="DC218" s="178"/>
      <c r="DD218" s="178"/>
      <c r="DE218" s="178"/>
      <c r="DF218" s="178"/>
      <c r="DG218" s="178"/>
      <c r="DH218" s="178"/>
      <c r="DI218" s="178"/>
      <c r="DJ218" s="178"/>
      <c r="DK218" s="178"/>
      <c r="DL218" s="178"/>
      <c r="DM218" s="178"/>
      <c r="DN218" s="178"/>
      <c r="DO218" s="178"/>
      <c r="DP218" s="178"/>
      <c r="DQ218" s="178"/>
      <c r="DR218" s="178"/>
      <c r="DS218" s="178"/>
      <c r="DT218" s="178"/>
      <c r="DU218" s="178"/>
      <c r="DV218" s="178"/>
      <c r="DW218" s="178"/>
    </row>
    <row r="219" spans="1:127" ht="12" customHeight="1" x14ac:dyDescent="0.25">
      <c r="A219" s="178"/>
      <c r="B219" s="178"/>
      <c r="C219" s="178"/>
      <c r="D219" s="178"/>
      <c r="E219" s="178"/>
      <c r="F219" s="178"/>
      <c r="G219" s="178"/>
      <c r="H219" s="178"/>
      <c r="I219" s="17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c r="CS219" s="178"/>
      <c r="CT219" s="178"/>
      <c r="CU219" s="178"/>
      <c r="CV219" s="178"/>
      <c r="CW219" s="178"/>
      <c r="CX219" s="178"/>
      <c r="CY219" s="178"/>
      <c r="CZ219" s="178"/>
      <c r="DA219" s="178"/>
      <c r="DB219" s="178"/>
      <c r="DC219" s="178"/>
      <c r="DD219" s="178"/>
      <c r="DE219" s="178"/>
      <c r="DF219" s="178"/>
      <c r="DG219" s="178"/>
      <c r="DH219" s="178"/>
      <c r="DI219" s="178"/>
      <c r="DJ219" s="178"/>
      <c r="DK219" s="178"/>
      <c r="DL219" s="178"/>
      <c r="DM219" s="178"/>
      <c r="DN219" s="178"/>
      <c r="DO219" s="178"/>
      <c r="DP219" s="178"/>
      <c r="DQ219" s="178"/>
      <c r="DR219" s="178"/>
      <c r="DS219" s="178"/>
      <c r="DT219" s="178"/>
      <c r="DU219" s="178"/>
      <c r="DV219" s="178"/>
      <c r="DW219" s="178"/>
    </row>
    <row r="220" spans="1:127" ht="12" customHeight="1" x14ac:dyDescent="0.25">
      <c r="A220" s="178"/>
      <c r="B220" s="178"/>
      <c r="C220" s="178"/>
      <c r="D220" s="178"/>
      <c r="E220" s="178"/>
      <c r="F220" s="178"/>
      <c r="G220" s="178"/>
      <c r="H220" s="178"/>
      <c r="I220" s="17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c r="CS220" s="178"/>
      <c r="CT220" s="178"/>
      <c r="CU220" s="178"/>
      <c r="CV220" s="178"/>
      <c r="CW220" s="178"/>
      <c r="CX220" s="178"/>
      <c r="CY220" s="178"/>
      <c r="CZ220" s="178"/>
      <c r="DA220" s="178"/>
      <c r="DB220" s="178"/>
      <c r="DC220" s="178"/>
      <c r="DD220" s="178"/>
      <c r="DE220" s="178"/>
      <c r="DF220" s="178"/>
      <c r="DG220" s="178"/>
      <c r="DH220" s="178"/>
      <c r="DI220" s="178"/>
      <c r="DJ220" s="178"/>
      <c r="DK220" s="178"/>
      <c r="DL220" s="178"/>
      <c r="DM220" s="178"/>
      <c r="DN220" s="178"/>
      <c r="DO220" s="178"/>
      <c r="DP220" s="178"/>
      <c r="DQ220" s="178"/>
      <c r="DR220" s="178"/>
      <c r="DS220" s="178"/>
      <c r="DT220" s="178"/>
      <c r="DU220" s="178"/>
      <c r="DV220" s="178"/>
      <c r="DW220" s="178"/>
    </row>
    <row r="221" spans="1:127" ht="12" customHeight="1" x14ac:dyDescent="0.25">
      <c r="A221" s="178"/>
      <c r="B221" s="178"/>
      <c r="C221" s="178"/>
      <c r="D221" s="178"/>
      <c r="E221" s="178"/>
      <c r="F221" s="178"/>
      <c r="G221" s="178"/>
      <c r="H221" s="178"/>
      <c r="I221" s="17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c r="CS221" s="178"/>
      <c r="CT221" s="178"/>
      <c r="CU221" s="178"/>
      <c r="CV221" s="178"/>
      <c r="CW221" s="178"/>
      <c r="CX221" s="178"/>
      <c r="CY221" s="178"/>
      <c r="CZ221" s="178"/>
      <c r="DA221" s="178"/>
      <c r="DB221" s="178"/>
      <c r="DC221" s="178"/>
      <c r="DD221" s="178"/>
      <c r="DE221" s="178"/>
      <c r="DF221" s="178"/>
      <c r="DG221" s="178"/>
      <c r="DH221" s="178"/>
      <c r="DI221" s="178"/>
      <c r="DJ221" s="178"/>
      <c r="DK221" s="178"/>
      <c r="DL221" s="178"/>
      <c r="DM221" s="178"/>
      <c r="DN221" s="178"/>
      <c r="DO221" s="178"/>
      <c r="DP221" s="178"/>
      <c r="DQ221" s="178"/>
      <c r="DR221" s="178"/>
      <c r="DS221" s="178"/>
      <c r="DT221" s="178"/>
      <c r="DU221" s="178"/>
      <c r="DV221" s="178"/>
      <c r="DW221" s="178"/>
    </row>
    <row r="222" spans="1:127" ht="12" customHeight="1" x14ac:dyDescent="0.25">
      <c r="A222" s="178"/>
      <c r="B222" s="178"/>
      <c r="C222" s="178"/>
      <c r="D222" s="178"/>
      <c r="E222" s="178"/>
      <c r="F222" s="178"/>
      <c r="G222" s="178"/>
      <c r="H222" s="178"/>
      <c r="I222" s="17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c r="CS222" s="178"/>
      <c r="CT222" s="178"/>
      <c r="CU222" s="178"/>
      <c r="CV222" s="178"/>
      <c r="CW222" s="178"/>
      <c r="CX222" s="178"/>
      <c r="CY222" s="178"/>
      <c r="CZ222" s="178"/>
      <c r="DA222" s="178"/>
      <c r="DB222" s="178"/>
      <c r="DC222" s="178"/>
      <c r="DD222" s="178"/>
      <c r="DE222" s="178"/>
      <c r="DF222" s="178"/>
      <c r="DG222" s="178"/>
      <c r="DH222" s="178"/>
      <c r="DI222" s="178"/>
      <c r="DJ222" s="178"/>
      <c r="DK222" s="178"/>
      <c r="DL222" s="178"/>
      <c r="DM222" s="178"/>
      <c r="DN222" s="178"/>
      <c r="DO222" s="178"/>
      <c r="DP222" s="178"/>
      <c r="DQ222" s="178"/>
      <c r="DR222" s="178"/>
      <c r="DS222" s="178"/>
      <c r="DT222" s="178"/>
      <c r="DU222" s="178"/>
      <c r="DV222" s="178"/>
      <c r="DW222" s="178"/>
    </row>
    <row r="223" spans="1:127" ht="12" customHeight="1" x14ac:dyDescent="0.25">
      <c r="A223" s="178"/>
      <c r="B223" s="178"/>
      <c r="C223" s="178"/>
      <c r="D223" s="178"/>
      <c r="E223" s="178"/>
      <c r="F223" s="178"/>
      <c r="G223" s="178"/>
      <c r="H223" s="178"/>
      <c r="I223" s="17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c r="CS223" s="178"/>
      <c r="CT223" s="178"/>
      <c r="CU223" s="178"/>
      <c r="CV223" s="178"/>
      <c r="CW223" s="178"/>
      <c r="CX223" s="178"/>
      <c r="CY223" s="178"/>
      <c r="CZ223" s="178"/>
      <c r="DA223" s="178"/>
      <c r="DB223" s="178"/>
      <c r="DC223" s="178"/>
      <c r="DD223" s="178"/>
      <c r="DE223" s="178"/>
      <c r="DF223" s="178"/>
      <c r="DG223" s="178"/>
      <c r="DH223" s="178"/>
      <c r="DI223" s="178"/>
      <c r="DJ223" s="178"/>
      <c r="DK223" s="178"/>
      <c r="DL223" s="178"/>
      <c r="DM223" s="178"/>
      <c r="DN223" s="178"/>
      <c r="DO223" s="178"/>
      <c r="DP223" s="178"/>
      <c r="DQ223" s="178"/>
      <c r="DR223" s="178"/>
      <c r="DS223" s="178"/>
      <c r="DT223" s="178"/>
      <c r="DU223" s="178"/>
      <c r="DV223" s="178"/>
      <c r="DW223" s="178"/>
    </row>
    <row r="224" spans="1:127" ht="12" customHeight="1" x14ac:dyDescent="0.25">
      <c r="A224" s="178"/>
      <c r="B224" s="178"/>
      <c r="C224" s="178"/>
      <c r="D224" s="178"/>
      <c r="E224" s="178"/>
      <c r="F224" s="178"/>
      <c r="G224" s="178"/>
      <c r="H224" s="178"/>
      <c r="I224" s="17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c r="CS224" s="178"/>
      <c r="CT224" s="178"/>
      <c r="CU224" s="178"/>
      <c r="CV224" s="178"/>
      <c r="CW224" s="178"/>
      <c r="CX224" s="178"/>
      <c r="CY224" s="178"/>
      <c r="CZ224" s="178"/>
      <c r="DA224" s="178"/>
      <c r="DB224" s="178"/>
      <c r="DC224" s="178"/>
      <c r="DD224" s="178"/>
      <c r="DE224" s="178"/>
      <c r="DF224" s="178"/>
      <c r="DG224" s="178"/>
      <c r="DH224" s="178"/>
      <c r="DI224" s="178"/>
      <c r="DJ224" s="178"/>
      <c r="DK224" s="178"/>
      <c r="DL224" s="178"/>
      <c r="DM224" s="178"/>
      <c r="DN224" s="178"/>
      <c r="DO224" s="178"/>
      <c r="DP224" s="178"/>
      <c r="DQ224" s="178"/>
      <c r="DR224" s="178"/>
      <c r="DS224" s="178"/>
      <c r="DT224" s="178"/>
      <c r="DU224" s="178"/>
      <c r="DV224" s="178"/>
      <c r="DW224" s="178"/>
    </row>
    <row r="225" spans="1:127" ht="12" customHeight="1" x14ac:dyDescent="0.25">
      <c r="A225" s="178"/>
      <c r="B225" s="178"/>
      <c r="C225" s="178"/>
      <c r="D225" s="178"/>
      <c r="E225" s="178"/>
      <c r="F225" s="178"/>
      <c r="G225" s="178"/>
      <c r="H225" s="178"/>
      <c r="I225" s="17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c r="CS225" s="178"/>
      <c r="CT225" s="178"/>
      <c r="CU225" s="178"/>
      <c r="CV225" s="178"/>
      <c r="CW225" s="178"/>
      <c r="CX225" s="178"/>
      <c r="CY225" s="178"/>
      <c r="CZ225" s="178"/>
      <c r="DA225" s="178"/>
      <c r="DB225" s="178"/>
      <c r="DC225" s="178"/>
      <c r="DD225" s="178"/>
      <c r="DE225" s="178"/>
      <c r="DF225" s="178"/>
      <c r="DG225" s="178"/>
      <c r="DH225" s="178"/>
      <c r="DI225" s="178"/>
      <c r="DJ225" s="178"/>
      <c r="DK225" s="178"/>
      <c r="DL225" s="178"/>
      <c r="DM225" s="178"/>
      <c r="DN225" s="178"/>
      <c r="DO225" s="178"/>
      <c r="DP225" s="178"/>
      <c r="DQ225" s="178"/>
      <c r="DR225" s="178"/>
      <c r="DS225" s="178"/>
      <c r="DT225" s="178"/>
      <c r="DU225" s="178"/>
      <c r="DV225" s="178"/>
      <c r="DW225" s="178"/>
    </row>
    <row r="226" spans="1:127" ht="12" customHeight="1" x14ac:dyDescent="0.25">
      <c r="A226" s="178"/>
      <c r="B226" s="178"/>
      <c r="C226" s="178"/>
      <c r="D226" s="178"/>
      <c r="E226" s="178"/>
      <c r="F226" s="178"/>
      <c r="G226" s="178"/>
      <c r="H226" s="178"/>
      <c r="I226" s="17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c r="CS226" s="178"/>
      <c r="CT226" s="178"/>
      <c r="CU226" s="178"/>
      <c r="CV226" s="178"/>
      <c r="CW226" s="178"/>
      <c r="CX226" s="178"/>
      <c r="CY226" s="178"/>
      <c r="CZ226" s="178"/>
      <c r="DA226" s="178"/>
      <c r="DB226" s="178"/>
      <c r="DC226" s="178"/>
      <c r="DD226" s="178"/>
      <c r="DE226" s="178"/>
      <c r="DF226" s="178"/>
      <c r="DG226" s="178"/>
      <c r="DH226" s="178"/>
      <c r="DI226" s="178"/>
      <c r="DJ226" s="178"/>
      <c r="DK226" s="178"/>
      <c r="DL226" s="178"/>
      <c r="DM226" s="178"/>
      <c r="DN226" s="178"/>
      <c r="DO226" s="178"/>
      <c r="DP226" s="178"/>
      <c r="DQ226" s="178"/>
      <c r="DR226" s="178"/>
      <c r="DS226" s="178"/>
      <c r="DT226" s="178"/>
      <c r="DU226" s="178"/>
      <c r="DV226" s="178"/>
      <c r="DW226" s="178"/>
    </row>
    <row r="227" spans="1:127" ht="12" customHeight="1" x14ac:dyDescent="0.25">
      <c r="A227" s="178"/>
      <c r="B227" s="178"/>
      <c r="C227" s="178"/>
      <c r="D227" s="178"/>
      <c r="E227" s="178"/>
      <c r="F227" s="178"/>
      <c r="G227" s="178"/>
      <c r="H227" s="178"/>
      <c r="I227" s="17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c r="CS227" s="178"/>
      <c r="CT227" s="178"/>
      <c r="CU227" s="178"/>
      <c r="CV227" s="178"/>
      <c r="CW227" s="178"/>
      <c r="CX227" s="178"/>
      <c r="CY227" s="178"/>
      <c r="CZ227" s="178"/>
      <c r="DA227" s="178"/>
      <c r="DB227" s="178"/>
      <c r="DC227" s="178"/>
      <c r="DD227" s="178"/>
      <c r="DE227" s="178"/>
      <c r="DF227" s="178"/>
      <c r="DG227" s="178"/>
      <c r="DH227" s="178"/>
      <c r="DI227" s="178"/>
      <c r="DJ227" s="178"/>
      <c r="DK227" s="178"/>
      <c r="DL227" s="178"/>
      <c r="DM227" s="178"/>
      <c r="DN227" s="178"/>
      <c r="DO227" s="178"/>
      <c r="DP227" s="178"/>
      <c r="DQ227" s="178"/>
      <c r="DR227" s="178"/>
      <c r="DS227" s="178"/>
      <c r="DT227" s="178"/>
      <c r="DU227" s="178"/>
      <c r="DV227" s="178"/>
      <c r="DW227" s="178"/>
    </row>
    <row r="228" spans="1:127" ht="12" customHeight="1" x14ac:dyDescent="0.25">
      <c r="A228" s="178"/>
      <c r="B228" s="178"/>
      <c r="C228" s="178"/>
      <c r="D228" s="178"/>
      <c r="E228" s="178"/>
      <c r="F228" s="178"/>
      <c r="G228" s="178"/>
      <c r="H228" s="178"/>
      <c r="I228" s="17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c r="CS228" s="178"/>
      <c r="CT228" s="178"/>
      <c r="CU228" s="178"/>
      <c r="CV228" s="178"/>
      <c r="CW228" s="178"/>
      <c r="CX228" s="178"/>
      <c r="CY228" s="178"/>
      <c r="CZ228" s="178"/>
      <c r="DA228" s="178"/>
      <c r="DB228" s="178"/>
      <c r="DC228" s="178"/>
      <c r="DD228" s="178"/>
      <c r="DE228" s="178"/>
      <c r="DF228" s="178"/>
      <c r="DG228" s="178"/>
      <c r="DH228" s="178"/>
      <c r="DI228" s="178"/>
      <c r="DJ228" s="178"/>
      <c r="DK228" s="178"/>
      <c r="DL228" s="178"/>
      <c r="DM228" s="178"/>
      <c r="DN228" s="178"/>
      <c r="DO228" s="178"/>
      <c r="DP228" s="178"/>
      <c r="DQ228" s="178"/>
      <c r="DR228" s="178"/>
      <c r="DS228" s="178"/>
      <c r="DT228" s="178"/>
      <c r="DU228" s="178"/>
      <c r="DV228" s="178"/>
      <c r="DW228" s="178"/>
    </row>
    <row r="229" spans="1:127" ht="12" customHeight="1" x14ac:dyDescent="0.25">
      <c r="A229" s="178"/>
      <c r="B229" s="178"/>
      <c r="C229" s="178"/>
      <c r="D229" s="178"/>
      <c r="E229" s="178"/>
      <c r="F229" s="178"/>
      <c r="G229" s="178"/>
      <c r="H229" s="178"/>
      <c r="I229" s="17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c r="CS229" s="178"/>
      <c r="CT229" s="178"/>
      <c r="CU229" s="178"/>
      <c r="CV229" s="178"/>
      <c r="CW229" s="178"/>
      <c r="CX229" s="178"/>
      <c r="CY229" s="178"/>
      <c r="CZ229" s="178"/>
      <c r="DA229" s="178"/>
      <c r="DB229" s="178"/>
      <c r="DC229" s="178"/>
      <c r="DD229" s="178"/>
      <c r="DE229" s="178"/>
      <c r="DF229" s="178"/>
      <c r="DG229" s="178"/>
      <c r="DH229" s="178"/>
      <c r="DI229" s="178"/>
      <c r="DJ229" s="178"/>
      <c r="DK229" s="178"/>
      <c r="DL229" s="178"/>
      <c r="DM229" s="178"/>
      <c r="DN229" s="178"/>
      <c r="DO229" s="178"/>
      <c r="DP229" s="178"/>
      <c r="DQ229" s="178"/>
      <c r="DR229" s="178"/>
      <c r="DS229" s="178"/>
      <c r="DT229" s="178"/>
      <c r="DU229" s="178"/>
      <c r="DV229" s="178"/>
      <c r="DW229" s="178"/>
    </row>
    <row r="230" spans="1:127" ht="12" customHeight="1" x14ac:dyDescent="0.25">
      <c r="A230" s="178"/>
      <c r="B230" s="178"/>
      <c r="C230" s="178"/>
      <c r="D230" s="178"/>
      <c r="E230" s="178"/>
      <c r="F230" s="178"/>
      <c r="G230" s="178"/>
      <c r="H230" s="178"/>
      <c r="I230" s="17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c r="CS230" s="178"/>
      <c r="CT230" s="178"/>
      <c r="CU230" s="178"/>
      <c r="CV230" s="178"/>
      <c r="CW230" s="178"/>
      <c r="CX230" s="178"/>
      <c r="CY230" s="178"/>
      <c r="CZ230" s="178"/>
      <c r="DA230" s="178"/>
      <c r="DB230" s="178"/>
      <c r="DC230" s="178"/>
      <c r="DD230" s="178"/>
      <c r="DE230" s="178"/>
      <c r="DF230" s="178"/>
      <c r="DG230" s="178"/>
      <c r="DH230" s="178"/>
      <c r="DI230" s="178"/>
      <c r="DJ230" s="178"/>
      <c r="DK230" s="178"/>
      <c r="DL230" s="178"/>
      <c r="DM230" s="178"/>
      <c r="DN230" s="178"/>
      <c r="DO230" s="178"/>
      <c r="DP230" s="178"/>
      <c r="DQ230" s="178"/>
      <c r="DR230" s="178"/>
      <c r="DS230" s="178"/>
      <c r="DT230" s="178"/>
      <c r="DU230" s="178"/>
      <c r="DV230" s="178"/>
      <c r="DW230" s="178"/>
    </row>
    <row r="231" spans="1:127" ht="12" customHeight="1" x14ac:dyDescent="0.25">
      <c r="A231" s="178"/>
      <c r="B231" s="178"/>
      <c r="C231" s="178"/>
      <c r="D231" s="178"/>
      <c r="E231" s="178"/>
      <c r="F231" s="178"/>
      <c r="G231" s="178"/>
      <c r="H231" s="178"/>
      <c r="I231" s="17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c r="CS231" s="178"/>
      <c r="CT231" s="178"/>
      <c r="CU231" s="178"/>
      <c r="CV231" s="178"/>
      <c r="CW231" s="178"/>
      <c r="CX231" s="178"/>
      <c r="CY231" s="178"/>
      <c r="CZ231" s="178"/>
      <c r="DA231" s="178"/>
      <c r="DB231" s="178"/>
      <c r="DC231" s="178"/>
      <c r="DD231" s="178"/>
      <c r="DE231" s="178"/>
      <c r="DF231" s="178"/>
      <c r="DG231" s="178"/>
      <c r="DH231" s="178"/>
      <c r="DI231" s="178"/>
      <c r="DJ231" s="178"/>
      <c r="DK231" s="178"/>
      <c r="DL231" s="178"/>
      <c r="DM231" s="178"/>
      <c r="DN231" s="178"/>
      <c r="DO231" s="178"/>
      <c r="DP231" s="178"/>
      <c r="DQ231" s="178"/>
      <c r="DR231" s="178"/>
      <c r="DS231" s="178"/>
      <c r="DT231" s="178"/>
      <c r="DU231" s="178"/>
      <c r="DV231" s="178"/>
      <c r="DW231" s="178"/>
    </row>
    <row r="232" spans="1:127" ht="12" customHeight="1" x14ac:dyDescent="0.25">
      <c r="A232" s="178"/>
      <c r="B232" s="178"/>
      <c r="C232" s="178"/>
      <c r="D232" s="178"/>
      <c r="E232" s="178"/>
      <c r="F232" s="178"/>
      <c r="G232" s="178"/>
      <c r="H232" s="178"/>
      <c r="I232" s="17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c r="CS232" s="178"/>
      <c r="CT232" s="178"/>
      <c r="CU232" s="178"/>
      <c r="CV232" s="178"/>
      <c r="CW232" s="178"/>
      <c r="CX232" s="178"/>
      <c r="CY232" s="178"/>
      <c r="CZ232" s="178"/>
      <c r="DA232" s="178"/>
      <c r="DB232" s="178"/>
      <c r="DC232" s="178"/>
      <c r="DD232" s="178"/>
      <c r="DE232" s="178"/>
      <c r="DF232" s="178"/>
      <c r="DG232" s="178"/>
      <c r="DH232" s="178"/>
      <c r="DI232" s="178"/>
      <c r="DJ232" s="178"/>
      <c r="DK232" s="178"/>
      <c r="DL232" s="178"/>
      <c r="DM232" s="178"/>
      <c r="DN232" s="178"/>
      <c r="DO232" s="178"/>
      <c r="DP232" s="178"/>
      <c r="DQ232" s="178"/>
      <c r="DR232" s="178"/>
      <c r="DS232" s="178"/>
      <c r="DT232" s="178"/>
      <c r="DU232" s="178"/>
      <c r="DV232" s="178"/>
      <c r="DW232" s="178"/>
    </row>
    <row r="233" spans="1:127" ht="12" customHeight="1" x14ac:dyDescent="0.25">
      <c r="A233" s="178"/>
      <c r="B233" s="178"/>
      <c r="C233" s="178"/>
      <c r="D233" s="178"/>
      <c r="E233" s="178"/>
      <c r="F233" s="178"/>
      <c r="G233" s="178"/>
      <c r="H233" s="178"/>
      <c r="I233" s="17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c r="CS233" s="178"/>
      <c r="CT233" s="178"/>
      <c r="CU233" s="178"/>
      <c r="CV233" s="178"/>
      <c r="CW233" s="178"/>
      <c r="CX233" s="178"/>
      <c r="CY233" s="178"/>
      <c r="CZ233" s="178"/>
      <c r="DA233" s="178"/>
      <c r="DB233" s="178"/>
      <c r="DC233" s="178"/>
      <c r="DD233" s="178"/>
      <c r="DE233" s="178"/>
      <c r="DF233" s="178"/>
      <c r="DG233" s="178"/>
      <c r="DH233" s="178"/>
      <c r="DI233" s="178"/>
      <c r="DJ233" s="178"/>
      <c r="DK233" s="178"/>
      <c r="DL233" s="178"/>
      <c r="DM233" s="178"/>
      <c r="DN233" s="178"/>
      <c r="DO233" s="178"/>
      <c r="DP233" s="178"/>
      <c r="DQ233" s="178"/>
      <c r="DR233" s="178"/>
      <c r="DS233" s="178"/>
      <c r="DT233" s="178"/>
      <c r="DU233" s="178"/>
      <c r="DV233" s="178"/>
      <c r="DW233" s="178"/>
    </row>
    <row r="234" spans="1:127" ht="12" customHeight="1" x14ac:dyDescent="0.25">
      <c r="A234" s="178"/>
      <c r="B234" s="178"/>
      <c r="C234" s="178"/>
      <c r="D234" s="178"/>
      <c r="E234" s="178"/>
      <c r="F234" s="178"/>
      <c r="G234" s="178"/>
      <c r="H234" s="178"/>
      <c r="I234" s="17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c r="CS234" s="178"/>
      <c r="CT234" s="178"/>
      <c r="CU234" s="178"/>
      <c r="CV234" s="178"/>
      <c r="CW234" s="178"/>
      <c r="CX234" s="178"/>
      <c r="CY234" s="178"/>
      <c r="CZ234" s="178"/>
      <c r="DA234" s="178"/>
      <c r="DB234" s="178"/>
      <c r="DC234" s="178"/>
      <c r="DD234" s="178"/>
      <c r="DE234" s="178"/>
      <c r="DF234" s="178"/>
      <c r="DG234" s="178"/>
      <c r="DH234" s="178"/>
      <c r="DI234" s="178"/>
      <c r="DJ234" s="178"/>
      <c r="DK234" s="178"/>
      <c r="DL234" s="178"/>
      <c r="DM234" s="178"/>
      <c r="DN234" s="178"/>
      <c r="DO234" s="178"/>
      <c r="DP234" s="178"/>
      <c r="DQ234" s="178"/>
      <c r="DR234" s="178"/>
      <c r="DS234" s="178"/>
      <c r="DT234" s="178"/>
      <c r="DU234" s="178"/>
      <c r="DV234" s="178"/>
      <c r="DW234" s="178"/>
    </row>
    <row r="235" spans="1:127" ht="12" customHeight="1" x14ac:dyDescent="0.25">
      <c r="A235" s="178"/>
      <c r="B235" s="178"/>
      <c r="C235" s="178"/>
      <c r="D235" s="178"/>
      <c r="E235" s="178"/>
      <c r="F235" s="178"/>
      <c r="G235" s="178"/>
      <c r="H235" s="178"/>
      <c r="I235" s="17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c r="CS235" s="178"/>
      <c r="CT235" s="178"/>
      <c r="CU235" s="178"/>
      <c r="CV235" s="178"/>
      <c r="CW235" s="178"/>
      <c r="CX235" s="178"/>
      <c r="CY235" s="178"/>
      <c r="CZ235" s="178"/>
      <c r="DA235" s="178"/>
      <c r="DB235" s="178"/>
      <c r="DC235" s="178"/>
      <c r="DD235" s="178"/>
      <c r="DE235" s="178"/>
      <c r="DF235" s="178"/>
      <c r="DG235" s="178"/>
      <c r="DH235" s="178"/>
      <c r="DI235" s="178"/>
      <c r="DJ235" s="178"/>
      <c r="DK235" s="178"/>
      <c r="DL235" s="178"/>
      <c r="DM235" s="178"/>
      <c r="DN235" s="178"/>
      <c r="DO235" s="178"/>
      <c r="DP235" s="178"/>
      <c r="DQ235" s="178"/>
      <c r="DR235" s="178"/>
      <c r="DS235" s="178"/>
      <c r="DT235" s="178"/>
      <c r="DU235" s="178"/>
      <c r="DV235" s="178"/>
      <c r="DW235" s="178"/>
    </row>
    <row r="236" spans="1:127" ht="12" customHeight="1" x14ac:dyDescent="0.25">
      <c r="A236" s="178"/>
      <c r="B236" s="178"/>
      <c r="C236" s="178"/>
      <c r="D236" s="178"/>
      <c r="E236" s="178"/>
      <c r="F236" s="178"/>
      <c r="G236" s="178"/>
      <c r="H236" s="178"/>
      <c r="I236" s="17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c r="CS236" s="178"/>
      <c r="CT236" s="178"/>
      <c r="CU236" s="178"/>
      <c r="CV236" s="178"/>
      <c r="CW236" s="178"/>
      <c r="CX236" s="178"/>
      <c r="CY236" s="178"/>
      <c r="CZ236" s="178"/>
      <c r="DA236" s="178"/>
      <c r="DB236" s="178"/>
      <c r="DC236" s="178"/>
      <c r="DD236" s="178"/>
      <c r="DE236" s="178"/>
      <c r="DF236" s="178"/>
      <c r="DG236" s="178"/>
      <c r="DH236" s="178"/>
      <c r="DI236" s="178"/>
      <c r="DJ236" s="178"/>
      <c r="DK236" s="178"/>
      <c r="DL236" s="178"/>
      <c r="DM236" s="178"/>
      <c r="DN236" s="178"/>
      <c r="DO236" s="178"/>
      <c r="DP236" s="178"/>
      <c r="DQ236" s="178"/>
      <c r="DR236" s="178"/>
      <c r="DS236" s="178"/>
      <c r="DT236" s="178"/>
      <c r="DU236" s="178"/>
      <c r="DV236" s="178"/>
      <c r="DW236" s="178"/>
    </row>
    <row r="237" spans="1:127" ht="12" customHeight="1" x14ac:dyDescent="0.25">
      <c r="A237" s="178"/>
      <c r="B237" s="178"/>
      <c r="C237" s="178"/>
      <c r="D237" s="178"/>
      <c r="E237" s="178"/>
      <c r="F237" s="178"/>
      <c r="G237" s="178"/>
      <c r="H237" s="178"/>
      <c r="I237" s="17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c r="CS237" s="178"/>
      <c r="CT237" s="178"/>
      <c r="CU237" s="178"/>
      <c r="CV237" s="178"/>
      <c r="CW237" s="178"/>
      <c r="CX237" s="178"/>
      <c r="CY237" s="178"/>
      <c r="CZ237" s="178"/>
      <c r="DA237" s="178"/>
      <c r="DB237" s="178"/>
      <c r="DC237" s="178"/>
      <c r="DD237" s="178"/>
      <c r="DE237" s="178"/>
      <c r="DF237" s="178"/>
      <c r="DG237" s="178"/>
      <c r="DH237" s="178"/>
      <c r="DI237" s="178"/>
      <c r="DJ237" s="178"/>
      <c r="DK237" s="178"/>
      <c r="DL237" s="178"/>
      <c r="DM237" s="178"/>
      <c r="DN237" s="178"/>
      <c r="DO237" s="178"/>
      <c r="DP237" s="178"/>
      <c r="DQ237" s="178"/>
      <c r="DR237" s="178"/>
      <c r="DS237" s="178"/>
      <c r="DT237" s="178"/>
      <c r="DU237" s="178"/>
      <c r="DV237" s="178"/>
      <c r="DW237" s="178"/>
    </row>
    <row r="238" spans="1:127" ht="12" customHeight="1" x14ac:dyDescent="0.25">
      <c r="A238" s="178"/>
      <c r="B238" s="178"/>
      <c r="C238" s="178"/>
      <c r="D238" s="178"/>
      <c r="E238" s="178"/>
      <c r="F238" s="178"/>
      <c r="G238" s="178"/>
      <c r="H238" s="178"/>
      <c r="I238" s="17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c r="CS238" s="178"/>
      <c r="CT238" s="178"/>
      <c r="CU238" s="178"/>
      <c r="CV238" s="178"/>
      <c r="CW238" s="178"/>
      <c r="CX238" s="178"/>
      <c r="CY238" s="178"/>
      <c r="CZ238" s="178"/>
      <c r="DA238" s="178"/>
      <c r="DB238" s="178"/>
      <c r="DC238" s="178"/>
      <c r="DD238" s="178"/>
      <c r="DE238" s="178"/>
      <c r="DF238" s="178"/>
      <c r="DG238" s="178"/>
      <c r="DH238" s="178"/>
      <c r="DI238" s="178"/>
      <c r="DJ238" s="178"/>
      <c r="DK238" s="178"/>
      <c r="DL238" s="178"/>
      <c r="DM238" s="178"/>
      <c r="DN238" s="178"/>
      <c r="DO238" s="178"/>
      <c r="DP238" s="178"/>
      <c r="DQ238" s="178"/>
      <c r="DR238" s="178"/>
      <c r="DS238" s="178"/>
      <c r="DT238" s="178"/>
      <c r="DU238" s="178"/>
      <c r="DV238" s="178"/>
      <c r="DW238" s="178"/>
    </row>
    <row r="239" spans="1:127" ht="12" customHeight="1" x14ac:dyDescent="0.25">
      <c r="A239" s="178"/>
      <c r="B239" s="178"/>
      <c r="C239" s="178"/>
      <c r="D239" s="178"/>
      <c r="E239" s="178"/>
      <c r="F239" s="178"/>
      <c r="G239" s="178"/>
      <c r="H239" s="178"/>
      <c r="I239" s="17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c r="CS239" s="178"/>
      <c r="CT239" s="178"/>
      <c r="CU239" s="178"/>
      <c r="CV239" s="178"/>
      <c r="CW239" s="178"/>
      <c r="CX239" s="178"/>
      <c r="CY239" s="178"/>
      <c r="CZ239" s="178"/>
      <c r="DA239" s="178"/>
      <c r="DB239" s="178"/>
      <c r="DC239" s="178"/>
      <c r="DD239" s="178"/>
      <c r="DE239" s="178"/>
      <c r="DF239" s="178"/>
      <c r="DG239" s="178"/>
      <c r="DH239" s="178"/>
      <c r="DI239" s="178"/>
      <c r="DJ239" s="178"/>
      <c r="DK239" s="178"/>
      <c r="DL239" s="178"/>
      <c r="DM239" s="178"/>
      <c r="DN239" s="178"/>
      <c r="DO239" s="178"/>
      <c r="DP239" s="178"/>
      <c r="DQ239" s="178"/>
      <c r="DR239" s="178"/>
      <c r="DS239" s="178"/>
      <c r="DT239" s="178"/>
      <c r="DU239" s="178"/>
      <c r="DV239" s="178"/>
      <c r="DW239" s="178"/>
    </row>
    <row r="240" spans="1:127" ht="12" customHeight="1" x14ac:dyDescent="0.25">
      <c r="A240" s="178"/>
      <c r="B240" s="178"/>
      <c r="C240" s="178"/>
      <c r="D240" s="178"/>
      <c r="E240" s="178"/>
      <c r="F240" s="178"/>
      <c r="G240" s="178"/>
      <c r="H240" s="178"/>
      <c r="I240" s="17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c r="CS240" s="178"/>
      <c r="CT240" s="178"/>
      <c r="CU240" s="178"/>
      <c r="CV240" s="178"/>
      <c r="CW240" s="178"/>
      <c r="CX240" s="178"/>
      <c r="CY240" s="178"/>
      <c r="CZ240" s="178"/>
      <c r="DA240" s="178"/>
      <c r="DB240" s="178"/>
      <c r="DC240" s="178"/>
      <c r="DD240" s="178"/>
      <c r="DE240" s="178"/>
      <c r="DF240" s="178"/>
      <c r="DG240" s="178"/>
      <c r="DH240" s="178"/>
      <c r="DI240" s="178"/>
      <c r="DJ240" s="178"/>
      <c r="DK240" s="178"/>
      <c r="DL240" s="178"/>
      <c r="DM240" s="178"/>
      <c r="DN240" s="178"/>
      <c r="DO240" s="178"/>
      <c r="DP240" s="178"/>
      <c r="DQ240" s="178"/>
      <c r="DR240" s="178"/>
      <c r="DS240" s="178"/>
      <c r="DT240" s="178"/>
      <c r="DU240" s="178"/>
      <c r="DV240" s="178"/>
      <c r="DW240" s="178"/>
    </row>
    <row r="241" spans="1:127" ht="12" customHeight="1" x14ac:dyDescent="0.25">
      <c r="A241" s="178"/>
      <c r="B241" s="178"/>
      <c r="C241" s="178"/>
      <c r="D241" s="178"/>
      <c r="E241" s="178"/>
      <c r="F241" s="178"/>
      <c r="G241" s="178"/>
      <c r="H241" s="178"/>
      <c r="I241" s="17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c r="CS241" s="178"/>
      <c r="CT241" s="178"/>
      <c r="CU241" s="178"/>
      <c r="CV241" s="178"/>
      <c r="CW241" s="178"/>
      <c r="CX241" s="178"/>
      <c r="CY241" s="178"/>
      <c r="CZ241" s="178"/>
      <c r="DA241" s="178"/>
      <c r="DB241" s="178"/>
      <c r="DC241" s="178"/>
      <c r="DD241" s="178"/>
      <c r="DE241" s="178"/>
      <c r="DF241" s="178"/>
      <c r="DG241" s="178"/>
      <c r="DH241" s="178"/>
      <c r="DI241" s="178"/>
      <c r="DJ241" s="178"/>
      <c r="DK241" s="178"/>
      <c r="DL241" s="178"/>
      <c r="DM241" s="178"/>
      <c r="DN241" s="178"/>
      <c r="DO241" s="178"/>
      <c r="DP241" s="178"/>
      <c r="DQ241" s="178"/>
      <c r="DR241" s="178"/>
      <c r="DS241" s="178"/>
      <c r="DT241" s="178"/>
      <c r="DU241" s="178"/>
      <c r="DV241" s="178"/>
      <c r="DW241" s="178"/>
    </row>
    <row r="242" spans="1:127" ht="12" customHeight="1" x14ac:dyDescent="0.25">
      <c r="A242" s="178"/>
      <c r="B242" s="178"/>
      <c r="C242" s="178"/>
      <c r="D242" s="178"/>
      <c r="E242" s="178"/>
      <c r="F242" s="178"/>
      <c r="G242" s="178"/>
      <c r="H242" s="178"/>
      <c r="I242" s="17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c r="CS242" s="178"/>
      <c r="CT242" s="178"/>
      <c r="CU242" s="178"/>
      <c r="CV242" s="178"/>
      <c r="CW242" s="178"/>
      <c r="CX242" s="178"/>
      <c r="CY242" s="178"/>
      <c r="CZ242" s="178"/>
      <c r="DA242" s="178"/>
      <c r="DB242" s="178"/>
      <c r="DC242" s="178"/>
      <c r="DD242" s="178"/>
      <c r="DE242" s="178"/>
      <c r="DF242" s="178"/>
      <c r="DG242" s="178"/>
      <c r="DH242" s="178"/>
      <c r="DI242" s="178"/>
      <c r="DJ242" s="178"/>
      <c r="DK242" s="178"/>
      <c r="DL242" s="178"/>
      <c r="DM242" s="178"/>
      <c r="DN242" s="178"/>
      <c r="DO242" s="178"/>
      <c r="DP242" s="178"/>
      <c r="DQ242" s="178"/>
      <c r="DR242" s="178"/>
      <c r="DS242" s="178"/>
      <c r="DT242" s="178"/>
      <c r="DU242" s="178"/>
      <c r="DV242" s="178"/>
      <c r="DW242" s="178"/>
    </row>
    <row r="243" spans="1:127" ht="12" customHeight="1" x14ac:dyDescent="0.25">
      <c r="A243" s="178"/>
      <c r="B243" s="178"/>
      <c r="C243" s="178"/>
      <c r="D243" s="178"/>
      <c r="E243" s="178"/>
      <c r="F243" s="178"/>
      <c r="G243" s="178"/>
      <c r="H243" s="178"/>
      <c r="I243" s="17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c r="CS243" s="178"/>
      <c r="CT243" s="178"/>
      <c r="CU243" s="178"/>
      <c r="CV243" s="178"/>
      <c r="CW243" s="178"/>
      <c r="CX243" s="178"/>
      <c r="CY243" s="178"/>
      <c r="CZ243" s="178"/>
      <c r="DA243" s="178"/>
      <c r="DB243" s="178"/>
      <c r="DC243" s="178"/>
      <c r="DD243" s="178"/>
      <c r="DE243" s="178"/>
      <c r="DF243" s="178"/>
      <c r="DG243" s="178"/>
      <c r="DH243" s="178"/>
      <c r="DI243" s="178"/>
      <c r="DJ243" s="178"/>
      <c r="DK243" s="178"/>
      <c r="DL243" s="178"/>
      <c r="DM243" s="178"/>
      <c r="DN243" s="178"/>
      <c r="DO243" s="178"/>
      <c r="DP243" s="178"/>
      <c r="DQ243" s="178"/>
      <c r="DR243" s="178"/>
      <c r="DS243" s="178"/>
      <c r="DT243" s="178"/>
      <c r="DU243" s="178"/>
      <c r="DV243" s="178"/>
      <c r="DW243" s="178"/>
    </row>
    <row r="244" spans="1:127" ht="12" customHeight="1" x14ac:dyDescent="0.25">
      <c r="A244" s="178"/>
      <c r="B244" s="178"/>
      <c r="C244" s="178"/>
      <c r="D244" s="178"/>
      <c r="E244" s="178"/>
      <c r="F244" s="178"/>
      <c r="G244" s="178"/>
      <c r="H244" s="178"/>
      <c r="I244" s="17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c r="CS244" s="178"/>
      <c r="CT244" s="178"/>
      <c r="CU244" s="178"/>
      <c r="CV244" s="178"/>
      <c r="CW244" s="178"/>
      <c r="CX244" s="178"/>
      <c r="CY244" s="178"/>
      <c r="CZ244" s="178"/>
      <c r="DA244" s="178"/>
      <c r="DB244" s="178"/>
      <c r="DC244" s="178"/>
      <c r="DD244" s="178"/>
      <c r="DE244" s="178"/>
      <c r="DF244" s="178"/>
      <c r="DG244" s="178"/>
      <c r="DH244" s="178"/>
      <c r="DI244" s="178"/>
      <c r="DJ244" s="178"/>
      <c r="DK244" s="178"/>
      <c r="DL244" s="178"/>
      <c r="DM244" s="178"/>
      <c r="DN244" s="178"/>
      <c r="DO244" s="178"/>
      <c r="DP244" s="178"/>
      <c r="DQ244" s="178"/>
      <c r="DR244" s="178"/>
      <c r="DS244" s="178"/>
      <c r="DT244" s="178"/>
      <c r="DU244" s="178"/>
      <c r="DV244" s="178"/>
      <c r="DW244" s="178"/>
    </row>
    <row r="245" spans="1:127" ht="12" customHeight="1" x14ac:dyDescent="0.25">
      <c r="A245" s="178"/>
      <c r="B245" s="178"/>
      <c r="C245" s="178"/>
      <c r="D245" s="178"/>
      <c r="E245" s="178"/>
      <c r="F245" s="178"/>
      <c r="G245" s="178"/>
      <c r="H245" s="178"/>
      <c r="I245" s="17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c r="CS245" s="178"/>
      <c r="CT245" s="178"/>
      <c r="CU245" s="178"/>
      <c r="CV245" s="178"/>
      <c r="CW245" s="178"/>
      <c r="CX245" s="178"/>
      <c r="CY245" s="178"/>
      <c r="CZ245" s="178"/>
      <c r="DA245" s="178"/>
      <c r="DB245" s="178"/>
      <c r="DC245" s="178"/>
      <c r="DD245" s="178"/>
      <c r="DE245" s="178"/>
      <c r="DF245" s="178"/>
      <c r="DG245" s="178"/>
      <c r="DH245" s="178"/>
      <c r="DI245" s="178"/>
      <c r="DJ245" s="178"/>
      <c r="DK245" s="178"/>
      <c r="DL245" s="178"/>
      <c r="DM245" s="178"/>
      <c r="DN245" s="178"/>
      <c r="DO245" s="178"/>
      <c r="DP245" s="178"/>
      <c r="DQ245" s="178"/>
      <c r="DR245" s="178"/>
      <c r="DS245" s="178"/>
      <c r="DT245" s="178"/>
      <c r="DU245" s="178"/>
      <c r="DV245" s="178"/>
      <c r="DW245" s="178"/>
    </row>
    <row r="246" spans="1:127" ht="12" customHeight="1" x14ac:dyDescent="0.25">
      <c r="A246" s="178"/>
      <c r="B246" s="178"/>
      <c r="C246" s="178"/>
      <c r="D246" s="178"/>
      <c r="E246" s="178"/>
      <c r="F246" s="178"/>
      <c r="G246" s="178"/>
      <c r="H246" s="178"/>
      <c r="I246" s="17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c r="CS246" s="178"/>
      <c r="CT246" s="178"/>
      <c r="CU246" s="178"/>
      <c r="CV246" s="178"/>
      <c r="CW246" s="178"/>
      <c r="CX246" s="178"/>
      <c r="CY246" s="178"/>
      <c r="CZ246" s="178"/>
      <c r="DA246" s="178"/>
      <c r="DB246" s="178"/>
      <c r="DC246" s="178"/>
      <c r="DD246" s="178"/>
      <c r="DE246" s="178"/>
      <c r="DF246" s="178"/>
      <c r="DG246" s="178"/>
      <c r="DH246" s="178"/>
      <c r="DI246" s="178"/>
      <c r="DJ246" s="178"/>
      <c r="DK246" s="178"/>
      <c r="DL246" s="178"/>
      <c r="DM246" s="178"/>
      <c r="DN246" s="178"/>
      <c r="DO246" s="178"/>
      <c r="DP246" s="178"/>
      <c r="DQ246" s="178"/>
      <c r="DR246" s="178"/>
      <c r="DS246" s="178"/>
      <c r="DT246" s="178"/>
      <c r="DU246" s="178"/>
      <c r="DV246" s="178"/>
      <c r="DW246" s="178"/>
    </row>
    <row r="247" spans="1:127" ht="12" customHeight="1" x14ac:dyDescent="0.25">
      <c r="A247" s="178"/>
      <c r="B247" s="178"/>
      <c r="C247" s="178"/>
      <c r="D247" s="178"/>
      <c r="E247" s="178"/>
      <c r="F247" s="178"/>
      <c r="G247" s="178"/>
      <c r="H247" s="178"/>
      <c r="I247" s="17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c r="CS247" s="178"/>
      <c r="CT247" s="178"/>
      <c r="CU247" s="178"/>
      <c r="CV247" s="178"/>
      <c r="CW247" s="178"/>
      <c r="CX247" s="178"/>
      <c r="CY247" s="178"/>
      <c r="CZ247" s="178"/>
      <c r="DA247" s="178"/>
      <c r="DB247" s="178"/>
      <c r="DC247" s="178"/>
      <c r="DD247" s="178"/>
      <c r="DE247" s="178"/>
      <c r="DF247" s="178"/>
      <c r="DG247" s="178"/>
      <c r="DH247" s="178"/>
      <c r="DI247" s="178"/>
      <c r="DJ247" s="178"/>
      <c r="DK247" s="178"/>
      <c r="DL247" s="178"/>
      <c r="DM247" s="178"/>
      <c r="DN247" s="178"/>
      <c r="DO247" s="178"/>
      <c r="DP247" s="178"/>
      <c r="DQ247" s="178"/>
      <c r="DR247" s="178"/>
      <c r="DS247" s="178"/>
      <c r="DT247" s="178"/>
      <c r="DU247" s="178"/>
      <c r="DV247" s="178"/>
      <c r="DW247" s="178"/>
    </row>
    <row r="248" spans="1:127" ht="12" customHeight="1" x14ac:dyDescent="0.25">
      <c r="A248" s="178"/>
      <c r="B248" s="178"/>
      <c r="C248" s="178"/>
      <c r="D248" s="178"/>
      <c r="E248" s="178"/>
      <c r="F248" s="178"/>
      <c r="G248" s="178"/>
      <c r="H248" s="178"/>
      <c r="I248" s="17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c r="CS248" s="178"/>
      <c r="CT248" s="178"/>
      <c r="CU248" s="178"/>
      <c r="CV248" s="178"/>
      <c r="CW248" s="178"/>
      <c r="CX248" s="178"/>
      <c r="CY248" s="178"/>
      <c r="CZ248" s="178"/>
      <c r="DA248" s="178"/>
      <c r="DB248" s="178"/>
      <c r="DC248" s="178"/>
      <c r="DD248" s="178"/>
      <c r="DE248" s="178"/>
      <c r="DF248" s="178"/>
      <c r="DG248" s="178"/>
      <c r="DH248" s="178"/>
      <c r="DI248" s="178"/>
      <c r="DJ248" s="178"/>
      <c r="DK248" s="178"/>
      <c r="DL248" s="178"/>
      <c r="DM248" s="178"/>
      <c r="DN248" s="178"/>
      <c r="DO248" s="178"/>
      <c r="DP248" s="178"/>
      <c r="DQ248" s="178"/>
      <c r="DR248" s="178"/>
      <c r="DS248" s="178"/>
      <c r="DT248" s="178"/>
      <c r="DU248" s="178"/>
      <c r="DV248" s="178"/>
      <c r="DW248" s="178"/>
    </row>
    <row r="249" spans="1:127" ht="12" customHeight="1" x14ac:dyDescent="0.25">
      <c r="A249" s="178"/>
      <c r="B249" s="178"/>
      <c r="C249" s="178"/>
      <c r="D249" s="178"/>
      <c r="E249" s="178"/>
      <c r="F249" s="178"/>
      <c r="G249" s="178"/>
      <c r="H249" s="178"/>
      <c r="I249" s="17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c r="CS249" s="178"/>
      <c r="CT249" s="178"/>
      <c r="CU249" s="178"/>
      <c r="CV249" s="178"/>
      <c r="CW249" s="178"/>
      <c r="CX249" s="178"/>
      <c r="CY249" s="178"/>
      <c r="CZ249" s="178"/>
      <c r="DA249" s="178"/>
      <c r="DB249" s="178"/>
      <c r="DC249" s="178"/>
      <c r="DD249" s="178"/>
      <c r="DE249" s="178"/>
      <c r="DF249" s="178"/>
      <c r="DG249" s="178"/>
      <c r="DH249" s="178"/>
      <c r="DI249" s="178"/>
      <c r="DJ249" s="178"/>
      <c r="DK249" s="178"/>
      <c r="DL249" s="178"/>
      <c r="DM249" s="178"/>
      <c r="DN249" s="178"/>
      <c r="DO249" s="178"/>
      <c r="DP249" s="178"/>
      <c r="DQ249" s="178"/>
      <c r="DR249" s="178"/>
      <c r="DS249" s="178"/>
      <c r="DT249" s="178"/>
      <c r="DU249" s="178"/>
      <c r="DV249" s="178"/>
      <c r="DW249" s="178"/>
    </row>
    <row r="250" spans="1:127" ht="12" customHeight="1" x14ac:dyDescent="0.25">
      <c r="A250" s="178"/>
      <c r="B250" s="178"/>
      <c r="C250" s="178"/>
      <c r="D250" s="178"/>
      <c r="E250" s="178"/>
      <c r="F250" s="178"/>
      <c r="G250" s="178"/>
      <c r="H250" s="178"/>
      <c r="I250" s="17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c r="CS250" s="178"/>
      <c r="CT250" s="178"/>
      <c r="CU250" s="178"/>
      <c r="CV250" s="178"/>
      <c r="CW250" s="178"/>
      <c r="CX250" s="178"/>
      <c r="CY250" s="178"/>
      <c r="CZ250" s="178"/>
      <c r="DA250" s="178"/>
      <c r="DB250" s="178"/>
      <c r="DC250" s="178"/>
      <c r="DD250" s="178"/>
      <c r="DE250" s="178"/>
      <c r="DF250" s="178"/>
      <c r="DG250" s="178"/>
      <c r="DH250" s="178"/>
      <c r="DI250" s="178"/>
      <c r="DJ250" s="178"/>
      <c r="DK250" s="178"/>
      <c r="DL250" s="178"/>
      <c r="DM250" s="178"/>
      <c r="DN250" s="178"/>
      <c r="DO250" s="178"/>
      <c r="DP250" s="178"/>
      <c r="DQ250" s="178"/>
      <c r="DR250" s="178"/>
      <c r="DS250" s="178"/>
      <c r="DT250" s="178"/>
      <c r="DU250" s="178"/>
      <c r="DV250" s="178"/>
      <c r="DW250" s="178"/>
    </row>
    <row r="251" spans="1:127" ht="12" customHeight="1" x14ac:dyDescent="0.25">
      <c r="A251" s="178"/>
      <c r="B251" s="178"/>
      <c r="C251" s="178"/>
      <c r="D251" s="178"/>
      <c r="E251" s="178"/>
      <c r="F251" s="178"/>
      <c r="G251" s="178"/>
      <c r="H251" s="178"/>
      <c r="I251" s="17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c r="CS251" s="178"/>
      <c r="CT251" s="178"/>
      <c r="CU251" s="178"/>
      <c r="CV251" s="178"/>
      <c r="CW251" s="178"/>
      <c r="CX251" s="178"/>
      <c r="CY251" s="178"/>
      <c r="CZ251" s="178"/>
      <c r="DA251" s="178"/>
      <c r="DB251" s="178"/>
      <c r="DC251" s="178"/>
      <c r="DD251" s="178"/>
      <c r="DE251" s="178"/>
      <c r="DF251" s="178"/>
      <c r="DG251" s="178"/>
      <c r="DH251" s="178"/>
      <c r="DI251" s="178"/>
      <c r="DJ251" s="178"/>
      <c r="DK251" s="178"/>
      <c r="DL251" s="178"/>
      <c r="DM251" s="178"/>
      <c r="DN251" s="178"/>
      <c r="DO251" s="178"/>
      <c r="DP251" s="178"/>
      <c r="DQ251" s="178"/>
      <c r="DR251" s="178"/>
      <c r="DS251" s="178"/>
      <c r="DT251" s="178"/>
      <c r="DU251" s="178"/>
      <c r="DV251" s="178"/>
      <c r="DW251" s="178"/>
    </row>
    <row r="252" spans="1:127" ht="12" customHeight="1" x14ac:dyDescent="0.25">
      <c r="A252" s="178"/>
      <c r="B252" s="178"/>
      <c r="C252" s="178"/>
      <c r="D252" s="178"/>
      <c r="E252" s="178"/>
      <c r="F252" s="178"/>
      <c r="G252" s="178"/>
      <c r="H252" s="178"/>
      <c r="I252" s="17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c r="CS252" s="178"/>
      <c r="CT252" s="178"/>
      <c r="CU252" s="178"/>
      <c r="CV252" s="178"/>
      <c r="CW252" s="178"/>
      <c r="CX252" s="178"/>
      <c r="CY252" s="178"/>
      <c r="CZ252" s="178"/>
      <c r="DA252" s="178"/>
      <c r="DB252" s="178"/>
      <c r="DC252" s="178"/>
      <c r="DD252" s="178"/>
      <c r="DE252" s="178"/>
      <c r="DF252" s="178"/>
      <c r="DG252" s="178"/>
      <c r="DH252" s="178"/>
      <c r="DI252" s="178"/>
      <c r="DJ252" s="178"/>
      <c r="DK252" s="178"/>
      <c r="DL252" s="178"/>
      <c r="DM252" s="178"/>
      <c r="DN252" s="178"/>
      <c r="DO252" s="178"/>
      <c r="DP252" s="178"/>
      <c r="DQ252" s="178"/>
      <c r="DR252" s="178"/>
      <c r="DS252" s="178"/>
      <c r="DT252" s="178"/>
      <c r="DU252" s="178"/>
      <c r="DV252" s="178"/>
      <c r="DW252" s="178"/>
    </row>
    <row r="253" spans="1:127" ht="12" customHeight="1" x14ac:dyDescent="0.25">
      <c r="A253" s="178"/>
      <c r="B253" s="178"/>
      <c r="C253" s="178"/>
      <c r="D253" s="178"/>
      <c r="E253" s="178"/>
      <c r="F253" s="178"/>
      <c r="G253" s="178"/>
      <c r="H253" s="178"/>
      <c r="I253" s="178"/>
      <c r="J253" s="178"/>
      <c r="K253" s="178"/>
      <c r="L253" s="178"/>
      <c r="M253" s="178"/>
      <c r="N253" s="178"/>
      <c r="O253" s="178"/>
      <c r="P253" s="178"/>
      <c r="Q253" s="178"/>
      <c r="R253" s="178"/>
      <c r="S253" s="178"/>
      <c r="T253" s="178"/>
      <c r="U253" s="178"/>
      <c r="V253" s="178"/>
      <c r="W253" s="178"/>
      <c r="X253" s="178"/>
      <c r="Y253" s="178"/>
      <c r="Z253" s="178"/>
      <c r="AA253" s="178"/>
      <c r="AB253" s="178"/>
      <c r="AC253" s="178"/>
      <c r="AD253" s="178"/>
      <c r="AE253" s="178"/>
      <c r="AF253" s="178"/>
      <c r="AG253" s="178"/>
      <c r="AH253" s="178"/>
      <c r="AI253" s="178"/>
      <c r="AJ253" s="178"/>
      <c r="AK253" s="178"/>
      <c r="AL253" s="178"/>
      <c r="AM253" s="178"/>
      <c r="AN253" s="178"/>
      <c r="AO253" s="178"/>
      <c r="AP253" s="178"/>
      <c r="AQ253" s="178"/>
      <c r="AR253" s="178"/>
      <c r="AS253" s="178"/>
      <c r="AT253" s="178"/>
      <c r="AU253" s="178"/>
      <c r="AV253" s="178"/>
      <c r="AW253" s="178"/>
      <c r="AX253" s="178"/>
      <c r="AY253" s="178"/>
      <c r="AZ253" s="178"/>
      <c r="BA253" s="178"/>
      <c r="BB253" s="178"/>
      <c r="BC253" s="178"/>
      <c r="BD253" s="178"/>
      <c r="BE253" s="178"/>
      <c r="BF253" s="178"/>
      <c r="BG253" s="178"/>
      <c r="BH253" s="178"/>
      <c r="BI253" s="178"/>
      <c r="BJ253" s="178"/>
      <c r="BK253" s="178"/>
      <c r="BL253" s="178"/>
      <c r="BM253" s="178"/>
      <c r="BN253" s="178"/>
      <c r="BO253" s="178"/>
      <c r="BP253" s="178"/>
      <c r="BQ253" s="178"/>
      <c r="BR253" s="178"/>
      <c r="BS253" s="178"/>
      <c r="BT253" s="178"/>
      <c r="BU253" s="178"/>
      <c r="BV253" s="178"/>
      <c r="BW253" s="178"/>
      <c r="BX253" s="178"/>
      <c r="BY253" s="178"/>
      <c r="BZ253" s="178"/>
      <c r="CA253" s="178"/>
      <c r="CB253" s="178"/>
      <c r="CC253" s="178"/>
      <c r="CD253" s="178"/>
      <c r="CE253" s="178"/>
      <c r="CF253" s="178"/>
      <c r="CG253" s="178"/>
      <c r="CH253" s="178"/>
      <c r="CI253" s="178"/>
      <c r="CJ253" s="178"/>
      <c r="CK253" s="178"/>
      <c r="CL253" s="178"/>
      <c r="CM253" s="178"/>
      <c r="CN253" s="178"/>
      <c r="CO253" s="178"/>
      <c r="CP253" s="178"/>
      <c r="CQ253" s="178"/>
      <c r="CR253" s="178"/>
      <c r="CS253" s="178"/>
      <c r="CT253" s="178"/>
      <c r="CU253" s="178"/>
      <c r="CV253" s="178"/>
      <c r="CW253" s="178"/>
      <c r="CX253" s="178"/>
      <c r="CY253" s="178"/>
      <c r="CZ253" s="178"/>
      <c r="DA253" s="178"/>
      <c r="DB253" s="178"/>
      <c r="DC253" s="178"/>
      <c r="DD253" s="178"/>
      <c r="DE253" s="178"/>
      <c r="DF253" s="178"/>
      <c r="DG253" s="178"/>
      <c r="DH253" s="178"/>
      <c r="DI253" s="178"/>
      <c r="DJ253" s="178"/>
      <c r="DK253" s="178"/>
      <c r="DL253" s="178"/>
      <c r="DM253" s="178"/>
      <c r="DN253" s="178"/>
      <c r="DO253" s="178"/>
      <c r="DP253" s="178"/>
      <c r="DQ253" s="178"/>
      <c r="DR253" s="178"/>
      <c r="DS253" s="178"/>
      <c r="DT253" s="178"/>
      <c r="DU253" s="178"/>
      <c r="DV253" s="178"/>
      <c r="DW253" s="178"/>
    </row>
    <row r="254" spans="1:127" ht="12" customHeight="1" x14ac:dyDescent="0.25">
      <c r="A254" s="178"/>
      <c r="B254" s="178"/>
      <c r="C254" s="178"/>
      <c r="D254" s="178"/>
      <c r="E254" s="178"/>
      <c r="F254" s="178"/>
      <c r="G254" s="178"/>
      <c r="H254" s="178"/>
      <c r="I254" s="178"/>
      <c r="J254" s="178"/>
      <c r="K254" s="178"/>
      <c r="L254" s="178"/>
      <c r="M254" s="178"/>
      <c r="N254" s="178"/>
      <c r="O254" s="178"/>
      <c r="P254" s="178"/>
      <c r="Q254" s="178"/>
      <c r="R254" s="178"/>
      <c r="S254" s="178"/>
      <c r="T254" s="178"/>
      <c r="U254" s="178"/>
      <c r="V254" s="178"/>
      <c r="W254" s="178"/>
      <c r="X254" s="178"/>
      <c r="Y254" s="178"/>
      <c r="Z254" s="178"/>
      <c r="AA254" s="178"/>
      <c r="AB254" s="178"/>
      <c r="AC254" s="178"/>
      <c r="AD254" s="178"/>
      <c r="AE254" s="178"/>
      <c r="AF254" s="178"/>
      <c r="AG254" s="178"/>
      <c r="AH254" s="178"/>
      <c r="AI254" s="178"/>
      <c r="AJ254" s="178"/>
      <c r="AK254" s="178"/>
      <c r="AL254" s="178"/>
      <c r="AM254" s="178"/>
      <c r="AN254" s="178"/>
      <c r="AO254" s="178"/>
      <c r="AP254" s="178"/>
      <c r="AQ254" s="178"/>
      <c r="AR254" s="178"/>
      <c r="AS254" s="178"/>
      <c r="AT254" s="178"/>
      <c r="AU254" s="178"/>
      <c r="AV254" s="178"/>
      <c r="AW254" s="178"/>
      <c r="AX254" s="178"/>
      <c r="AY254" s="178"/>
      <c r="AZ254" s="178"/>
      <c r="BA254" s="178"/>
      <c r="BB254" s="178"/>
      <c r="BC254" s="178"/>
      <c r="BD254" s="178"/>
      <c r="BE254" s="178"/>
      <c r="BF254" s="178"/>
      <c r="BG254" s="178"/>
      <c r="BH254" s="178"/>
      <c r="BI254" s="178"/>
      <c r="BJ254" s="178"/>
      <c r="BK254" s="178"/>
      <c r="BL254" s="178"/>
      <c r="BM254" s="178"/>
      <c r="BN254" s="178"/>
      <c r="BO254" s="178"/>
      <c r="BP254" s="178"/>
      <c r="BQ254" s="178"/>
      <c r="BR254" s="178"/>
      <c r="BS254" s="178"/>
      <c r="BT254" s="178"/>
      <c r="BU254" s="178"/>
      <c r="BV254" s="178"/>
      <c r="BW254" s="178"/>
      <c r="BX254" s="178"/>
      <c r="BY254" s="178"/>
      <c r="BZ254" s="178"/>
      <c r="CA254" s="178"/>
      <c r="CB254" s="178"/>
      <c r="CC254" s="178"/>
      <c r="CD254" s="178"/>
      <c r="CE254" s="178"/>
      <c r="CF254" s="178"/>
      <c r="CG254" s="178"/>
      <c r="CH254" s="178"/>
      <c r="CI254" s="178"/>
      <c r="CJ254" s="178"/>
      <c r="CK254" s="178"/>
      <c r="CL254" s="178"/>
      <c r="CM254" s="178"/>
      <c r="CN254" s="178"/>
      <c r="CO254" s="178"/>
      <c r="CP254" s="178"/>
      <c r="CQ254" s="178"/>
      <c r="CR254" s="178"/>
      <c r="CS254" s="178"/>
      <c r="CT254" s="178"/>
      <c r="CU254" s="178"/>
      <c r="CV254" s="178"/>
      <c r="CW254" s="178"/>
      <c r="CX254" s="178"/>
      <c r="CY254" s="178"/>
      <c r="CZ254" s="178"/>
      <c r="DA254" s="178"/>
      <c r="DB254" s="178"/>
      <c r="DC254" s="178"/>
      <c r="DD254" s="178"/>
      <c r="DE254" s="178"/>
      <c r="DF254" s="178"/>
      <c r="DG254" s="178"/>
      <c r="DH254" s="178"/>
      <c r="DI254" s="178"/>
      <c r="DJ254" s="178"/>
      <c r="DK254" s="178"/>
      <c r="DL254" s="178"/>
      <c r="DM254" s="178"/>
      <c r="DN254" s="178"/>
      <c r="DO254" s="178"/>
      <c r="DP254" s="178"/>
      <c r="DQ254" s="178"/>
      <c r="DR254" s="178"/>
      <c r="DS254" s="178"/>
      <c r="DT254" s="178"/>
      <c r="DU254" s="178"/>
      <c r="DV254" s="178"/>
      <c r="DW254" s="178"/>
    </row>
    <row r="255" spans="1:127" ht="12" customHeight="1" x14ac:dyDescent="0.25">
      <c r="A255" s="178"/>
      <c r="B255" s="178"/>
      <c r="C255" s="178"/>
      <c r="D255" s="178"/>
      <c r="E255" s="178"/>
      <c r="F255" s="178"/>
      <c r="G255" s="178"/>
      <c r="H255" s="178"/>
      <c r="I255" s="178"/>
      <c r="J255" s="178"/>
      <c r="K255" s="178"/>
      <c r="L255" s="178"/>
      <c r="M255" s="178"/>
      <c r="N255" s="178"/>
      <c r="O255" s="178"/>
      <c r="P255" s="178"/>
      <c r="Q255" s="178"/>
      <c r="R255" s="178"/>
      <c r="S255" s="178"/>
      <c r="T255" s="178"/>
      <c r="U255" s="178"/>
      <c r="V255" s="178"/>
      <c r="W255" s="178"/>
      <c r="X255" s="178"/>
      <c r="Y255" s="178"/>
      <c r="Z255" s="178"/>
      <c r="AA255" s="178"/>
      <c r="AB255" s="178"/>
      <c r="AC255" s="178"/>
      <c r="AD255" s="178"/>
      <c r="AE255" s="178"/>
      <c r="AF255" s="178"/>
      <c r="AG255" s="178"/>
      <c r="AH255" s="178"/>
      <c r="AI255" s="178"/>
      <c r="AJ255" s="178"/>
      <c r="AK255" s="178"/>
      <c r="AL255" s="178"/>
      <c r="AM255" s="178"/>
      <c r="AN255" s="178"/>
      <c r="AO255" s="178"/>
      <c r="AP255" s="178"/>
      <c r="AQ255" s="178"/>
      <c r="AR255" s="178"/>
      <c r="AS255" s="178"/>
      <c r="AT255" s="178"/>
      <c r="AU255" s="178"/>
      <c r="AV255" s="178"/>
      <c r="AW255" s="178"/>
      <c r="AX255" s="178"/>
      <c r="AY255" s="178"/>
      <c r="AZ255" s="178"/>
      <c r="BA255" s="178"/>
      <c r="BB255" s="178"/>
      <c r="BC255" s="178"/>
      <c r="BD255" s="178"/>
      <c r="BE255" s="178"/>
      <c r="BF255" s="178"/>
      <c r="BG255" s="178"/>
      <c r="BH255" s="178"/>
      <c r="BI255" s="178"/>
      <c r="BJ255" s="178"/>
      <c r="BK255" s="178"/>
      <c r="BL255" s="178"/>
      <c r="BM255" s="178"/>
      <c r="BN255" s="178"/>
      <c r="BO255" s="178"/>
      <c r="BP255" s="178"/>
      <c r="BQ255" s="178"/>
      <c r="BR255" s="178"/>
      <c r="BS255" s="178"/>
      <c r="BT255" s="178"/>
      <c r="BU255" s="178"/>
      <c r="BV255" s="178"/>
      <c r="BW255" s="178"/>
      <c r="BX255" s="178"/>
      <c r="BY255" s="178"/>
      <c r="BZ255" s="178"/>
      <c r="CA255" s="178"/>
      <c r="CB255" s="178"/>
      <c r="CC255" s="178"/>
      <c r="CD255" s="178"/>
      <c r="CE255" s="178"/>
      <c r="CF255" s="178"/>
      <c r="CG255" s="178"/>
      <c r="CH255" s="178"/>
      <c r="CI255" s="178"/>
      <c r="CJ255" s="178"/>
      <c r="CK255" s="178"/>
      <c r="CL255" s="178"/>
      <c r="CM255" s="178"/>
      <c r="CN255" s="178"/>
      <c r="CO255" s="178"/>
      <c r="CP255" s="178"/>
      <c r="CQ255" s="178"/>
      <c r="CR255" s="178"/>
      <c r="CS255" s="178"/>
      <c r="CT255" s="178"/>
      <c r="CU255" s="178"/>
      <c r="CV255" s="178"/>
      <c r="CW255" s="178"/>
      <c r="CX255" s="178"/>
      <c r="CY255" s="178"/>
      <c r="CZ255" s="178"/>
      <c r="DA255" s="178"/>
      <c r="DB255" s="178"/>
      <c r="DC255" s="178"/>
      <c r="DD255" s="178"/>
      <c r="DE255" s="178"/>
      <c r="DF255" s="178"/>
      <c r="DG255" s="178"/>
      <c r="DH255" s="178"/>
      <c r="DI255" s="178"/>
      <c r="DJ255" s="178"/>
      <c r="DK255" s="178"/>
      <c r="DL255" s="178"/>
      <c r="DM255" s="178"/>
      <c r="DN255" s="178"/>
      <c r="DO255" s="178"/>
      <c r="DP255" s="178"/>
      <c r="DQ255" s="178"/>
      <c r="DR255" s="178"/>
      <c r="DS255" s="178"/>
      <c r="DT255" s="178"/>
      <c r="DU255" s="178"/>
      <c r="DV255" s="178"/>
      <c r="DW255" s="178"/>
    </row>
    <row r="256" spans="1:127" ht="12" customHeight="1" x14ac:dyDescent="0.25">
      <c r="A256" s="178"/>
      <c r="B256" s="178"/>
      <c r="C256" s="178"/>
      <c r="D256" s="178"/>
      <c r="E256" s="178"/>
      <c r="F256" s="178"/>
      <c r="G256" s="178"/>
      <c r="H256" s="178"/>
      <c r="I256" s="178"/>
      <c r="J256" s="178"/>
      <c r="K256" s="178"/>
      <c r="L256" s="178"/>
      <c r="M256" s="178"/>
      <c r="N256" s="178"/>
      <c r="O256" s="178"/>
      <c r="P256" s="178"/>
      <c r="Q256" s="178"/>
      <c r="R256" s="178"/>
      <c r="S256" s="178"/>
      <c r="T256" s="178"/>
      <c r="U256" s="178"/>
      <c r="V256" s="178"/>
      <c r="W256" s="178"/>
      <c r="X256" s="178"/>
      <c r="Y256" s="178"/>
      <c r="Z256" s="178"/>
      <c r="AA256" s="178"/>
      <c r="AB256" s="178"/>
      <c r="AC256" s="178"/>
      <c r="AD256" s="178"/>
      <c r="AE256" s="178"/>
      <c r="AF256" s="178"/>
      <c r="AG256" s="178"/>
      <c r="AH256" s="178"/>
      <c r="AI256" s="178"/>
      <c r="AJ256" s="178"/>
      <c r="AK256" s="178"/>
      <c r="AL256" s="178"/>
      <c r="AM256" s="178"/>
      <c r="AN256" s="178"/>
      <c r="AO256" s="178"/>
      <c r="AP256" s="178"/>
      <c r="AQ256" s="178"/>
      <c r="AR256" s="178"/>
      <c r="AS256" s="178"/>
      <c r="AT256" s="178"/>
      <c r="AU256" s="178"/>
      <c r="AV256" s="178"/>
      <c r="AW256" s="178"/>
      <c r="AX256" s="178"/>
      <c r="AY256" s="178"/>
      <c r="AZ256" s="178"/>
      <c r="BA256" s="178"/>
      <c r="BB256" s="178"/>
      <c r="BC256" s="178"/>
      <c r="BD256" s="178"/>
      <c r="BE256" s="178"/>
      <c r="BF256" s="178"/>
      <c r="BG256" s="178"/>
      <c r="BH256" s="178"/>
      <c r="BI256" s="178"/>
      <c r="BJ256" s="178"/>
      <c r="BK256" s="178"/>
      <c r="BL256" s="178"/>
      <c r="BM256" s="178"/>
      <c r="BN256" s="178"/>
      <c r="BO256" s="178"/>
      <c r="BP256" s="178"/>
      <c r="BQ256" s="178"/>
      <c r="BR256" s="178"/>
      <c r="BS256" s="178"/>
      <c r="BT256" s="178"/>
      <c r="BU256" s="178"/>
      <c r="BV256" s="178"/>
      <c r="BW256" s="178"/>
      <c r="BX256" s="178"/>
      <c r="BY256" s="178"/>
      <c r="BZ256" s="178"/>
      <c r="CA256" s="178"/>
      <c r="CB256" s="178"/>
      <c r="CC256" s="178"/>
      <c r="CD256" s="178"/>
      <c r="CE256" s="178"/>
      <c r="CF256" s="178"/>
      <c r="CG256" s="178"/>
      <c r="CH256" s="178"/>
      <c r="CI256" s="178"/>
      <c r="CJ256" s="178"/>
      <c r="CK256" s="178"/>
      <c r="CL256" s="178"/>
      <c r="CM256" s="178"/>
      <c r="CN256" s="178"/>
      <c r="CO256" s="178"/>
      <c r="CP256" s="178"/>
      <c r="CQ256" s="178"/>
      <c r="CR256" s="178"/>
      <c r="CS256" s="178"/>
      <c r="CT256" s="178"/>
      <c r="CU256" s="178"/>
      <c r="CV256" s="178"/>
      <c r="CW256" s="178"/>
      <c r="CX256" s="178"/>
      <c r="CY256" s="178"/>
      <c r="CZ256" s="178"/>
      <c r="DA256" s="178"/>
      <c r="DB256" s="178"/>
      <c r="DC256" s="178"/>
      <c r="DD256" s="178"/>
      <c r="DE256" s="178"/>
      <c r="DF256" s="178"/>
      <c r="DG256" s="178"/>
      <c r="DH256" s="178"/>
      <c r="DI256" s="178"/>
      <c r="DJ256" s="178"/>
      <c r="DK256" s="178"/>
      <c r="DL256" s="178"/>
      <c r="DM256" s="178"/>
      <c r="DN256" s="178"/>
      <c r="DO256" s="178"/>
      <c r="DP256" s="178"/>
      <c r="DQ256" s="178"/>
      <c r="DR256" s="178"/>
      <c r="DS256" s="178"/>
      <c r="DT256" s="178"/>
      <c r="DU256" s="178"/>
      <c r="DV256" s="178"/>
      <c r="DW256" s="178"/>
    </row>
    <row r="257" spans="1:127" ht="12" customHeight="1" x14ac:dyDescent="0.25">
      <c r="A257" s="178"/>
      <c r="B257" s="178"/>
      <c r="C257" s="178"/>
      <c r="D257" s="178"/>
      <c r="E257" s="178"/>
      <c r="F257" s="178"/>
      <c r="G257" s="178"/>
      <c r="H257" s="178"/>
      <c r="I257" s="178"/>
      <c r="J257" s="178"/>
      <c r="K257" s="178"/>
      <c r="L257" s="178"/>
      <c r="M257" s="178"/>
      <c r="N257" s="178"/>
      <c r="O257" s="178"/>
      <c r="P257" s="178"/>
      <c r="Q257" s="178"/>
      <c r="R257" s="178"/>
      <c r="S257" s="178"/>
      <c r="T257" s="178"/>
      <c r="U257" s="178"/>
      <c r="V257" s="178"/>
      <c r="W257" s="178"/>
      <c r="X257" s="178"/>
      <c r="Y257" s="178"/>
      <c r="Z257" s="178"/>
      <c r="AA257" s="178"/>
      <c r="AB257" s="178"/>
      <c r="AC257" s="178"/>
      <c r="AD257" s="178"/>
      <c r="AE257" s="178"/>
      <c r="AF257" s="178"/>
      <c r="AG257" s="178"/>
      <c r="AH257" s="178"/>
      <c r="AI257" s="178"/>
      <c r="AJ257" s="178"/>
      <c r="AK257" s="178"/>
      <c r="AL257" s="178"/>
      <c r="AM257" s="178"/>
      <c r="AN257" s="178"/>
      <c r="AO257" s="178"/>
      <c r="AP257" s="178"/>
      <c r="AQ257" s="178"/>
      <c r="AR257" s="178"/>
      <c r="AS257" s="178"/>
      <c r="AT257" s="178"/>
      <c r="AU257" s="178"/>
      <c r="AV257" s="178"/>
      <c r="AW257" s="178"/>
      <c r="AX257" s="178"/>
      <c r="AY257" s="178"/>
      <c r="AZ257" s="178"/>
      <c r="BA257" s="178"/>
      <c r="BB257" s="178"/>
      <c r="BC257" s="178"/>
      <c r="BD257" s="178"/>
      <c r="BE257" s="178"/>
      <c r="BF257" s="178"/>
      <c r="BG257" s="178"/>
      <c r="BH257" s="178"/>
      <c r="BI257" s="178"/>
      <c r="BJ257" s="178"/>
      <c r="BK257" s="178"/>
      <c r="BL257" s="178"/>
      <c r="BM257" s="178"/>
      <c r="BN257" s="178"/>
      <c r="BO257" s="178"/>
      <c r="BP257" s="178"/>
      <c r="BQ257" s="178"/>
      <c r="BR257" s="178"/>
      <c r="BS257" s="178"/>
      <c r="BT257" s="178"/>
      <c r="BU257" s="178"/>
      <c r="BV257" s="178"/>
      <c r="BW257" s="178"/>
      <c r="BX257" s="178"/>
      <c r="BY257" s="178"/>
      <c r="BZ257" s="178"/>
      <c r="CA257" s="178"/>
      <c r="CB257" s="178"/>
      <c r="CC257" s="178"/>
      <c r="CD257" s="178"/>
      <c r="CE257" s="178"/>
      <c r="CF257" s="178"/>
      <c r="CG257" s="178"/>
      <c r="CH257" s="178"/>
      <c r="CI257" s="178"/>
      <c r="CJ257" s="178"/>
      <c r="CK257" s="178"/>
      <c r="CL257" s="178"/>
      <c r="CM257" s="178"/>
      <c r="CN257" s="178"/>
      <c r="CO257" s="178"/>
      <c r="CP257" s="178"/>
      <c r="CQ257" s="178"/>
      <c r="CR257" s="178"/>
      <c r="CS257" s="178"/>
      <c r="CT257" s="178"/>
      <c r="CU257" s="178"/>
      <c r="CV257" s="178"/>
      <c r="CW257" s="178"/>
      <c r="CX257" s="178"/>
      <c r="CY257" s="178"/>
      <c r="CZ257" s="178"/>
      <c r="DA257" s="178"/>
      <c r="DB257" s="178"/>
      <c r="DC257" s="178"/>
      <c r="DD257" s="178"/>
      <c r="DE257" s="178"/>
      <c r="DF257" s="178"/>
      <c r="DG257" s="178"/>
      <c r="DH257" s="178"/>
      <c r="DI257" s="178"/>
      <c r="DJ257" s="178"/>
      <c r="DK257" s="178"/>
      <c r="DL257" s="178"/>
      <c r="DM257" s="178"/>
      <c r="DN257" s="178"/>
      <c r="DO257" s="178"/>
      <c r="DP257" s="178"/>
      <c r="DQ257" s="178"/>
      <c r="DR257" s="178"/>
      <c r="DS257" s="178"/>
      <c r="DT257" s="178"/>
      <c r="DU257" s="178"/>
      <c r="DV257" s="178"/>
      <c r="DW257" s="178"/>
    </row>
    <row r="258" spans="1:127" ht="12" customHeight="1" x14ac:dyDescent="0.25">
      <c r="A258" s="178"/>
      <c r="B258" s="178"/>
      <c r="C258" s="178"/>
      <c r="D258" s="178"/>
      <c r="E258" s="178"/>
      <c r="F258" s="178"/>
      <c r="G258" s="178"/>
      <c r="H258" s="178"/>
      <c r="I258" s="178"/>
      <c r="J258" s="178"/>
      <c r="K258" s="178"/>
      <c r="L258" s="178"/>
      <c r="M258" s="178"/>
      <c r="N258" s="178"/>
      <c r="O258" s="178"/>
      <c r="P258" s="178"/>
      <c r="Q258" s="178"/>
      <c r="R258" s="178"/>
      <c r="S258" s="178"/>
      <c r="T258" s="178"/>
      <c r="U258" s="178"/>
      <c r="V258" s="178"/>
      <c r="W258" s="178"/>
      <c r="X258" s="178"/>
      <c r="Y258" s="178"/>
      <c r="Z258" s="178"/>
      <c r="AA258" s="178"/>
      <c r="AB258" s="178"/>
      <c r="AC258" s="178"/>
      <c r="AD258" s="178"/>
      <c r="AE258" s="178"/>
      <c r="AF258" s="178"/>
      <c r="AG258" s="178"/>
      <c r="AH258" s="178"/>
      <c r="AI258" s="178"/>
      <c r="AJ258" s="178"/>
      <c r="AK258" s="178"/>
      <c r="AL258" s="178"/>
      <c r="AM258" s="178"/>
      <c r="AN258" s="178"/>
      <c r="AO258" s="178"/>
      <c r="AP258" s="178"/>
      <c r="AQ258" s="178"/>
      <c r="AR258" s="178"/>
      <c r="AS258" s="178"/>
      <c r="AT258" s="178"/>
      <c r="AU258" s="178"/>
      <c r="AV258" s="178"/>
      <c r="AW258" s="178"/>
      <c r="AX258" s="178"/>
      <c r="AY258" s="178"/>
      <c r="AZ258" s="178"/>
      <c r="BA258" s="178"/>
      <c r="BB258" s="178"/>
      <c r="BC258" s="178"/>
      <c r="BD258" s="178"/>
      <c r="BE258" s="178"/>
      <c r="BF258" s="178"/>
      <c r="BG258" s="178"/>
      <c r="BH258" s="178"/>
      <c r="BI258" s="178"/>
      <c r="BJ258" s="178"/>
      <c r="BK258" s="178"/>
      <c r="BL258" s="178"/>
      <c r="BM258" s="178"/>
      <c r="BN258" s="178"/>
      <c r="BO258" s="178"/>
      <c r="BP258" s="178"/>
      <c r="BQ258" s="178"/>
      <c r="BR258" s="178"/>
      <c r="BS258" s="178"/>
      <c r="BT258" s="178"/>
      <c r="BU258" s="178"/>
      <c r="BV258" s="178"/>
      <c r="BW258" s="178"/>
      <c r="BX258" s="178"/>
      <c r="BY258" s="178"/>
      <c r="BZ258" s="178"/>
      <c r="CA258" s="178"/>
      <c r="CB258" s="178"/>
      <c r="CC258" s="178"/>
      <c r="CD258" s="178"/>
      <c r="CE258" s="178"/>
      <c r="CF258" s="178"/>
      <c r="CG258" s="178"/>
      <c r="CH258" s="178"/>
      <c r="CI258" s="178"/>
      <c r="CJ258" s="178"/>
      <c r="CK258" s="178"/>
      <c r="CL258" s="178"/>
      <c r="CM258" s="178"/>
      <c r="CN258" s="178"/>
      <c r="CO258" s="178"/>
      <c r="CP258" s="178"/>
      <c r="CQ258" s="178"/>
      <c r="CR258" s="178"/>
      <c r="CS258" s="178"/>
      <c r="CT258" s="178"/>
      <c r="CU258" s="178"/>
      <c r="CV258" s="178"/>
      <c r="CW258" s="178"/>
      <c r="CX258" s="178"/>
      <c r="CY258" s="178"/>
      <c r="CZ258" s="178"/>
      <c r="DA258" s="178"/>
      <c r="DB258" s="178"/>
      <c r="DC258" s="178"/>
      <c r="DD258" s="178"/>
      <c r="DE258" s="178"/>
      <c r="DF258" s="178"/>
      <c r="DG258" s="178"/>
      <c r="DH258" s="178"/>
      <c r="DI258" s="178"/>
      <c r="DJ258" s="178"/>
      <c r="DK258" s="178"/>
      <c r="DL258" s="178"/>
      <c r="DM258" s="178"/>
      <c r="DN258" s="178"/>
      <c r="DO258" s="178"/>
      <c r="DP258" s="178"/>
      <c r="DQ258" s="178"/>
      <c r="DR258" s="178"/>
      <c r="DS258" s="178"/>
      <c r="DT258" s="178"/>
      <c r="DU258" s="178"/>
      <c r="DV258" s="178"/>
      <c r="DW258" s="178"/>
    </row>
    <row r="259" spans="1:127" ht="12" customHeight="1" x14ac:dyDescent="0.25">
      <c r="A259" s="178"/>
      <c r="B259" s="178"/>
      <c r="C259" s="178"/>
      <c r="D259" s="178"/>
      <c r="E259" s="178"/>
      <c r="F259" s="178"/>
      <c r="G259" s="178"/>
      <c r="H259" s="178"/>
      <c r="I259" s="178"/>
      <c r="J259" s="178"/>
      <c r="K259" s="178"/>
      <c r="L259" s="178"/>
      <c r="M259" s="178"/>
      <c r="N259" s="178"/>
      <c r="O259" s="178"/>
      <c r="P259" s="178"/>
      <c r="Q259" s="178"/>
      <c r="R259" s="178"/>
      <c r="S259" s="178"/>
      <c r="T259" s="178"/>
      <c r="U259" s="178"/>
      <c r="V259" s="178"/>
      <c r="W259" s="178"/>
      <c r="X259" s="178"/>
      <c r="Y259" s="178"/>
      <c r="Z259" s="178"/>
      <c r="AA259" s="178"/>
      <c r="AB259" s="178"/>
      <c r="AC259" s="178"/>
      <c r="AD259" s="178"/>
      <c r="AE259" s="178"/>
      <c r="AF259" s="178"/>
      <c r="AG259" s="178"/>
      <c r="AH259" s="178"/>
      <c r="AI259" s="178"/>
      <c r="AJ259" s="178"/>
      <c r="AK259" s="178"/>
      <c r="AL259" s="178"/>
      <c r="AM259" s="178"/>
      <c r="AN259" s="178"/>
      <c r="AO259" s="178"/>
      <c r="AP259" s="178"/>
      <c r="AQ259" s="178"/>
      <c r="AR259" s="178"/>
      <c r="AS259" s="178"/>
      <c r="AT259" s="178"/>
      <c r="AU259" s="178"/>
      <c r="AV259" s="178"/>
      <c r="AW259" s="178"/>
      <c r="AX259" s="178"/>
      <c r="AY259" s="178"/>
      <c r="AZ259" s="178"/>
      <c r="BA259" s="178"/>
      <c r="BB259" s="178"/>
      <c r="BC259" s="178"/>
      <c r="BD259" s="178"/>
      <c r="BE259" s="178"/>
      <c r="BF259" s="178"/>
      <c r="BG259" s="178"/>
      <c r="BH259" s="178"/>
      <c r="BI259" s="178"/>
      <c r="BJ259" s="178"/>
      <c r="BK259" s="178"/>
      <c r="BL259" s="178"/>
      <c r="BM259" s="178"/>
      <c r="BN259" s="178"/>
      <c r="BO259" s="178"/>
      <c r="BP259" s="178"/>
      <c r="BQ259" s="178"/>
      <c r="BR259" s="178"/>
      <c r="BS259" s="178"/>
      <c r="BT259" s="178"/>
      <c r="BU259" s="178"/>
      <c r="BV259" s="178"/>
      <c r="BW259" s="178"/>
      <c r="BX259" s="178"/>
      <c r="BY259" s="178"/>
      <c r="BZ259" s="178"/>
      <c r="CA259" s="178"/>
      <c r="CB259" s="178"/>
      <c r="CC259" s="178"/>
      <c r="CD259" s="178"/>
      <c r="CE259" s="178"/>
      <c r="CF259" s="178"/>
      <c r="CG259" s="178"/>
      <c r="CH259" s="178"/>
      <c r="CI259" s="178"/>
      <c r="CJ259" s="178"/>
      <c r="CK259" s="178"/>
      <c r="CL259" s="178"/>
      <c r="CM259" s="178"/>
      <c r="CN259" s="178"/>
      <c r="CO259" s="178"/>
      <c r="CP259" s="178"/>
      <c r="CQ259" s="178"/>
      <c r="CR259" s="178"/>
      <c r="CS259" s="178"/>
      <c r="CT259" s="178"/>
      <c r="CU259" s="178"/>
      <c r="CV259" s="178"/>
      <c r="CW259" s="178"/>
      <c r="CX259" s="178"/>
      <c r="CY259" s="178"/>
      <c r="CZ259" s="178"/>
      <c r="DA259" s="178"/>
      <c r="DB259" s="178"/>
      <c r="DC259" s="178"/>
      <c r="DD259" s="178"/>
      <c r="DE259" s="178"/>
      <c r="DF259" s="178"/>
      <c r="DG259" s="178"/>
      <c r="DH259" s="178"/>
      <c r="DI259" s="178"/>
      <c r="DJ259" s="178"/>
      <c r="DK259" s="178"/>
      <c r="DL259" s="178"/>
      <c r="DM259" s="178"/>
      <c r="DN259" s="178"/>
      <c r="DO259" s="178"/>
      <c r="DP259" s="178"/>
      <c r="DQ259" s="178"/>
      <c r="DR259" s="178"/>
      <c r="DS259" s="178"/>
      <c r="DT259" s="178"/>
      <c r="DU259" s="178"/>
      <c r="DV259" s="178"/>
      <c r="DW259" s="178"/>
    </row>
    <row r="260" spans="1:127" ht="12" customHeight="1" x14ac:dyDescent="0.25">
      <c r="A260" s="178"/>
      <c r="B260" s="178"/>
      <c r="C260" s="178"/>
      <c r="D260" s="178"/>
      <c r="E260" s="178"/>
      <c r="F260" s="178"/>
      <c r="G260" s="178"/>
      <c r="H260" s="178"/>
      <c r="I260" s="178"/>
      <c r="J260" s="178"/>
      <c r="K260" s="178"/>
      <c r="L260" s="178"/>
      <c r="M260" s="178"/>
      <c r="N260" s="178"/>
      <c r="O260" s="178"/>
      <c r="P260" s="178"/>
      <c r="Q260" s="178"/>
      <c r="R260" s="178"/>
      <c r="S260" s="178"/>
      <c r="T260" s="178"/>
      <c r="U260" s="178"/>
      <c r="V260" s="178"/>
      <c r="W260" s="178"/>
      <c r="X260" s="178"/>
      <c r="Y260" s="178"/>
      <c r="Z260" s="178"/>
      <c r="AA260" s="178"/>
      <c r="AB260" s="178"/>
      <c r="AC260" s="178"/>
      <c r="AD260" s="178"/>
      <c r="AE260" s="178"/>
      <c r="AF260" s="178"/>
      <c r="AG260" s="178"/>
      <c r="AH260" s="178"/>
      <c r="AI260" s="178"/>
      <c r="AJ260" s="178"/>
      <c r="AK260" s="178"/>
      <c r="AL260" s="178"/>
      <c r="AM260" s="178"/>
      <c r="AN260" s="178"/>
      <c r="AO260" s="178"/>
      <c r="AP260" s="178"/>
      <c r="AQ260" s="178"/>
      <c r="AR260" s="178"/>
      <c r="AS260" s="178"/>
      <c r="AT260" s="178"/>
      <c r="AU260" s="178"/>
      <c r="AV260" s="178"/>
      <c r="AW260" s="178"/>
      <c r="AX260" s="178"/>
      <c r="AY260" s="178"/>
      <c r="AZ260" s="178"/>
      <c r="BA260" s="178"/>
      <c r="BB260" s="178"/>
      <c r="BC260" s="178"/>
      <c r="BD260" s="178"/>
      <c r="BE260" s="178"/>
      <c r="BF260" s="178"/>
      <c r="BG260" s="178"/>
      <c r="BH260" s="178"/>
      <c r="BI260" s="178"/>
      <c r="BJ260" s="178"/>
      <c r="BK260" s="178"/>
      <c r="BL260" s="178"/>
      <c r="BM260" s="178"/>
      <c r="BN260" s="178"/>
      <c r="BO260" s="178"/>
      <c r="BP260" s="178"/>
      <c r="BQ260" s="178"/>
      <c r="BR260" s="178"/>
      <c r="BS260" s="178"/>
      <c r="BT260" s="178"/>
      <c r="BU260" s="178"/>
      <c r="BV260" s="178"/>
      <c r="BW260" s="178"/>
      <c r="BX260" s="178"/>
      <c r="BY260" s="178"/>
      <c r="BZ260" s="178"/>
      <c r="CA260" s="178"/>
      <c r="CB260" s="178"/>
      <c r="CC260" s="178"/>
      <c r="CD260" s="178"/>
      <c r="CE260" s="178"/>
      <c r="CF260" s="178"/>
      <c r="CG260" s="178"/>
      <c r="CH260" s="178"/>
      <c r="CI260" s="178"/>
      <c r="CJ260" s="178"/>
      <c r="CK260" s="178"/>
      <c r="CL260" s="178"/>
      <c r="CM260" s="178"/>
      <c r="CN260" s="178"/>
      <c r="CO260" s="178"/>
      <c r="CP260" s="178"/>
      <c r="CQ260" s="178"/>
      <c r="CR260" s="178"/>
      <c r="CS260" s="178"/>
      <c r="CT260" s="178"/>
      <c r="CU260" s="178"/>
      <c r="CV260" s="178"/>
      <c r="CW260" s="178"/>
      <c r="CX260" s="178"/>
      <c r="CY260" s="178"/>
      <c r="CZ260" s="178"/>
      <c r="DA260" s="178"/>
      <c r="DB260" s="178"/>
      <c r="DC260" s="178"/>
      <c r="DD260" s="178"/>
      <c r="DE260" s="178"/>
      <c r="DF260" s="178"/>
      <c r="DG260" s="178"/>
      <c r="DH260" s="178"/>
      <c r="DI260" s="178"/>
      <c r="DJ260" s="178"/>
      <c r="DK260" s="178"/>
      <c r="DL260" s="178"/>
      <c r="DM260" s="178"/>
      <c r="DN260" s="178"/>
      <c r="DO260" s="178"/>
      <c r="DP260" s="178"/>
      <c r="DQ260" s="178"/>
      <c r="DR260" s="178"/>
      <c r="DS260" s="178"/>
      <c r="DT260" s="178"/>
      <c r="DU260" s="178"/>
      <c r="DV260" s="178"/>
      <c r="DW260" s="178"/>
    </row>
    <row r="261" spans="1:127" ht="12" customHeight="1" x14ac:dyDescent="0.25">
      <c r="A261" s="178"/>
      <c r="B261" s="178"/>
      <c r="C261" s="178"/>
      <c r="D261" s="178"/>
      <c r="E261" s="178"/>
      <c r="F261" s="178"/>
      <c r="G261" s="178"/>
      <c r="H261" s="178"/>
      <c r="I261" s="178"/>
      <c r="J261" s="178"/>
      <c r="K261" s="178"/>
      <c r="L261" s="178"/>
      <c r="M261" s="178"/>
      <c r="N261" s="178"/>
      <c r="O261" s="178"/>
      <c r="P261" s="178"/>
      <c r="Q261" s="178"/>
      <c r="R261" s="178"/>
      <c r="S261" s="178"/>
      <c r="T261" s="178"/>
      <c r="U261" s="178"/>
      <c r="V261" s="178"/>
      <c r="W261" s="178"/>
      <c r="X261" s="178"/>
      <c r="Y261" s="178"/>
      <c r="Z261" s="178"/>
      <c r="AA261" s="178"/>
      <c r="AB261" s="178"/>
      <c r="AC261" s="178"/>
      <c r="AD261" s="178"/>
      <c r="AE261" s="178"/>
      <c r="AF261" s="178"/>
      <c r="AG261" s="178"/>
      <c r="AH261" s="178"/>
      <c r="AI261" s="178"/>
      <c r="AJ261" s="178"/>
      <c r="AK261" s="178"/>
      <c r="AL261" s="178"/>
      <c r="AM261" s="178"/>
      <c r="AN261" s="178"/>
      <c r="AO261" s="178"/>
      <c r="AP261" s="178"/>
      <c r="AQ261" s="178"/>
      <c r="AR261" s="178"/>
      <c r="AS261" s="178"/>
      <c r="AT261" s="178"/>
      <c r="AU261" s="178"/>
      <c r="AV261" s="178"/>
      <c r="AW261" s="178"/>
      <c r="AX261" s="178"/>
      <c r="AY261" s="178"/>
      <c r="AZ261" s="178"/>
      <c r="BA261" s="178"/>
      <c r="BB261" s="178"/>
      <c r="BC261" s="178"/>
      <c r="BD261" s="178"/>
      <c r="BE261" s="178"/>
      <c r="BF261" s="178"/>
      <c r="BG261" s="178"/>
      <c r="BH261" s="178"/>
      <c r="BI261" s="178"/>
      <c r="BJ261" s="178"/>
      <c r="BK261" s="178"/>
      <c r="BL261" s="178"/>
      <c r="BM261" s="178"/>
      <c r="BN261" s="178"/>
      <c r="BO261" s="178"/>
      <c r="BP261" s="178"/>
      <c r="BQ261" s="178"/>
      <c r="BR261" s="178"/>
      <c r="BS261" s="178"/>
      <c r="BT261" s="178"/>
      <c r="BU261" s="178"/>
      <c r="BV261" s="178"/>
      <c r="BW261" s="178"/>
      <c r="BX261" s="178"/>
      <c r="BY261" s="178"/>
      <c r="BZ261" s="178"/>
      <c r="CA261" s="178"/>
      <c r="CB261" s="178"/>
      <c r="CC261" s="178"/>
      <c r="CD261" s="178"/>
      <c r="CE261" s="178"/>
      <c r="CF261" s="178"/>
      <c r="CG261" s="178"/>
      <c r="CH261" s="178"/>
      <c r="CI261" s="178"/>
      <c r="CJ261" s="178"/>
      <c r="CK261" s="178"/>
      <c r="CL261" s="178"/>
      <c r="CM261" s="178"/>
      <c r="CN261" s="178"/>
      <c r="CO261" s="178"/>
      <c r="CP261" s="178"/>
      <c r="CQ261" s="178"/>
      <c r="CR261" s="178"/>
      <c r="CS261" s="178"/>
      <c r="CT261" s="178"/>
      <c r="CU261" s="178"/>
      <c r="CV261" s="178"/>
      <c r="CW261" s="178"/>
      <c r="CX261" s="178"/>
      <c r="CY261" s="178"/>
      <c r="CZ261" s="178"/>
      <c r="DA261" s="178"/>
      <c r="DB261" s="178"/>
      <c r="DC261" s="178"/>
      <c r="DD261" s="178"/>
      <c r="DE261" s="178"/>
      <c r="DF261" s="178"/>
      <c r="DG261" s="178"/>
      <c r="DH261" s="178"/>
      <c r="DI261" s="178"/>
      <c r="DJ261" s="178"/>
      <c r="DK261" s="178"/>
      <c r="DL261" s="178"/>
      <c r="DM261" s="178"/>
      <c r="DN261" s="178"/>
      <c r="DO261" s="178"/>
      <c r="DP261" s="178"/>
      <c r="DQ261" s="178"/>
      <c r="DR261" s="178"/>
      <c r="DS261" s="178"/>
      <c r="DT261" s="178"/>
      <c r="DU261" s="178"/>
      <c r="DV261" s="178"/>
      <c r="DW261" s="178"/>
    </row>
    <row r="262" spans="1:127" ht="12" customHeight="1" x14ac:dyDescent="0.25">
      <c r="A262" s="178"/>
      <c r="B262" s="178"/>
      <c r="C262" s="178"/>
      <c r="D262" s="178"/>
      <c r="E262" s="178"/>
      <c r="F262" s="178"/>
      <c r="G262" s="178"/>
      <c r="H262" s="178"/>
      <c r="I262" s="178"/>
      <c r="J262" s="178"/>
      <c r="K262" s="178"/>
      <c r="L262" s="178"/>
      <c r="M262" s="178"/>
      <c r="N262" s="178"/>
      <c r="O262" s="178"/>
      <c r="P262" s="178"/>
      <c r="Q262" s="178"/>
      <c r="R262" s="178"/>
      <c r="S262" s="178"/>
      <c r="T262" s="178"/>
      <c r="U262" s="178"/>
      <c r="V262" s="178"/>
      <c r="W262" s="178"/>
      <c r="X262" s="178"/>
      <c r="Y262" s="178"/>
      <c r="Z262" s="178"/>
      <c r="AA262" s="178"/>
      <c r="AB262" s="178"/>
      <c r="AC262" s="178"/>
      <c r="AD262" s="178"/>
      <c r="AE262" s="178"/>
      <c r="AF262" s="178"/>
      <c r="AG262" s="178"/>
      <c r="AH262" s="178"/>
      <c r="AI262" s="178"/>
      <c r="AJ262" s="178"/>
      <c r="AK262" s="178"/>
      <c r="AL262" s="178"/>
      <c r="AM262" s="178"/>
      <c r="AN262" s="178"/>
      <c r="AO262" s="178"/>
      <c r="AP262" s="178"/>
      <c r="AQ262" s="178"/>
      <c r="AR262" s="178"/>
      <c r="AS262" s="178"/>
      <c r="AT262" s="178"/>
      <c r="AU262" s="178"/>
      <c r="AV262" s="178"/>
      <c r="AW262" s="178"/>
      <c r="AX262" s="178"/>
      <c r="AY262" s="178"/>
      <c r="AZ262" s="178"/>
      <c r="BA262" s="178"/>
      <c r="BB262" s="178"/>
      <c r="BC262" s="178"/>
      <c r="BD262" s="178"/>
      <c r="BE262" s="178"/>
      <c r="BF262" s="178"/>
      <c r="BG262" s="178"/>
      <c r="BH262" s="178"/>
      <c r="BI262" s="178"/>
      <c r="BJ262" s="178"/>
      <c r="BK262" s="178"/>
      <c r="BL262" s="178"/>
      <c r="BM262" s="178"/>
      <c r="BN262" s="178"/>
      <c r="BO262" s="178"/>
      <c r="BP262" s="178"/>
      <c r="BQ262" s="178"/>
      <c r="BR262" s="178"/>
      <c r="BS262" s="178"/>
      <c r="BT262" s="178"/>
      <c r="BU262" s="178"/>
      <c r="BV262" s="178"/>
      <c r="BW262" s="178"/>
      <c r="BX262" s="178"/>
      <c r="BY262" s="178"/>
      <c r="BZ262" s="178"/>
      <c r="CA262" s="178"/>
      <c r="CB262" s="178"/>
      <c r="CC262" s="178"/>
      <c r="CD262" s="178"/>
      <c r="CE262" s="178"/>
      <c r="CF262" s="178"/>
      <c r="CG262" s="178"/>
      <c r="CH262" s="178"/>
      <c r="CI262" s="178"/>
      <c r="CJ262" s="178"/>
      <c r="CK262" s="178"/>
      <c r="CL262" s="178"/>
      <c r="CM262" s="178"/>
      <c r="CN262" s="178"/>
      <c r="CO262" s="178"/>
      <c r="CP262" s="178"/>
      <c r="CQ262" s="178"/>
      <c r="CR262" s="178"/>
      <c r="CS262" s="178"/>
      <c r="CT262" s="178"/>
      <c r="CU262" s="178"/>
      <c r="CV262" s="178"/>
      <c r="CW262" s="178"/>
      <c r="CX262" s="178"/>
      <c r="CY262" s="178"/>
      <c r="CZ262" s="178"/>
      <c r="DA262" s="178"/>
      <c r="DB262" s="178"/>
      <c r="DC262" s="178"/>
      <c r="DD262" s="178"/>
      <c r="DE262" s="178"/>
      <c r="DF262" s="178"/>
      <c r="DG262" s="178"/>
      <c r="DH262" s="178"/>
      <c r="DI262" s="178"/>
      <c r="DJ262" s="178"/>
      <c r="DK262" s="178"/>
      <c r="DL262" s="178"/>
      <c r="DM262" s="178"/>
      <c r="DN262" s="178"/>
      <c r="DO262" s="178"/>
      <c r="DP262" s="178"/>
      <c r="DQ262" s="178"/>
      <c r="DR262" s="178"/>
      <c r="DS262" s="178"/>
      <c r="DT262" s="178"/>
      <c r="DU262" s="178"/>
      <c r="DV262" s="178"/>
      <c r="DW262" s="178"/>
    </row>
    <row r="263" spans="1:127" ht="12" customHeight="1" x14ac:dyDescent="0.25">
      <c r="A263" s="178"/>
      <c r="B263" s="178"/>
      <c r="C263" s="178"/>
      <c r="D263" s="178"/>
      <c r="E263" s="178"/>
      <c r="F263" s="178"/>
      <c r="G263" s="178"/>
      <c r="H263" s="178"/>
      <c r="I263" s="178"/>
      <c r="J263" s="178"/>
      <c r="K263" s="178"/>
      <c r="L263" s="178"/>
      <c r="M263" s="178"/>
      <c r="N263" s="178"/>
      <c r="O263" s="178"/>
      <c r="P263" s="178"/>
      <c r="Q263" s="178"/>
      <c r="R263" s="178"/>
      <c r="S263" s="178"/>
      <c r="T263" s="178"/>
      <c r="U263" s="178"/>
      <c r="V263" s="178"/>
      <c r="W263" s="178"/>
      <c r="X263" s="178"/>
      <c r="Y263" s="178"/>
      <c r="Z263" s="178"/>
      <c r="AA263" s="178"/>
      <c r="AB263" s="178"/>
      <c r="AC263" s="178"/>
      <c r="AD263" s="178"/>
      <c r="AE263" s="178"/>
      <c r="AF263" s="178"/>
      <c r="AG263" s="178"/>
      <c r="AH263" s="178"/>
      <c r="AI263" s="178"/>
      <c r="AJ263" s="178"/>
      <c r="AK263" s="178"/>
      <c r="AL263" s="178"/>
      <c r="AM263" s="178"/>
      <c r="AN263" s="178"/>
      <c r="AO263" s="178"/>
      <c r="AP263" s="178"/>
      <c r="AQ263" s="178"/>
      <c r="AR263" s="178"/>
      <c r="AS263" s="178"/>
      <c r="AT263" s="178"/>
      <c r="AU263" s="178"/>
      <c r="AV263" s="178"/>
      <c r="AW263" s="178"/>
      <c r="AX263" s="178"/>
      <c r="AY263" s="178"/>
      <c r="AZ263" s="178"/>
      <c r="BA263" s="178"/>
      <c r="BB263" s="178"/>
      <c r="BC263" s="178"/>
      <c r="BD263" s="178"/>
      <c r="BE263" s="178"/>
      <c r="BF263" s="178"/>
      <c r="BG263" s="178"/>
      <c r="BH263" s="178"/>
      <c r="BI263" s="178"/>
      <c r="BJ263" s="178"/>
      <c r="BK263" s="178"/>
      <c r="BL263" s="178"/>
      <c r="BM263" s="178"/>
      <c r="BN263" s="178"/>
      <c r="BO263" s="178"/>
      <c r="BP263" s="178"/>
      <c r="BQ263" s="178"/>
      <c r="BR263" s="178"/>
      <c r="BS263" s="178"/>
      <c r="BT263" s="178"/>
      <c r="BU263" s="178"/>
      <c r="BV263" s="178"/>
      <c r="BW263" s="178"/>
      <c r="BX263" s="178"/>
      <c r="BY263" s="178"/>
      <c r="BZ263" s="178"/>
      <c r="CA263" s="178"/>
      <c r="CB263" s="178"/>
      <c r="CC263" s="178"/>
      <c r="CD263" s="178"/>
      <c r="CE263" s="178"/>
      <c r="CF263" s="178"/>
      <c r="CG263" s="178"/>
      <c r="CH263" s="178"/>
      <c r="CI263" s="178"/>
      <c r="CJ263" s="178"/>
      <c r="CK263" s="178"/>
      <c r="CL263" s="178"/>
      <c r="CM263" s="178"/>
      <c r="CN263" s="178"/>
      <c r="CO263" s="178"/>
      <c r="CP263" s="178"/>
      <c r="CQ263" s="178"/>
      <c r="CR263" s="178"/>
      <c r="CS263" s="178"/>
      <c r="CT263" s="178"/>
      <c r="CU263" s="178"/>
      <c r="CV263" s="178"/>
      <c r="CW263" s="178"/>
      <c r="CX263" s="178"/>
      <c r="CY263" s="178"/>
      <c r="CZ263" s="178"/>
      <c r="DA263" s="178"/>
      <c r="DB263" s="178"/>
      <c r="DC263" s="178"/>
      <c r="DD263" s="178"/>
      <c r="DE263" s="178"/>
      <c r="DF263" s="178"/>
      <c r="DG263" s="178"/>
      <c r="DH263" s="178"/>
      <c r="DI263" s="178"/>
      <c r="DJ263" s="178"/>
      <c r="DK263" s="178"/>
      <c r="DL263" s="178"/>
      <c r="DM263" s="178"/>
      <c r="DN263" s="178"/>
      <c r="DO263" s="178"/>
      <c r="DP263" s="178"/>
      <c r="DQ263" s="178"/>
      <c r="DR263" s="178"/>
      <c r="DS263" s="178"/>
      <c r="DT263" s="178"/>
      <c r="DU263" s="178"/>
      <c r="DV263" s="178"/>
      <c r="DW263" s="178"/>
    </row>
    <row r="264" spans="1:127" ht="12" customHeight="1" x14ac:dyDescent="0.25">
      <c r="A264" s="178"/>
      <c r="B264" s="178"/>
      <c r="C264" s="178"/>
      <c r="D264" s="178"/>
      <c r="E264" s="178"/>
      <c r="F264" s="178"/>
      <c r="G264" s="178"/>
      <c r="H264" s="178"/>
      <c r="I264" s="178"/>
      <c r="J264" s="178"/>
      <c r="K264" s="178"/>
      <c r="L264" s="178"/>
      <c r="M264" s="178"/>
      <c r="N264" s="178"/>
      <c r="O264" s="178"/>
      <c r="P264" s="178"/>
      <c r="Q264" s="178"/>
      <c r="R264" s="178"/>
      <c r="S264" s="178"/>
      <c r="T264" s="178"/>
      <c r="U264" s="178"/>
      <c r="V264" s="178"/>
      <c r="W264" s="178"/>
      <c r="X264" s="178"/>
      <c r="Y264" s="178"/>
      <c r="Z264" s="178"/>
      <c r="AA264" s="178"/>
      <c r="AB264" s="178"/>
      <c r="AC264" s="178"/>
      <c r="AD264" s="178"/>
      <c r="AE264" s="178"/>
      <c r="AF264" s="178"/>
      <c r="AG264" s="178"/>
      <c r="AH264" s="178"/>
      <c r="AI264" s="178"/>
      <c r="AJ264" s="178"/>
      <c r="AK264" s="178"/>
      <c r="AL264" s="178"/>
      <c r="AM264" s="178"/>
      <c r="AN264" s="178"/>
      <c r="AO264" s="178"/>
      <c r="AP264" s="178"/>
      <c r="AQ264" s="178"/>
      <c r="AR264" s="178"/>
      <c r="AS264" s="178"/>
      <c r="AT264" s="178"/>
      <c r="AU264" s="178"/>
      <c r="AV264" s="178"/>
      <c r="AW264" s="178"/>
      <c r="AX264" s="178"/>
      <c r="AY264" s="178"/>
      <c r="AZ264" s="178"/>
      <c r="BA264" s="178"/>
      <c r="BB264" s="178"/>
      <c r="BC264" s="178"/>
      <c r="BD264" s="178"/>
      <c r="BE264" s="178"/>
      <c r="BF264" s="178"/>
      <c r="BG264" s="178"/>
      <c r="BH264" s="178"/>
      <c r="BI264" s="178"/>
      <c r="BJ264" s="178"/>
      <c r="BK264" s="178"/>
      <c r="BL264" s="178"/>
      <c r="BM264" s="178"/>
      <c r="BN264" s="178"/>
      <c r="BO264" s="178"/>
      <c r="BP264" s="178"/>
      <c r="BQ264" s="178"/>
      <c r="BR264" s="178"/>
      <c r="BS264" s="178"/>
      <c r="BT264" s="178"/>
      <c r="BU264" s="178"/>
      <c r="BV264" s="178"/>
      <c r="BW264" s="178"/>
      <c r="BX264" s="178"/>
      <c r="BY264" s="178"/>
      <c r="BZ264" s="178"/>
      <c r="CA264" s="178"/>
      <c r="CB264" s="178"/>
      <c r="CC264" s="178"/>
      <c r="CD264" s="178"/>
      <c r="CE264" s="178"/>
      <c r="CF264" s="178"/>
      <c r="CG264" s="178"/>
      <c r="CH264" s="178"/>
      <c r="CI264" s="178"/>
      <c r="CJ264" s="178"/>
      <c r="CK264" s="178"/>
      <c r="CL264" s="178"/>
      <c r="CM264" s="178"/>
      <c r="CN264" s="178"/>
      <c r="CO264" s="178"/>
      <c r="CP264" s="178"/>
      <c r="CQ264" s="178"/>
      <c r="CR264" s="178"/>
      <c r="CS264" s="178"/>
      <c r="CT264" s="178"/>
      <c r="CU264" s="178"/>
      <c r="CV264" s="178"/>
      <c r="CW264" s="178"/>
      <c r="CX264" s="178"/>
      <c r="CY264" s="178"/>
      <c r="CZ264" s="178"/>
      <c r="DA264" s="178"/>
      <c r="DB264" s="178"/>
      <c r="DC264" s="178"/>
      <c r="DD264" s="178"/>
      <c r="DE264" s="178"/>
      <c r="DF264" s="178"/>
      <c r="DG264" s="178"/>
      <c r="DH264" s="178"/>
      <c r="DI264" s="178"/>
      <c r="DJ264" s="178"/>
      <c r="DK264" s="178"/>
      <c r="DL264" s="178"/>
      <c r="DM264" s="178"/>
      <c r="DN264" s="178"/>
      <c r="DO264" s="178"/>
      <c r="DP264" s="178"/>
      <c r="DQ264" s="178"/>
      <c r="DR264" s="178"/>
      <c r="DS264" s="178"/>
      <c r="DT264" s="178"/>
      <c r="DU264" s="178"/>
      <c r="DV264" s="178"/>
      <c r="DW264" s="178"/>
    </row>
    <row r="265" spans="1:127" ht="12" customHeight="1" x14ac:dyDescent="0.25">
      <c r="A265" s="178"/>
      <c r="B265" s="178"/>
      <c r="C265" s="178"/>
      <c r="D265" s="178"/>
      <c r="E265" s="178"/>
      <c r="F265" s="178"/>
      <c r="G265" s="178"/>
      <c r="H265" s="178"/>
      <c r="I265" s="178"/>
      <c r="J265" s="178"/>
      <c r="K265" s="178"/>
      <c r="L265" s="178"/>
      <c r="M265" s="178"/>
      <c r="N265" s="178"/>
      <c r="O265" s="178"/>
      <c r="P265" s="178"/>
      <c r="Q265" s="178"/>
      <c r="R265" s="178"/>
      <c r="S265" s="178"/>
      <c r="T265" s="178"/>
      <c r="U265" s="178"/>
      <c r="V265" s="178"/>
      <c r="W265" s="178"/>
      <c r="X265" s="178"/>
      <c r="Y265" s="178"/>
      <c r="Z265" s="178"/>
      <c r="AA265" s="178"/>
      <c r="AB265" s="178"/>
      <c r="AC265" s="178"/>
      <c r="AD265" s="178"/>
      <c r="AE265" s="178"/>
      <c r="AF265" s="178"/>
      <c r="AG265" s="178"/>
      <c r="AH265" s="178"/>
      <c r="AI265" s="178"/>
      <c r="AJ265" s="178"/>
      <c r="AK265" s="178"/>
      <c r="AL265" s="178"/>
      <c r="AM265" s="178"/>
      <c r="AN265" s="178"/>
      <c r="AO265" s="178"/>
      <c r="AP265" s="178"/>
      <c r="AQ265" s="178"/>
      <c r="AR265" s="178"/>
      <c r="AS265" s="178"/>
      <c r="AT265" s="178"/>
      <c r="AU265" s="178"/>
      <c r="AV265" s="178"/>
      <c r="AW265" s="178"/>
      <c r="AX265" s="178"/>
      <c r="AY265" s="178"/>
      <c r="AZ265" s="178"/>
      <c r="BA265" s="178"/>
      <c r="BB265" s="178"/>
      <c r="BC265" s="178"/>
      <c r="BD265" s="178"/>
      <c r="BE265" s="178"/>
      <c r="BF265" s="178"/>
      <c r="BG265" s="178"/>
      <c r="BH265" s="178"/>
      <c r="BI265" s="178"/>
      <c r="BJ265" s="178"/>
      <c r="BK265" s="178"/>
      <c r="BL265" s="178"/>
      <c r="BM265" s="178"/>
      <c r="BN265" s="178"/>
      <c r="BO265" s="178"/>
      <c r="BP265" s="178"/>
      <c r="BQ265" s="178"/>
      <c r="BR265" s="178"/>
      <c r="BS265" s="178"/>
      <c r="BT265" s="178"/>
      <c r="BU265" s="178"/>
      <c r="BV265" s="178"/>
      <c r="BW265" s="178"/>
      <c r="BX265" s="178"/>
      <c r="BY265" s="178"/>
      <c r="BZ265" s="178"/>
      <c r="CA265" s="178"/>
      <c r="CB265" s="178"/>
      <c r="CC265" s="178"/>
      <c r="CD265" s="178"/>
      <c r="CE265" s="178"/>
      <c r="CF265" s="178"/>
      <c r="CG265" s="178"/>
      <c r="CH265" s="178"/>
      <c r="CI265" s="178"/>
      <c r="CJ265" s="178"/>
      <c r="CK265" s="178"/>
      <c r="CL265" s="178"/>
      <c r="CM265" s="178"/>
      <c r="CN265" s="178"/>
      <c r="CO265" s="178"/>
      <c r="CP265" s="178"/>
      <c r="CQ265" s="178"/>
      <c r="CR265" s="178"/>
      <c r="CS265" s="178"/>
      <c r="CT265" s="178"/>
      <c r="CU265" s="178"/>
      <c r="CV265" s="178"/>
      <c r="CW265" s="178"/>
      <c r="CX265" s="178"/>
      <c r="CY265" s="178"/>
      <c r="CZ265" s="178"/>
      <c r="DA265" s="178"/>
      <c r="DB265" s="178"/>
      <c r="DC265" s="178"/>
      <c r="DD265" s="178"/>
      <c r="DE265" s="178"/>
      <c r="DF265" s="178"/>
      <c r="DG265" s="178"/>
      <c r="DH265" s="178"/>
      <c r="DI265" s="178"/>
      <c r="DJ265" s="178"/>
      <c r="DK265" s="178"/>
      <c r="DL265" s="178"/>
      <c r="DM265" s="178"/>
      <c r="DN265" s="178"/>
      <c r="DO265" s="178"/>
      <c r="DP265" s="178"/>
      <c r="DQ265" s="178"/>
      <c r="DR265" s="178"/>
      <c r="DS265" s="178"/>
      <c r="DT265" s="178"/>
      <c r="DU265" s="178"/>
      <c r="DV265" s="178"/>
      <c r="DW265" s="178"/>
    </row>
    <row r="266" spans="1:127" ht="12" customHeight="1" x14ac:dyDescent="0.25">
      <c r="A266" s="178"/>
      <c r="B266" s="178"/>
      <c r="C266" s="178"/>
      <c r="D266" s="178"/>
      <c r="E266" s="178"/>
      <c r="F266" s="178"/>
      <c r="G266" s="178"/>
      <c r="H266" s="178"/>
      <c r="I266" s="178"/>
      <c r="J266" s="178"/>
      <c r="K266" s="178"/>
      <c r="L266" s="178"/>
      <c r="M266" s="178"/>
      <c r="N266" s="178"/>
      <c r="O266" s="178"/>
      <c r="P266" s="178"/>
      <c r="Q266" s="178"/>
      <c r="R266" s="178"/>
      <c r="S266" s="178"/>
      <c r="T266" s="178"/>
      <c r="U266" s="178"/>
      <c r="V266" s="178"/>
      <c r="W266" s="178"/>
      <c r="X266" s="178"/>
      <c r="Y266" s="178"/>
      <c r="Z266" s="178"/>
      <c r="AA266" s="178"/>
      <c r="AB266" s="178"/>
      <c r="AC266" s="178"/>
      <c r="AD266" s="178"/>
      <c r="AE266" s="178"/>
      <c r="AF266" s="178"/>
      <c r="AG266" s="178"/>
      <c r="AH266" s="178"/>
      <c r="AI266" s="178"/>
      <c r="AJ266" s="178"/>
      <c r="AK266" s="178"/>
      <c r="AL266" s="178"/>
      <c r="AM266" s="178"/>
      <c r="AN266" s="178"/>
      <c r="AO266" s="178"/>
      <c r="AP266" s="178"/>
      <c r="AQ266" s="178"/>
      <c r="AR266" s="178"/>
      <c r="AS266" s="178"/>
      <c r="AT266" s="178"/>
      <c r="AU266" s="178"/>
      <c r="AV266" s="178"/>
      <c r="AW266" s="178"/>
      <c r="AX266" s="178"/>
      <c r="AY266" s="178"/>
      <c r="AZ266" s="178"/>
      <c r="BA266" s="178"/>
      <c r="BB266" s="178"/>
      <c r="BC266" s="178"/>
      <c r="BD266" s="178"/>
      <c r="BE266" s="178"/>
      <c r="BF266" s="178"/>
      <c r="BG266" s="178"/>
      <c r="BH266" s="178"/>
      <c r="BI266" s="178"/>
      <c r="BJ266" s="178"/>
      <c r="BK266" s="178"/>
      <c r="BL266" s="178"/>
      <c r="BM266" s="178"/>
      <c r="BN266" s="178"/>
      <c r="BO266" s="178"/>
      <c r="BP266" s="178"/>
      <c r="BQ266" s="178"/>
      <c r="BR266" s="178"/>
      <c r="BS266" s="178"/>
      <c r="BT266" s="178"/>
      <c r="BU266" s="178"/>
      <c r="BV266" s="178"/>
      <c r="BW266" s="178"/>
      <c r="BX266" s="178"/>
      <c r="BY266" s="178"/>
      <c r="BZ266" s="178"/>
      <c r="CA266" s="178"/>
      <c r="CB266" s="178"/>
      <c r="CC266" s="178"/>
      <c r="CD266" s="178"/>
      <c r="CE266" s="178"/>
      <c r="CF266" s="178"/>
      <c r="CG266" s="178"/>
      <c r="CH266" s="178"/>
      <c r="CI266" s="178"/>
      <c r="CJ266" s="178"/>
      <c r="CK266" s="178"/>
      <c r="CL266" s="178"/>
      <c r="CM266" s="178"/>
      <c r="CN266" s="178"/>
      <c r="CO266" s="178"/>
      <c r="CP266" s="178"/>
      <c r="CQ266" s="178"/>
      <c r="CR266" s="178"/>
      <c r="CS266" s="178"/>
      <c r="CT266" s="178"/>
      <c r="CU266" s="178"/>
      <c r="CV266" s="178"/>
      <c r="CW266" s="178"/>
      <c r="CX266" s="178"/>
      <c r="CY266" s="178"/>
      <c r="CZ266" s="178"/>
      <c r="DA266" s="178"/>
      <c r="DB266" s="178"/>
      <c r="DC266" s="178"/>
      <c r="DD266" s="178"/>
      <c r="DE266" s="178"/>
      <c r="DF266" s="178"/>
      <c r="DG266" s="178"/>
      <c r="DH266" s="178"/>
      <c r="DI266" s="178"/>
      <c r="DJ266" s="178"/>
      <c r="DK266" s="178"/>
      <c r="DL266" s="178"/>
      <c r="DM266" s="178"/>
      <c r="DN266" s="178"/>
      <c r="DO266" s="178"/>
      <c r="DP266" s="178"/>
      <c r="DQ266" s="178"/>
      <c r="DR266" s="178"/>
      <c r="DS266" s="178"/>
      <c r="DT266" s="178"/>
      <c r="DU266" s="178"/>
      <c r="DV266" s="178"/>
      <c r="DW266" s="178"/>
    </row>
    <row r="267" spans="1:127" ht="12" customHeight="1" x14ac:dyDescent="0.25">
      <c r="A267" s="178"/>
      <c r="B267" s="178"/>
      <c r="C267" s="178"/>
      <c r="D267" s="178"/>
      <c r="E267" s="178"/>
      <c r="F267" s="178"/>
      <c r="G267" s="178"/>
      <c r="H267" s="178"/>
      <c r="I267" s="178"/>
      <c r="J267" s="178"/>
      <c r="K267" s="178"/>
      <c r="L267" s="178"/>
      <c r="M267" s="178"/>
      <c r="N267" s="178"/>
      <c r="O267" s="178"/>
      <c r="P267" s="178"/>
      <c r="Q267" s="178"/>
      <c r="R267" s="178"/>
      <c r="S267" s="178"/>
      <c r="T267" s="178"/>
      <c r="U267" s="178"/>
      <c r="V267" s="178"/>
      <c r="W267" s="178"/>
      <c r="X267" s="178"/>
      <c r="Y267" s="178"/>
      <c r="Z267" s="178"/>
      <c r="AA267" s="178"/>
      <c r="AB267" s="178"/>
      <c r="AC267" s="178"/>
      <c r="AD267" s="178"/>
      <c r="AE267" s="178"/>
      <c r="AF267" s="178"/>
      <c r="AG267" s="178"/>
      <c r="AH267" s="178"/>
      <c r="AI267" s="178"/>
      <c r="AJ267" s="178"/>
      <c r="AK267" s="178"/>
      <c r="AL267" s="178"/>
      <c r="AM267" s="178"/>
      <c r="AN267" s="178"/>
      <c r="AO267" s="178"/>
      <c r="AP267" s="178"/>
      <c r="AQ267" s="178"/>
      <c r="AR267" s="178"/>
      <c r="AS267" s="178"/>
      <c r="AT267" s="178"/>
      <c r="AU267" s="178"/>
      <c r="AV267" s="178"/>
      <c r="AW267" s="178"/>
      <c r="AX267" s="178"/>
      <c r="AY267" s="178"/>
      <c r="AZ267" s="178"/>
      <c r="BA267" s="178"/>
      <c r="BB267" s="178"/>
      <c r="BC267" s="178"/>
      <c r="BD267" s="178"/>
      <c r="BE267" s="178"/>
      <c r="BF267" s="178"/>
      <c r="BG267" s="178"/>
      <c r="BH267" s="178"/>
      <c r="BI267" s="178"/>
      <c r="BJ267" s="178"/>
      <c r="BK267" s="178"/>
      <c r="BL267" s="178"/>
      <c r="BM267" s="178"/>
      <c r="BN267" s="178"/>
      <c r="BO267" s="178"/>
      <c r="BP267" s="178"/>
      <c r="BQ267" s="178"/>
      <c r="BR267" s="178"/>
      <c r="BS267" s="178"/>
      <c r="BT267" s="178"/>
      <c r="BU267" s="178"/>
      <c r="BV267" s="178"/>
      <c r="BW267" s="178"/>
      <c r="BX267" s="178"/>
      <c r="BY267" s="178"/>
      <c r="BZ267" s="178"/>
      <c r="CA267" s="178"/>
      <c r="CB267" s="178"/>
      <c r="CC267" s="178"/>
      <c r="CD267" s="178"/>
      <c r="CE267" s="178"/>
      <c r="CF267" s="178"/>
      <c r="CG267" s="178"/>
      <c r="CH267" s="178"/>
      <c r="CI267" s="178"/>
      <c r="CJ267" s="178"/>
      <c r="CK267" s="178"/>
      <c r="CL267" s="178"/>
      <c r="CM267" s="178"/>
      <c r="CN267" s="178"/>
      <c r="CO267" s="178"/>
      <c r="CP267" s="178"/>
      <c r="CQ267" s="178"/>
      <c r="CR267" s="178"/>
      <c r="CS267" s="178"/>
      <c r="CT267" s="178"/>
      <c r="CU267" s="178"/>
      <c r="CV267" s="178"/>
      <c r="CW267" s="178"/>
      <c r="CX267" s="178"/>
      <c r="CY267" s="178"/>
      <c r="CZ267" s="178"/>
      <c r="DA267" s="178"/>
      <c r="DB267" s="178"/>
      <c r="DC267" s="178"/>
      <c r="DD267" s="178"/>
      <c r="DE267" s="178"/>
      <c r="DF267" s="178"/>
      <c r="DG267" s="178"/>
      <c r="DH267" s="178"/>
      <c r="DI267" s="178"/>
      <c r="DJ267" s="178"/>
      <c r="DK267" s="178"/>
      <c r="DL267" s="178"/>
      <c r="DM267" s="178"/>
      <c r="DN267" s="178"/>
      <c r="DO267" s="178"/>
      <c r="DP267" s="178"/>
      <c r="DQ267" s="178"/>
      <c r="DR267" s="178"/>
      <c r="DS267" s="178"/>
      <c r="DT267" s="178"/>
      <c r="DU267" s="178"/>
      <c r="DV267" s="178"/>
      <c r="DW267" s="178"/>
    </row>
    <row r="268" spans="1:127" ht="12" customHeight="1" x14ac:dyDescent="0.25">
      <c r="A268" s="178"/>
      <c r="B268" s="178"/>
      <c r="C268" s="178"/>
      <c r="D268" s="178"/>
      <c r="E268" s="178"/>
      <c r="F268" s="178"/>
      <c r="G268" s="178"/>
      <c r="H268" s="178"/>
      <c r="I268" s="178"/>
      <c r="J268" s="178"/>
      <c r="K268" s="178"/>
      <c r="L268" s="178"/>
      <c r="M268" s="178"/>
      <c r="N268" s="178"/>
      <c r="O268" s="178"/>
      <c r="P268" s="178"/>
      <c r="Q268" s="178"/>
      <c r="R268" s="178"/>
      <c r="S268" s="178"/>
      <c r="T268" s="178"/>
      <c r="U268" s="178"/>
      <c r="V268" s="178"/>
      <c r="W268" s="178"/>
      <c r="X268" s="178"/>
      <c r="Y268" s="178"/>
      <c r="Z268" s="178"/>
      <c r="AA268" s="178"/>
      <c r="AB268" s="178"/>
      <c r="AC268" s="178"/>
      <c r="AD268" s="178"/>
      <c r="AE268" s="178"/>
      <c r="AF268" s="178"/>
      <c r="AG268" s="178"/>
      <c r="AH268" s="178"/>
      <c r="AI268" s="178"/>
      <c r="AJ268" s="178"/>
      <c r="AK268" s="178"/>
      <c r="AL268" s="178"/>
      <c r="AM268" s="178"/>
      <c r="AN268" s="178"/>
      <c r="AO268" s="178"/>
      <c r="AP268" s="178"/>
      <c r="AQ268" s="178"/>
      <c r="AR268" s="178"/>
      <c r="AS268" s="178"/>
      <c r="AT268" s="178"/>
      <c r="AU268" s="178"/>
      <c r="AV268" s="178"/>
      <c r="AW268" s="178"/>
      <c r="AX268" s="178"/>
      <c r="AY268" s="178"/>
      <c r="AZ268" s="178"/>
      <c r="BA268" s="178"/>
      <c r="BB268" s="178"/>
      <c r="BC268" s="178"/>
      <c r="BD268" s="178"/>
      <c r="BE268" s="178"/>
      <c r="BF268" s="178"/>
      <c r="BG268" s="178"/>
      <c r="BH268" s="178"/>
      <c r="BI268" s="178"/>
      <c r="BJ268" s="178"/>
      <c r="BK268" s="178"/>
      <c r="BL268" s="178"/>
      <c r="BM268" s="178"/>
      <c r="BN268" s="178"/>
      <c r="BO268" s="178"/>
      <c r="BP268" s="178"/>
      <c r="BQ268" s="178"/>
      <c r="BR268" s="178"/>
      <c r="BS268" s="178"/>
      <c r="BT268" s="178"/>
      <c r="BU268" s="178"/>
      <c r="BV268" s="178"/>
      <c r="BW268" s="178"/>
      <c r="BX268" s="178"/>
      <c r="BY268" s="178"/>
      <c r="BZ268" s="178"/>
      <c r="CA268" s="178"/>
      <c r="CB268" s="178"/>
      <c r="CC268" s="178"/>
      <c r="CD268" s="178"/>
      <c r="CE268" s="178"/>
      <c r="CF268" s="178"/>
      <c r="CG268" s="178"/>
      <c r="CH268" s="178"/>
      <c r="CI268" s="178"/>
      <c r="CJ268" s="178"/>
      <c r="CK268" s="178"/>
      <c r="CL268" s="178"/>
      <c r="CM268" s="178"/>
      <c r="CN268" s="178"/>
      <c r="CO268" s="178"/>
      <c r="CP268" s="178"/>
      <c r="CQ268" s="178"/>
      <c r="CR268" s="178"/>
      <c r="CS268" s="178"/>
      <c r="CT268" s="178"/>
      <c r="CU268" s="178"/>
      <c r="CV268" s="178"/>
      <c r="CW268" s="178"/>
      <c r="CX268" s="178"/>
      <c r="CY268" s="178"/>
      <c r="CZ268" s="178"/>
      <c r="DA268" s="178"/>
      <c r="DB268" s="178"/>
      <c r="DC268" s="178"/>
      <c r="DD268" s="178"/>
      <c r="DE268" s="178"/>
      <c r="DF268" s="178"/>
      <c r="DG268" s="178"/>
      <c r="DH268" s="178"/>
      <c r="DI268" s="178"/>
      <c r="DJ268" s="178"/>
      <c r="DK268" s="178"/>
      <c r="DL268" s="178"/>
      <c r="DM268" s="178"/>
      <c r="DN268" s="178"/>
      <c r="DO268" s="178"/>
      <c r="DP268" s="178"/>
      <c r="DQ268" s="178"/>
      <c r="DR268" s="178"/>
      <c r="DS268" s="178"/>
      <c r="DT268" s="178"/>
      <c r="DU268" s="178"/>
      <c r="DV268" s="178"/>
      <c r="DW268" s="178"/>
    </row>
    <row r="269" spans="1:127" ht="12" customHeight="1" x14ac:dyDescent="0.25">
      <c r="A269" s="178"/>
      <c r="B269" s="178"/>
      <c r="C269" s="178"/>
      <c r="D269" s="178"/>
      <c r="E269" s="178"/>
      <c r="F269" s="178"/>
      <c r="G269" s="178"/>
      <c r="H269" s="178"/>
      <c r="I269" s="178"/>
      <c r="J269" s="178"/>
      <c r="K269" s="178"/>
      <c r="L269" s="178"/>
      <c r="M269" s="178"/>
      <c r="N269" s="178"/>
      <c r="O269" s="178"/>
      <c r="P269" s="178"/>
      <c r="Q269" s="178"/>
      <c r="R269" s="178"/>
      <c r="S269" s="178"/>
      <c r="T269" s="178"/>
      <c r="U269" s="178"/>
      <c r="V269" s="178"/>
      <c r="W269" s="178"/>
      <c r="X269" s="178"/>
      <c r="Y269" s="178"/>
      <c r="Z269" s="178"/>
      <c r="AA269" s="178"/>
      <c r="AB269" s="178"/>
      <c r="AC269" s="178"/>
      <c r="AD269" s="178"/>
      <c r="AE269" s="178"/>
      <c r="AF269" s="178"/>
      <c r="AG269" s="178"/>
      <c r="AH269" s="178"/>
      <c r="AI269" s="178"/>
      <c r="AJ269" s="178"/>
      <c r="AK269" s="178"/>
      <c r="AL269" s="178"/>
      <c r="AM269" s="178"/>
      <c r="AN269" s="178"/>
      <c r="AO269" s="178"/>
      <c r="AP269" s="178"/>
      <c r="AQ269" s="178"/>
      <c r="AR269" s="178"/>
      <c r="AS269" s="178"/>
      <c r="AT269" s="178"/>
      <c r="AU269" s="178"/>
      <c r="AV269" s="178"/>
      <c r="AW269" s="178"/>
      <c r="AX269" s="178"/>
      <c r="AY269" s="178"/>
      <c r="AZ269" s="178"/>
      <c r="BA269" s="178"/>
      <c r="BB269" s="178"/>
      <c r="BC269" s="178"/>
      <c r="BD269" s="178"/>
      <c r="BE269" s="178"/>
      <c r="BF269" s="178"/>
      <c r="BG269" s="178"/>
      <c r="BH269" s="178"/>
      <c r="BI269" s="178"/>
      <c r="BJ269" s="178"/>
      <c r="BK269" s="178"/>
      <c r="BL269" s="178"/>
      <c r="BM269" s="178"/>
      <c r="BN269" s="178"/>
      <c r="BO269" s="178"/>
      <c r="BP269" s="178"/>
      <c r="BQ269" s="178"/>
      <c r="BR269" s="178"/>
      <c r="BS269" s="178"/>
      <c r="BT269" s="178"/>
      <c r="BU269" s="178"/>
      <c r="BV269" s="178"/>
      <c r="BW269" s="178"/>
      <c r="BX269" s="178"/>
      <c r="BY269" s="178"/>
      <c r="BZ269" s="178"/>
      <c r="CA269" s="178"/>
      <c r="CB269" s="178"/>
      <c r="CC269" s="178"/>
      <c r="CD269" s="178"/>
      <c r="CE269" s="178"/>
      <c r="CF269" s="178"/>
      <c r="CG269" s="178"/>
      <c r="CH269" s="178"/>
      <c r="CI269" s="178"/>
      <c r="CJ269" s="178"/>
      <c r="CK269" s="178"/>
      <c r="CL269" s="178"/>
      <c r="CM269" s="178"/>
      <c r="CN269" s="178"/>
      <c r="CO269" s="178"/>
      <c r="CP269" s="178"/>
      <c r="CQ269" s="178"/>
      <c r="CR269" s="178"/>
      <c r="CS269" s="178"/>
      <c r="CT269" s="178"/>
      <c r="CU269" s="178"/>
      <c r="CV269" s="178"/>
      <c r="CW269" s="178"/>
      <c r="CX269" s="178"/>
      <c r="CY269" s="178"/>
      <c r="CZ269" s="178"/>
      <c r="DA269" s="178"/>
      <c r="DB269" s="178"/>
      <c r="DC269" s="178"/>
      <c r="DD269" s="178"/>
      <c r="DE269" s="178"/>
      <c r="DF269" s="178"/>
      <c r="DG269" s="178"/>
      <c r="DH269" s="178"/>
      <c r="DI269" s="178"/>
      <c r="DJ269" s="178"/>
      <c r="DK269" s="178"/>
      <c r="DL269" s="178"/>
      <c r="DM269" s="178"/>
      <c r="DN269" s="178"/>
      <c r="DO269" s="178"/>
      <c r="DP269" s="178"/>
      <c r="DQ269" s="178"/>
      <c r="DR269" s="178"/>
      <c r="DS269" s="178"/>
      <c r="DT269" s="178"/>
      <c r="DU269" s="178"/>
      <c r="DV269" s="178"/>
      <c r="DW269" s="178"/>
    </row>
    <row r="270" spans="1:127" ht="12" customHeight="1" x14ac:dyDescent="0.25">
      <c r="A270" s="178"/>
      <c r="B270" s="178"/>
      <c r="C270" s="178"/>
      <c r="D270" s="178"/>
      <c r="E270" s="178"/>
      <c r="F270" s="178"/>
      <c r="G270" s="178"/>
      <c r="H270" s="178"/>
      <c r="I270" s="178"/>
      <c r="J270" s="178"/>
      <c r="K270" s="178"/>
      <c r="L270" s="178"/>
      <c r="M270" s="178"/>
      <c r="N270" s="178"/>
      <c r="O270" s="178"/>
      <c r="P270" s="178"/>
      <c r="Q270" s="178"/>
      <c r="R270" s="178"/>
      <c r="S270" s="178"/>
      <c r="T270" s="178"/>
      <c r="U270" s="178"/>
      <c r="V270" s="178"/>
      <c r="W270" s="178"/>
      <c r="X270" s="178"/>
      <c r="Y270" s="178"/>
      <c r="Z270" s="178"/>
      <c r="AA270" s="178"/>
      <c r="AB270" s="178"/>
      <c r="AC270" s="178"/>
      <c r="AD270" s="178"/>
      <c r="AE270" s="178"/>
      <c r="AF270" s="178"/>
      <c r="AG270" s="178"/>
      <c r="AH270" s="178"/>
      <c r="AI270" s="178"/>
      <c r="AJ270" s="178"/>
      <c r="AK270" s="178"/>
      <c r="AL270" s="178"/>
      <c r="AM270" s="178"/>
      <c r="AN270" s="178"/>
      <c r="AO270" s="178"/>
      <c r="AP270" s="178"/>
      <c r="AQ270" s="178"/>
      <c r="AR270" s="178"/>
      <c r="AS270" s="178"/>
      <c r="AT270" s="178"/>
      <c r="AU270" s="178"/>
      <c r="AV270" s="178"/>
      <c r="AW270" s="178"/>
      <c r="AX270" s="178"/>
      <c r="AY270" s="178"/>
      <c r="AZ270" s="178"/>
      <c r="BA270" s="178"/>
      <c r="BB270" s="178"/>
      <c r="BC270" s="178"/>
      <c r="BD270" s="178"/>
      <c r="BE270" s="178"/>
      <c r="BF270" s="178"/>
      <c r="BG270" s="178"/>
      <c r="BH270" s="178"/>
      <c r="BI270" s="178"/>
      <c r="BJ270" s="178"/>
      <c r="BK270" s="178"/>
      <c r="BL270" s="178"/>
      <c r="BM270" s="178"/>
      <c r="BN270" s="178"/>
      <c r="BO270" s="178"/>
      <c r="BP270" s="178"/>
      <c r="BQ270" s="178"/>
      <c r="BR270" s="178"/>
      <c r="BS270" s="178"/>
      <c r="BT270" s="178"/>
      <c r="BU270" s="178"/>
      <c r="BV270" s="178"/>
      <c r="BW270" s="178"/>
      <c r="BX270" s="178"/>
      <c r="BY270" s="178"/>
      <c r="BZ270" s="178"/>
      <c r="CA270" s="178"/>
      <c r="CB270" s="178"/>
      <c r="CC270" s="178"/>
      <c r="CD270" s="178"/>
      <c r="CE270" s="178"/>
      <c r="CF270" s="178"/>
      <c r="CG270" s="178"/>
      <c r="CH270" s="178"/>
      <c r="CI270" s="178"/>
      <c r="CJ270" s="178"/>
      <c r="CK270" s="178"/>
      <c r="CL270" s="178"/>
      <c r="CM270" s="178"/>
      <c r="CN270" s="178"/>
      <c r="CO270" s="178"/>
      <c r="CP270" s="178"/>
      <c r="CQ270" s="178"/>
      <c r="CR270" s="178"/>
      <c r="CS270" s="178"/>
      <c r="CT270" s="178"/>
      <c r="CU270" s="178"/>
      <c r="CV270" s="178"/>
      <c r="CW270" s="178"/>
      <c r="CX270" s="178"/>
      <c r="CY270" s="178"/>
      <c r="CZ270" s="178"/>
      <c r="DA270" s="178"/>
      <c r="DB270" s="178"/>
      <c r="DC270" s="178"/>
      <c r="DD270" s="178"/>
      <c r="DE270" s="178"/>
      <c r="DF270" s="178"/>
      <c r="DG270" s="178"/>
      <c r="DH270" s="178"/>
      <c r="DI270" s="178"/>
      <c r="DJ270" s="178"/>
      <c r="DK270" s="178"/>
      <c r="DL270" s="178"/>
      <c r="DM270" s="178"/>
      <c r="DN270" s="178"/>
      <c r="DO270" s="178"/>
      <c r="DP270" s="178"/>
      <c r="DQ270" s="178"/>
      <c r="DR270" s="178"/>
      <c r="DS270" s="178"/>
      <c r="DT270" s="178"/>
      <c r="DU270" s="178"/>
      <c r="DV270" s="178"/>
      <c r="DW270" s="178"/>
    </row>
    <row r="271" spans="1:127" ht="12" customHeight="1" x14ac:dyDescent="0.25">
      <c r="A271" s="178"/>
      <c r="B271" s="178"/>
      <c r="C271" s="178"/>
      <c r="D271" s="178"/>
      <c r="E271" s="178"/>
      <c r="F271" s="178"/>
      <c r="G271" s="178"/>
      <c r="H271" s="178"/>
      <c r="I271" s="178"/>
      <c r="J271" s="178"/>
      <c r="K271" s="178"/>
      <c r="L271" s="178"/>
      <c r="M271" s="178"/>
      <c r="N271" s="178"/>
      <c r="O271" s="178"/>
      <c r="P271" s="178"/>
      <c r="Q271" s="178"/>
      <c r="R271" s="178"/>
      <c r="S271" s="178"/>
      <c r="T271" s="178"/>
      <c r="U271" s="178"/>
      <c r="V271" s="178"/>
      <c r="W271" s="178"/>
      <c r="X271" s="178"/>
      <c r="Y271" s="178"/>
      <c r="Z271" s="178"/>
      <c r="AA271" s="178"/>
      <c r="AB271" s="178"/>
      <c r="AC271" s="178"/>
      <c r="AD271" s="178"/>
      <c r="AE271" s="178"/>
      <c r="AF271" s="178"/>
      <c r="AG271" s="178"/>
      <c r="AH271" s="178"/>
      <c r="AI271" s="178"/>
      <c r="AJ271" s="178"/>
      <c r="AK271" s="178"/>
      <c r="AL271" s="178"/>
      <c r="AM271" s="178"/>
      <c r="AN271" s="178"/>
      <c r="AO271" s="178"/>
      <c r="AP271" s="178"/>
      <c r="AQ271" s="178"/>
      <c r="AR271" s="178"/>
      <c r="AS271" s="178"/>
      <c r="AT271" s="178"/>
      <c r="AU271" s="178"/>
      <c r="AV271" s="178"/>
      <c r="AW271" s="178"/>
      <c r="AX271" s="178"/>
      <c r="AY271" s="178"/>
      <c r="AZ271" s="178"/>
      <c r="BA271" s="178"/>
      <c r="BB271" s="178"/>
      <c r="BC271" s="178"/>
      <c r="BD271" s="178"/>
      <c r="BE271" s="178"/>
      <c r="BF271" s="178"/>
      <c r="BG271" s="178"/>
      <c r="BH271" s="178"/>
      <c r="BI271" s="178"/>
      <c r="BJ271" s="178"/>
      <c r="BK271" s="178"/>
      <c r="BL271" s="178"/>
      <c r="BM271" s="178"/>
      <c r="BN271" s="178"/>
      <c r="BO271" s="178"/>
      <c r="BP271" s="178"/>
      <c r="BQ271" s="178"/>
      <c r="BR271" s="178"/>
      <c r="BS271" s="178"/>
      <c r="BT271" s="178"/>
      <c r="BU271" s="178"/>
      <c r="BV271" s="178"/>
      <c r="BW271" s="178"/>
      <c r="BX271" s="178"/>
      <c r="BY271" s="178"/>
      <c r="BZ271" s="178"/>
      <c r="CA271" s="178"/>
      <c r="CB271" s="178"/>
      <c r="CC271" s="178"/>
      <c r="CD271" s="178"/>
      <c r="CE271" s="178"/>
      <c r="CF271" s="178"/>
      <c r="CG271" s="178"/>
      <c r="CH271" s="178"/>
      <c r="CI271" s="178"/>
      <c r="CJ271" s="178"/>
      <c r="CK271" s="178"/>
      <c r="CL271" s="178"/>
      <c r="CM271" s="178"/>
      <c r="CN271" s="178"/>
      <c r="CO271" s="178"/>
      <c r="CP271" s="178"/>
      <c r="CQ271" s="178"/>
      <c r="CR271" s="178"/>
      <c r="CS271" s="178"/>
      <c r="CT271" s="178"/>
      <c r="CU271" s="178"/>
      <c r="CV271" s="178"/>
      <c r="CW271" s="178"/>
      <c r="CX271" s="178"/>
      <c r="CY271" s="178"/>
      <c r="CZ271" s="178"/>
      <c r="DA271" s="178"/>
      <c r="DB271" s="178"/>
      <c r="DC271" s="178"/>
      <c r="DD271" s="178"/>
      <c r="DE271" s="178"/>
      <c r="DF271" s="178"/>
      <c r="DG271" s="178"/>
      <c r="DH271" s="178"/>
      <c r="DI271" s="178"/>
      <c r="DJ271" s="178"/>
      <c r="DK271" s="178"/>
      <c r="DL271" s="178"/>
      <c r="DM271" s="178"/>
      <c r="DN271" s="178"/>
      <c r="DO271" s="178"/>
      <c r="DP271" s="178"/>
      <c r="DQ271" s="178"/>
      <c r="DR271" s="178"/>
      <c r="DS271" s="178"/>
      <c r="DT271" s="178"/>
      <c r="DU271" s="178"/>
      <c r="DV271" s="178"/>
      <c r="DW271" s="178"/>
    </row>
    <row r="272" spans="1:127" ht="12" customHeight="1" x14ac:dyDescent="0.25">
      <c r="A272" s="178"/>
      <c r="B272" s="178"/>
      <c r="C272" s="178"/>
      <c r="D272" s="178"/>
      <c r="E272" s="178"/>
      <c r="F272" s="178"/>
      <c r="G272" s="178"/>
      <c r="H272" s="178"/>
      <c r="I272" s="178"/>
      <c r="J272" s="178"/>
      <c r="K272" s="178"/>
      <c r="L272" s="178"/>
      <c r="M272" s="178"/>
      <c r="N272" s="178"/>
      <c r="O272" s="178"/>
      <c r="P272" s="178"/>
      <c r="Q272" s="178"/>
      <c r="R272" s="178"/>
      <c r="S272" s="178"/>
      <c r="T272" s="178"/>
      <c r="U272" s="178"/>
      <c r="V272" s="178"/>
      <c r="W272" s="178"/>
      <c r="X272" s="178"/>
      <c r="Y272" s="178"/>
      <c r="Z272" s="178"/>
      <c r="AA272" s="178"/>
      <c r="AB272" s="178"/>
      <c r="AC272" s="178"/>
      <c r="AD272" s="178"/>
      <c r="AE272" s="178"/>
      <c r="AF272" s="178"/>
      <c r="AG272" s="178"/>
      <c r="AH272" s="178"/>
      <c r="AI272" s="178"/>
      <c r="AJ272" s="178"/>
      <c r="AK272" s="178"/>
      <c r="AL272" s="178"/>
      <c r="AM272" s="178"/>
      <c r="AN272" s="178"/>
      <c r="AO272" s="178"/>
      <c r="AP272" s="178"/>
      <c r="AQ272" s="178"/>
      <c r="AR272" s="178"/>
      <c r="AS272" s="178"/>
      <c r="AT272" s="178"/>
      <c r="AU272" s="178"/>
      <c r="AV272" s="178"/>
      <c r="AW272" s="178"/>
      <c r="AX272" s="178"/>
      <c r="AY272" s="178"/>
      <c r="AZ272" s="178"/>
      <c r="BA272" s="178"/>
      <c r="BB272" s="178"/>
      <c r="BC272" s="178"/>
      <c r="BD272" s="178"/>
      <c r="BE272" s="178"/>
      <c r="BF272" s="178"/>
      <c r="BG272" s="178"/>
      <c r="BH272" s="178"/>
      <c r="BI272" s="178"/>
      <c r="BJ272" s="178"/>
      <c r="BK272" s="178"/>
      <c r="BL272" s="178"/>
      <c r="BM272" s="178"/>
      <c r="BN272" s="178"/>
      <c r="BO272" s="178"/>
      <c r="BP272" s="178"/>
      <c r="BQ272" s="178"/>
      <c r="BR272" s="178"/>
      <c r="BS272" s="178"/>
      <c r="BT272" s="178"/>
      <c r="BU272" s="178"/>
      <c r="BV272" s="178"/>
      <c r="BW272" s="178"/>
      <c r="BX272" s="178"/>
      <c r="BY272" s="178"/>
      <c r="BZ272" s="178"/>
      <c r="CA272" s="178"/>
      <c r="CB272" s="178"/>
      <c r="CC272" s="178"/>
      <c r="CD272" s="178"/>
      <c r="CE272" s="178"/>
      <c r="CF272" s="178"/>
      <c r="CG272" s="178"/>
      <c r="CH272" s="178"/>
      <c r="CI272" s="178"/>
      <c r="CJ272" s="178"/>
      <c r="CK272" s="178"/>
      <c r="CL272" s="178"/>
      <c r="CM272" s="178"/>
      <c r="CN272" s="178"/>
      <c r="CO272" s="178"/>
      <c r="CP272" s="178"/>
      <c r="CQ272" s="178"/>
      <c r="CR272" s="178"/>
      <c r="CS272" s="178"/>
      <c r="CT272" s="178"/>
      <c r="CU272" s="178"/>
      <c r="CV272" s="178"/>
      <c r="CW272" s="178"/>
      <c r="CX272" s="178"/>
      <c r="CY272" s="178"/>
      <c r="CZ272" s="178"/>
      <c r="DA272" s="178"/>
      <c r="DB272" s="178"/>
      <c r="DC272" s="178"/>
      <c r="DD272" s="178"/>
      <c r="DE272" s="178"/>
      <c r="DF272" s="178"/>
      <c r="DG272" s="178"/>
      <c r="DH272" s="178"/>
      <c r="DI272" s="178"/>
      <c r="DJ272" s="178"/>
      <c r="DK272" s="178"/>
      <c r="DL272" s="178"/>
      <c r="DM272" s="178"/>
      <c r="DN272" s="178"/>
      <c r="DO272" s="178"/>
      <c r="DP272" s="178"/>
      <c r="DQ272" s="178"/>
      <c r="DR272" s="178"/>
      <c r="DS272" s="178"/>
      <c r="DT272" s="178"/>
      <c r="DU272" s="178"/>
      <c r="DV272" s="178"/>
      <c r="DW272" s="178"/>
    </row>
    <row r="273" spans="1:127" ht="12" customHeight="1" x14ac:dyDescent="0.25">
      <c r="A273" s="178"/>
      <c r="B273" s="178"/>
      <c r="C273" s="178"/>
      <c r="D273" s="178"/>
      <c r="E273" s="178"/>
      <c r="F273" s="178"/>
      <c r="G273" s="178"/>
      <c r="H273" s="178"/>
      <c r="I273" s="178"/>
      <c r="J273" s="178"/>
      <c r="K273" s="178"/>
      <c r="L273" s="178"/>
      <c r="M273" s="178"/>
      <c r="N273" s="178"/>
      <c r="O273" s="178"/>
      <c r="P273" s="178"/>
      <c r="Q273" s="178"/>
      <c r="R273" s="178"/>
      <c r="S273" s="178"/>
      <c r="T273" s="178"/>
      <c r="U273" s="178"/>
      <c r="V273" s="178"/>
      <c r="W273" s="178"/>
      <c r="X273" s="178"/>
      <c r="Y273" s="178"/>
      <c r="Z273" s="178"/>
      <c r="AA273" s="178"/>
      <c r="AB273" s="178"/>
      <c r="AC273" s="178"/>
      <c r="AD273" s="178"/>
      <c r="AE273" s="178"/>
      <c r="AF273" s="178"/>
      <c r="AG273" s="178"/>
      <c r="AH273" s="178"/>
      <c r="AI273" s="178"/>
      <c r="AJ273" s="178"/>
      <c r="AK273" s="178"/>
      <c r="AL273" s="178"/>
      <c r="AM273" s="178"/>
      <c r="AN273" s="178"/>
      <c r="AO273" s="178"/>
      <c r="AP273" s="178"/>
      <c r="AQ273" s="178"/>
      <c r="AR273" s="178"/>
      <c r="AS273" s="178"/>
      <c r="AT273" s="178"/>
      <c r="AU273" s="178"/>
      <c r="AV273" s="178"/>
      <c r="AW273" s="178"/>
      <c r="AX273" s="178"/>
      <c r="AY273" s="178"/>
      <c r="AZ273" s="178"/>
      <c r="BA273" s="178"/>
      <c r="BB273" s="178"/>
      <c r="BC273" s="178"/>
      <c r="BD273" s="178"/>
      <c r="BE273" s="178"/>
      <c r="BF273" s="178"/>
      <c r="BG273" s="178"/>
      <c r="BH273" s="178"/>
      <c r="BI273" s="178"/>
      <c r="BJ273" s="178"/>
      <c r="BK273" s="178"/>
      <c r="BL273" s="178"/>
      <c r="BM273" s="178"/>
      <c r="BN273" s="178"/>
      <c r="BO273" s="178"/>
      <c r="BP273" s="178"/>
      <c r="BQ273" s="178"/>
      <c r="BR273" s="178"/>
      <c r="BS273" s="178"/>
      <c r="BT273" s="178"/>
      <c r="BU273" s="178"/>
      <c r="BV273" s="178"/>
      <c r="BW273" s="178"/>
      <c r="BX273" s="178"/>
      <c r="BY273" s="178"/>
      <c r="BZ273" s="178"/>
      <c r="CA273" s="178"/>
      <c r="CB273" s="178"/>
      <c r="CC273" s="178"/>
      <c r="CD273" s="178"/>
      <c r="CE273" s="178"/>
      <c r="CF273" s="178"/>
      <c r="CG273" s="178"/>
      <c r="CH273" s="178"/>
      <c r="CI273" s="178"/>
      <c r="CJ273" s="178"/>
      <c r="CK273" s="178"/>
      <c r="CL273" s="178"/>
      <c r="CM273" s="178"/>
      <c r="CN273" s="178"/>
      <c r="CO273" s="178"/>
      <c r="CP273" s="178"/>
      <c r="CQ273" s="178"/>
      <c r="CR273" s="178"/>
      <c r="CS273" s="178"/>
      <c r="CT273" s="178"/>
      <c r="CU273" s="178"/>
      <c r="CV273" s="178"/>
      <c r="CW273" s="178"/>
      <c r="CX273" s="178"/>
      <c r="CY273" s="178"/>
      <c r="CZ273" s="178"/>
      <c r="DA273" s="178"/>
      <c r="DB273" s="178"/>
      <c r="DC273" s="178"/>
      <c r="DD273" s="178"/>
      <c r="DE273" s="178"/>
      <c r="DF273" s="178"/>
      <c r="DG273" s="178"/>
      <c r="DH273" s="178"/>
      <c r="DI273" s="178"/>
      <c r="DJ273" s="178"/>
      <c r="DK273" s="178"/>
      <c r="DL273" s="178"/>
      <c r="DM273" s="178"/>
      <c r="DN273" s="178"/>
      <c r="DO273" s="178"/>
      <c r="DP273" s="178"/>
      <c r="DQ273" s="178"/>
      <c r="DR273" s="178"/>
      <c r="DS273" s="178"/>
      <c r="DT273" s="178"/>
      <c r="DU273" s="178"/>
      <c r="DV273" s="178"/>
      <c r="DW273" s="178"/>
    </row>
    <row r="274" spans="1:127" ht="12" customHeight="1" x14ac:dyDescent="0.25">
      <c r="A274" s="178"/>
      <c r="B274" s="178"/>
      <c r="C274" s="178"/>
      <c r="D274" s="178"/>
      <c r="E274" s="178"/>
      <c r="F274" s="178"/>
      <c r="G274" s="178"/>
      <c r="H274" s="178"/>
      <c r="I274" s="178"/>
      <c r="J274" s="178"/>
      <c r="K274" s="178"/>
      <c r="L274" s="178"/>
      <c r="M274" s="178"/>
      <c r="N274" s="178"/>
      <c r="O274" s="178"/>
      <c r="P274" s="178"/>
      <c r="Q274" s="178"/>
      <c r="R274" s="178"/>
      <c r="S274" s="178"/>
      <c r="T274" s="178"/>
      <c r="U274" s="178"/>
      <c r="V274" s="178"/>
      <c r="W274" s="178"/>
      <c r="X274" s="178"/>
      <c r="Y274" s="178"/>
      <c r="Z274" s="178"/>
      <c r="AA274" s="178"/>
      <c r="AB274" s="178"/>
      <c r="AC274" s="178"/>
      <c r="AD274" s="178"/>
      <c r="AE274" s="178"/>
      <c r="AF274" s="178"/>
      <c r="AG274" s="178"/>
      <c r="AH274" s="178"/>
      <c r="AI274" s="178"/>
      <c r="AJ274" s="178"/>
      <c r="AK274" s="178"/>
      <c r="AL274" s="178"/>
      <c r="AM274" s="178"/>
      <c r="AN274" s="178"/>
      <c r="AO274" s="178"/>
      <c r="AP274" s="178"/>
      <c r="AQ274" s="178"/>
      <c r="AR274" s="178"/>
      <c r="AS274" s="178"/>
      <c r="AT274" s="178"/>
      <c r="AU274" s="178"/>
      <c r="AV274" s="178"/>
      <c r="AW274" s="178"/>
      <c r="AX274" s="178"/>
      <c r="AY274" s="178"/>
      <c r="AZ274" s="178"/>
      <c r="BA274" s="178"/>
      <c r="BB274" s="178"/>
      <c r="BC274" s="178"/>
      <c r="BD274" s="178"/>
      <c r="BE274" s="178"/>
      <c r="BF274" s="178"/>
      <c r="BG274" s="178"/>
      <c r="BH274" s="178"/>
      <c r="BI274" s="178"/>
      <c r="BJ274" s="178"/>
      <c r="BK274" s="178"/>
      <c r="BL274" s="178"/>
      <c r="BM274" s="178"/>
      <c r="BN274" s="178"/>
      <c r="BO274" s="178"/>
      <c r="BP274" s="178"/>
      <c r="BQ274" s="178"/>
      <c r="BR274" s="178"/>
      <c r="BS274" s="178"/>
      <c r="BT274" s="178"/>
      <c r="BU274" s="178"/>
      <c r="BV274" s="178"/>
      <c r="BW274" s="178"/>
      <c r="BX274" s="178"/>
      <c r="BY274" s="178"/>
      <c r="BZ274" s="178"/>
      <c r="CA274" s="178"/>
      <c r="CB274" s="178"/>
      <c r="CC274" s="178"/>
      <c r="CD274" s="178"/>
      <c r="CE274" s="178"/>
      <c r="CF274" s="178"/>
      <c r="CG274" s="178"/>
      <c r="CH274" s="178"/>
      <c r="CI274" s="178"/>
      <c r="CJ274" s="178"/>
      <c r="CK274" s="178"/>
      <c r="CL274" s="178"/>
      <c r="CM274" s="178"/>
      <c r="CN274" s="178"/>
      <c r="CO274" s="178"/>
      <c r="CP274" s="178"/>
      <c r="CQ274" s="178"/>
      <c r="CR274" s="178"/>
      <c r="CS274" s="178"/>
      <c r="CT274" s="178"/>
      <c r="CU274" s="178"/>
      <c r="CV274" s="178"/>
      <c r="CW274" s="178"/>
      <c r="CX274" s="178"/>
      <c r="CY274" s="178"/>
      <c r="CZ274" s="178"/>
      <c r="DA274" s="178"/>
      <c r="DB274" s="178"/>
      <c r="DC274" s="178"/>
      <c r="DD274" s="178"/>
      <c r="DE274" s="178"/>
      <c r="DF274" s="178"/>
      <c r="DG274" s="178"/>
      <c r="DH274" s="178"/>
      <c r="DI274" s="178"/>
      <c r="DJ274" s="178"/>
      <c r="DK274" s="178"/>
      <c r="DL274" s="178"/>
      <c r="DM274" s="178"/>
      <c r="DN274" s="178"/>
      <c r="DO274" s="178"/>
      <c r="DP274" s="178"/>
      <c r="DQ274" s="178"/>
      <c r="DR274" s="178"/>
      <c r="DS274" s="178"/>
      <c r="DT274" s="178"/>
      <c r="DU274" s="178"/>
      <c r="DV274" s="178"/>
      <c r="DW274" s="178"/>
    </row>
    <row r="275" spans="1:127" ht="12" customHeight="1" x14ac:dyDescent="0.25">
      <c r="A275" s="178"/>
      <c r="B275" s="178"/>
      <c r="C275" s="178"/>
      <c r="D275" s="178"/>
      <c r="E275" s="178"/>
      <c r="F275" s="178"/>
      <c r="G275" s="178"/>
      <c r="H275" s="178"/>
      <c r="I275" s="178"/>
      <c r="J275" s="178"/>
      <c r="K275" s="178"/>
      <c r="L275" s="178"/>
      <c r="M275" s="178"/>
      <c r="N275" s="178"/>
      <c r="O275" s="178"/>
      <c r="P275" s="178"/>
      <c r="Q275" s="178"/>
      <c r="R275" s="178"/>
      <c r="S275" s="178"/>
      <c r="T275" s="178"/>
      <c r="U275" s="178"/>
      <c r="V275" s="178"/>
      <c r="W275" s="178"/>
      <c r="X275" s="178"/>
      <c r="Y275" s="178"/>
      <c r="Z275" s="178"/>
      <c r="AA275" s="178"/>
      <c r="AB275" s="178"/>
      <c r="AC275" s="178"/>
      <c r="AD275" s="178"/>
      <c r="AE275" s="178"/>
      <c r="AF275" s="178"/>
      <c r="AG275" s="178"/>
      <c r="AH275" s="178"/>
      <c r="AI275" s="178"/>
      <c r="AJ275" s="178"/>
      <c r="AK275" s="178"/>
      <c r="AL275" s="178"/>
      <c r="AM275" s="178"/>
      <c r="AN275" s="178"/>
      <c r="AO275" s="178"/>
      <c r="AP275" s="178"/>
      <c r="AQ275" s="178"/>
      <c r="AR275" s="178"/>
      <c r="AS275" s="178"/>
      <c r="AT275" s="178"/>
      <c r="AU275" s="178"/>
      <c r="AV275" s="178"/>
      <c r="AW275" s="178"/>
      <c r="AX275" s="178"/>
      <c r="AY275" s="178"/>
      <c r="AZ275" s="178"/>
      <c r="BA275" s="178"/>
      <c r="BB275" s="178"/>
      <c r="BC275" s="178"/>
      <c r="BD275" s="178"/>
      <c r="BE275" s="178"/>
      <c r="BF275" s="178"/>
      <c r="BG275" s="178"/>
      <c r="BH275" s="178"/>
      <c r="BI275" s="178"/>
      <c r="BJ275" s="178"/>
      <c r="BK275" s="178"/>
      <c r="BL275" s="178"/>
      <c r="BM275" s="178"/>
      <c r="BN275" s="178"/>
      <c r="BO275" s="178"/>
      <c r="BP275" s="178"/>
      <c r="BQ275" s="178"/>
      <c r="BR275" s="178"/>
      <c r="BS275" s="178"/>
      <c r="BT275" s="178"/>
      <c r="BU275" s="178"/>
      <c r="BV275" s="178"/>
      <c r="BW275" s="178"/>
      <c r="BX275" s="178"/>
      <c r="BY275" s="178"/>
      <c r="BZ275" s="178"/>
      <c r="CA275" s="178"/>
      <c r="CB275" s="178"/>
      <c r="CC275" s="178"/>
      <c r="CD275" s="178"/>
      <c r="CE275" s="178"/>
      <c r="CF275" s="178"/>
      <c r="CG275" s="178"/>
      <c r="CH275" s="178"/>
      <c r="CI275" s="178"/>
      <c r="CJ275" s="178"/>
      <c r="CK275" s="178"/>
      <c r="CL275" s="178"/>
      <c r="CM275" s="178"/>
      <c r="CN275" s="178"/>
      <c r="CO275" s="178"/>
      <c r="CP275" s="178"/>
      <c r="CQ275" s="178"/>
      <c r="CR275" s="178"/>
      <c r="CS275" s="178"/>
      <c r="CT275" s="178"/>
      <c r="CU275" s="178"/>
      <c r="CV275" s="178"/>
      <c r="CW275" s="178"/>
      <c r="CX275" s="178"/>
      <c r="CY275" s="178"/>
      <c r="CZ275" s="178"/>
      <c r="DA275" s="178"/>
      <c r="DB275" s="178"/>
      <c r="DC275" s="178"/>
      <c r="DD275" s="178"/>
      <c r="DE275" s="178"/>
      <c r="DF275" s="178"/>
      <c r="DG275" s="178"/>
      <c r="DH275" s="178"/>
      <c r="DI275" s="178"/>
      <c r="DJ275" s="178"/>
      <c r="DK275" s="178"/>
      <c r="DL275" s="178"/>
      <c r="DM275" s="178"/>
      <c r="DN275" s="178"/>
      <c r="DO275" s="178"/>
      <c r="DP275" s="178"/>
      <c r="DQ275" s="178"/>
      <c r="DR275" s="178"/>
      <c r="DS275" s="178"/>
      <c r="DT275" s="178"/>
      <c r="DU275" s="178"/>
      <c r="DV275" s="178"/>
      <c r="DW275" s="178"/>
    </row>
    <row r="276" spans="1:127" ht="12" customHeight="1" x14ac:dyDescent="0.25">
      <c r="A276" s="178"/>
      <c r="B276" s="178"/>
      <c r="C276" s="178"/>
      <c r="D276" s="178"/>
      <c r="E276" s="178"/>
      <c r="F276" s="178"/>
      <c r="G276" s="178"/>
      <c r="H276" s="178"/>
      <c r="I276" s="178"/>
      <c r="J276" s="178"/>
      <c r="K276" s="178"/>
      <c r="L276" s="178"/>
      <c r="M276" s="178"/>
      <c r="N276" s="178"/>
      <c r="O276" s="178"/>
      <c r="P276" s="178"/>
      <c r="Q276" s="178"/>
      <c r="R276" s="178"/>
      <c r="S276" s="178"/>
      <c r="T276" s="178"/>
      <c r="U276" s="178"/>
      <c r="V276" s="178"/>
      <c r="W276" s="178"/>
      <c r="X276" s="178"/>
      <c r="Y276" s="178"/>
      <c r="Z276" s="178"/>
      <c r="AA276" s="178"/>
      <c r="AB276" s="178"/>
      <c r="AC276" s="178"/>
      <c r="AD276" s="178"/>
      <c r="AE276" s="178"/>
      <c r="AF276" s="178"/>
      <c r="AG276" s="178"/>
      <c r="AH276" s="178"/>
      <c r="AI276" s="178"/>
      <c r="AJ276" s="178"/>
      <c r="AK276" s="178"/>
      <c r="AL276" s="178"/>
      <c r="AM276" s="178"/>
      <c r="AN276" s="178"/>
      <c r="AO276" s="178"/>
      <c r="AP276" s="178"/>
      <c r="AQ276" s="178"/>
      <c r="AR276" s="178"/>
      <c r="AS276" s="178"/>
      <c r="AT276" s="178"/>
      <c r="AU276" s="178"/>
      <c r="AV276" s="178"/>
      <c r="AW276" s="178"/>
      <c r="AX276" s="178"/>
      <c r="AY276" s="178"/>
      <c r="AZ276" s="178"/>
      <c r="BA276" s="178"/>
      <c r="BB276" s="178"/>
      <c r="BC276" s="178"/>
      <c r="BD276" s="178"/>
      <c r="BE276" s="178"/>
      <c r="BF276" s="178"/>
      <c r="BG276" s="178"/>
      <c r="BH276" s="178"/>
      <c r="BI276" s="178"/>
      <c r="BJ276" s="178"/>
      <c r="BK276" s="178"/>
      <c r="BL276" s="178"/>
      <c r="BM276" s="178"/>
      <c r="BN276" s="178"/>
      <c r="BO276" s="178"/>
      <c r="BP276" s="178"/>
      <c r="BQ276" s="178"/>
      <c r="BR276" s="178"/>
      <c r="BS276" s="178"/>
      <c r="BT276" s="178"/>
      <c r="BU276" s="178"/>
      <c r="BV276" s="178"/>
      <c r="BW276" s="178"/>
      <c r="BX276" s="178"/>
      <c r="BY276" s="178"/>
      <c r="BZ276" s="178"/>
      <c r="CA276" s="178"/>
      <c r="CB276" s="178"/>
      <c r="CC276" s="178"/>
      <c r="CD276" s="178"/>
      <c r="CE276" s="178"/>
      <c r="CF276" s="178"/>
      <c r="CG276" s="178"/>
      <c r="CH276" s="178"/>
      <c r="CI276" s="178"/>
      <c r="CJ276" s="178"/>
      <c r="CK276" s="178"/>
      <c r="CL276" s="178"/>
      <c r="CM276" s="178"/>
      <c r="CN276" s="178"/>
      <c r="CO276" s="178"/>
      <c r="CP276" s="178"/>
      <c r="CQ276" s="178"/>
      <c r="CR276" s="178"/>
      <c r="CS276" s="178"/>
      <c r="CT276" s="178"/>
      <c r="CU276" s="178"/>
      <c r="CV276" s="178"/>
      <c r="CW276" s="178"/>
      <c r="CX276" s="178"/>
      <c r="CY276" s="178"/>
      <c r="CZ276" s="178"/>
      <c r="DA276" s="178"/>
      <c r="DB276" s="178"/>
      <c r="DC276" s="178"/>
      <c r="DD276" s="178"/>
      <c r="DE276" s="178"/>
      <c r="DF276" s="178"/>
      <c r="DG276" s="178"/>
      <c r="DH276" s="178"/>
      <c r="DI276" s="178"/>
      <c r="DJ276" s="178"/>
      <c r="DK276" s="178"/>
      <c r="DL276" s="178"/>
      <c r="DM276" s="178"/>
      <c r="DN276" s="178"/>
      <c r="DO276" s="178"/>
      <c r="DP276" s="178"/>
      <c r="DQ276" s="178"/>
      <c r="DR276" s="178"/>
      <c r="DS276" s="178"/>
      <c r="DT276" s="178"/>
      <c r="DU276" s="178"/>
      <c r="DV276" s="178"/>
      <c r="DW276" s="178"/>
    </row>
    <row r="277" spans="1:127" ht="12" customHeight="1" x14ac:dyDescent="0.25">
      <c r="A277" s="178"/>
      <c r="B277" s="178"/>
      <c r="C277" s="178"/>
      <c r="D277" s="178"/>
      <c r="E277" s="178"/>
      <c r="F277" s="178"/>
      <c r="G277" s="178"/>
      <c r="H277" s="178"/>
      <c r="I277" s="178"/>
      <c r="J277" s="178"/>
      <c r="K277" s="178"/>
      <c r="L277" s="178"/>
      <c r="M277" s="178"/>
      <c r="N277" s="178"/>
      <c r="O277" s="178"/>
      <c r="P277" s="178"/>
      <c r="Q277" s="178"/>
      <c r="R277" s="178"/>
      <c r="S277" s="178"/>
      <c r="T277" s="178"/>
      <c r="U277" s="178"/>
      <c r="V277" s="178"/>
      <c r="W277" s="178"/>
      <c r="X277" s="178"/>
      <c r="Y277" s="178"/>
      <c r="Z277" s="178"/>
      <c r="AA277" s="178"/>
      <c r="AB277" s="178"/>
      <c r="AC277" s="178"/>
      <c r="AD277" s="178"/>
      <c r="AE277" s="178"/>
      <c r="AF277" s="178"/>
      <c r="AG277" s="178"/>
      <c r="AH277" s="178"/>
      <c r="AI277" s="178"/>
      <c r="AJ277" s="178"/>
      <c r="AK277" s="178"/>
      <c r="AL277" s="178"/>
      <c r="AM277" s="178"/>
      <c r="AN277" s="178"/>
      <c r="AO277" s="178"/>
      <c r="AP277" s="178"/>
      <c r="AQ277" s="178"/>
      <c r="AR277" s="178"/>
      <c r="AS277" s="178"/>
      <c r="AT277" s="178"/>
      <c r="AU277" s="178"/>
      <c r="AV277" s="178"/>
      <c r="AW277" s="178"/>
      <c r="AX277" s="178"/>
      <c r="AY277" s="178"/>
      <c r="AZ277" s="178"/>
      <c r="BA277" s="178"/>
      <c r="BB277" s="178"/>
      <c r="BC277" s="178"/>
      <c r="BD277" s="178"/>
      <c r="BE277" s="178"/>
      <c r="BF277" s="178"/>
      <c r="BG277" s="178"/>
      <c r="BH277" s="178"/>
      <c r="BI277" s="178"/>
      <c r="BJ277" s="178"/>
      <c r="BK277" s="178"/>
      <c r="BL277" s="178"/>
      <c r="BM277" s="178"/>
      <c r="BN277" s="178"/>
      <c r="BO277" s="178"/>
      <c r="BP277" s="178"/>
      <c r="BQ277" s="178"/>
      <c r="BR277" s="178"/>
      <c r="BS277" s="178"/>
      <c r="BT277" s="178"/>
      <c r="BU277" s="178"/>
      <c r="BV277" s="178"/>
      <c r="BW277" s="178"/>
      <c r="BX277" s="178"/>
      <c r="BY277" s="178"/>
      <c r="BZ277" s="178"/>
      <c r="CA277" s="178"/>
      <c r="CB277" s="178"/>
      <c r="CC277" s="178"/>
      <c r="CD277" s="178"/>
      <c r="CE277" s="178"/>
      <c r="CF277" s="178"/>
      <c r="CG277" s="178"/>
      <c r="CH277" s="178"/>
      <c r="CI277" s="178"/>
      <c r="CJ277" s="178"/>
      <c r="CK277" s="178"/>
      <c r="CL277" s="178"/>
      <c r="CM277" s="178"/>
      <c r="CN277" s="178"/>
      <c r="CO277" s="178"/>
      <c r="CP277" s="178"/>
      <c r="CQ277" s="178"/>
      <c r="CR277" s="178"/>
      <c r="CS277" s="178"/>
      <c r="CT277" s="178"/>
      <c r="CU277" s="178"/>
      <c r="CV277" s="178"/>
      <c r="CW277" s="178"/>
      <c r="CX277" s="178"/>
      <c r="CY277" s="178"/>
      <c r="CZ277" s="178"/>
      <c r="DA277" s="178"/>
      <c r="DB277" s="178"/>
      <c r="DC277" s="178"/>
      <c r="DD277" s="178"/>
      <c r="DE277" s="178"/>
      <c r="DF277" s="178"/>
      <c r="DG277" s="178"/>
      <c r="DH277" s="178"/>
      <c r="DI277" s="178"/>
      <c r="DJ277" s="178"/>
      <c r="DK277" s="178"/>
      <c r="DL277" s="178"/>
      <c r="DM277" s="178"/>
      <c r="DN277" s="178"/>
      <c r="DO277" s="178"/>
      <c r="DP277" s="178"/>
      <c r="DQ277" s="178"/>
      <c r="DR277" s="178"/>
      <c r="DS277" s="178"/>
      <c r="DT277" s="178"/>
      <c r="DU277" s="178"/>
      <c r="DV277" s="178"/>
      <c r="DW277" s="178"/>
    </row>
    <row r="278" spans="1:127" ht="12" customHeight="1" x14ac:dyDescent="0.25">
      <c r="A278" s="178"/>
      <c r="B278" s="178"/>
      <c r="C278" s="178"/>
      <c r="D278" s="178"/>
      <c r="E278" s="178"/>
      <c r="F278" s="178"/>
      <c r="G278" s="178"/>
      <c r="H278" s="178"/>
      <c r="I278" s="178"/>
      <c r="J278" s="178"/>
      <c r="K278" s="178"/>
      <c r="L278" s="178"/>
      <c r="M278" s="178"/>
      <c r="N278" s="178"/>
      <c r="O278" s="178"/>
      <c r="P278" s="178"/>
      <c r="Q278" s="178"/>
      <c r="R278" s="178"/>
      <c r="S278" s="178"/>
      <c r="T278" s="178"/>
      <c r="U278" s="178"/>
      <c r="V278" s="178"/>
      <c r="W278" s="178"/>
      <c r="X278" s="178"/>
      <c r="Y278" s="178"/>
      <c r="Z278" s="178"/>
      <c r="AA278" s="178"/>
      <c r="AB278" s="178"/>
      <c r="AC278" s="178"/>
      <c r="AD278" s="178"/>
      <c r="AE278" s="178"/>
      <c r="AF278" s="178"/>
      <c r="AG278" s="178"/>
      <c r="AH278" s="178"/>
      <c r="AI278" s="178"/>
      <c r="AJ278" s="178"/>
      <c r="AK278" s="178"/>
      <c r="AL278" s="178"/>
      <c r="AM278" s="178"/>
      <c r="AN278" s="178"/>
      <c r="AO278" s="178"/>
      <c r="AP278" s="178"/>
      <c r="AQ278" s="178"/>
      <c r="AR278" s="178"/>
      <c r="AS278" s="178"/>
      <c r="AT278" s="178"/>
      <c r="AU278" s="178"/>
      <c r="AV278" s="178"/>
      <c r="AW278" s="178"/>
      <c r="AX278" s="178"/>
      <c r="AY278" s="178"/>
      <c r="AZ278" s="178"/>
      <c r="BA278" s="178"/>
      <c r="BB278" s="178"/>
      <c r="BC278" s="178"/>
      <c r="BD278" s="178"/>
      <c r="BE278" s="178"/>
      <c r="BF278" s="178"/>
      <c r="BG278" s="178"/>
      <c r="BH278" s="178"/>
      <c r="BI278" s="178"/>
      <c r="BJ278" s="178"/>
      <c r="BK278" s="178"/>
      <c r="BL278" s="178"/>
      <c r="BM278" s="178"/>
      <c r="BN278" s="178"/>
      <c r="BO278" s="178"/>
      <c r="BP278" s="178"/>
      <c r="BQ278" s="178"/>
      <c r="BR278" s="178"/>
      <c r="BS278" s="178"/>
      <c r="BT278" s="178"/>
      <c r="BU278" s="178"/>
      <c r="BV278" s="178"/>
      <c r="BW278" s="178"/>
      <c r="BX278" s="178"/>
      <c r="BY278" s="178"/>
      <c r="BZ278" s="178"/>
      <c r="CA278" s="178"/>
      <c r="CB278" s="178"/>
      <c r="CC278" s="178"/>
      <c r="CD278" s="178"/>
      <c r="CE278" s="178"/>
      <c r="CF278" s="178"/>
      <c r="CG278" s="178"/>
      <c r="CH278" s="178"/>
      <c r="CI278" s="178"/>
      <c r="CJ278" s="178"/>
      <c r="CK278" s="178"/>
      <c r="CL278" s="178"/>
      <c r="CM278" s="178"/>
      <c r="CN278" s="178"/>
      <c r="CO278" s="178"/>
      <c r="CP278" s="178"/>
      <c r="CQ278" s="178"/>
      <c r="CR278" s="178"/>
      <c r="CS278" s="178"/>
      <c r="CT278" s="178"/>
      <c r="CU278" s="178"/>
      <c r="CV278" s="178"/>
      <c r="CW278" s="178"/>
      <c r="CX278" s="178"/>
      <c r="CY278" s="178"/>
      <c r="CZ278" s="178"/>
      <c r="DA278" s="178"/>
      <c r="DB278" s="178"/>
      <c r="DC278" s="178"/>
      <c r="DD278" s="178"/>
      <c r="DE278" s="178"/>
      <c r="DF278" s="178"/>
      <c r="DG278" s="178"/>
      <c r="DH278" s="178"/>
      <c r="DI278" s="178"/>
      <c r="DJ278" s="178"/>
      <c r="DK278" s="178"/>
      <c r="DL278" s="178"/>
      <c r="DM278" s="178"/>
      <c r="DN278" s="178"/>
      <c r="DO278" s="178"/>
      <c r="DP278" s="178"/>
      <c r="DQ278" s="178"/>
      <c r="DR278" s="178"/>
      <c r="DS278" s="178"/>
      <c r="DT278" s="178"/>
      <c r="DU278" s="178"/>
      <c r="DV278" s="178"/>
      <c r="DW278" s="178"/>
    </row>
    <row r="279" spans="1:127" ht="12" customHeight="1" x14ac:dyDescent="0.25">
      <c r="A279" s="178"/>
      <c r="B279" s="178"/>
      <c r="C279" s="178"/>
      <c r="D279" s="178"/>
      <c r="E279" s="178"/>
      <c r="F279" s="178"/>
      <c r="G279" s="178"/>
      <c r="H279" s="178"/>
      <c r="I279" s="178"/>
      <c r="J279" s="178"/>
      <c r="K279" s="178"/>
      <c r="L279" s="178"/>
      <c r="M279" s="178"/>
      <c r="N279" s="178"/>
      <c r="O279" s="178"/>
      <c r="P279" s="178"/>
      <c r="Q279" s="178"/>
      <c r="R279" s="178"/>
      <c r="S279" s="178"/>
      <c r="T279" s="178"/>
      <c r="U279" s="178"/>
      <c r="V279" s="178"/>
      <c r="W279" s="178"/>
      <c r="X279" s="178"/>
      <c r="Y279" s="178"/>
      <c r="Z279" s="178"/>
      <c r="AA279" s="178"/>
      <c r="AB279" s="178"/>
      <c r="AC279" s="178"/>
      <c r="AD279" s="178"/>
      <c r="AE279" s="178"/>
      <c r="AF279" s="178"/>
      <c r="AG279" s="178"/>
      <c r="AH279" s="178"/>
      <c r="AI279" s="178"/>
      <c r="AJ279" s="178"/>
      <c r="AK279" s="178"/>
      <c r="AL279" s="178"/>
      <c r="AM279" s="178"/>
      <c r="AN279" s="178"/>
      <c r="AO279" s="178"/>
      <c r="AP279" s="178"/>
      <c r="AQ279" s="178"/>
      <c r="AR279" s="178"/>
      <c r="AS279" s="178"/>
      <c r="AT279" s="178"/>
      <c r="AU279" s="178"/>
      <c r="AV279" s="178"/>
      <c r="AW279" s="178"/>
      <c r="AX279" s="178"/>
      <c r="AY279" s="178"/>
      <c r="AZ279" s="178"/>
      <c r="BA279" s="178"/>
      <c r="BB279" s="178"/>
      <c r="BC279" s="178"/>
      <c r="BD279" s="178"/>
      <c r="BE279" s="178"/>
      <c r="BF279" s="178"/>
      <c r="BG279" s="178"/>
      <c r="BH279" s="178"/>
      <c r="BI279" s="178"/>
      <c r="BJ279" s="178"/>
      <c r="BK279" s="178"/>
      <c r="BL279" s="178"/>
      <c r="BM279" s="178"/>
      <c r="BN279" s="178"/>
      <c r="BO279" s="178"/>
      <c r="BP279" s="178"/>
      <c r="BQ279" s="178"/>
      <c r="BR279" s="178"/>
      <c r="BS279" s="178"/>
      <c r="BT279" s="178"/>
      <c r="BU279" s="178"/>
      <c r="BV279" s="178"/>
      <c r="BW279" s="178"/>
      <c r="BX279" s="178"/>
      <c r="BY279" s="178"/>
      <c r="BZ279" s="178"/>
      <c r="CA279" s="178"/>
      <c r="CB279" s="178"/>
      <c r="CC279" s="178"/>
      <c r="CD279" s="178"/>
      <c r="CE279" s="178"/>
      <c r="CF279" s="178"/>
      <c r="CG279" s="178"/>
      <c r="CH279" s="178"/>
      <c r="CI279" s="178"/>
      <c r="CJ279" s="178"/>
      <c r="CK279" s="178"/>
      <c r="CL279" s="178"/>
      <c r="CM279" s="178"/>
      <c r="CN279" s="178"/>
      <c r="CO279" s="178"/>
      <c r="CP279" s="178"/>
      <c r="CQ279" s="178"/>
      <c r="CR279" s="178"/>
      <c r="CS279" s="178"/>
      <c r="CT279" s="178"/>
      <c r="CU279" s="178"/>
      <c r="CV279" s="178"/>
      <c r="CW279" s="178"/>
      <c r="CX279" s="178"/>
      <c r="CY279" s="178"/>
      <c r="CZ279" s="178"/>
      <c r="DA279" s="178"/>
      <c r="DB279" s="178"/>
      <c r="DC279" s="178"/>
      <c r="DD279" s="178"/>
      <c r="DE279" s="178"/>
      <c r="DF279" s="178"/>
      <c r="DG279" s="178"/>
      <c r="DH279" s="178"/>
      <c r="DI279" s="178"/>
      <c r="DJ279" s="178"/>
      <c r="DK279" s="178"/>
      <c r="DL279" s="178"/>
      <c r="DM279" s="178"/>
      <c r="DN279" s="178"/>
      <c r="DO279" s="178"/>
      <c r="DP279" s="178"/>
      <c r="DQ279" s="178"/>
      <c r="DR279" s="178"/>
      <c r="DS279" s="178"/>
      <c r="DT279" s="178"/>
      <c r="DU279" s="178"/>
      <c r="DV279" s="178"/>
      <c r="DW279" s="178"/>
    </row>
    <row r="280" spans="1:127" ht="12" customHeight="1" x14ac:dyDescent="0.25">
      <c r="A280" s="178"/>
      <c r="B280" s="178"/>
      <c r="C280" s="178"/>
      <c r="D280" s="178"/>
      <c r="E280" s="178"/>
      <c r="F280" s="178"/>
      <c r="G280" s="178"/>
      <c r="H280" s="178"/>
      <c r="I280" s="178"/>
      <c r="J280" s="178"/>
      <c r="K280" s="178"/>
      <c r="L280" s="178"/>
      <c r="M280" s="178"/>
      <c r="N280" s="178"/>
      <c r="O280" s="178"/>
      <c r="P280" s="178"/>
      <c r="Q280" s="178"/>
      <c r="R280" s="178"/>
      <c r="S280" s="178"/>
      <c r="T280" s="178"/>
      <c r="U280" s="178"/>
      <c r="V280" s="178"/>
      <c r="W280" s="178"/>
      <c r="X280" s="178"/>
      <c r="Y280" s="178"/>
      <c r="Z280" s="178"/>
      <c r="AA280" s="178"/>
      <c r="AB280" s="178"/>
      <c r="AC280" s="178"/>
      <c r="AD280" s="178"/>
      <c r="AE280" s="178"/>
      <c r="AF280" s="178"/>
      <c r="AG280" s="178"/>
      <c r="AH280" s="178"/>
      <c r="AI280" s="178"/>
      <c r="AJ280" s="178"/>
      <c r="AK280" s="178"/>
      <c r="AL280" s="178"/>
      <c r="AM280" s="178"/>
      <c r="AN280" s="178"/>
      <c r="AO280" s="178"/>
      <c r="AP280" s="178"/>
      <c r="AQ280" s="178"/>
      <c r="AR280" s="178"/>
      <c r="AS280" s="178"/>
      <c r="AT280" s="178"/>
      <c r="AU280" s="178"/>
      <c r="AV280" s="178"/>
      <c r="AW280" s="178"/>
      <c r="AX280" s="178"/>
      <c r="AY280" s="178"/>
      <c r="AZ280" s="178"/>
      <c r="BA280" s="178"/>
      <c r="BB280" s="178"/>
      <c r="BC280" s="178"/>
      <c r="BD280" s="178"/>
      <c r="BE280" s="178"/>
      <c r="BF280" s="178"/>
      <c r="BG280" s="178"/>
      <c r="BH280" s="178"/>
      <c r="BI280" s="178"/>
      <c r="BJ280" s="178"/>
      <c r="BK280" s="178"/>
      <c r="BL280" s="178"/>
      <c r="BM280" s="178"/>
      <c r="BN280" s="178"/>
      <c r="BO280" s="178"/>
      <c r="BP280" s="178"/>
      <c r="BQ280" s="178"/>
      <c r="BR280" s="178"/>
      <c r="BS280" s="178"/>
      <c r="BT280" s="178"/>
      <c r="BU280" s="178"/>
      <c r="BV280" s="178"/>
      <c r="BW280" s="178"/>
      <c r="BX280" s="178"/>
      <c r="BY280" s="178"/>
      <c r="BZ280" s="178"/>
      <c r="CA280" s="178"/>
      <c r="CB280" s="178"/>
      <c r="CC280" s="178"/>
      <c r="CD280" s="178"/>
      <c r="CE280" s="178"/>
      <c r="CF280" s="178"/>
      <c r="CG280" s="178"/>
      <c r="CH280" s="178"/>
      <c r="CI280" s="178"/>
      <c r="CJ280" s="178"/>
      <c r="CK280" s="178"/>
      <c r="CL280" s="178"/>
      <c r="CM280" s="178"/>
      <c r="CN280" s="178"/>
      <c r="CO280" s="178"/>
      <c r="CP280" s="178"/>
      <c r="CQ280" s="178"/>
      <c r="CR280" s="178"/>
      <c r="CS280" s="178"/>
      <c r="CT280" s="178"/>
      <c r="CU280" s="178"/>
      <c r="CV280" s="178"/>
      <c r="CW280" s="178"/>
      <c r="CX280" s="178"/>
      <c r="CY280" s="178"/>
      <c r="CZ280" s="178"/>
      <c r="DA280" s="178"/>
      <c r="DB280" s="178"/>
      <c r="DC280" s="178"/>
      <c r="DD280" s="178"/>
      <c r="DE280" s="178"/>
      <c r="DF280" s="178"/>
      <c r="DG280" s="178"/>
      <c r="DH280" s="178"/>
      <c r="DI280" s="178"/>
      <c r="DJ280" s="178"/>
      <c r="DK280" s="178"/>
      <c r="DL280" s="178"/>
      <c r="DM280" s="178"/>
      <c r="DN280" s="178"/>
      <c r="DO280" s="178"/>
      <c r="DP280" s="178"/>
      <c r="DQ280" s="178"/>
      <c r="DR280" s="178"/>
      <c r="DS280" s="178"/>
      <c r="DT280" s="178"/>
      <c r="DU280" s="178"/>
      <c r="DV280" s="178"/>
      <c r="DW280" s="178"/>
    </row>
    <row r="281" spans="1:127" ht="12" customHeight="1" x14ac:dyDescent="0.25">
      <c r="A281" s="178"/>
      <c r="B281" s="178"/>
      <c r="C281" s="178"/>
      <c r="D281" s="178"/>
      <c r="E281" s="178"/>
      <c r="F281" s="178"/>
      <c r="G281" s="178"/>
      <c r="H281" s="178"/>
      <c r="I281" s="178"/>
      <c r="J281" s="178"/>
      <c r="K281" s="178"/>
      <c r="L281" s="178"/>
      <c r="M281" s="178"/>
      <c r="N281" s="178"/>
      <c r="O281" s="178"/>
      <c r="P281" s="178"/>
      <c r="Q281" s="178"/>
      <c r="R281" s="178"/>
      <c r="S281" s="178"/>
      <c r="T281" s="178"/>
      <c r="U281" s="178"/>
      <c r="V281" s="178"/>
      <c r="W281" s="178"/>
      <c r="X281" s="178"/>
      <c r="Y281" s="178"/>
      <c r="Z281" s="178"/>
      <c r="AA281" s="178"/>
      <c r="AB281" s="178"/>
      <c r="AC281" s="178"/>
      <c r="AD281" s="178"/>
      <c r="AE281" s="178"/>
      <c r="AF281" s="178"/>
      <c r="AG281" s="178"/>
      <c r="AH281" s="178"/>
      <c r="AI281" s="178"/>
      <c r="AJ281" s="178"/>
      <c r="AK281" s="178"/>
      <c r="AL281" s="178"/>
      <c r="AM281" s="178"/>
      <c r="AN281" s="178"/>
      <c r="AO281" s="178"/>
      <c r="AP281" s="178"/>
      <c r="AQ281" s="178"/>
      <c r="AR281" s="178"/>
      <c r="AS281" s="178"/>
      <c r="AT281" s="178"/>
      <c r="AU281" s="178"/>
      <c r="AV281" s="178"/>
      <c r="AW281" s="178"/>
      <c r="AX281" s="178"/>
      <c r="AY281" s="178"/>
      <c r="AZ281" s="178"/>
      <c r="BA281" s="178"/>
      <c r="BB281" s="178"/>
      <c r="BC281" s="178"/>
      <c r="BD281" s="178"/>
      <c r="BE281" s="178"/>
      <c r="BF281" s="178"/>
      <c r="BG281" s="178"/>
      <c r="BH281" s="178"/>
      <c r="BI281" s="178"/>
      <c r="BJ281" s="178"/>
      <c r="BK281" s="178"/>
      <c r="BL281" s="178"/>
      <c r="BM281" s="178"/>
      <c r="BN281" s="178"/>
      <c r="BO281" s="178"/>
      <c r="BP281" s="178"/>
      <c r="BQ281" s="178"/>
      <c r="BR281" s="178"/>
      <c r="BS281" s="178"/>
      <c r="BT281" s="178"/>
      <c r="BU281" s="178"/>
      <c r="BV281" s="178"/>
      <c r="BW281" s="178"/>
      <c r="BX281" s="178"/>
      <c r="BY281" s="178"/>
      <c r="BZ281" s="178"/>
      <c r="CA281" s="178"/>
      <c r="CB281" s="178"/>
      <c r="CC281" s="178"/>
      <c r="CD281" s="178"/>
      <c r="CE281" s="178"/>
      <c r="CF281" s="178"/>
      <c r="CG281" s="178"/>
      <c r="CH281" s="178"/>
      <c r="CI281" s="178"/>
      <c r="CJ281" s="178"/>
      <c r="CK281" s="178"/>
      <c r="CL281" s="178"/>
      <c r="CM281" s="178"/>
      <c r="CN281" s="178"/>
      <c r="CO281" s="178"/>
      <c r="CP281" s="178"/>
      <c r="CQ281" s="178"/>
      <c r="CR281" s="178"/>
      <c r="CS281" s="178"/>
      <c r="CT281" s="178"/>
      <c r="CU281" s="178"/>
      <c r="CV281" s="178"/>
      <c r="CW281" s="178"/>
      <c r="CX281" s="178"/>
      <c r="CY281" s="178"/>
      <c r="CZ281" s="178"/>
      <c r="DA281" s="178"/>
      <c r="DB281" s="178"/>
      <c r="DC281" s="178"/>
      <c r="DD281" s="178"/>
      <c r="DE281" s="178"/>
      <c r="DF281" s="178"/>
      <c r="DG281" s="178"/>
      <c r="DH281" s="178"/>
      <c r="DI281" s="178"/>
      <c r="DJ281" s="178"/>
      <c r="DK281" s="178"/>
      <c r="DL281" s="178"/>
      <c r="DM281" s="178"/>
      <c r="DN281" s="178"/>
      <c r="DO281" s="178"/>
      <c r="DP281" s="178"/>
      <c r="DQ281" s="178"/>
      <c r="DR281" s="178"/>
      <c r="DS281" s="178"/>
      <c r="DT281" s="178"/>
      <c r="DU281" s="178"/>
      <c r="DV281" s="178"/>
      <c r="DW281" s="178"/>
    </row>
    <row r="282" spans="1:127" ht="12" customHeight="1" x14ac:dyDescent="0.25">
      <c r="A282" s="178"/>
      <c r="B282" s="178"/>
      <c r="C282" s="178"/>
      <c r="D282" s="178"/>
      <c r="E282" s="178"/>
      <c r="F282" s="178"/>
      <c r="G282" s="178"/>
      <c r="H282" s="178"/>
      <c r="I282" s="178"/>
      <c r="J282" s="178"/>
      <c r="K282" s="178"/>
      <c r="L282" s="178"/>
      <c r="M282" s="178"/>
      <c r="N282" s="178"/>
      <c r="O282" s="178"/>
      <c r="P282" s="178"/>
      <c r="Q282" s="178"/>
      <c r="R282" s="178"/>
      <c r="S282" s="178"/>
      <c r="T282" s="178"/>
      <c r="U282" s="178"/>
      <c r="V282" s="178"/>
      <c r="W282" s="178"/>
      <c r="X282" s="178"/>
      <c r="Y282" s="178"/>
      <c r="Z282" s="178"/>
      <c r="AA282" s="178"/>
      <c r="AB282" s="178"/>
      <c r="AC282" s="178"/>
      <c r="AD282" s="178"/>
      <c r="AE282" s="178"/>
      <c r="AF282" s="178"/>
      <c r="AG282" s="178"/>
      <c r="AH282" s="178"/>
      <c r="AI282" s="178"/>
      <c r="AJ282" s="178"/>
      <c r="AK282" s="178"/>
      <c r="AL282" s="178"/>
      <c r="AM282" s="178"/>
      <c r="AN282" s="178"/>
      <c r="AO282" s="178"/>
      <c r="AP282" s="178"/>
      <c r="AQ282" s="178"/>
      <c r="AR282" s="178"/>
      <c r="AS282" s="178"/>
      <c r="AT282" s="178"/>
      <c r="AU282" s="178"/>
      <c r="AV282" s="178"/>
      <c r="AW282" s="178"/>
      <c r="AX282" s="178"/>
      <c r="AY282" s="178"/>
      <c r="AZ282" s="178"/>
      <c r="BA282" s="178"/>
      <c r="BB282" s="178"/>
      <c r="BC282" s="178"/>
      <c r="BD282" s="178"/>
      <c r="BE282" s="178"/>
      <c r="BF282" s="178"/>
      <c r="BG282" s="178"/>
      <c r="BH282" s="178"/>
      <c r="BI282" s="178"/>
      <c r="BJ282" s="178"/>
      <c r="BK282" s="178"/>
      <c r="BL282" s="178"/>
      <c r="BM282" s="178"/>
      <c r="BN282" s="178"/>
      <c r="BO282" s="178"/>
      <c r="BP282" s="178"/>
      <c r="BQ282" s="178"/>
      <c r="BR282" s="178"/>
      <c r="BS282" s="178"/>
      <c r="BT282" s="178"/>
      <c r="BU282" s="178"/>
      <c r="BV282" s="178"/>
      <c r="BW282" s="178"/>
      <c r="BX282" s="178"/>
      <c r="BY282" s="178"/>
      <c r="BZ282" s="178"/>
      <c r="CA282" s="178"/>
      <c r="CB282" s="178"/>
      <c r="CC282" s="178"/>
      <c r="CD282" s="178"/>
      <c r="CE282" s="178"/>
      <c r="CF282" s="178"/>
      <c r="CG282" s="178"/>
      <c r="CH282" s="178"/>
      <c r="CI282" s="178"/>
      <c r="CJ282" s="178"/>
      <c r="CK282" s="178"/>
      <c r="CL282" s="178"/>
      <c r="CM282" s="178"/>
      <c r="CN282" s="178"/>
      <c r="CO282" s="178"/>
      <c r="CP282" s="178"/>
      <c r="CQ282" s="178"/>
      <c r="CR282" s="178"/>
      <c r="CS282" s="178"/>
      <c r="CT282" s="178"/>
      <c r="CU282" s="178"/>
      <c r="CV282" s="178"/>
      <c r="CW282" s="178"/>
      <c r="CX282" s="178"/>
      <c r="CY282" s="178"/>
      <c r="CZ282" s="178"/>
      <c r="DA282" s="178"/>
      <c r="DB282" s="178"/>
      <c r="DC282" s="178"/>
      <c r="DD282" s="178"/>
      <c r="DE282" s="178"/>
      <c r="DF282" s="178"/>
      <c r="DG282" s="178"/>
      <c r="DH282" s="178"/>
      <c r="DI282" s="178"/>
      <c r="DJ282" s="178"/>
      <c r="DK282" s="178"/>
      <c r="DL282" s="178"/>
      <c r="DM282" s="178"/>
      <c r="DN282" s="178"/>
      <c r="DO282" s="178"/>
      <c r="DP282" s="178"/>
      <c r="DQ282" s="178"/>
      <c r="DR282" s="178"/>
      <c r="DS282" s="178"/>
      <c r="DT282" s="178"/>
      <c r="DU282" s="178"/>
      <c r="DV282" s="178"/>
      <c r="DW282" s="178"/>
    </row>
    <row r="283" spans="1:127" ht="12" customHeight="1" x14ac:dyDescent="0.25">
      <c r="A283" s="178"/>
      <c r="B283" s="178"/>
      <c r="C283" s="178"/>
      <c r="D283" s="178"/>
      <c r="E283" s="178"/>
      <c r="F283" s="178"/>
      <c r="G283" s="178"/>
      <c r="H283" s="178"/>
      <c r="I283" s="178"/>
      <c r="J283" s="178"/>
      <c r="K283" s="178"/>
      <c r="L283" s="178"/>
      <c r="M283" s="178"/>
      <c r="N283" s="178"/>
      <c r="O283" s="178"/>
      <c r="P283" s="178"/>
      <c r="Q283" s="178"/>
      <c r="R283" s="178"/>
      <c r="S283" s="178"/>
      <c r="T283" s="178"/>
      <c r="U283" s="178"/>
      <c r="V283" s="178"/>
      <c r="W283" s="178"/>
      <c r="X283" s="178"/>
      <c r="Y283" s="178"/>
      <c r="Z283" s="178"/>
      <c r="AA283" s="178"/>
      <c r="AB283" s="178"/>
      <c r="AC283" s="178"/>
      <c r="AD283" s="178"/>
      <c r="AE283" s="178"/>
      <c r="AF283" s="178"/>
      <c r="AG283" s="178"/>
      <c r="AH283" s="178"/>
      <c r="AI283" s="178"/>
      <c r="AJ283" s="178"/>
      <c r="AK283" s="178"/>
      <c r="AL283" s="178"/>
      <c r="AM283" s="178"/>
      <c r="AN283" s="178"/>
      <c r="AO283" s="178"/>
      <c r="AP283" s="178"/>
      <c r="AQ283" s="178"/>
      <c r="AR283" s="178"/>
      <c r="AS283" s="178"/>
      <c r="AT283" s="178"/>
      <c r="AU283" s="178"/>
      <c r="AV283" s="178"/>
      <c r="AW283" s="178"/>
      <c r="AX283" s="178"/>
      <c r="AY283" s="178"/>
      <c r="AZ283" s="178"/>
      <c r="BA283" s="178"/>
      <c r="BB283" s="178"/>
      <c r="BC283" s="178"/>
      <c r="BD283" s="178"/>
      <c r="BE283" s="178"/>
      <c r="BF283" s="178"/>
      <c r="BG283" s="178"/>
      <c r="BH283" s="178"/>
      <c r="BI283" s="178"/>
      <c r="BJ283" s="178"/>
      <c r="BK283" s="178"/>
      <c r="BL283" s="178"/>
      <c r="BM283" s="178"/>
      <c r="BN283" s="178"/>
      <c r="BO283" s="178"/>
      <c r="BP283" s="178"/>
      <c r="BQ283" s="178"/>
      <c r="BR283" s="178"/>
      <c r="BS283" s="178"/>
      <c r="BT283" s="178"/>
      <c r="BU283" s="178"/>
      <c r="BV283" s="178"/>
      <c r="BW283" s="178"/>
      <c r="BX283" s="178"/>
      <c r="BY283" s="178"/>
      <c r="BZ283" s="178"/>
      <c r="CA283" s="178"/>
      <c r="CB283" s="178"/>
      <c r="CC283" s="178"/>
      <c r="CD283" s="178"/>
      <c r="CE283" s="178"/>
      <c r="CF283" s="178"/>
      <c r="CG283" s="178"/>
      <c r="CH283" s="178"/>
      <c r="CI283" s="178"/>
      <c r="CJ283" s="178"/>
      <c r="CK283" s="178"/>
      <c r="CL283" s="178"/>
      <c r="CM283" s="178"/>
      <c r="CN283" s="178"/>
      <c r="CO283" s="178"/>
      <c r="CP283" s="178"/>
      <c r="CQ283" s="178"/>
      <c r="CR283" s="178"/>
      <c r="CS283" s="178"/>
      <c r="CT283" s="178"/>
      <c r="CU283" s="178"/>
      <c r="CV283" s="178"/>
      <c r="CW283" s="178"/>
      <c r="CX283" s="178"/>
      <c r="CY283" s="178"/>
      <c r="CZ283" s="178"/>
      <c r="DA283" s="178"/>
      <c r="DB283" s="178"/>
      <c r="DC283" s="178"/>
      <c r="DD283" s="178"/>
      <c r="DE283" s="178"/>
      <c r="DF283" s="178"/>
      <c r="DG283" s="178"/>
      <c r="DH283" s="178"/>
      <c r="DI283" s="178"/>
      <c r="DJ283" s="178"/>
      <c r="DK283" s="178"/>
      <c r="DL283" s="178"/>
      <c r="DM283" s="178"/>
      <c r="DN283" s="178"/>
      <c r="DO283" s="178"/>
      <c r="DP283" s="178"/>
      <c r="DQ283" s="178"/>
      <c r="DR283" s="178"/>
      <c r="DS283" s="178"/>
      <c r="DT283" s="178"/>
      <c r="DU283" s="178"/>
      <c r="DV283" s="178"/>
      <c r="DW283" s="178"/>
    </row>
    <row r="284" spans="1:127" ht="12" customHeight="1" x14ac:dyDescent="0.25">
      <c r="A284" s="178"/>
      <c r="B284" s="178"/>
      <c r="C284" s="178"/>
      <c r="D284" s="178"/>
      <c r="E284" s="178"/>
      <c r="F284" s="178"/>
      <c r="G284" s="178"/>
      <c r="H284" s="178"/>
      <c r="I284" s="178"/>
      <c r="J284" s="178"/>
      <c r="K284" s="178"/>
      <c r="L284" s="178"/>
      <c r="M284" s="178"/>
      <c r="N284" s="178"/>
      <c r="O284" s="178"/>
      <c r="P284" s="178"/>
      <c r="Q284" s="178"/>
      <c r="R284" s="178"/>
      <c r="S284" s="178"/>
      <c r="T284" s="178"/>
      <c r="U284" s="178"/>
      <c r="V284" s="178"/>
      <c r="W284" s="178"/>
      <c r="X284" s="178"/>
      <c r="Y284" s="178"/>
      <c r="Z284" s="178"/>
      <c r="AA284" s="178"/>
      <c r="AB284" s="178"/>
      <c r="AC284" s="178"/>
      <c r="AD284" s="178"/>
      <c r="AE284" s="178"/>
      <c r="AF284" s="178"/>
      <c r="AG284" s="178"/>
      <c r="AH284" s="178"/>
      <c r="AI284" s="178"/>
      <c r="AJ284" s="178"/>
      <c r="AK284" s="178"/>
      <c r="AL284" s="178"/>
      <c r="AM284" s="178"/>
      <c r="AN284" s="178"/>
      <c r="AO284" s="178"/>
      <c r="AP284" s="178"/>
      <c r="AQ284" s="178"/>
      <c r="AR284" s="178"/>
      <c r="AS284" s="178"/>
      <c r="AT284" s="178"/>
      <c r="AU284" s="178"/>
      <c r="AV284" s="178"/>
      <c r="AW284" s="178"/>
      <c r="AX284" s="178"/>
      <c r="AY284" s="178"/>
      <c r="AZ284" s="178"/>
      <c r="BA284" s="178"/>
      <c r="BB284" s="178"/>
      <c r="BC284" s="178"/>
      <c r="BD284" s="178"/>
      <c r="BE284" s="178"/>
      <c r="BF284" s="178"/>
      <c r="BG284" s="178"/>
      <c r="BH284" s="178"/>
      <c r="BI284" s="178"/>
      <c r="BJ284" s="178"/>
      <c r="BK284" s="178"/>
      <c r="BL284" s="178"/>
      <c r="BM284" s="178"/>
      <c r="BN284" s="178"/>
      <c r="BO284" s="178"/>
      <c r="BP284" s="178"/>
      <c r="BQ284" s="178"/>
      <c r="BR284" s="178"/>
      <c r="BS284" s="178"/>
      <c r="BT284" s="178"/>
      <c r="BU284" s="178"/>
      <c r="BV284" s="178"/>
      <c r="BW284" s="178"/>
      <c r="BX284" s="178"/>
      <c r="BY284" s="178"/>
      <c r="BZ284" s="178"/>
      <c r="CA284" s="178"/>
      <c r="CB284" s="178"/>
      <c r="CC284" s="178"/>
      <c r="CD284" s="178"/>
      <c r="CE284" s="178"/>
      <c r="CF284" s="178"/>
      <c r="CG284" s="178"/>
      <c r="CH284" s="178"/>
      <c r="CI284" s="178"/>
      <c r="CJ284" s="178"/>
      <c r="CK284" s="178"/>
      <c r="CL284" s="178"/>
      <c r="CM284" s="178"/>
      <c r="CN284" s="178"/>
      <c r="CO284" s="178"/>
      <c r="CP284" s="178"/>
      <c r="CQ284" s="178"/>
      <c r="CR284" s="178"/>
      <c r="CS284" s="178"/>
      <c r="CT284" s="178"/>
      <c r="CU284" s="178"/>
      <c r="CV284" s="178"/>
      <c r="CW284" s="178"/>
      <c r="CX284" s="178"/>
      <c r="CY284" s="178"/>
      <c r="CZ284" s="178"/>
      <c r="DA284" s="178"/>
      <c r="DB284" s="178"/>
      <c r="DC284" s="178"/>
      <c r="DD284" s="178"/>
      <c r="DE284" s="178"/>
      <c r="DF284" s="178"/>
      <c r="DG284" s="178"/>
      <c r="DH284" s="178"/>
      <c r="DI284" s="178"/>
      <c r="DJ284" s="178"/>
      <c r="DK284" s="178"/>
      <c r="DL284" s="178"/>
      <c r="DM284" s="178"/>
      <c r="DN284" s="178"/>
      <c r="DO284" s="178"/>
      <c r="DP284" s="178"/>
      <c r="DQ284" s="178"/>
      <c r="DR284" s="178"/>
      <c r="DS284" s="178"/>
      <c r="DT284" s="178"/>
      <c r="DU284" s="178"/>
      <c r="DV284" s="178"/>
      <c r="DW284" s="178"/>
    </row>
    <row r="285" spans="1:127" ht="12" customHeight="1" x14ac:dyDescent="0.25">
      <c r="A285" s="178"/>
      <c r="B285" s="178"/>
      <c r="C285" s="178"/>
      <c r="D285" s="178"/>
      <c r="E285" s="178"/>
      <c r="F285" s="178"/>
      <c r="G285" s="178"/>
      <c r="H285" s="178"/>
      <c r="I285" s="178"/>
      <c r="J285" s="178"/>
      <c r="K285" s="178"/>
      <c r="L285" s="178"/>
      <c r="M285" s="178"/>
      <c r="N285" s="178"/>
      <c r="O285" s="178"/>
      <c r="P285" s="178"/>
      <c r="Q285" s="178"/>
      <c r="R285" s="178"/>
      <c r="S285" s="178"/>
      <c r="T285" s="178"/>
      <c r="U285" s="178"/>
      <c r="V285" s="178"/>
      <c r="W285" s="178"/>
      <c r="X285" s="178"/>
      <c r="Y285" s="178"/>
      <c r="Z285" s="178"/>
      <c r="AA285" s="178"/>
      <c r="AB285" s="178"/>
      <c r="AC285" s="178"/>
      <c r="AD285" s="178"/>
      <c r="AE285" s="178"/>
      <c r="AF285" s="178"/>
      <c r="AG285" s="178"/>
      <c r="AH285" s="178"/>
      <c r="AI285" s="178"/>
      <c r="AJ285" s="178"/>
      <c r="AK285" s="178"/>
      <c r="AL285" s="178"/>
      <c r="AM285" s="178"/>
      <c r="AN285" s="178"/>
      <c r="AO285" s="178"/>
      <c r="AP285" s="178"/>
      <c r="AQ285" s="178"/>
      <c r="AR285" s="178"/>
      <c r="AS285" s="178"/>
      <c r="AT285" s="178"/>
      <c r="AU285" s="178"/>
      <c r="AV285" s="178"/>
      <c r="AW285" s="178"/>
      <c r="AX285" s="178"/>
      <c r="AY285" s="178"/>
      <c r="AZ285" s="178"/>
      <c r="BA285" s="178"/>
      <c r="BB285" s="178"/>
      <c r="BC285" s="178"/>
      <c r="BD285" s="178"/>
      <c r="BE285" s="178"/>
      <c r="BF285" s="178"/>
      <c r="BG285" s="178"/>
      <c r="BH285" s="178"/>
      <c r="BI285" s="178"/>
      <c r="BJ285" s="178"/>
      <c r="BK285" s="178"/>
      <c r="BL285" s="178"/>
      <c r="BM285" s="178"/>
      <c r="BN285" s="178"/>
      <c r="BO285" s="178"/>
      <c r="BP285" s="178"/>
      <c r="BQ285" s="178"/>
      <c r="BR285" s="178"/>
      <c r="BS285" s="178"/>
      <c r="BT285" s="178"/>
      <c r="BU285" s="178"/>
      <c r="BV285" s="178"/>
      <c r="BW285" s="178"/>
      <c r="BX285" s="178"/>
      <c r="BY285" s="178"/>
      <c r="BZ285" s="178"/>
      <c r="CA285" s="178"/>
      <c r="CB285" s="178"/>
      <c r="CC285" s="178"/>
      <c r="CD285" s="178"/>
      <c r="CE285" s="178"/>
      <c r="CF285" s="178"/>
      <c r="CG285" s="178"/>
      <c r="CH285" s="178"/>
      <c r="CI285" s="178"/>
      <c r="CJ285" s="178"/>
      <c r="CK285" s="178"/>
      <c r="CL285" s="178"/>
      <c r="CM285" s="178"/>
      <c r="CN285" s="178"/>
      <c r="CO285" s="178"/>
      <c r="CP285" s="178"/>
      <c r="CQ285" s="178"/>
      <c r="CR285" s="178"/>
      <c r="CS285" s="178"/>
      <c r="CT285" s="178"/>
      <c r="CU285" s="178"/>
      <c r="CV285" s="178"/>
      <c r="CW285" s="178"/>
      <c r="CX285" s="178"/>
      <c r="CY285" s="178"/>
      <c r="CZ285" s="178"/>
      <c r="DA285" s="178"/>
      <c r="DB285" s="178"/>
      <c r="DC285" s="178"/>
      <c r="DD285" s="178"/>
      <c r="DE285" s="178"/>
      <c r="DF285" s="178"/>
      <c r="DG285" s="178"/>
      <c r="DH285" s="178"/>
      <c r="DI285" s="178"/>
      <c r="DJ285" s="178"/>
      <c r="DK285" s="178"/>
      <c r="DL285" s="178"/>
      <c r="DM285" s="178"/>
      <c r="DN285" s="178"/>
      <c r="DO285" s="178"/>
      <c r="DP285" s="178"/>
      <c r="DQ285" s="178"/>
      <c r="DR285" s="178"/>
      <c r="DS285" s="178"/>
      <c r="DT285" s="178"/>
      <c r="DU285" s="178"/>
      <c r="DV285" s="178"/>
      <c r="DW285" s="178"/>
    </row>
    <row r="286" spans="1:127" ht="12" customHeight="1" x14ac:dyDescent="0.25">
      <c r="A286" s="178"/>
      <c r="B286" s="178"/>
      <c r="C286" s="178"/>
      <c r="D286" s="178"/>
      <c r="E286" s="178"/>
      <c r="F286" s="178"/>
      <c r="G286" s="178"/>
      <c r="H286" s="178"/>
      <c r="I286" s="178"/>
      <c r="J286" s="178"/>
      <c r="K286" s="178"/>
      <c r="L286" s="178"/>
      <c r="M286" s="178"/>
      <c r="N286" s="178"/>
      <c r="O286" s="178"/>
      <c r="P286" s="178"/>
      <c r="Q286" s="178"/>
      <c r="R286" s="178"/>
      <c r="S286" s="178"/>
      <c r="T286" s="178"/>
      <c r="U286" s="178"/>
      <c r="V286" s="178"/>
      <c r="W286" s="178"/>
      <c r="X286" s="178"/>
      <c r="Y286" s="178"/>
      <c r="Z286" s="178"/>
      <c r="AA286" s="178"/>
      <c r="AB286" s="178"/>
      <c r="AC286" s="178"/>
      <c r="AD286" s="178"/>
      <c r="AE286" s="178"/>
      <c r="AF286" s="178"/>
      <c r="AG286" s="178"/>
      <c r="AH286" s="178"/>
      <c r="AI286" s="178"/>
      <c r="AJ286" s="178"/>
      <c r="AK286" s="178"/>
      <c r="AL286" s="178"/>
      <c r="AM286" s="178"/>
      <c r="AN286" s="178"/>
      <c r="AO286" s="178"/>
      <c r="AP286" s="178"/>
      <c r="AQ286" s="178"/>
      <c r="AR286" s="178"/>
      <c r="AS286" s="178"/>
      <c r="AT286" s="178"/>
      <c r="AU286" s="178"/>
      <c r="AV286" s="178"/>
      <c r="AW286" s="178"/>
      <c r="AX286" s="178"/>
      <c r="AY286" s="178"/>
      <c r="AZ286" s="178"/>
      <c r="BA286" s="178"/>
      <c r="BB286" s="178"/>
      <c r="BC286" s="178"/>
      <c r="BD286" s="178"/>
      <c r="BE286" s="178"/>
      <c r="BF286" s="178"/>
      <c r="BG286" s="178"/>
      <c r="BH286" s="178"/>
      <c r="BI286" s="178"/>
      <c r="BJ286" s="178"/>
      <c r="BK286" s="178"/>
      <c r="BL286" s="178"/>
      <c r="BM286" s="178"/>
      <c r="BN286" s="178"/>
      <c r="BO286" s="178"/>
      <c r="BP286" s="178"/>
      <c r="BQ286" s="178"/>
      <c r="BR286" s="178"/>
      <c r="BS286" s="178"/>
      <c r="BT286" s="178"/>
      <c r="BU286" s="178"/>
      <c r="BV286" s="178"/>
      <c r="BW286" s="178"/>
      <c r="BX286" s="178"/>
      <c r="BY286" s="178"/>
      <c r="BZ286" s="178"/>
      <c r="CA286" s="178"/>
      <c r="CB286" s="178"/>
      <c r="CC286" s="178"/>
      <c r="CD286" s="178"/>
      <c r="CE286" s="178"/>
      <c r="CF286" s="178"/>
      <c r="CG286" s="178"/>
      <c r="CH286" s="178"/>
      <c r="CI286" s="178"/>
      <c r="CJ286" s="178"/>
      <c r="CK286" s="178"/>
      <c r="CL286" s="178"/>
      <c r="CM286" s="178"/>
      <c r="CN286" s="178"/>
      <c r="CO286" s="178"/>
      <c r="CP286" s="178"/>
      <c r="CQ286" s="178"/>
      <c r="CR286" s="178"/>
      <c r="CS286" s="178"/>
      <c r="CT286" s="178"/>
      <c r="CU286" s="178"/>
      <c r="CV286" s="178"/>
      <c r="CW286" s="178"/>
      <c r="CX286" s="178"/>
      <c r="CY286" s="178"/>
      <c r="CZ286" s="178"/>
      <c r="DA286" s="178"/>
      <c r="DB286" s="178"/>
      <c r="DC286" s="178"/>
      <c r="DD286" s="178"/>
      <c r="DE286" s="178"/>
      <c r="DF286" s="178"/>
      <c r="DG286" s="178"/>
      <c r="DH286" s="178"/>
      <c r="DI286" s="178"/>
      <c r="DJ286" s="178"/>
      <c r="DK286" s="178"/>
      <c r="DL286" s="178"/>
      <c r="DM286" s="178"/>
      <c r="DN286" s="178"/>
      <c r="DO286" s="178"/>
      <c r="DP286" s="178"/>
      <c r="DQ286" s="178"/>
      <c r="DR286" s="178"/>
      <c r="DS286" s="178"/>
      <c r="DT286" s="178"/>
      <c r="DU286" s="178"/>
      <c r="DV286" s="178"/>
      <c r="DW286" s="178"/>
    </row>
    <row r="287" spans="1:127" ht="12" customHeight="1" x14ac:dyDescent="0.25">
      <c r="A287" s="178"/>
      <c r="B287" s="178"/>
      <c r="C287" s="178"/>
      <c r="D287" s="178"/>
      <c r="E287" s="178"/>
      <c r="F287" s="178"/>
      <c r="G287" s="178"/>
      <c r="H287" s="178"/>
      <c r="I287" s="178"/>
      <c r="J287" s="178"/>
      <c r="K287" s="178"/>
      <c r="L287" s="178"/>
      <c r="M287" s="178"/>
      <c r="N287" s="178"/>
      <c r="O287" s="178"/>
      <c r="P287" s="178"/>
      <c r="Q287" s="178"/>
      <c r="R287" s="178"/>
      <c r="S287" s="178"/>
      <c r="T287" s="178"/>
      <c r="U287" s="178"/>
      <c r="V287" s="178"/>
      <c r="W287" s="178"/>
      <c r="X287" s="178"/>
      <c r="Y287" s="178"/>
      <c r="Z287" s="178"/>
      <c r="AA287" s="178"/>
      <c r="AB287" s="178"/>
      <c r="AC287" s="178"/>
      <c r="AD287" s="178"/>
      <c r="AE287" s="178"/>
      <c r="AF287" s="178"/>
      <c r="AG287" s="178"/>
      <c r="AH287" s="178"/>
      <c r="AI287" s="178"/>
      <c r="AJ287" s="178"/>
      <c r="AK287" s="178"/>
      <c r="AL287" s="178"/>
      <c r="AM287" s="178"/>
      <c r="AN287" s="178"/>
      <c r="AO287" s="178"/>
      <c r="AP287" s="178"/>
      <c r="AQ287" s="178"/>
      <c r="AR287" s="178"/>
      <c r="AS287" s="178"/>
      <c r="AT287" s="178"/>
      <c r="AU287" s="178"/>
      <c r="AV287" s="178"/>
      <c r="AW287" s="178"/>
      <c r="AX287" s="178"/>
      <c r="AY287" s="178"/>
      <c r="AZ287" s="178"/>
      <c r="BA287" s="178"/>
      <c r="BB287" s="178"/>
      <c r="BC287" s="178"/>
      <c r="BD287" s="178"/>
      <c r="BE287" s="178"/>
      <c r="BF287" s="178"/>
      <c r="BG287" s="178"/>
      <c r="BH287" s="178"/>
      <c r="BI287" s="178"/>
      <c r="BJ287" s="178"/>
      <c r="BK287" s="178"/>
      <c r="BL287" s="178"/>
      <c r="BM287" s="178"/>
      <c r="BN287" s="178"/>
      <c r="BO287" s="178"/>
      <c r="BP287" s="178"/>
      <c r="BQ287" s="178"/>
      <c r="BR287" s="178"/>
      <c r="BS287" s="178"/>
      <c r="BT287" s="178"/>
      <c r="BU287" s="178"/>
      <c r="BV287" s="178"/>
      <c r="BW287" s="178"/>
      <c r="BX287" s="178"/>
      <c r="BY287" s="178"/>
      <c r="BZ287" s="178"/>
      <c r="CA287" s="178"/>
      <c r="CB287" s="178"/>
      <c r="CC287" s="178"/>
      <c r="CD287" s="178"/>
      <c r="CE287" s="178"/>
      <c r="CF287" s="178"/>
      <c r="CG287" s="178"/>
      <c r="CH287" s="178"/>
      <c r="CI287" s="178"/>
      <c r="CJ287" s="178"/>
      <c r="CK287" s="178"/>
      <c r="CL287" s="178"/>
      <c r="CM287" s="178"/>
      <c r="CN287" s="178"/>
      <c r="CO287" s="178"/>
      <c r="CP287" s="178"/>
      <c r="CQ287" s="178"/>
      <c r="CR287" s="178"/>
      <c r="CS287" s="178"/>
      <c r="CT287" s="178"/>
      <c r="CU287" s="178"/>
      <c r="CV287" s="178"/>
      <c r="CW287" s="178"/>
      <c r="CX287" s="178"/>
      <c r="CY287" s="178"/>
      <c r="CZ287" s="178"/>
      <c r="DA287" s="178"/>
      <c r="DB287" s="178"/>
      <c r="DC287" s="178"/>
      <c r="DD287" s="178"/>
      <c r="DE287" s="178"/>
      <c r="DF287" s="178"/>
      <c r="DG287" s="178"/>
      <c r="DH287" s="178"/>
      <c r="DI287" s="178"/>
      <c r="DJ287" s="178"/>
      <c r="DK287" s="178"/>
      <c r="DL287" s="178"/>
      <c r="DM287" s="178"/>
      <c r="DN287" s="178"/>
      <c r="DO287" s="178"/>
      <c r="DP287" s="178"/>
      <c r="DQ287" s="178"/>
      <c r="DR287" s="178"/>
      <c r="DS287" s="178"/>
      <c r="DT287" s="178"/>
      <c r="DU287" s="178"/>
      <c r="DV287" s="178"/>
      <c r="DW287" s="178"/>
    </row>
    <row r="288" spans="1:127" ht="12" customHeight="1" x14ac:dyDescent="0.25">
      <c r="A288" s="178"/>
      <c r="B288" s="178"/>
      <c r="C288" s="178"/>
      <c r="D288" s="178"/>
      <c r="E288" s="178"/>
      <c r="F288" s="178"/>
      <c r="G288" s="178"/>
      <c r="H288" s="178"/>
      <c r="I288" s="178"/>
      <c r="J288" s="178"/>
      <c r="K288" s="178"/>
      <c r="L288" s="178"/>
      <c r="M288" s="178"/>
      <c r="N288" s="178"/>
      <c r="O288" s="178"/>
      <c r="P288" s="178"/>
      <c r="Q288" s="178"/>
      <c r="R288" s="178"/>
      <c r="S288" s="178"/>
      <c r="T288" s="178"/>
      <c r="U288" s="178"/>
      <c r="V288" s="178"/>
      <c r="W288" s="178"/>
      <c r="X288" s="178"/>
      <c r="Y288" s="178"/>
      <c r="Z288" s="178"/>
      <c r="AA288" s="178"/>
      <c r="AB288" s="178"/>
      <c r="AC288" s="178"/>
      <c r="AD288" s="178"/>
      <c r="AE288" s="178"/>
      <c r="AF288" s="178"/>
      <c r="AG288" s="178"/>
      <c r="AH288" s="178"/>
      <c r="AI288" s="178"/>
      <c r="AJ288" s="178"/>
      <c r="AK288" s="178"/>
      <c r="AL288" s="178"/>
      <c r="AM288" s="178"/>
      <c r="AN288" s="178"/>
      <c r="AO288" s="178"/>
      <c r="AP288" s="178"/>
      <c r="AQ288" s="178"/>
      <c r="AR288" s="178"/>
      <c r="AS288" s="178"/>
      <c r="AT288" s="178"/>
      <c r="AU288" s="178"/>
      <c r="AV288" s="178"/>
      <c r="AW288" s="178"/>
      <c r="AX288" s="178"/>
      <c r="AY288" s="178"/>
      <c r="AZ288" s="178"/>
      <c r="BA288" s="178"/>
      <c r="BB288" s="178"/>
      <c r="BC288" s="178"/>
      <c r="BD288" s="178"/>
      <c r="BE288" s="178"/>
      <c r="BF288" s="178"/>
      <c r="BG288" s="178"/>
      <c r="BH288" s="178"/>
      <c r="BI288" s="178"/>
      <c r="BJ288" s="178"/>
      <c r="BK288" s="178"/>
      <c r="BL288" s="178"/>
      <c r="BM288" s="178"/>
      <c r="BN288" s="178"/>
      <c r="BO288" s="178"/>
      <c r="BP288" s="178"/>
      <c r="BQ288" s="178"/>
      <c r="BR288" s="178"/>
      <c r="BS288" s="178"/>
      <c r="BT288" s="178"/>
      <c r="BU288" s="178"/>
      <c r="BV288" s="178"/>
      <c r="BW288" s="178"/>
      <c r="BX288" s="178"/>
      <c r="BY288" s="178"/>
      <c r="BZ288" s="178"/>
      <c r="CA288" s="178"/>
      <c r="CB288" s="178"/>
      <c r="CC288" s="178"/>
      <c r="CD288" s="178"/>
      <c r="CE288" s="178"/>
      <c r="CF288" s="178"/>
      <c r="CG288" s="178"/>
      <c r="CH288" s="178"/>
      <c r="CI288" s="178"/>
      <c r="CJ288" s="178"/>
      <c r="CK288" s="178"/>
      <c r="CL288" s="178"/>
      <c r="CM288" s="178"/>
      <c r="CN288" s="178"/>
      <c r="CO288" s="178"/>
      <c r="CP288" s="178"/>
      <c r="CQ288" s="178"/>
      <c r="CR288" s="178"/>
      <c r="CS288" s="178"/>
      <c r="CT288" s="178"/>
      <c r="CU288" s="178"/>
      <c r="CV288" s="178"/>
      <c r="CW288" s="178"/>
      <c r="CX288" s="178"/>
      <c r="CY288" s="178"/>
      <c r="CZ288" s="178"/>
      <c r="DA288" s="178"/>
      <c r="DB288" s="178"/>
      <c r="DC288" s="178"/>
      <c r="DD288" s="178"/>
      <c r="DE288" s="178"/>
      <c r="DF288" s="178"/>
      <c r="DG288" s="178"/>
      <c r="DH288" s="178"/>
      <c r="DI288" s="178"/>
      <c r="DJ288" s="178"/>
      <c r="DK288" s="178"/>
      <c r="DL288" s="178"/>
      <c r="DM288" s="178"/>
      <c r="DN288" s="178"/>
      <c r="DO288" s="178"/>
      <c r="DP288" s="178"/>
      <c r="DQ288" s="178"/>
      <c r="DR288" s="178"/>
      <c r="DS288" s="178"/>
      <c r="DT288" s="178"/>
      <c r="DU288" s="178"/>
      <c r="DV288" s="178"/>
      <c r="DW288" s="178"/>
    </row>
    <row r="289" spans="1:127" ht="12" customHeight="1" x14ac:dyDescent="0.25">
      <c r="A289" s="178"/>
      <c r="B289" s="178"/>
      <c r="C289" s="178"/>
      <c r="D289" s="178"/>
      <c r="E289" s="178"/>
      <c r="F289" s="178"/>
      <c r="G289" s="178"/>
      <c r="H289" s="178"/>
      <c r="I289" s="178"/>
      <c r="J289" s="178"/>
      <c r="K289" s="178"/>
      <c r="L289" s="178"/>
      <c r="M289" s="178"/>
      <c r="N289" s="178"/>
      <c r="O289" s="178"/>
      <c r="P289" s="178"/>
      <c r="Q289" s="178"/>
      <c r="R289" s="178"/>
      <c r="S289" s="178"/>
      <c r="T289" s="178"/>
      <c r="U289" s="178"/>
      <c r="V289" s="178"/>
      <c r="W289" s="178"/>
      <c r="X289" s="178"/>
      <c r="Y289" s="178"/>
      <c r="Z289" s="178"/>
      <c r="AA289" s="178"/>
      <c r="AB289" s="178"/>
      <c r="AC289" s="178"/>
      <c r="AD289" s="178"/>
      <c r="AE289" s="178"/>
      <c r="AF289" s="178"/>
      <c r="AG289" s="178"/>
      <c r="AH289" s="178"/>
      <c r="AI289" s="178"/>
      <c r="AJ289" s="178"/>
      <c r="AK289" s="178"/>
      <c r="AL289" s="178"/>
      <c r="AM289" s="178"/>
      <c r="AN289" s="178"/>
      <c r="AO289" s="178"/>
      <c r="AP289" s="178"/>
      <c r="AQ289" s="178"/>
      <c r="AR289" s="178"/>
      <c r="AS289" s="178"/>
      <c r="AT289" s="178"/>
      <c r="AU289" s="178"/>
      <c r="AV289" s="178"/>
      <c r="AW289" s="178"/>
      <c r="AX289" s="178"/>
      <c r="AY289" s="178"/>
      <c r="AZ289" s="178"/>
      <c r="BA289" s="178"/>
      <c r="BB289" s="178"/>
      <c r="BC289" s="178"/>
      <c r="BD289" s="178"/>
      <c r="BE289" s="178"/>
      <c r="BF289" s="178"/>
      <c r="BG289" s="178"/>
      <c r="BH289" s="178"/>
      <c r="BI289" s="178"/>
      <c r="BJ289" s="178"/>
      <c r="BK289" s="178"/>
      <c r="BL289" s="178"/>
      <c r="BM289" s="178"/>
      <c r="BN289" s="178"/>
      <c r="BO289" s="178"/>
      <c r="BP289" s="178"/>
      <c r="BQ289" s="178"/>
      <c r="BR289" s="178"/>
      <c r="BS289" s="178"/>
      <c r="BT289" s="178"/>
      <c r="BU289" s="178"/>
      <c r="BV289" s="178"/>
      <c r="BW289" s="178"/>
      <c r="BX289" s="178"/>
      <c r="BY289" s="178"/>
      <c r="BZ289" s="178"/>
      <c r="CA289" s="178"/>
      <c r="CB289" s="178"/>
      <c r="CC289" s="178"/>
      <c r="CD289" s="178"/>
      <c r="CE289" s="178"/>
      <c r="CF289" s="178"/>
      <c r="CG289" s="178"/>
      <c r="CH289" s="178"/>
      <c r="CI289" s="178"/>
      <c r="CJ289" s="178"/>
      <c r="CK289" s="178"/>
      <c r="CL289" s="178"/>
      <c r="CM289" s="178"/>
      <c r="CN289" s="178"/>
      <c r="CO289" s="178"/>
      <c r="CP289" s="178"/>
      <c r="CQ289" s="178"/>
      <c r="CR289" s="178"/>
      <c r="CS289" s="178"/>
      <c r="CT289" s="178"/>
      <c r="CU289" s="178"/>
      <c r="CV289" s="178"/>
      <c r="CW289" s="178"/>
      <c r="CX289" s="178"/>
      <c r="CY289" s="178"/>
      <c r="CZ289" s="178"/>
      <c r="DA289" s="178"/>
      <c r="DB289" s="178"/>
      <c r="DC289" s="178"/>
      <c r="DD289" s="178"/>
      <c r="DE289" s="178"/>
      <c r="DF289" s="178"/>
      <c r="DG289" s="178"/>
      <c r="DH289" s="178"/>
      <c r="DI289" s="178"/>
      <c r="DJ289" s="178"/>
      <c r="DK289" s="178"/>
      <c r="DL289" s="178"/>
      <c r="DM289" s="178"/>
      <c r="DN289" s="178"/>
      <c r="DO289" s="178"/>
      <c r="DP289" s="178"/>
      <c r="DQ289" s="178"/>
      <c r="DR289" s="178"/>
      <c r="DS289" s="178"/>
      <c r="DT289" s="178"/>
      <c r="DU289" s="178"/>
      <c r="DV289" s="178"/>
      <c r="DW289" s="178"/>
    </row>
    <row r="290" spans="1:127" ht="12" customHeight="1" x14ac:dyDescent="0.25">
      <c r="A290" s="178"/>
      <c r="B290" s="178"/>
      <c r="C290" s="178"/>
      <c r="D290" s="178"/>
      <c r="E290" s="178"/>
      <c r="F290" s="178"/>
      <c r="G290" s="178"/>
      <c r="H290" s="178"/>
      <c r="I290" s="178"/>
      <c r="J290" s="178"/>
      <c r="K290" s="178"/>
      <c r="L290" s="178"/>
      <c r="M290" s="178"/>
      <c r="N290" s="178"/>
      <c r="O290" s="178"/>
      <c r="P290" s="178"/>
      <c r="Q290" s="178"/>
      <c r="R290" s="178"/>
      <c r="S290" s="178"/>
      <c r="T290" s="178"/>
      <c r="U290" s="178"/>
      <c r="V290" s="178"/>
      <c r="W290" s="178"/>
      <c r="X290" s="178"/>
      <c r="Y290" s="178"/>
      <c r="Z290" s="178"/>
      <c r="AA290" s="178"/>
      <c r="AB290" s="178"/>
      <c r="AC290" s="178"/>
      <c r="AD290" s="178"/>
      <c r="AE290" s="178"/>
      <c r="AF290" s="178"/>
      <c r="AG290" s="178"/>
      <c r="AH290" s="178"/>
      <c r="AI290" s="178"/>
      <c r="AJ290" s="178"/>
      <c r="AK290" s="178"/>
      <c r="AL290" s="178"/>
      <c r="AM290" s="178"/>
      <c r="AN290" s="178"/>
      <c r="AO290" s="178"/>
      <c r="AP290" s="178"/>
      <c r="AQ290" s="178"/>
      <c r="AR290" s="178"/>
      <c r="AS290" s="178"/>
      <c r="AT290" s="178"/>
      <c r="AU290" s="178"/>
      <c r="AV290" s="178"/>
      <c r="AW290" s="178"/>
      <c r="AX290" s="178"/>
      <c r="AY290" s="178"/>
      <c r="AZ290" s="178"/>
      <c r="BA290" s="178"/>
      <c r="BB290" s="178"/>
      <c r="BC290" s="178"/>
      <c r="BD290" s="178"/>
      <c r="BE290" s="178"/>
      <c r="BF290" s="178"/>
      <c r="BG290" s="178"/>
      <c r="BH290" s="178"/>
      <c r="BI290" s="178"/>
      <c r="BJ290" s="178"/>
      <c r="BK290" s="178"/>
      <c r="BL290" s="178"/>
      <c r="BM290" s="178"/>
      <c r="BN290" s="178"/>
      <c r="BO290" s="178"/>
      <c r="BP290" s="178"/>
      <c r="BQ290" s="178"/>
      <c r="BR290" s="178"/>
      <c r="BS290" s="178"/>
      <c r="BT290" s="178"/>
      <c r="BU290" s="178"/>
      <c r="BV290" s="178"/>
      <c r="BW290" s="178"/>
      <c r="BX290" s="178"/>
      <c r="BY290" s="178"/>
      <c r="BZ290" s="178"/>
      <c r="CA290" s="178"/>
      <c r="CB290" s="178"/>
      <c r="CC290" s="178"/>
      <c r="CD290" s="178"/>
      <c r="CE290" s="178"/>
      <c r="CF290" s="178"/>
      <c r="CG290" s="178"/>
      <c r="CH290" s="178"/>
      <c r="CI290" s="178"/>
      <c r="CJ290" s="178"/>
      <c r="CK290" s="178"/>
      <c r="CL290" s="178"/>
      <c r="CM290" s="178"/>
      <c r="CN290" s="178"/>
      <c r="CO290" s="178"/>
      <c r="CP290" s="178"/>
      <c r="CQ290" s="178"/>
      <c r="CR290" s="178"/>
      <c r="CS290" s="178"/>
      <c r="CT290" s="178"/>
      <c r="CU290" s="178"/>
      <c r="CV290" s="178"/>
      <c r="CW290" s="178"/>
      <c r="CX290" s="178"/>
      <c r="CY290" s="178"/>
      <c r="CZ290" s="178"/>
      <c r="DA290" s="178"/>
      <c r="DB290" s="178"/>
      <c r="DC290" s="178"/>
      <c r="DD290" s="178"/>
      <c r="DE290" s="178"/>
      <c r="DF290" s="178"/>
      <c r="DG290" s="178"/>
      <c r="DH290" s="178"/>
      <c r="DI290" s="178"/>
      <c r="DJ290" s="178"/>
      <c r="DK290" s="178"/>
      <c r="DL290" s="178"/>
      <c r="DM290" s="178"/>
      <c r="DN290" s="178"/>
      <c r="DO290" s="178"/>
      <c r="DP290" s="178"/>
      <c r="DQ290" s="178"/>
      <c r="DR290" s="178"/>
      <c r="DS290" s="178"/>
      <c r="DT290" s="178"/>
      <c r="DU290" s="178"/>
      <c r="DV290" s="178"/>
      <c r="DW290" s="178"/>
    </row>
    <row r="291" spans="1:127" ht="12" customHeight="1" x14ac:dyDescent="0.25">
      <c r="A291" s="178"/>
      <c r="B291" s="178"/>
      <c r="C291" s="178"/>
      <c r="D291" s="178"/>
      <c r="E291" s="178"/>
      <c r="F291" s="178"/>
      <c r="G291" s="178"/>
      <c r="H291" s="178"/>
      <c r="I291" s="178"/>
      <c r="J291" s="178"/>
      <c r="K291" s="178"/>
      <c r="L291" s="178"/>
      <c r="M291" s="178"/>
      <c r="N291" s="178"/>
      <c r="O291" s="178"/>
      <c r="P291" s="178"/>
      <c r="Q291" s="178"/>
      <c r="R291" s="178"/>
      <c r="S291" s="178"/>
      <c r="T291" s="178"/>
      <c r="U291" s="178"/>
      <c r="V291" s="178"/>
      <c r="W291" s="178"/>
      <c r="X291" s="178"/>
      <c r="Y291" s="178"/>
      <c r="Z291" s="178"/>
      <c r="AA291" s="178"/>
      <c r="AB291" s="178"/>
      <c r="AC291" s="178"/>
      <c r="AD291" s="178"/>
      <c r="AE291" s="178"/>
      <c r="AF291" s="178"/>
      <c r="AG291" s="178"/>
      <c r="AH291" s="178"/>
      <c r="AI291" s="178"/>
      <c r="AJ291" s="178"/>
      <c r="AK291" s="178"/>
      <c r="AL291" s="178"/>
      <c r="AM291" s="178"/>
      <c r="AN291" s="178"/>
      <c r="AO291" s="178"/>
      <c r="AP291" s="178"/>
      <c r="AQ291" s="178"/>
      <c r="AR291" s="178"/>
      <c r="AS291" s="178"/>
      <c r="AT291" s="178"/>
      <c r="AU291" s="178"/>
      <c r="AV291" s="178"/>
      <c r="AW291" s="178"/>
      <c r="AX291" s="178"/>
      <c r="AY291" s="178"/>
      <c r="AZ291" s="178"/>
      <c r="BA291" s="178"/>
      <c r="BB291" s="178"/>
      <c r="BC291" s="178"/>
      <c r="BD291" s="178"/>
      <c r="BE291" s="178"/>
      <c r="BF291" s="178"/>
      <c r="BG291" s="178"/>
      <c r="BH291" s="178"/>
      <c r="BI291" s="178"/>
      <c r="BJ291" s="178"/>
      <c r="BK291" s="178"/>
      <c r="BL291" s="178"/>
      <c r="BM291" s="178"/>
      <c r="BN291" s="178"/>
      <c r="BO291" s="178"/>
      <c r="BP291" s="178"/>
      <c r="BQ291" s="178"/>
      <c r="BR291" s="178"/>
      <c r="BS291" s="178"/>
      <c r="BT291" s="178"/>
      <c r="BU291" s="178"/>
      <c r="BV291" s="178"/>
      <c r="BW291" s="178"/>
      <c r="BX291" s="178"/>
      <c r="BY291" s="178"/>
      <c r="BZ291" s="178"/>
      <c r="CA291" s="178"/>
      <c r="CB291" s="178"/>
      <c r="CC291" s="178"/>
      <c r="CD291" s="178"/>
      <c r="CE291" s="178"/>
      <c r="CF291" s="178"/>
      <c r="CG291" s="178"/>
      <c r="CH291" s="178"/>
      <c r="CI291" s="178"/>
      <c r="CJ291" s="178"/>
      <c r="CK291" s="178"/>
      <c r="CL291" s="178"/>
      <c r="CM291" s="178"/>
      <c r="CN291" s="178"/>
      <c r="CO291" s="178"/>
      <c r="CP291" s="178"/>
      <c r="CQ291" s="178"/>
      <c r="CR291" s="178"/>
      <c r="CS291" s="178"/>
      <c r="CT291" s="178"/>
      <c r="CU291" s="178"/>
      <c r="CV291" s="178"/>
      <c r="CW291" s="178"/>
      <c r="CX291" s="178"/>
      <c r="CY291" s="178"/>
      <c r="CZ291" s="178"/>
      <c r="DA291" s="178"/>
      <c r="DB291" s="178"/>
      <c r="DC291" s="178"/>
      <c r="DD291" s="178"/>
      <c r="DE291" s="178"/>
      <c r="DF291" s="178"/>
      <c r="DG291" s="178"/>
      <c r="DH291" s="178"/>
      <c r="DI291" s="178"/>
      <c r="DJ291" s="178"/>
      <c r="DK291" s="178"/>
      <c r="DL291" s="178"/>
      <c r="DM291" s="178"/>
      <c r="DN291" s="178"/>
      <c r="DO291" s="178"/>
      <c r="DP291" s="178"/>
      <c r="DQ291" s="178"/>
      <c r="DR291" s="178"/>
      <c r="DS291" s="178"/>
      <c r="DT291" s="178"/>
      <c r="DU291" s="178"/>
      <c r="DV291" s="178"/>
      <c r="DW291" s="178"/>
    </row>
    <row r="292" spans="1:127" ht="12" customHeight="1" x14ac:dyDescent="0.25">
      <c r="A292" s="178"/>
      <c r="B292" s="178"/>
      <c r="C292" s="178"/>
      <c r="D292" s="178"/>
      <c r="E292" s="178"/>
      <c r="F292" s="178"/>
      <c r="G292" s="178"/>
      <c r="H292" s="178"/>
      <c r="I292" s="178"/>
      <c r="J292" s="178"/>
      <c r="K292" s="178"/>
      <c r="L292" s="178"/>
      <c r="M292" s="178"/>
      <c r="N292" s="178"/>
      <c r="O292" s="178"/>
      <c r="P292" s="178"/>
      <c r="Q292" s="178"/>
      <c r="R292" s="178"/>
      <c r="S292" s="178"/>
      <c r="T292" s="178"/>
      <c r="U292" s="178"/>
      <c r="V292" s="178"/>
      <c r="W292" s="178"/>
      <c r="X292" s="178"/>
      <c r="Y292" s="178"/>
      <c r="Z292" s="178"/>
      <c r="AA292" s="178"/>
      <c r="AB292" s="178"/>
      <c r="AC292" s="178"/>
      <c r="AD292" s="178"/>
      <c r="AE292" s="178"/>
      <c r="AF292" s="178"/>
      <c r="AG292" s="178"/>
      <c r="AH292" s="178"/>
      <c r="AI292" s="178"/>
      <c r="AJ292" s="178"/>
      <c r="AK292" s="178"/>
      <c r="AL292" s="178"/>
      <c r="AM292" s="178"/>
      <c r="AN292" s="178"/>
      <c r="AO292" s="178"/>
      <c r="AP292" s="178"/>
      <c r="AQ292" s="178"/>
      <c r="AR292" s="178"/>
      <c r="AS292" s="178"/>
      <c r="AT292" s="178"/>
      <c r="AU292" s="178"/>
      <c r="AV292" s="178"/>
      <c r="AW292" s="178"/>
      <c r="AX292" s="178"/>
      <c r="AY292" s="178"/>
      <c r="AZ292" s="178"/>
      <c r="BA292" s="178"/>
      <c r="BB292" s="178"/>
      <c r="BC292" s="178"/>
      <c r="BD292" s="178"/>
      <c r="BE292" s="178"/>
      <c r="BF292" s="178"/>
      <c r="BG292" s="178"/>
      <c r="BH292" s="178"/>
      <c r="BI292" s="178"/>
      <c r="BJ292" s="178"/>
      <c r="BK292" s="178"/>
      <c r="BL292" s="178"/>
      <c r="BM292" s="178"/>
      <c r="BN292" s="178"/>
      <c r="BO292" s="178"/>
      <c r="BP292" s="178"/>
      <c r="BQ292" s="178"/>
      <c r="BR292" s="178"/>
      <c r="BS292" s="178"/>
      <c r="BT292" s="178"/>
      <c r="BU292" s="178"/>
      <c r="BV292" s="178"/>
      <c r="BW292" s="178"/>
      <c r="BX292" s="178"/>
      <c r="BY292" s="178"/>
      <c r="BZ292" s="178"/>
      <c r="CA292" s="178"/>
      <c r="CB292" s="178"/>
      <c r="CC292" s="178"/>
      <c r="CD292" s="178"/>
      <c r="CE292" s="178"/>
      <c r="CF292" s="178"/>
      <c r="CG292" s="178"/>
      <c r="CH292" s="178"/>
      <c r="CI292" s="178"/>
      <c r="CJ292" s="178"/>
      <c r="CK292" s="178"/>
      <c r="CL292" s="178"/>
      <c r="CM292" s="178"/>
      <c r="CN292" s="178"/>
      <c r="CO292" s="178"/>
      <c r="CP292" s="178"/>
      <c r="CQ292" s="178"/>
      <c r="CR292" s="178"/>
      <c r="CS292" s="178"/>
      <c r="CT292" s="178"/>
      <c r="CU292" s="178"/>
      <c r="CV292" s="178"/>
      <c r="CW292" s="178"/>
      <c r="CX292" s="178"/>
      <c r="CY292" s="178"/>
      <c r="CZ292" s="178"/>
      <c r="DA292" s="178"/>
      <c r="DB292" s="178"/>
      <c r="DC292" s="178"/>
      <c r="DD292" s="178"/>
      <c r="DE292" s="178"/>
      <c r="DF292" s="178"/>
      <c r="DG292" s="178"/>
      <c r="DH292" s="178"/>
      <c r="DI292" s="178"/>
      <c r="DJ292" s="178"/>
      <c r="DK292" s="178"/>
      <c r="DL292" s="178"/>
      <c r="DM292" s="178"/>
      <c r="DN292" s="178"/>
      <c r="DO292" s="178"/>
      <c r="DP292" s="178"/>
      <c r="DQ292" s="178"/>
      <c r="DR292" s="178"/>
      <c r="DS292" s="178"/>
      <c r="DT292" s="178"/>
      <c r="DU292" s="178"/>
      <c r="DV292" s="178"/>
      <c r="DW292" s="178"/>
    </row>
    <row r="293" spans="1:127" ht="12" customHeight="1" x14ac:dyDescent="0.25">
      <c r="A293" s="178"/>
      <c r="B293" s="178"/>
      <c r="C293" s="178"/>
      <c r="D293" s="178"/>
      <c r="E293" s="178"/>
      <c r="F293" s="178"/>
      <c r="G293" s="178"/>
      <c r="H293" s="178"/>
      <c r="I293" s="178"/>
      <c r="J293" s="178"/>
      <c r="K293" s="178"/>
      <c r="L293" s="178"/>
      <c r="M293" s="178"/>
      <c r="N293" s="178"/>
      <c r="O293" s="178"/>
      <c r="P293" s="178"/>
      <c r="Q293" s="178"/>
      <c r="R293" s="178"/>
      <c r="S293" s="178"/>
      <c r="T293" s="178"/>
      <c r="U293" s="178"/>
      <c r="V293" s="178"/>
      <c r="W293" s="178"/>
      <c r="X293" s="178"/>
      <c r="Y293" s="178"/>
      <c r="Z293" s="178"/>
      <c r="AA293" s="178"/>
      <c r="AB293" s="178"/>
      <c r="AC293" s="178"/>
      <c r="AD293" s="178"/>
      <c r="AE293" s="178"/>
      <c r="AF293" s="178"/>
      <c r="AG293" s="178"/>
      <c r="AH293" s="178"/>
      <c r="AI293" s="178"/>
      <c r="AJ293" s="178"/>
      <c r="AK293" s="178"/>
      <c r="AL293" s="178"/>
      <c r="AM293" s="178"/>
      <c r="AN293" s="178"/>
      <c r="AO293" s="178"/>
      <c r="AP293" s="178"/>
      <c r="AQ293" s="178"/>
      <c r="AR293" s="178"/>
      <c r="AS293" s="178"/>
      <c r="AT293" s="178"/>
      <c r="AU293" s="178"/>
      <c r="AV293" s="178"/>
      <c r="AW293" s="178"/>
      <c r="AX293" s="178"/>
      <c r="AY293" s="178"/>
      <c r="AZ293" s="178"/>
      <c r="BA293" s="178"/>
      <c r="BB293" s="178"/>
      <c r="BC293" s="178"/>
      <c r="BD293" s="178"/>
      <c r="BE293" s="178"/>
      <c r="BF293" s="178"/>
      <c r="BG293" s="178"/>
      <c r="BH293" s="178"/>
      <c r="BI293" s="178"/>
      <c r="BJ293" s="178"/>
      <c r="BK293" s="178"/>
      <c r="BL293" s="178"/>
      <c r="BM293" s="178"/>
      <c r="BN293" s="178"/>
      <c r="BO293" s="178"/>
      <c r="BP293" s="178"/>
      <c r="BQ293" s="178"/>
      <c r="BR293" s="178"/>
      <c r="BS293" s="178"/>
      <c r="BT293" s="178"/>
      <c r="BU293" s="178"/>
      <c r="BV293" s="178"/>
      <c r="BW293" s="178"/>
      <c r="BX293" s="178"/>
      <c r="BY293" s="178"/>
      <c r="BZ293" s="178"/>
      <c r="CA293" s="178"/>
      <c r="CB293" s="178"/>
      <c r="CC293" s="178"/>
      <c r="CD293" s="178"/>
      <c r="CE293" s="178"/>
      <c r="CF293" s="178"/>
      <c r="CG293" s="178"/>
      <c r="CH293" s="178"/>
      <c r="CI293" s="178"/>
      <c r="CJ293" s="178"/>
      <c r="CK293" s="178"/>
      <c r="CL293" s="178"/>
      <c r="CM293" s="178"/>
      <c r="CN293" s="178"/>
      <c r="CO293" s="178"/>
      <c r="CP293" s="178"/>
      <c r="CQ293" s="178"/>
      <c r="CR293" s="178"/>
      <c r="CS293" s="178"/>
      <c r="CT293" s="178"/>
      <c r="CU293" s="178"/>
      <c r="CV293" s="178"/>
      <c r="CW293" s="178"/>
      <c r="CX293" s="178"/>
      <c r="CY293" s="178"/>
      <c r="CZ293" s="178"/>
      <c r="DA293" s="178"/>
      <c r="DB293" s="178"/>
      <c r="DC293" s="178"/>
      <c r="DD293" s="178"/>
      <c r="DE293" s="178"/>
      <c r="DF293" s="178"/>
      <c r="DG293" s="178"/>
      <c r="DH293" s="178"/>
      <c r="DI293" s="178"/>
      <c r="DJ293" s="178"/>
      <c r="DK293" s="178"/>
      <c r="DL293" s="178"/>
      <c r="DM293" s="178"/>
      <c r="DN293" s="178"/>
      <c r="DO293" s="178"/>
      <c r="DP293" s="178"/>
      <c r="DQ293" s="178"/>
      <c r="DR293" s="178"/>
      <c r="DS293" s="178"/>
      <c r="DT293" s="178"/>
      <c r="DU293" s="178"/>
      <c r="DV293" s="178"/>
      <c r="DW293" s="178"/>
    </row>
    <row r="294" spans="1:127" ht="12" customHeight="1" x14ac:dyDescent="0.25">
      <c r="A294" s="178"/>
      <c r="B294" s="178"/>
      <c r="C294" s="178"/>
      <c r="D294" s="178"/>
      <c r="E294" s="178"/>
      <c r="F294" s="178"/>
      <c r="G294" s="178"/>
      <c r="H294" s="178"/>
      <c r="I294" s="178"/>
      <c r="J294" s="178"/>
      <c r="K294" s="178"/>
      <c r="L294" s="178"/>
      <c r="M294" s="178"/>
      <c r="N294" s="178"/>
      <c r="O294" s="178"/>
      <c r="P294" s="178"/>
      <c r="Q294" s="178"/>
      <c r="R294" s="178"/>
      <c r="S294" s="178"/>
      <c r="T294" s="178"/>
      <c r="U294" s="178"/>
      <c r="V294" s="178"/>
      <c r="W294" s="178"/>
      <c r="X294" s="178"/>
      <c r="Y294" s="178"/>
      <c r="Z294" s="178"/>
      <c r="AA294" s="178"/>
      <c r="AB294" s="178"/>
      <c r="AC294" s="178"/>
      <c r="AD294" s="178"/>
      <c r="AE294" s="178"/>
      <c r="AF294" s="178"/>
      <c r="AG294" s="178"/>
      <c r="AH294" s="178"/>
      <c r="AI294" s="178"/>
      <c r="AJ294" s="178"/>
      <c r="AK294" s="178"/>
      <c r="AL294" s="178"/>
      <c r="AM294" s="178"/>
      <c r="AN294" s="178"/>
      <c r="AO294" s="178"/>
      <c r="AP294" s="178"/>
      <c r="AQ294" s="178"/>
      <c r="AR294" s="178"/>
      <c r="AS294" s="178"/>
      <c r="AT294" s="178"/>
      <c r="AU294" s="178"/>
      <c r="AV294" s="178"/>
      <c r="AW294" s="178"/>
      <c r="AX294" s="178"/>
      <c r="AY294" s="178"/>
      <c r="AZ294" s="178"/>
      <c r="BA294" s="178"/>
      <c r="BB294" s="178"/>
      <c r="BC294" s="178"/>
      <c r="BD294" s="178"/>
      <c r="BE294" s="178"/>
      <c r="BF294" s="178"/>
      <c r="BG294" s="178"/>
      <c r="BH294" s="178"/>
      <c r="BI294" s="178"/>
      <c r="BJ294" s="178"/>
      <c r="BK294" s="178"/>
      <c r="BL294" s="178"/>
      <c r="BM294" s="178"/>
      <c r="BN294" s="178"/>
      <c r="BO294" s="178"/>
      <c r="BP294" s="178"/>
      <c r="BQ294" s="178"/>
      <c r="BR294" s="178"/>
      <c r="BS294" s="178"/>
      <c r="BT294" s="178"/>
      <c r="BU294" s="178"/>
      <c r="BV294" s="178"/>
      <c r="BW294" s="178"/>
      <c r="BX294" s="178"/>
      <c r="BY294" s="178"/>
      <c r="BZ294" s="178"/>
      <c r="CA294" s="178"/>
      <c r="CB294" s="178"/>
      <c r="CC294" s="178"/>
      <c r="CD294" s="178"/>
      <c r="CE294" s="178"/>
      <c r="CF294" s="178"/>
      <c r="CG294" s="178"/>
      <c r="CH294" s="178"/>
      <c r="CI294" s="178"/>
      <c r="CJ294" s="178"/>
      <c r="CK294" s="178"/>
      <c r="CL294" s="178"/>
      <c r="CM294" s="178"/>
      <c r="CN294" s="178"/>
      <c r="CO294" s="178"/>
      <c r="CP294" s="178"/>
      <c r="CQ294" s="178"/>
      <c r="CR294" s="178"/>
      <c r="CS294" s="178"/>
      <c r="CT294" s="178"/>
      <c r="CU294" s="178"/>
      <c r="CV294" s="178"/>
      <c r="CW294" s="178"/>
      <c r="CX294" s="178"/>
      <c r="CY294" s="178"/>
      <c r="CZ294" s="178"/>
      <c r="DA294" s="178"/>
      <c r="DB294" s="178"/>
      <c r="DC294" s="178"/>
      <c r="DD294" s="178"/>
      <c r="DE294" s="178"/>
      <c r="DF294" s="178"/>
      <c r="DG294" s="178"/>
      <c r="DH294" s="178"/>
      <c r="DI294" s="178"/>
      <c r="DJ294" s="178"/>
      <c r="DK294" s="178"/>
      <c r="DL294" s="178"/>
      <c r="DM294" s="178"/>
      <c r="DN294" s="178"/>
      <c r="DO294" s="178"/>
      <c r="DP294" s="178"/>
      <c r="DQ294" s="178"/>
      <c r="DR294" s="178"/>
      <c r="DS294" s="178"/>
      <c r="DT294" s="178"/>
      <c r="DU294" s="178"/>
      <c r="DV294" s="178"/>
      <c r="DW294" s="178"/>
    </row>
    <row r="295" spans="1:127" ht="12" customHeight="1" x14ac:dyDescent="0.25">
      <c r="A295" s="178"/>
      <c r="B295" s="178"/>
      <c r="C295" s="178"/>
      <c r="D295" s="178"/>
      <c r="E295" s="178"/>
      <c r="F295" s="178"/>
      <c r="G295" s="178"/>
      <c r="H295" s="178"/>
      <c r="I295" s="178"/>
      <c r="J295" s="178"/>
      <c r="K295" s="178"/>
      <c r="L295" s="178"/>
      <c r="M295" s="178"/>
      <c r="N295" s="178"/>
      <c r="O295" s="178"/>
      <c r="P295" s="178"/>
      <c r="Q295" s="178"/>
      <c r="R295" s="178"/>
      <c r="S295" s="178"/>
      <c r="T295" s="178"/>
      <c r="U295" s="178"/>
      <c r="V295" s="178"/>
      <c r="W295" s="178"/>
      <c r="X295" s="178"/>
      <c r="Y295" s="178"/>
      <c r="Z295" s="178"/>
      <c r="AA295" s="178"/>
      <c r="AB295" s="178"/>
      <c r="AC295" s="178"/>
      <c r="AD295" s="178"/>
      <c r="AE295" s="178"/>
      <c r="AF295" s="178"/>
      <c r="AG295" s="178"/>
      <c r="AH295" s="178"/>
      <c r="AI295" s="178"/>
      <c r="AJ295" s="178"/>
      <c r="AK295" s="178"/>
      <c r="AL295" s="178"/>
      <c r="AM295" s="178"/>
      <c r="AN295" s="178"/>
      <c r="AO295" s="178"/>
      <c r="AP295" s="178"/>
      <c r="AQ295" s="178"/>
      <c r="AR295" s="178"/>
      <c r="AS295" s="178"/>
      <c r="AT295" s="178"/>
      <c r="AU295" s="178"/>
      <c r="AV295" s="178"/>
      <c r="AW295" s="178"/>
      <c r="AX295" s="178"/>
      <c r="AY295" s="178"/>
      <c r="AZ295" s="178"/>
      <c r="BA295" s="178"/>
      <c r="BB295" s="178"/>
      <c r="BC295" s="178"/>
      <c r="BD295" s="178"/>
      <c r="BE295" s="178"/>
      <c r="BF295" s="178"/>
      <c r="BG295" s="178"/>
      <c r="BH295" s="178"/>
      <c r="BI295" s="178"/>
      <c r="BJ295" s="178"/>
      <c r="BK295" s="178"/>
      <c r="BL295" s="178"/>
      <c r="BM295" s="178"/>
      <c r="BN295" s="178"/>
      <c r="BO295" s="178"/>
      <c r="BP295" s="178"/>
      <c r="BQ295" s="178"/>
      <c r="BR295" s="178"/>
      <c r="BS295" s="178"/>
      <c r="BT295" s="178"/>
      <c r="BU295" s="178"/>
      <c r="BV295" s="178"/>
      <c r="BW295" s="178"/>
      <c r="BX295" s="178"/>
      <c r="BY295" s="178"/>
      <c r="BZ295" s="178"/>
      <c r="CA295" s="178"/>
      <c r="CB295" s="178"/>
      <c r="CC295" s="178"/>
      <c r="CD295" s="178"/>
      <c r="CE295" s="178"/>
      <c r="CF295" s="178"/>
      <c r="CG295" s="178"/>
      <c r="CH295" s="178"/>
      <c r="CI295" s="178"/>
      <c r="CJ295" s="178"/>
      <c r="CK295" s="178"/>
      <c r="CL295" s="178"/>
      <c r="CM295" s="178"/>
      <c r="CN295" s="178"/>
      <c r="CO295" s="178"/>
      <c r="CP295" s="178"/>
      <c r="CQ295" s="178"/>
      <c r="CR295" s="178"/>
      <c r="CS295" s="178"/>
      <c r="CT295" s="178"/>
      <c r="CU295" s="178"/>
      <c r="CV295" s="178"/>
      <c r="CW295" s="178"/>
      <c r="CX295" s="178"/>
      <c r="CY295" s="178"/>
      <c r="CZ295" s="178"/>
      <c r="DA295" s="178"/>
      <c r="DB295" s="178"/>
      <c r="DC295" s="178"/>
      <c r="DD295" s="178"/>
      <c r="DE295" s="178"/>
      <c r="DF295" s="178"/>
      <c r="DG295" s="178"/>
      <c r="DH295" s="178"/>
      <c r="DI295" s="178"/>
      <c r="DJ295" s="178"/>
      <c r="DK295" s="178"/>
      <c r="DL295" s="178"/>
      <c r="DM295" s="178"/>
      <c r="DN295" s="178"/>
      <c r="DO295" s="178"/>
      <c r="DP295" s="178"/>
      <c r="DQ295" s="178"/>
      <c r="DR295" s="178"/>
      <c r="DS295" s="178"/>
      <c r="DT295" s="178"/>
      <c r="DU295" s="178"/>
      <c r="DV295" s="178"/>
      <c r="DW295" s="178"/>
    </row>
    <row r="296" spans="1:127" ht="12" customHeight="1" x14ac:dyDescent="0.25">
      <c r="A296" s="178"/>
      <c r="B296" s="178"/>
      <c r="C296" s="178"/>
      <c r="D296" s="178"/>
      <c r="E296" s="178"/>
      <c r="F296" s="178"/>
      <c r="G296" s="178"/>
      <c r="H296" s="178"/>
      <c r="I296" s="178"/>
      <c r="J296" s="178"/>
      <c r="K296" s="178"/>
      <c r="L296" s="178"/>
      <c r="M296" s="178"/>
      <c r="N296" s="178"/>
      <c r="O296" s="178"/>
      <c r="P296" s="178"/>
      <c r="Q296" s="178"/>
      <c r="R296" s="178"/>
      <c r="S296" s="178"/>
      <c r="T296" s="178"/>
      <c r="U296" s="178"/>
      <c r="V296" s="178"/>
      <c r="W296" s="178"/>
      <c r="X296" s="178"/>
      <c r="Y296" s="178"/>
      <c r="Z296" s="178"/>
      <c r="AA296" s="178"/>
      <c r="AB296" s="178"/>
      <c r="AC296" s="178"/>
      <c r="AD296" s="178"/>
      <c r="AE296" s="178"/>
      <c r="AF296" s="178"/>
      <c r="AG296" s="178"/>
      <c r="AH296" s="178"/>
      <c r="AI296" s="178"/>
      <c r="AJ296" s="178"/>
      <c r="AK296" s="178"/>
      <c r="AL296" s="178"/>
      <c r="AM296" s="178"/>
      <c r="AN296" s="178"/>
      <c r="AO296" s="178"/>
      <c r="AP296" s="178"/>
      <c r="AQ296" s="178"/>
      <c r="AR296" s="178"/>
      <c r="AS296" s="178"/>
      <c r="AT296" s="178"/>
      <c r="AU296" s="178"/>
      <c r="AV296" s="178"/>
      <c r="AW296" s="178"/>
      <c r="AX296" s="178"/>
      <c r="AY296" s="178"/>
      <c r="AZ296" s="178"/>
      <c r="BA296" s="178"/>
      <c r="BB296" s="178"/>
      <c r="BC296" s="178"/>
      <c r="BD296" s="178"/>
      <c r="BE296" s="178"/>
      <c r="BF296" s="178"/>
      <c r="BG296" s="178"/>
      <c r="BH296" s="178"/>
      <c r="BI296" s="178"/>
      <c r="BJ296" s="178"/>
      <c r="BK296" s="178"/>
      <c r="BL296" s="178"/>
      <c r="BM296" s="178"/>
      <c r="BN296" s="178"/>
      <c r="BO296" s="178"/>
      <c r="BP296" s="178"/>
      <c r="BQ296" s="178"/>
      <c r="BR296" s="178"/>
      <c r="BS296" s="178"/>
      <c r="BT296" s="178"/>
      <c r="BU296" s="178"/>
      <c r="BV296" s="178"/>
      <c r="BW296" s="178"/>
      <c r="BX296" s="178"/>
      <c r="BY296" s="178"/>
      <c r="BZ296" s="178"/>
      <c r="CA296" s="178"/>
      <c r="CB296" s="178"/>
      <c r="CC296" s="178"/>
      <c r="CD296" s="178"/>
      <c r="CE296" s="178"/>
      <c r="CF296" s="178"/>
      <c r="CG296" s="178"/>
      <c r="CH296" s="178"/>
      <c r="CI296" s="178"/>
      <c r="CJ296" s="178"/>
      <c r="CK296" s="178"/>
      <c r="CL296" s="178"/>
      <c r="CM296" s="178"/>
      <c r="CN296" s="178"/>
      <c r="CO296" s="178"/>
      <c r="CP296" s="178"/>
      <c r="CQ296" s="178"/>
      <c r="CR296" s="178"/>
      <c r="CS296" s="178"/>
      <c r="CT296" s="178"/>
      <c r="CU296" s="178"/>
      <c r="CV296" s="178"/>
      <c r="CW296" s="178"/>
      <c r="CX296" s="178"/>
      <c r="CY296" s="178"/>
      <c r="CZ296" s="178"/>
      <c r="DA296" s="178"/>
      <c r="DB296" s="178"/>
      <c r="DC296" s="178"/>
      <c r="DD296" s="178"/>
      <c r="DE296" s="178"/>
      <c r="DF296" s="178"/>
      <c r="DG296" s="178"/>
      <c r="DH296" s="178"/>
      <c r="DI296" s="178"/>
      <c r="DJ296" s="178"/>
      <c r="DK296" s="178"/>
      <c r="DL296" s="178"/>
      <c r="DM296" s="178"/>
      <c r="DN296" s="178"/>
      <c r="DO296" s="178"/>
      <c r="DP296" s="178"/>
      <c r="DQ296" s="178"/>
      <c r="DR296" s="178"/>
      <c r="DS296" s="178"/>
      <c r="DT296" s="178"/>
      <c r="DU296" s="178"/>
      <c r="DV296" s="178"/>
      <c r="DW296" s="178"/>
    </row>
    <row r="297" spans="1:127" ht="12" customHeight="1" x14ac:dyDescent="0.25">
      <c r="A297" s="178"/>
      <c r="B297" s="178"/>
      <c r="C297" s="178"/>
      <c r="D297" s="178"/>
      <c r="E297" s="178"/>
      <c r="F297" s="178"/>
      <c r="G297" s="178"/>
      <c r="H297" s="178"/>
      <c r="I297" s="178"/>
      <c r="J297" s="178"/>
      <c r="K297" s="178"/>
      <c r="L297" s="178"/>
      <c r="M297" s="178"/>
      <c r="N297" s="178"/>
      <c r="O297" s="178"/>
      <c r="P297" s="178"/>
      <c r="Q297" s="178"/>
      <c r="R297" s="178"/>
      <c r="S297" s="178"/>
      <c r="T297" s="178"/>
      <c r="U297" s="178"/>
      <c r="V297" s="178"/>
      <c r="W297" s="178"/>
      <c r="X297" s="178"/>
      <c r="Y297" s="178"/>
      <c r="Z297" s="178"/>
      <c r="AA297" s="178"/>
      <c r="AB297" s="178"/>
      <c r="AC297" s="178"/>
      <c r="AD297" s="178"/>
      <c r="AE297" s="178"/>
      <c r="AF297" s="178"/>
      <c r="AG297" s="178"/>
      <c r="AH297" s="178"/>
      <c r="AI297" s="178"/>
      <c r="AJ297" s="178"/>
      <c r="AK297" s="178"/>
      <c r="AL297" s="178"/>
      <c r="AM297" s="178"/>
      <c r="AN297" s="178"/>
      <c r="AO297" s="178"/>
      <c r="AP297" s="178"/>
      <c r="AQ297" s="178"/>
      <c r="AR297" s="178"/>
      <c r="AS297" s="178"/>
      <c r="AT297" s="178"/>
      <c r="AU297" s="178"/>
      <c r="AV297" s="178"/>
      <c r="AW297" s="178"/>
      <c r="AX297" s="178"/>
      <c r="AY297" s="178"/>
      <c r="AZ297" s="178"/>
      <c r="BA297" s="178"/>
      <c r="BB297" s="178"/>
      <c r="BC297" s="178"/>
      <c r="BD297" s="178"/>
      <c r="BE297" s="178"/>
      <c r="BF297" s="178"/>
      <c r="BG297" s="178"/>
      <c r="BH297" s="178"/>
      <c r="BI297" s="178"/>
      <c r="BJ297" s="178"/>
      <c r="BK297" s="178"/>
      <c r="BL297" s="178"/>
      <c r="BM297" s="178"/>
      <c r="BN297" s="178"/>
      <c r="BO297" s="178"/>
      <c r="BP297" s="178"/>
      <c r="BQ297" s="178"/>
      <c r="BR297" s="178"/>
      <c r="BS297" s="178"/>
      <c r="BT297" s="178"/>
      <c r="BU297" s="178"/>
      <c r="BV297" s="178"/>
      <c r="BW297" s="178"/>
      <c r="BX297" s="178"/>
      <c r="BY297" s="178"/>
      <c r="BZ297" s="178"/>
      <c r="CA297" s="178"/>
      <c r="CB297" s="178"/>
      <c r="CC297" s="178"/>
      <c r="CD297" s="178"/>
      <c r="CE297" s="178"/>
      <c r="CF297" s="178"/>
      <c r="CG297" s="178"/>
      <c r="CH297" s="178"/>
      <c r="CI297" s="178"/>
      <c r="CJ297" s="178"/>
      <c r="CK297" s="178"/>
      <c r="CL297" s="178"/>
      <c r="CM297" s="178"/>
      <c r="CN297" s="178"/>
      <c r="CO297" s="178"/>
      <c r="CP297" s="178"/>
      <c r="CQ297" s="178"/>
      <c r="CR297" s="178"/>
      <c r="CS297" s="178"/>
      <c r="CT297" s="178"/>
      <c r="CU297" s="178"/>
      <c r="CV297" s="178"/>
      <c r="CW297" s="178"/>
      <c r="CX297" s="178"/>
      <c r="CY297" s="178"/>
      <c r="CZ297" s="178"/>
      <c r="DA297" s="178"/>
      <c r="DB297" s="178"/>
      <c r="DC297" s="178"/>
      <c r="DD297" s="178"/>
      <c r="DE297" s="178"/>
      <c r="DF297" s="178"/>
      <c r="DG297" s="178"/>
      <c r="DH297" s="178"/>
      <c r="DI297" s="178"/>
      <c r="DJ297" s="178"/>
      <c r="DK297" s="178"/>
      <c r="DL297" s="178"/>
      <c r="DM297" s="178"/>
      <c r="DN297" s="178"/>
      <c r="DO297" s="178"/>
      <c r="DP297" s="178"/>
      <c r="DQ297" s="178"/>
      <c r="DR297" s="178"/>
      <c r="DS297" s="178"/>
      <c r="DT297" s="178"/>
      <c r="DU297" s="178"/>
      <c r="DV297" s="178"/>
      <c r="DW297" s="178"/>
    </row>
    <row r="298" spans="1:127" ht="12" customHeight="1" x14ac:dyDescent="0.25">
      <c r="A298" s="178"/>
      <c r="B298" s="178"/>
      <c r="C298" s="178"/>
      <c r="D298" s="178"/>
      <c r="E298" s="178"/>
      <c r="F298" s="178"/>
      <c r="G298" s="178"/>
      <c r="H298" s="178"/>
      <c r="I298" s="178"/>
      <c r="J298" s="178"/>
      <c r="K298" s="178"/>
      <c r="L298" s="178"/>
      <c r="M298" s="178"/>
      <c r="N298" s="178"/>
      <c r="O298" s="178"/>
      <c r="P298" s="178"/>
      <c r="Q298" s="178"/>
      <c r="R298" s="178"/>
      <c r="S298" s="178"/>
      <c r="T298" s="178"/>
      <c r="U298" s="178"/>
      <c r="V298" s="178"/>
      <c r="W298" s="178"/>
      <c r="X298" s="178"/>
      <c r="Y298" s="178"/>
      <c r="Z298" s="178"/>
      <c r="AA298" s="178"/>
      <c r="AB298" s="178"/>
      <c r="AC298" s="178"/>
      <c r="AD298" s="178"/>
      <c r="AE298" s="178"/>
      <c r="AF298" s="178"/>
      <c r="AG298" s="178"/>
      <c r="AH298" s="178"/>
      <c r="AI298" s="178"/>
      <c r="AJ298" s="178"/>
      <c r="AK298" s="178"/>
      <c r="AL298" s="178"/>
      <c r="AM298" s="178"/>
      <c r="AN298" s="178"/>
      <c r="AO298" s="178"/>
      <c r="AP298" s="178"/>
      <c r="AQ298" s="178"/>
      <c r="AR298" s="178"/>
      <c r="AS298" s="178"/>
      <c r="AT298" s="178"/>
      <c r="AU298" s="178"/>
      <c r="AV298" s="178"/>
      <c r="AW298" s="178"/>
      <c r="AX298" s="178"/>
      <c r="AY298" s="178"/>
      <c r="AZ298" s="178"/>
      <c r="BA298" s="178"/>
      <c r="BB298" s="178"/>
      <c r="BC298" s="178"/>
      <c r="BD298" s="178"/>
      <c r="BE298" s="178"/>
      <c r="BF298" s="178"/>
      <c r="BG298" s="178"/>
      <c r="BH298" s="178"/>
      <c r="BI298" s="178"/>
      <c r="BJ298" s="178"/>
      <c r="BK298" s="178"/>
      <c r="BL298" s="178"/>
      <c r="BM298" s="178"/>
      <c r="BN298" s="178"/>
      <c r="BO298" s="178"/>
      <c r="BP298" s="178"/>
      <c r="BQ298" s="178"/>
      <c r="BR298" s="178"/>
      <c r="BS298" s="178"/>
      <c r="BT298" s="178"/>
      <c r="BU298" s="178"/>
      <c r="BV298" s="178"/>
      <c r="BW298" s="178"/>
      <c r="BX298" s="178"/>
      <c r="BY298" s="178"/>
      <c r="BZ298" s="178"/>
      <c r="CA298" s="178"/>
      <c r="CB298" s="178"/>
      <c r="CC298" s="178"/>
      <c r="CD298" s="178"/>
      <c r="CE298" s="178"/>
      <c r="CF298" s="178"/>
      <c r="CG298" s="178"/>
      <c r="CH298" s="178"/>
      <c r="CI298" s="178"/>
      <c r="CJ298" s="178"/>
      <c r="CK298" s="178"/>
      <c r="CL298" s="178"/>
      <c r="CM298" s="178"/>
      <c r="CN298" s="178"/>
      <c r="CO298" s="178"/>
      <c r="CP298" s="178"/>
      <c r="CQ298" s="178"/>
      <c r="CR298" s="178"/>
      <c r="CS298" s="178"/>
      <c r="CT298" s="178"/>
      <c r="CU298" s="178"/>
      <c r="CV298" s="178"/>
      <c r="CW298" s="178"/>
      <c r="CX298" s="178"/>
      <c r="CY298" s="178"/>
      <c r="CZ298" s="178"/>
      <c r="DA298" s="178"/>
      <c r="DB298" s="178"/>
      <c r="DC298" s="178"/>
      <c r="DD298" s="178"/>
      <c r="DE298" s="178"/>
      <c r="DF298" s="178"/>
      <c r="DG298" s="178"/>
      <c r="DH298" s="178"/>
      <c r="DI298" s="178"/>
      <c r="DJ298" s="178"/>
      <c r="DK298" s="178"/>
      <c r="DL298" s="178"/>
      <c r="DM298" s="178"/>
      <c r="DN298" s="178"/>
      <c r="DO298" s="178"/>
      <c r="DP298" s="178"/>
      <c r="DQ298" s="178"/>
      <c r="DR298" s="178"/>
      <c r="DS298" s="178"/>
      <c r="DT298" s="178"/>
      <c r="DU298" s="178"/>
      <c r="DV298" s="178"/>
      <c r="DW298" s="178"/>
    </row>
    <row r="299" spans="1:127" ht="12" customHeight="1" x14ac:dyDescent="0.25">
      <c r="A299" s="178"/>
      <c r="B299" s="178"/>
      <c r="C299" s="178"/>
      <c r="D299" s="178"/>
      <c r="E299" s="178"/>
      <c r="F299" s="178"/>
      <c r="G299" s="178"/>
      <c r="H299" s="178"/>
      <c r="I299" s="178"/>
      <c r="J299" s="178"/>
      <c r="K299" s="178"/>
      <c r="L299" s="178"/>
      <c r="M299" s="178"/>
      <c r="N299" s="178"/>
      <c r="O299" s="178"/>
      <c r="P299" s="178"/>
      <c r="Q299" s="178"/>
      <c r="R299" s="178"/>
      <c r="S299" s="178"/>
      <c r="T299" s="178"/>
      <c r="U299" s="178"/>
      <c r="V299" s="178"/>
      <c r="W299" s="178"/>
      <c r="X299" s="178"/>
      <c r="Y299" s="178"/>
      <c r="Z299" s="178"/>
      <c r="AA299" s="178"/>
      <c r="AB299" s="178"/>
      <c r="AC299" s="178"/>
      <c r="AD299" s="178"/>
      <c r="AE299" s="178"/>
      <c r="AF299" s="178"/>
      <c r="AG299" s="178"/>
      <c r="AH299" s="178"/>
      <c r="AI299" s="178"/>
      <c r="AJ299" s="178"/>
      <c r="AK299" s="178"/>
      <c r="AL299" s="178"/>
      <c r="AM299" s="178"/>
      <c r="AN299" s="178"/>
      <c r="AO299" s="178"/>
      <c r="AP299" s="178"/>
      <c r="AQ299" s="178"/>
      <c r="AR299" s="178"/>
      <c r="AS299" s="178"/>
      <c r="AT299" s="178"/>
      <c r="AU299" s="178"/>
      <c r="AV299" s="178"/>
      <c r="AW299" s="178"/>
      <c r="AX299" s="178"/>
      <c r="AY299" s="178"/>
      <c r="AZ299" s="178"/>
      <c r="BA299" s="178"/>
      <c r="BB299" s="178"/>
      <c r="BC299" s="178"/>
      <c r="BD299" s="178"/>
      <c r="BE299" s="178"/>
      <c r="BF299" s="178"/>
      <c r="BG299" s="178"/>
      <c r="BH299" s="178"/>
      <c r="BI299" s="178"/>
      <c r="BJ299" s="178"/>
      <c r="BK299" s="178"/>
      <c r="BL299" s="178"/>
      <c r="BM299" s="178"/>
      <c r="BN299" s="178"/>
      <c r="BO299" s="178"/>
      <c r="BP299" s="178"/>
      <c r="BQ299" s="178"/>
      <c r="BR299" s="178"/>
      <c r="BS299" s="178"/>
      <c r="BT299" s="178"/>
      <c r="BU299" s="178"/>
      <c r="BV299" s="178"/>
      <c r="BW299" s="178"/>
      <c r="BX299" s="178"/>
      <c r="BY299" s="178"/>
      <c r="BZ299" s="178"/>
      <c r="CA299" s="178"/>
      <c r="CB299" s="178"/>
      <c r="CC299" s="178"/>
      <c r="CD299" s="178"/>
      <c r="CE299" s="178"/>
      <c r="CF299" s="178"/>
      <c r="CG299" s="178"/>
      <c r="CH299" s="178"/>
      <c r="CI299" s="178"/>
      <c r="CJ299" s="178"/>
      <c r="CK299" s="178"/>
      <c r="CL299" s="178"/>
      <c r="CM299" s="178"/>
      <c r="CN299" s="178"/>
      <c r="CO299" s="178"/>
      <c r="CP299" s="178"/>
      <c r="CQ299" s="178"/>
      <c r="CR299" s="178"/>
      <c r="CS299" s="178"/>
      <c r="CT299" s="178"/>
      <c r="CU299" s="178"/>
      <c r="CV299" s="178"/>
      <c r="CW299" s="178"/>
      <c r="CX299" s="178"/>
      <c r="CY299" s="178"/>
      <c r="CZ299" s="178"/>
      <c r="DA299" s="178"/>
      <c r="DB299" s="178"/>
      <c r="DC299" s="178"/>
      <c r="DD299" s="178"/>
      <c r="DE299" s="178"/>
      <c r="DF299" s="178"/>
      <c r="DG299" s="178"/>
      <c r="DH299" s="178"/>
      <c r="DI299" s="178"/>
      <c r="DJ299" s="178"/>
      <c r="DK299" s="178"/>
      <c r="DL299" s="178"/>
      <c r="DM299" s="178"/>
      <c r="DN299" s="178"/>
      <c r="DO299" s="178"/>
      <c r="DP299" s="178"/>
      <c r="DQ299" s="178"/>
      <c r="DR299" s="178"/>
      <c r="DS299" s="178"/>
      <c r="DT299" s="178"/>
      <c r="DU299" s="178"/>
      <c r="DV299" s="178"/>
      <c r="DW299" s="178"/>
    </row>
    <row r="300" spans="1:127" ht="12" customHeight="1" x14ac:dyDescent="0.25">
      <c r="A300" s="178"/>
      <c r="B300" s="178"/>
      <c r="C300" s="178"/>
      <c r="D300" s="178"/>
      <c r="E300" s="178"/>
      <c r="F300" s="178"/>
      <c r="G300" s="178"/>
      <c r="H300" s="178"/>
      <c r="I300" s="178"/>
      <c r="J300" s="178"/>
      <c r="K300" s="178"/>
      <c r="L300" s="178"/>
      <c r="M300" s="178"/>
      <c r="N300" s="178"/>
      <c r="O300" s="178"/>
      <c r="P300" s="178"/>
      <c r="Q300" s="178"/>
      <c r="R300" s="178"/>
      <c r="S300" s="178"/>
      <c r="T300" s="178"/>
      <c r="U300" s="178"/>
      <c r="V300" s="178"/>
      <c r="W300" s="178"/>
      <c r="X300" s="178"/>
      <c r="Y300" s="178"/>
      <c r="Z300" s="178"/>
      <c r="AA300" s="178"/>
      <c r="AB300" s="178"/>
      <c r="AC300" s="178"/>
      <c r="AD300" s="178"/>
      <c r="AE300" s="178"/>
      <c r="AF300" s="178"/>
      <c r="AG300" s="178"/>
      <c r="AH300" s="178"/>
      <c r="AI300" s="178"/>
      <c r="AJ300" s="178"/>
      <c r="AK300" s="178"/>
      <c r="AL300" s="178"/>
      <c r="AM300" s="178"/>
      <c r="AN300" s="178"/>
      <c r="AO300" s="178"/>
      <c r="AP300" s="178"/>
      <c r="AQ300" s="178"/>
      <c r="AR300" s="178"/>
      <c r="AS300" s="178"/>
      <c r="AT300" s="178"/>
      <c r="AU300" s="178"/>
      <c r="AV300" s="178"/>
      <c r="AW300" s="178"/>
      <c r="AX300" s="178"/>
      <c r="AY300" s="178"/>
      <c r="AZ300" s="178"/>
      <c r="BA300" s="178"/>
      <c r="BB300" s="178"/>
      <c r="BC300" s="178"/>
      <c r="BD300" s="178"/>
      <c r="BE300" s="178"/>
      <c r="BF300" s="178"/>
      <c r="BG300" s="178"/>
      <c r="BH300" s="178"/>
      <c r="BI300" s="178"/>
      <c r="BJ300" s="178"/>
      <c r="BK300" s="178"/>
      <c r="BL300" s="178"/>
      <c r="BM300" s="178"/>
      <c r="BN300" s="178"/>
      <c r="BO300" s="178"/>
      <c r="BP300" s="178"/>
      <c r="BQ300" s="178"/>
      <c r="BR300" s="178"/>
      <c r="BS300" s="178"/>
      <c r="BT300" s="178"/>
      <c r="BU300" s="178"/>
      <c r="BV300" s="178"/>
      <c r="BW300" s="178"/>
      <c r="BX300" s="178"/>
      <c r="BY300" s="178"/>
      <c r="BZ300" s="178"/>
      <c r="CA300" s="178"/>
      <c r="CB300" s="178"/>
      <c r="CC300" s="178"/>
      <c r="CD300" s="178"/>
      <c r="CE300" s="178"/>
      <c r="CF300" s="178"/>
      <c r="CG300" s="178"/>
      <c r="CH300" s="178"/>
      <c r="CI300" s="178"/>
      <c r="CJ300" s="178"/>
      <c r="CK300" s="178"/>
      <c r="CL300" s="178"/>
      <c r="CM300" s="178"/>
      <c r="CN300" s="178"/>
      <c r="CO300" s="178"/>
      <c r="CP300" s="178"/>
      <c r="CQ300" s="178"/>
      <c r="CR300" s="178"/>
      <c r="CS300" s="178"/>
      <c r="CT300" s="178"/>
      <c r="CU300" s="178"/>
      <c r="CV300" s="178"/>
      <c r="CW300" s="178"/>
      <c r="CX300" s="178"/>
      <c r="CY300" s="178"/>
      <c r="CZ300" s="178"/>
      <c r="DA300" s="178"/>
      <c r="DB300" s="178"/>
      <c r="DC300" s="178"/>
      <c r="DD300" s="178"/>
      <c r="DE300" s="178"/>
      <c r="DF300" s="178"/>
      <c r="DG300" s="178"/>
      <c r="DH300" s="178"/>
      <c r="DI300" s="178"/>
      <c r="DJ300" s="178"/>
      <c r="DK300" s="178"/>
      <c r="DL300" s="178"/>
      <c r="DM300" s="178"/>
      <c r="DN300" s="178"/>
      <c r="DO300" s="178"/>
      <c r="DP300" s="178"/>
      <c r="DQ300" s="178"/>
      <c r="DR300" s="178"/>
      <c r="DS300" s="178"/>
      <c r="DT300" s="178"/>
      <c r="DU300" s="178"/>
      <c r="DV300" s="178"/>
      <c r="DW300" s="178"/>
    </row>
    <row r="301" spans="1:127" ht="12" customHeight="1" x14ac:dyDescent="0.25">
      <c r="A301" s="178"/>
      <c r="B301" s="178"/>
      <c r="C301" s="178"/>
      <c r="D301" s="178"/>
      <c r="E301" s="178"/>
      <c r="F301" s="178"/>
      <c r="G301" s="178"/>
      <c r="H301" s="178"/>
      <c r="I301" s="178"/>
      <c r="J301" s="178"/>
      <c r="K301" s="178"/>
      <c r="L301" s="178"/>
      <c r="M301" s="178"/>
      <c r="N301" s="178"/>
      <c r="O301" s="178"/>
      <c r="P301" s="178"/>
      <c r="Q301" s="178"/>
      <c r="R301" s="178"/>
      <c r="S301" s="178"/>
      <c r="T301" s="178"/>
      <c r="U301" s="178"/>
      <c r="V301" s="178"/>
      <c r="W301" s="178"/>
      <c r="X301" s="178"/>
      <c r="Y301" s="178"/>
      <c r="Z301" s="178"/>
      <c r="AA301" s="178"/>
      <c r="AB301" s="178"/>
      <c r="AC301" s="178"/>
      <c r="AD301" s="178"/>
      <c r="AE301" s="178"/>
      <c r="AF301" s="178"/>
      <c r="AG301" s="178"/>
      <c r="AH301" s="178"/>
      <c r="AI301" s="178"/>
      <c r="AJ301" s="178"/>
      <c r="AK301" s="178"/>
      <c r="AL301" s="178"/>
      <c r="AM301" s="178"/>
      <c r="AN301" s="178"/>
      <c r="AO301" s="178"/>
      <c r="AP301" s="178"/>
      <c r="AQ301" s="178"/>
      <c r="AR301" s="178"/>
      <c r="AS301" s="178"/>
      <c r="AT301" s="178"/>
      <c r="AU301" s="178"/>
      <c r="AV301" s="178"/>
      <c r="AW301" s="178"/>
      <c r="AX301" s="178"/>
      <c r="AY301" s="178"/>
      <c r="AZ301" s="178"/>
      <c r="BA301" s="178"/>
      <c r="BB301" s="178"/>
      <c r="BC301" s="178"/>
      <c r="BD301" s="178"/>
      <c r="BE301" s="178"/>
      <c r="BF301" s="178"/>
      <c r="BG301" s="178"/>
      <c r="BH301" s="178"/>
      <c r="BI301" s="178"/>
      <c r="BJ301" s="178"/>
      <c r="BK301" s="178"/>
      <c r="BL301" s="178"/>
      <c r="BM301" s="178"/>
      <c r="BN301" s="178"/>
      <c r="BO301" s="178"/>
      <c r="BP301" s="178"/>
      <c r="BQ301" s="178"/>
      <c r="BR301" s="178"/>
      <c r="BS301" s="178"/>
      <c r="BT301" s="178"/>
      <c r="BU301" s="178"/>
      <c r="BV301" s="178"/>
      <c r="BW301" s="178"/>
      <c r="BX301" s="178"/>
      <c r="BY301" s="178"/>
      <c r="BZ301" s="178"/>
      <c r="CA301" s="178"/>
      <c r="CB301" s="178"/>
      <c r="CC301" s="178"/>
      <c r="CD301" s="178"/>
      <c r="CE301" s="178"/>
      <c r="CF301" s="178"/>
      <c r="CG301" s="178"/>
      <c r="CH301" s="178"/>
      <c r="CI301" s="178"/>
      <c r="CJ301" s="178"/>
      <c r="CK301" s="178"/>
      <c r="CL301" s="178"/>
      <c r="CM301" s="178"/>
      <c r="CN301" s="178"/>
      <c r="CO301" s="178"/>
      <c r="CP301" s="178"/>
      <c r="CQ301" s="178"/>
      <c r="CR301" s="178"/>
      <c r="CS301" s="178"/>
      <c r="CT301" s="178"/>
      <c r="CU301" s="178"/>
      <c r="CV301" s="178"/>
      <c r="CW301" s="178"/>
      <c r="CX301" s="178"/>
      <c r="CY301" s="178"/>
      <c r="CZ301" s="178"/>
      <c r="DA301" s="178"/>
      <c r="DB301" s="178"/>
      <c r="DC301" s="178"/>
      <c r="DD301" s="178"/>
      <c r="DE301" s="178"/>
      <c r="DF301" s="178"/>
      <c r="DG301" s="178"/>
      <c r="DH301" s="178"/>
      <c r="DI301" s="178"/>
      <c r="DJ301" s="178"/>
      <c r="DK301" s="178"/>
      <c r="DL301" s="178"/>
      <c r="DM301" s="178"/>
      <c r="DN301" s="178"/>
      <c r="DO301" s="178"/>
      <c r="DP301" s="178"/>
      <c r="DQ301" s="178"/>
      <c r="DR301" s="178"/>
      <c r="DS301" s="178"/>
      <c r="DT301" s="178"/>
      <c r="DU301" s="178"/>
      <c r="DV301" s="178"/>
      <c r="DW301" s="178"/>
    </row>
    <row r="302" spans="1:127" ht="12" customHeight="1" x14ac:dyDescent="0.25">
      <c r="A302" s="178"/>
      <c r="B302" s="178"/>
      <c r="C302" s="178"/>
      <c r="D302" s="178"/>
      <c r="E302" s="178"/>
      <c r="F302" s="178"/>
      <c r="G302" s="178"/>
      <c r="H302" s="178"/>
      <c r="I302" s="178"/>
      <c r="J302" s="178"/>
      <c r="K302" s="178"/>
      <c r="L302" s="178"/>
      <c r="M302" s="178"/>
      <c r="N302" s="178"/>
      <c r="O302" s="178"/>
      <c r="P302" s="178"/>
      <c r="Q302" s="178"/>
      <c r="R302" s="178"/>
      <c r="S302" s="178"/>
      <c r="T302" s="178"/>
      <c r="U302" s="178"/>
      <c r="V302" s="178"/>
      <c r="W302" s="178"/>
      <c r="X302" s="178"/>
      <c r="Y302" s="178"/>
      <c r="Z302" s="178"/>
      <c r="AA302" s="178"/>
      <c r="AB302" s="178"/>
      <c r="AC302" s="178"/>
      <c r="AD302" s="178"/>
      <c r="AE302" s="178"/>
      <c r="AF302" s="178"/>
      <c r="AG302" s="178"/>
      <c r="AH302" s="178"/>
      <c r="AI302" s="178"/>
      <c r="AJ302" s="178"/>
      <c r="AK302" s="178"/>
      <c r="AL302" s="178"/>
      <c r="AM302" s="178"/>
      <c r="AN302" s="178"/>
      <c r="AO302" s="178"/>
      <c r="AP302" s="178"/>
      <c r="AQ302" s="178"/>
      <c r="AR302" s="178"/>
      <c r="AS302" s="178"/>
      <c r="AT302" s="178"/>
      <c r="AU302" s="178"/>
      <c r="AV302" s="178"/>
      <c r="AW302" s="178"/>
      <c r="AX302" s="178"/>
      <c r="AY302" s="178"/>
      <c r="AZ302" s="178"/>
      <c r="BA302" s="178"/>
      <c r="BB302" s="178"/>
      <c r="BC302" s="178"/>
      <c r="BD302" s="178"/>
      <c r="BE302" s="178"/>
      <c r="BF302" s="178"/>
      <c r="BG302" s="178"/>
      <c r="BH302" s="178"/>
      <c r="BI302" s="178"/>
      <c r="BJ302" s="178"/>
      <c r="BK302" s="178"/>
      <c r="BL302" s="178"/>
      <c r="BM302" s="178"/>
      <c r="BN302" s="178"/>
      <c r="BO302" s="178"/>
      <c r="BP302" s="178"/>
      <c r="BQ302" s="178"/>
      <c r="BR302" s="178"/>
      <c r="BS302" s="178"/>
      <c r="BT302" s="178"/>
      <c r="BU302" s="178"/>
      <c r="BV302" s="178"/>
      <c r="BW302" s="178"/>
      <c r="BX302" s="178"/>
      <c r="BY302" s="178"/>
      <c r="BZ302" s="178"/>
      <c r="CA302" s="178"/>
      <c r="CB302" s="178"/>
      <c r="CC302" s="178"/>
      <c r="CD302" s="178"/>
      <c r="CE302" s="178"/>
      <c r="CF302" s="178"/>
      <c r="CG302" s="178"/>
      <c r="CH302" s="178"/>
      <c r="CI302" s="178"/>
      <c r="CJ302" s="178"/>
      <c r="CK302" s="178"/>
      <c r="CL302" s="178"/>
      <c r="CM302" s="178"/>
      <c r="CN302" s="178"/>
      <c r="CO302" s="178"/>
      <c r="CP302" s="178"/>
      <c r="CQ302" s="178"/>
      <c r="CR302" s="178"/>
      <c r="CS302" s="178"/>
      <c r="CT302" s="178"/>
      <c r="CU302" s="178"/>
      <c r="CV302" s="178"/>
      <c r="CW302" s="178"/>
      <c r="CX302" s="178"/>
      <c r="CY302" s="178"/>
      <c r="CZ302" s="178"/>
      <c r="DA302" s="178"/>
      <c r="DB302" s="178"/>
      <c r="DC302" s="178"/>
      <c r="DD302" s="178"/>
      <c r="DE302" s="178"/>
      <c r="DF302" s="178"/>
      <c r="DG302" s="178"/>
      <c r="DH302" s="178"/>
      <c r="DI302" s="178"/>
      <c r="DJ302" s="178"/>
      <c r="DK302" s="178"/>
      <c r="DL302" s="178"/>
      <c r="DM302" s="178"/>
      <c r="DN302" s="178"/>
      <c r="DO302" s="178"/>
      <c r="DP302" s="178"/>
      <c r="DQ302" s="178"/>
      <c r="DR302" s="178"/>
      <c r="DS302" s="178"/>
      <c r="DT302" s="178"/>
      <c r="DU302" s="178"/>
      <c r="DV302" s="178"/>
      <c r="DW302" s="178"/>
    </row>
    <row r="303" spans="1:127" ht="12" customHeight="1" x14ac:dyDescent="0.25">
      <c r="A303" s="178"/>
      <c r="B303" s="178"/>
      <c r="C303" s="178"/>
      <c r="D303" s="178"/>
      <c r="E303" s="178"/>
      <c r="F303" s="178"/>
      <c r="G303" s="178"/>
      <c r="H303" s="178"/>
      <c r="I303" s="178"/>
      <c r="J303" s="178"/>
      <c r="K303" s="178"/>
      <c r="L303" s="178"/>
      <c r="M303" s="178"/>
      <c r="N303" s="178"/>
      <c r="O303" s="178"/>
      <c r="P303" s="178"/>
      <c r="Q303" s="178"/>
      <c r="R303" s="178"/>
      <c r="S303" s="178"/>
      <c r="T303" s="178"/>
      <c r="U303" s="178"/>
      <c r="V303" s="178"/>
      <c r="W303" s="178"/>
      <c r="X303" s="178"/>
      <c r="Y303" s="178"/>
      <c r="Z303" s="178"/>
      <c r="AA303" s="178"/>
      <c r="AB303" s="178"/>
      <c r="AC303" s="178"/>
      <c r="AD303" s="178"/>
      <c r="AE303" s="178"/>
      <c r="AF303" s="178"/>
      <c r="AG303" s="178"/>
      <c r="AH303" s="178"/>
      <c r="AI303" s="178"/>
      <c r="AJ303" s="178"/>
      <c r="AK303" s="178"/>
      <c r="AL303" s="178"/>
      <c r="AM303" s="178"/>
      <c r="AN303" s="178"/>
      <c r="AO303" s="178"/>
      <c r="AP303" s="178"/>
      <c r="AQ303" s="178"/>
      <c r="AR303" s="178"/>
      <c r="AS303" s="178"/>
      <c r="AT303" s="178"/>
      <c r="AU303" s="178"/>
      <c r="AV303" s="178"/>
      <c r="AW303" s="178"/>
      <c r="AX303" s="178"/>
      <c r="AY303" s="178"/>
      <c r="AZ303" s="178"/>
      <c r="BA303" s="178"/>
      <c r="BB303" s="178"/>
      <c r="BC303" s="178"/>
      <c r="BD303" s="178"/>
      <c r="BE303" s="178"/>
      <c r="BF303" s="178"/>
      <c r="BG303" s="178"/>
      <c r="BH303" s="178"/>
      <c r="BI303" s="178"/>
      <c r="BJ303" s="178"/>
      <c r="BK303" s="178"/>
      <c r="BL303" s="178"/>
      <c r="BM303" s="178"/>
      <c r="BN303" s="178"/>
      <c r="BO303" s="178"/>
      <c r="BP303" s="178"/>
      <c r="BQ303" s="178"/>
      <c r="BR303" s="178"/>
      <c r="BS303" s="178"/>
      <c r="BT303" s="178"/>
      <c r="BU303" s="178"/>
      <c r="BV303" s="178"/>
      <c r="BW303" s="178"/>
      <c r="BX303" s="178"/>
      <c r="BY303" s="178"/>
      <c r="BZ303" s="178"/>
      <c r="CA303" s="178"/>
      <c r="CB303" s="178"/>
      <c r="CC303" s="178"/>
      <c r="CD303" s="178"/>
      <c r="CE303" s="178"/>
      <c r="CF303" s="178"/>
      <c r="CG303" s="178"/>
      <c r="CH303" s="178"/>
      <c r="CI303" s="178"/>
      <c r="CJ303" s="178"/>
      <c r="CK303" s="178"/>
      <c r="CL303" s="178"/>
      <c r="CM303" s="178"/>
      <c r="CN303" s="178"/>
      <c r="CO303" s="178"/>
      <c r="CP303" s="178"/>
      <c r="CQ303" s="178"/>
      <c r="CR303" s="178"/>
      <c r="CS303" s="178"/>
      <c r="CT303" s="178"/>
      <c r="CU303" s="178"/>
      <c r="CV303" s="178"/>
      <c r="CW303" s="178"/>
      <c r="CX303" s="178"/>
      <c r="CY303" s="178"/>
      <c r="CZ303" s="178"/>
      <c r="DA303" s="178"/>
      <c r="DB303" s="178"/>
      <c r="DC303" s="178"/>
      <c r="DD303" s="178"/>
      <c r="DE303" s="178"/>
      <c r="DF303" s="178"/>
      <c r="DG303" s="178"/>
      <c r="DH303" s="178"/>
      <c r="DI303" s="178"/>
      <c r="DJ303" s="178"/>
      <c r="DK303" s="178"/>
      <c r="DL303" s="178"/>
      <c r="DM303" s="178"/>
      <c r="DN303" s="178"/>
      <c r="DO303" s="178"/>
      <c r="DP303" s="178"/>
      <c r="DQ303" s="178"/>
      <c r="DR303" s="178"/>
      <c r="DS303" s="178"/>
      <c r="DT303" s="178"/>
      <c r="DU303" s="178"/>
      <c r="DV303" s="178"/>
      <c r="DW303" s="178"/>
    </row>
    <row r="304" spans="1:127" ht="12" customHeight="1" x14ac:dyDescent="0.25">
      <c r="A304" s="178"/>
      <c r="B304" s="178"/>
      <c r="C304" s="178"/>
      <c r="D304" s="178"/>
      <c r="E304" s="178"/>
      <c r="F304" s="178"/>
      <c r="G304" s="178"/>
      <c r="H304" s="178"/>
      <c r="I304" s="178"/>
      <c r="J304" s="178"/>
      <c r="K304" s="178"/>
      <c r="L304" s="178"/>
      <c r="M304" s="178"/>
      <c r="N304" s="178"/>
      <c r="O304" s="178"/>
      <c r="P304" s="178"/>
      <c r="Q304" s="178"/>
      <c r="R304" s="178"/>
      <c r="S304" s="178"/>
      <c r="T304" s="178"/>
      <c r="U304" s="178"/>
      <c r="V304" s="178"/>
      <c r="W304" s="178"/>
      <c r="X304" s="178"/>
      <c r="Y304" s="178"/>
      <c r="Z304" s="178"/>
      <c r="AA304" s="178"/>
      <c r="AB304" s="178"/>
      <c r="AC304" s="178"/>
      <c r="AD304" s="178"/>
      <c r="AE304" s="178"/>
      <c r="AF304" s="178"/>
      <c r="AG304" s="178"/>
      <c r="AH304" s="178"/>
      <c r="AI304" s="178"/>
      <c r="AJ304" s="178"/>
      <c r="AK304" s="178"/>
      <c r="AL304" s="178"/>
      <c r="AM304" s="178"/>
      <c r="AN304" s="178"/>
      <c r="AO304" s="178"/>
      <c r="AP304" s="178"/>
      <c r="AQ304" s="178"/>
      <c r="AR304" s="178"/>
      <c r="AS304" s="178"/>
      <c r="AT304" s="178"/>
      <c r="AU304" s="178"/>
      <c r="AV304" s="178"/>
      <c r="AW304" s="178"/>
      <c r="AX304" s="178"/>
      <c r="AY304" s="178"/>
      <c r="AZ304" s="178"/>
      <c r="BA304" s="178"/>
      <c r="BB304" s="178"/>
      <c r="BC304" s="178"/>
      <c r="BD304" s="178"/>
      <c r="BE304" s="178"/>
      <c r="BF304" s="178"/>
      <c r="BG304" s="178"/>
      <c r="BH304" s="178"/>
      <c r="BI304" s="178"/>
      <c r="BJ304" s="178"/>
      <c r="BK304" s="178"/>
      <c r="BL304" s="178"/>
      <c r="BM304" s="178"/>
      <c r="BN304" s="178"/>
      <c r="BO304" s="178"/>
      <c r="BP304" s="178"/>
      <c r="BQ304" s="178"/>
      <c r="BR304" s="178"/>
      <c r="BS304" s="178"/>
      <c r="BT304" s="178"/>
      <c r="BU304" s="178"/>
      <c r="BV304" s="178"/>
      <c r="BW304" s="178"/>
      <c r="BX304" s="178"/>
      <c r="BY304" s="178"/>
      <c r="BZ304" s="178"/>
      <c r="CA304" s="178"/>
      <c r="CB304" s="178"/>
      <c r="CC304" s="178"/>
      <c r="CD304" s="178"/>
      <c r="CE304" s="178"/>
      <c r="CF304" s="178"/>
      <c r="CG304" s="178"/>
      <c r="CH304" s="178"/>
      <c r="CI304" s="178"/>
      <c r="CJ304" s="178"/>
      <c r="CK304" s="178"/>
      <c r="CL304" s="178"/>
      <c r="CM304" s="178"/>
      <c r="CN304" s="178"/>
      <c r="CO304" s="178"/>
      <c r="CP304" s="178"/>
      <c r="CQ304" s="178"/>
      <c r="CR304" s="178"/>
      <c r="CS304" s="178"/>
      <c r="CT304" s="178"/>
      <c r="CU304" s="178"/>
      <c r="CV304" s="178"/>
      <c r="CW304" s="178"/>
      <c r="CX304" s="178"/>
      <c r="CY304" s="178"/>
      <c r="CZ304" s="178"/>
      <c r="DA304" s="178"/>
      <c r="DB304" s="178"/>
      <c r="DC304" s="178"/>
      <c r="DD304" s="178"/>
      <c r="DE304" s="178"/>
      <c r="DF304" s="178"/>
      <c r="DG304" s="178"/>
      <c r="DH304" s="178"/>
      <c r="DI304" s="178"/>
      <c r="DJ304" s="178"/>
      <c r="DK304" s="178"/>
      <c r="DL304" s="178"/>
      <c r="DM304" s="178"/>
      <c r="DN304" s="178"/>
      <c r="DO304" s="178"/>
      <c r="DP304" s="178"/>
      <c r="DQ304" s="178"/>
      <c r="DR304" s="178"/>
      <c r="DS304" s="178"/>
      <c r="DT304" s="178"/>
      <c r="DU304" s="178"/>
      <c r="DV304" s="178"/>
      <c r="DW304" s="178"/>
    </row>
    <row r="305" spans="1:127" ht="12" customHeight="1" x14ac:dyDescent="0.25">
      <c r="A305" s="178"/>
      <c r="B305" s="178"/>
      <c r="C305" s="178"/>
      <c r="D305" s="178"/>
      <c r="E305" s="178"/>
      <c r="F305" s="178"/>
      <c r="G305" s="178"/>
      <c r="H305" s="178"/>
      <c r="I305" s="178"/>
      <c r="J305" s="178"/>
      <c r="K305" s="178"/>
      <c r="L305" s="178"/>
      <c r="M305" s="178"/>
      <c r="N305" s="178"/>
      <c r="O305" s="178"/>
      <c r="P305" s="178"/>
      <c r="Q305" s="178"/>
      <c r="R305" s="178"/>
      <c r="S305" s="178"/>
      <c r="T305" s="178"/>
      <c r="U305" s="178"/>
      <c r="V305" s="178"/>
      <c r="W305" s="178"/>
      <c r="X305" s="178"/>
      <c r="Y305" s="178"/>
      <c r="Z305" s="178"/>
      <c r="AA305" s="178"/>
      <c r="AB305" s="178"/>
      <c r="AC305" s="178"/>
      <c r="AD305" s="178"/>
      <c r="AE305" s="178"/>
      <c r="AF305" s="178"/>
      <c r="AG305" s="178"/>
      <c r="AH305" s="178"/>
      <c r="AI305" s="178"/>
      <c r="AJ305" s="178"/>
      <c r="AK305" s="178"/>
      <c r="AL305" s="178"/>
      <c r="AM305" s="178"/>
      <c r="AN305" s="178"/>
      <c r="AO305" s="178"/>
      <c r="AP305" s="178"/>
      <c r="AQ305" s="178"/>
      <c r="AR305" s="178"/>
      <c r="AS305" s="178"/>
      <c r="AT305" s="178"/>
      <c r="AU305" s="178"/>
      <c r="AV305" s="178"/>
      <c r="AW305" s="178"/>
      <c r="AX305" s="178"/>
      <c r="AY305" s="178"/>
      <c r="AZ305" s="178"/>
      <c r="BA305" s="178"/>
      <c r="BB305" s="178"/>
      <c r="BC305" s="178"/>
      <c r="BD305" s="178"/>
      <c r="BE305" s="178"/>
      <c r="BF305" s="178"/>
      <c r="BG305" s="178"/>
      <c r="BH305" s="178"/>
      <c r="BI305" s="178"/>
      <c r="BJ305" s="178"/>
      <c r="BK305" s="178"/>
      <c r="BL305" s="178"/>
      <c r="BM305" s="178"/>
      <c r="BN305" s="178"/>
      <c r="BO305" s="178"/>
      <c r="BP305" s="178"/>
      <c r="BQ305" s="178"/>
      <c r="BR305" s="178"/>
      <c r="BS305" s="178"/>
      <c r="BT305" s="178"/>
      <c r="BU305" s="178"/>
      <c r="BV305" s="178"/>
      <c r="BW305" s="178"/>
      <c r="BX305" s="178"/>
      <c r="BY305" s="178"/>
      <c r="BZ305" s="178"/>
      <c r="CA305" s="178"/>
      <c r="CB305" s="178"/>
      <c r="CC305" s="178"/>
      <c r="CD305" s="178"/>
      <c r="CE305" s="178"/>
      <c r="CF305" s="178"/>
      <c r="CG305" s="178"/>
      <c r="CH305" s="178"/>
      <c r="CI305" s="178"/>
      <c r="CJ305" s="178"/>
      <c r="CK305" s="178"/>
      <c r="CL305" s="178"/>
      <c r="CM305" s="178"/>
      <c r="CN305" s="178"/>
      <c r="CO305" s="178"/>
      <c r="CP305" s="178"/>
      <c r="CQ305" s="178"/>
      <c r="CR305" s="178"/>
      <c r="CS305" s="178"/>
      <c r="CT305" s="178"/>
      <c r="CU305" s="178"/>
      <c r="CV305" s="178"/>
      <c r="CW305" s="178"/>
      <c r="CX305" s="178"/>
      <c r="CY305" s="178"/>
      <c r="CZ305" s="178"/>
      <c r="DA305" s="178"/>
      <c r="DB305" s="178"/>
      <c r="DC305" s="178"/>
      <c r="DD305" s="178"/>
      <c r="DE305" s="178"/>
      <c r="DF305" s="178"/>
      <c r="DG305" s="178"/>
      <c r="DH305" s="178"/>
      <c r="DI305" s="178"/>
      <c r="DJ305" s="178"/>
      <c r="DK305" s="178"/>
      <c r="DL305" s="178"/>
      <c r="DM305" s="178"/>
      <c r="DN305" s="178"/>
      <c r="DO305" s="178"/>
      <c r="DP305" s="178"/>
      <c r="DQ305" s="178"/>
      <c r="DR305" s="178"/>
      <c r="DS305" s="178"/>
      <c r="DT305" s="178"/>
      <c r="DU305" s="178"/>
      <c r="DV305" s="178"/>
      <c r="DW305" s="178"/>
    </row>
    <row r="306" spans="1:127" ht="12" customHeight="1" x14ac:dyDescent="0.25">
      <c r="A306" s="178"/>
      <c r="B306" s="178"/>
      <c r="C306" s="178"/>
      <c r="D306" s="178"/>
      <c r="E306" s="178"/>
      <c r="F306" s="178"/>
      <c r="G306" s="178"/>
      <c r="H306" s="178"/>
      <c r="I306" s="178"/>
      <c r="J306" s="178"/>
      <c r="K306" s="178"/>
      <c r="L306" s="178"/>
      <c r="M306" s="178"/>
      <c r="N306" s="178"/>
      <c r="O306" s="178"/>
      <c r="P306" s="178"/>
      <c r="Q306" s="178"/>
      <c r="R306" s="178"/>
      <c r="S306" s="178"/>
      <c r="T306" s="178"/>
      <c r="U306" s="178"/>
      <c r="V306" s="178"/>
      <c r="W306" s="178"/>
      <c r="X306" s="178"/>
      <c r="Y306" s="178"/>
      <c r="Z306" s="178"/>
      <c r="AA306" s="178"/>
      <c r="AB306" s="178"/>
      <c r="AC306" s="178"/>
      <c r="AD306" s="178"/>
      <c r="AE306" s="178"/>
      <c r="AF306" s="178"/>
      <c r="AG306" s="178"/>
      <c r="AH306" s="178"/>
      <c r="AI306" s="178"/>
      <c r="AJ306" s="178"/>
      <c r="AK306" s="178"/>
      <c r="AL306" s="178"/>
      <c r="AM306" s="178"/>
      <c r="AN306" s="178"/>
      <c r="AO306" s="178"/>
      <c r="AP306" s="178"/>
      <c r="AQ306" s="178"/>
      <c r="AR306" s="178"/>
      <c r="AS306" s="178"/>
      <c r="AT306" s="178"/>
      <c r="AU306" s="178"/>
      <c r="AV306" s="178"/>
      <c r="AW306" s="178"/>
      <c r="AX306" s="178"/>
      <c r="AY306" s="178"/>
      <c r="AZ306" s="178"/>
      <c r="BA306" s="178"/>
      <c r="BB306" s="178"/>
      <c r="BC306" s="178"/>
      <c r="BD306" s="178"/>
      <c r="BE306" s="178"/>
      <c r="BF306" s="178"/>
      <c r="BG306" s="178"/>
      <c r="BH306" s="178"/>
      <c r="BI306" s="178"/>
      <c r="BJ306" s="178"/>
      <c r="BK306" s="178"/>
      <c r="BL306" s="178"/>
      <c r="BM306" s="178"/>
      <c r="BN306" s="178"/>
      <c r="BO306" s="178"/>
      <c r="BP306" s="178"/>
      <c r="BQ306" s="178"/>
      <c r="BR306" s="178"/>
      <c r="BS306" s="178"/>
      <c r="BT306" s="178"/>
      <c r="BU306" s="178"/>
      <c r="BV306" s="178"/>
      <c r="BW306" s="178"/>
      <c r="BX306" s="178"/>
      <c r="BY306" s="178"/>
      <c r="BZ306" s="178"/>
      <c r="CA306" s="178"/>
      <c r="CB306" s="178"/>
      <c r="CC306" s="178"/>
      <c r="CD306" s="178"/>
      <c r="CE306" s="178"/>
      <c r="CF306" s="178"/>
      <c r="CG306" s="178"/>
      <c r="CH306" s="178"/>
      <c r="CI306" s="178"/>
      <c r="CJ306" s="178"/>
      <c r="CK306" s="178"/>
      <c r="CL306" s="178"/>
      <c r="CM306" s="178"/>
      <c r="CN306" s="178"/>
      <c r="CO306" s="178"/>
      <c r="CP306" s="178"/>
      <c r="CQ306" s="178"/>
      <c r="CR306" s="178"/>
      <c r="CS306" s="178"/>
      <c r="CT306" s="178"/>
      <c r="CU306" s="178"/>
      <c r="CV306" s="178"/>
      <c r="CW306" s="178"/>
      <c r="CX306" s="178"/>
      <c r="CY306" s="178"/>
      <c r="CZ306" s="178"/>
      <c r="DA306" s="178"/>
      <c r="DB306" s="178"/>
      <c r="DC306" s="178"/>
      <c r="DD306" s="178"/>
      <c r="DE306" s="178"/>
      <c r="DF306" s="178"/>
      <c r="DG306" s="178"/>
      <c r="DH306" s="178"/>
      <c r="DI306" s="178"/>
      <c r="DJ306" s="178"/>
      <c r="DK306" s="178"/>
      <c r="DL306" s="178"/>
      <c r="DM306" s="178"/>
      <c r="DN306" s="178"/>
      <c r="DO306" s="178"/>
      <c r="DP306" s="178"/>
      <c r="DQ306" s="178"/>
      <c r="DR306" s="178"/>
      <c r="DS306" s="178"/>
      <c r="DT306" s="178"/>
      <c r="DU306" s="178"/>
      <c r="DV306" s="178"/>
      <c r="DW306" s="178"/>
    </row>
    <row r="307" spans="1:127" ht="12" customHeight="1" x14ac:dyDescent="0.25">
      <c r="A307" s="178"/>
      <c r="B307" s="178"/>
      <c r="C307" s="178"/>
      <c r="D307" s="178"/>
      <c r="E307" s="178"/>
      <c r="F307" s="178"/>
      <c r="G307" s="178"/>
      <c r="H307" s="178"/>
      <c r="I307" s="178"/>
      <c r="J307" s="178"/>
      <c r="K307" s="178"/>
      <c r="L307" s="178"/>
      <c r="M307" s="178"/>
      <c r="N307" s="178"/>
      <c r="O307" s="178"/>
      <c r="P307" s="178"/>
      <c r="Q307" s="178"/>
      <c r="R307" s="178"/>
      <c r="S307" s="178"/>
      <c r="T307" s="178"/>
      <c r="U307" s="178"/>
      <c r="V307" s="178"/>
      <c r="W307" s="178"/>
      <c r="X307" s="178"/>
      <c r="Y307" s="178"/>
      <c r="Z307" s="178"/>
      <c r="AA307" s="178"/>
      <c r="AB307" s="178"/>
      <c r="AC307" s="178"/>
      <c r="AD307" s="178"/>
      <c r="AE307" s="178"/>
      <c r="AF307" s="178"/>
      <c r="AG307" s="178"/>
      <c r="AH307" s="178"/>
      <c r="AI307" s="178"/>
      <c r="AJ307" s="178"/>
      <c r="AK307" s="178"/>
      <c r="AL307" s="178"/>
      <c r="AM307" s="178"/>
      <c r="AN307" s="178"/>
      <c r="AO307" s="178"/>
      <c r="AP307" s="178"/>
      <c r="AQ307" s="178"/>
      <c r="AR307" s="178"/>
      <c r="AS307" s="178"/>
      <c r="AT307" s="178"/>
      <c r="AU307" s="178"/>
      <c r="AV307" s="178"/>
      <c r="AW307" s="178"/>
      <c r="AX307" s="178"/>
      <c r="AY307" s="178"/>
      <c r="AZ307" s="178"/>
      <c r="BA307" s="178"/>
      <c r="BB307" s="178"/>
      <c r="BC307" s="178"/>
      <c r="BD307" s="178"/>
      <c r="BE307" s="178"/>
      <c r="BF307" s="178"/>
      <c r="BG307" s="178"/>
      <c r="BH307" s="178"/>
      <c r="BI307" s="178"/>
      <c r="BJ307" s="178"/>
      <c r="BK307" s="178"/>
      <c r="BL307" s="178"/>
      <c r="BM307" s="178"/>
      <c r="BN307" s="178"/>
      <c r="BO307" s="178"/>
      <c r="BP307" s="178"/>
      <c r="BQ307" s="178"/>
      <c r="BR307" s="178"/>
      <c r="BS307" s="178"/>
      <c r="BT307" s="178"/>
      <c r="BU307" s="178"/>
      <c r="BV307" s="178"/>
      <c r="BW307" s="178"/>
      <c r="BX307" s="178"/>
      <c r="BY307" s="178"/>
      <c r="BZ307" s="178"/>
      <c r="CA307" s="178"/>
      <c r="CB307" s="178"/>
      <c r="CC307" s="178"/>
      <c r="CD307" s="178"/>
      <c r="CE307" s="178"/>
      <c r="CF307" s="178"/>
      <c r="CG307" s="178"/>
      <c r="CH307" s="178"/>
      <c r="CI307" s="178"/>
      <c r="CJ307" s="178"/>
      <c r="CK307" s="178"/>
      <c r="CL307" s="178"/>
      <c r="CM307" s="178"/>
      <c r="CN307" s="178"/>
      <c r="CO307" s="178"/>
      <c r="CP307" s="178"/>
      <c r="CQ307" s="178"/>
      <c r="CR307" s="178"/>
      <c r="CS307" s="178"/>
      <c r="CT307" s="178"/>
      <c r="CU307" s="178"/>
      <c r="CV307" s="178"/>
      <c r="CW307" s="178"/>
      <c r="CX307" s="178"/>
      <c r="CY307" s="178"/>
      <c r="CZ307" s="178"/>
      <c r="DA307" s="178"/>
      <c r="DB307" s="178"/>
      <c r="DC307" s="178"/>
      <c r="DD307" s="178"/>
      <c r="DE307" s="178"/>
      <c r="DF307" s="178"/>
      <c r="DG307" s="178"/>
      <c r="DH307" s="178"/>
      <c r="DI307" s="178"/>
      <c r="DJ307" s="178"/>
      <c r="DK307" s="178"/>
      <c r="DL307" s="178"/>
      <c r="DM307" s="178"/>
      <c r="DN307" s="178"/>
      <c r="DO307" s="178"/>
      <c r="DP307" s="178"/>
      <c r="DQ307" s="178"/>
      <c r="DR307" s="178"/>
      <c r="DS307" s="178"/>
      <c r="DT307" s="178"/>
      <c r="DU307" s="178"/>
      <c r="DV307" s="178"/>
      <c r="DW307" s="178"/>
    </row>
    <row r="308" spans="1:127" ht="12" customHeight="1" x14ac:dyDescent="0.25">
      <c r="A308" s="178"/>
      <c r="B308" s="178"/>
      <c r="C308" s="178"/>
      <c r="D308" s="178"/>
      <c r="E308" s="178"/>
      <c r="F308" s="178"/>
      <c r="G308" s="178"/>
      <c r="H308" s="178"/>
      <c r="I308" s="178"/>
      <c r="J308" s="178"/>
      <c r="K308" s="178"/>
      <c r="L308" s="178"/>
      <c r="M308" s="178"/>
      <c r="N308" s="178"/>
      <c r="O308" s="178"/>
      <c r="P308" s="178"/>
      <c r="Q308" s="178"/>
      <c r="R308" s="178"/>
      <c r="S308" s="178"/>
      <c r="T308" s="178"/>
      <c r="U308" s="178"/>
      <c r="V308" s="178"/>
      <c r="W308" s="178"/>
      <c r="X308" s="178"/>
      <c r="Y308" s="178"/>
      <c r="Z308" s="178"/>
      <c r="AA308" s="178"/>
      <c r="AB308" s="178"/>
      <c r="AC308" s="178"/>
      <c r="AD308" s="178"/>
      <c r="AE308" s="178"/>
      <c r="AF308" s="178"/>
      <c r="AG308" s="178"/>
      <c r="AH308" s="178"/>
      <c r="AI308" s="178"/>
      <c r="AJ308" s="178"/>
      <c r="AK308" s="178"/>
      <c r="AL308" s="178"/>
      <c r="AM308" s="178"/>
      <c r="AN308" s="178"/>
      <c r="AO308" s="178"/>
      <c r="AP308" s="178"/>
      <c r="AQ308" s="178"/>
      <c r="AR308" s="178"/>
      <c r="AS308" s="178"/>
      <c r="AT308" s="178"/>
      <c r="AU308" s="178"/>
      <c r="AV308" s="178"/>
      <c r="AW308" s="178"/>
      <c r="AX308" s="178"/>
      <c r="AY308" s="178"/>
      <c r="AZ308" s="178"/>
      <c r="BA308" s="178"/>
      <c r="BB308" s="178"/>
      <c r="BC308" s="178"/>
      <c r="BD308" s="178"/>
      <c r="BE308" s="178"/>
      <c r="BF308" s="178"/>
      <c r="BG308" s="178"/>
      <c r="BH308" s="178"/>
      <c r="BI308" s="178"/>
      <c r="BJ308" s="178"/>
      <c r="BK308" s="178"/>
      <c r="BL308" s="178"/>
      <c r="BM308" s="178"/>
      <c r="BN308" s="178"/>
      <c r="BO308" s="178"/>
      <c r="BP308" s="178"/>
      <c r="BQ308" s="178"/>
      <c r="BR308" s="178"/>
      <c r="BS308" s="178"/>
      <c r="BT308" s="178"/>
      <c r="BU308" s="178"/>
      <c r="BV308" s="178"/>
      <c r="BW308" s="178"/>
      <c r="BX308" s="178"/>
      <c r="BY308" s="178"/>
      <c r="BZ308" s="178"/>
      <c r="CA308" s="178"/>
      <c r="CB308" s="178"/>
      <c r="CC308" s="178"/>
      <c r="CD308" s="178"/>
      <c r="CE308" s="178"/>
      <c r="CF308" s="178"/>
      <c r="CG308" s="178"/>
      <c r="CH308" s="178"/>
      <c r="CI308" s="178"/>
      <c r="CJ308" s="178"/>
      <c r="CK308" s="178"/>
      <c r="CL308" s="178"/>
      <c r="CM308" s="178"/>
      <c r="CN308" s="178"/>
      <c r="CO308" s="178"/>
      <c r="CP308" s="178"/>
      <c r="CQ308" s="178"/>
      <c r="CR308" s="178"/>
      <c r="CS308" s="178"/>
      <c r="CT308" s="178"/>
      <c r="CU308" s="178"/>
      <c r="CV308" s="178"/>
      <c r="CW308" s="178"/>
      <c r="CX308" s="178"/>
      <c r="CY308" s="178"/>
      <c r="CZ308" s="178"/>
      <c r="DA308" s="178"/>
      <c r="DB308" s="178"/>
      <c r="DC308" s="178"/>
      <c r="DD308" s="178"/>
      <c r="DE308" s="178"/>
      <c r="DF308" s="178"/>
      <c r="DG308" s="178"/>
      <c r="DH308" s="178"/>
      <c r="DI308" s="178"/>
      <c r="DJ308" s="178"/>
      <c r="DK308" s="178"/>
      <c r="DL308" s="178"/>
      <c r="DM308" s="178"/>
      <c r="DN308" s="178"/>
      <c r="DO308" s="178"/>
      <c r="DP308" s="178"/>
      <c r="DQ308" s="178"/>
      <c r="DR308" s="178"/>
      <c r="DS308" s="178"/>
      <c r="DT308" s="178"/>
      <c r="DU308" s="178"/>
      <c r="DV308" s="178"/>
      <c r="DW308" s="178"/>
    </row>
    <row r="309" spans="1:127" ht="12" customHeight="1" x14ac:dyDescent="0.25">
      <c r="A309" s="178"/>
      <c r="B309" s="178"/>
      <c r="C309" s="178"/>
      <c r="D309" s="178"/>
      <c r="E309" s="178"/>
      <c r="F309" s="178"/>
      <c r="G309" s="178"/>
      <c r="H309" s="178"/>
      <c r="I309" s="178"/>
      <c r="J309" s="178"/>
      <c r="K309" s="178"/>
      <c r="L309" s="178"/>
      <c r="M309" s="178"/>
      <c r="N309" s="178"/>
      <c r="O309" s="178"/>
      <c r="P309" s="178"/>
      <c r="Q309" s="178"/>
      <c r="R309" s="178"/>
      <c r="S309" s="178"/>
      <c r="T309" s="178"/>
      <c r="U309" s="178"/>
      <c r="V309" s="178"/>
      <c r="W309" s="178"/>
      <c r="X309" s="178"/>
      <c r="Y309" s="178"/>
      <c r="Z309" s="178"/>
      <c r="AA309" s="178"/>
      <c r="AB309" s="178"/>
      <c r="AC309" s="178"/>
      <c r="AD309" s="178"/>
      <c r="AE309" s="178"/>
      <c r="AF309" s="178"/>
      <c r="AG309" s="178"/>
      <c r="AH309" s="178"/>
      <c r="AI309" s="178"/>
      <c r="AJ309" s="178"/>
      <c r="AK309" s="178"/>
      <c r="AL309" s="178"/>
      <c r="AM309" s="178"/>
      <c r="AN309" s="178"/>
      <c r="AO309" s="178"/>
      <c r="AP309" s="178"/>
      <c r="AQ309" s="178"/>
      <c r="AR309" s="178"/>
      <c r="AS309" s="178"/>
      <c r="AT309" s="178"/>
      <c r="AU309" s="178"/>
      <c r="AV309" s="178"/>
      <c r="AW309" s="178"/>
      <c r="AX309" s="178"/>
      <c r="AY309" s="178"/>
      <c r="AZ309" s="178"/>
      <c r="BA309" s="178"/>
      <c r="BB309" s="178"/>
      <c r="BC309" s="178"/>
      <c r="BD309" s="178"/>
      <c r="BE309" s="178"/>
      <c r="BF309" s="178"/>
      <c r="BG309" s="178"/>
      <c r="BH309" s="178"/>
      <c r="BI309" s="178"/>
      <c r="BJ309" s="178"/>
      <c r="BK309" s="178"/>
      <c r="BL309" s="178"/>
      <c r="BM309" s="178"/>
      <c r="BN309" s="178"/>
      <c r="BO309" s="178"/>
      <c r="BP309" s="178"/>
      <c r="BQ309" s="178"/>
      <c r="BR309" s="178"/>
      <c r="BS309" s="178"/>
      <c r="BT309" s="178"/>
      <c r="BU309" s="178"/>
      <c r="BV309" s="178"/>
      <c r="BW309" s="178"/>
      <c r="BX309" s="178"/>
      <c r="BY309" s="178"/>
      <c r="BZ309" s="178"/>
      <c r="CA309" s="178"/>
      <c r="CB309" s="178"/>
      <c r="CC309" s="178"/>
      <c r="CD309" s="178"/>
      <c r="CE309" s="178"/>
      <c r="CF309" s="178"/>
      <c r="CG309" s="178"/>
      <c r="CH309" s="178"/>
      <c r="CI309" s="178"/>
      <c r="CJ309" s="178"/>
      <c r="CK309" s="178"/>
      <c r="CL309" s="178"/>
      <c r="CM309" s="178"/>
      <c r="CN309" s="178"/>
      <c r="CO309" s="178"/>
      <c r="CP309" s="178"/>
      <c r="CQ309" s="178"/>
      <c r="CR309" s="178"/>
      <c r="CS309" s="178"/>
      <c r="CT309" s="178"/>
      <c r="CU309" s="178"/>
      <c r="CV309" s="178"/>
      <c r="CW309" s="178"/>
      <c r="CX309" s="178"/>
      <c r="CY309" s="178"/>
      <c r="CZ309" s="178"/>
      <c r="DA309" s="178"/>
      <c r="DB309" s="178"/>
      <c r="DC309" s="178"/>
      <c r="DD309" s="178"/>
      <c r="DE309" s="178"/>
      <c r="DF309" s="178"/>
      <c r="DG309" s="178"/>
      <c r="DH309" s="178"/>
      <c r="DI309" s="178"/>
      <c r="DJ309" s="178"/>
      <c r="DK309" s="178"/>
      <c r="DL309" s="178"/>
      <c r="DM309" s="178"/>
      <c r="DN309" s="178"/>
      <c r="DO309" s="178"/>
      <c r="DP309" s="178"/>
      <c r="DQ309" s="178"/>
      <c r="DR309" s="178"/>
      <c r="DS309" s="178"/>
      <c r="DT309" s="178"/>
      <c r="DU309" s="178"/>
      <c r="DV309" s="178"/>
      <c r="DW309" s="178"/>
    </row>
    <row r="310" spans="1:127" ht="12" customHeight="1" x14ac:dyDescent="0.25">
      <c r="A310" s="178"/>
      <c r="B310" s="178"/>
      <c r="C310" s="178"/>
      <c r="D310" s="178"/>
      <c r="E310" s="178"/>
      <c r="F310" s="178"/>
      <c r="G310" s="178"/>
      <c r="H310" s="178"/>
      <c r="I310" s="178"/>
      <c r="J310" s="178"/>
      <c r="K310" s="178"/>
      <c r="L310" s="178"/>
      <c r="M310" s="178"/>
      <c r="N310" s="178"/>
      <c r="O310" s="178"/>
      <c r="P310" s="178"/>
      <c r="Q310" s="178"/>
      <c r="R310" s="178"/>
      <c r="S310" s="178"/>
      <c r="T310" s="178"/>
      <c r="U310" s="178"/>
      <c r="V310" s="178"/>
      <c r="W310" s="178"/>
      <c r="X310" s="178"/>
      <c r="Y310" s="178"/>
      <c r="Z310" s="178"/>
      <c r="AA310" s="178"/>
      <c r="AB310" s="178"/>
      <c r="AC310" s="178"/>
      <c r="AD310" s="178"/>
      <c r="AE310" s="178"/>
      <c r="AF310" s="178"/>
      <c r="AG310" s="178"/>
      <c r="AH310" s="178"/>
      <c r="AI310" s="178"/>
      <c r="AJ310" s="178"/>
      <c r="AK310" s="178"/>
      <c r="AL310" s="178"/>
      <c r="AM310" s="178"/>
      <c r="AN310" s="178"/>
      <c r="AO310" s="178"/>
      <c r="AP310" s="178"/>
      <c r="AQ310" s="178"/>
      <c r="AR310" s="178"/>
      <c r="AS310" s="178"/>
      <c r="AT310" s="178"/>
      <c r="AU310" s="178"/>
      <c r="AV310" s="178"/>
      <c r="AW310" s="178"/>
      <c r="AX310" s="178"/>
      <c r="AY310" s="178"/>
      <c r="AZ310" s="178"/>
      <c r="BA310" s="178"/>
      <c r="BB310" s="178"/>
      <c r="BC310" s="178"/>
      <c r="BD310" s="178"/>
      <c r="BE310" s="178"/>
      <c r="BF310" s="178"/>
      <c r="BG310" s="178"/>
      <c r="BH310" s="178"/>
      <c r="BI310" s="178"/>
      <c r="BJ310" s="178"/>
      <c r="BK310" s="178"/>
      <c r="BL310" s="178"/>
      <c r="BM310" s="178"/>
      <c r="BN310" s="178"/>
      <c r="BO310" s="178"/>
      <c r="BP310" s="178"/>
      <c r="BQ310" s="178"/>
      <c r="BR310" s="178"/>
      <c r="BS310" s="178"/>
      <c r="BT310" s="178"/>
      <c r="BU310" s="178"/>
      <c r="BV310" s="178"/>
      <c r="BW310" s="178"/>
      <c r="BX310" s="178"/>
      <c r="BY310" s="178"/>
      <c r="BZ310" s="178"/>
      <c r="CA310" s="178"/>
      <c r="CB310" s="178"/>
      <c r="CC310" s="178"/>
      <c r="CD310" s="178"/>
      <c r="CE310" s="178"/>
      <c r="CF310" s="178"/>
      <c r="CG310" s="178"/>
      <c r="CH310" s="178"/>
      <c r="CI310" s="178"/>
      <c r="CJ310" s="178"/>
      <c r="CK310" s="178"/>
      <c r="CL310" s="178"/>
      <c r="CM310" s="178"/>
      <c r="CN310" s="178"/>
      <c r="CO310" s="178"/>
      <c r="CP310" s="178"/>
      <c r="CQ310" s="178"/>
      <c r="CR310" s="178"/>
      <c r="CS310" s="178"/>
      <c r="CT310" s="178"/>
      <c r="CU310" s="178"/>
      <c r="CV310" s="178"/>
      <c r="CW310" s="178"/>
      <c r="CX310" s="178"/>
      <c r="CY310" s="178"/>
      <c r="CZ310" s="178"/>
      <c r="DA310" s="178"/>
      <c r="DB310" s="178"/>
      <c r="DC310" s="178"/>
      <c r="DD310" s="178"/>
      <c r="DE310" s="178"/>
      <c r="DF310" s="178"/>
      <c r="DG310" s="178"/>
      <c r="DH310" s="178"/>
      <c r="DI310" s="178"/>
      <c r="DJ310" s="178"/>
      <c r="DK310" s="178"/>
      <c r="DL310" s="178"/>
      <c r="DM310" s="178"/>
      <c r="DN310" s="178"/>
      <c r="DO310" s="178"/>
      <c r="DP310" s="178"/>
      <c r="DQ310" s="178"/>
      <c r="DR310" s="178"/>
      <c r="DS310" s="178"/>
      <c r="DT310" s="178"/>
      <c r="DU310" s="178"/>
      <c r="DV310" s="178"/>
      <c r="DW310" s="178"/>
    </row>
    <row r="311" spans="1:127" ht="12" customHeight="1" x14ac:dyDescent="0.25">
      <c r="A311" s="178"/>
      <c r="B311" s="178"/>
      <c r="C311" s="178"/>
      <c r="D311" s="178"/>
      <c r="E311" s="178"/>
      <c r="F311" s="178"/>
      <c r="G311" s="178"/>
      <c r="H311" s="178"/>
      <c r="I311" s="178"/>
      <c r="J311" s="178"/>
      <c r="K311" s="178"/>
      <c r="L311" s="178"/>
      <c r="M311" s="178"/>
      <c r="N311" s="178"/>
      <c r="O311" s="178"/>
      <c r="P311" s="178"/>
      <c r="Q311" s="178"/>
      <c r="R311" s="178"/>
      <c r="S311" s="178"/>
      <c r="T311" s="178"/>
      <c r="U311" s="178"/>
      <c r="V311" s="178"/>
      <c r="W311" s="178"/>
      <c r="X311" s="178"/>
      <c r="Y311" s="178"/>
      <c r="Z311" s="178"/>
      <c r="AA311" s="178"/>
      <c r="AB311" s="178"/>
      <c r="AC311" s="178"/>
      <c r="AD311" s="178"/>
      <c r="AE311" s="178"/>
      <c r="AF311" s="178"/>
      <c r="AG311" s="178"/>
      <c r="AH311" s="178"/>
      <c r="AI311" s="178"/>
      <c r="AJ311" s="178"/>
      <c r="AK311" s="178"/>
      <c r="AL311" s="178"/>
      <c r="AM311" s="178"/>
      <c r="AN311" s="178"/>
      <c r="AO311" s="178"/>
      <c r="AP311" s="178"/>
      <c r="AQ311" s="178"/>
      <c r="AR311" s="178"/>
      <c r="AS311" s="178"/>
      <c r="AT311" s="178"/>
      <c r="AU311" s="178"/>
      <c r="AV311" s="178"/>
      <c r="AW311" s="178"/>
      <c r="AX311" s="178"/>
      <c r="AY311" s="178"/>
      <c r="AZ311" s="178"/>
      <c r="BA311" s="178"/>
      <c r="BB311" s="178"/>
      <c r="BC311" s="178"/>
      <c r="BD311" s="178"/>
      <c r="BE311" s="178"/>
      <c r="BF311" s="178"/>
      <c r="BG311" s="178"/>
      <c r="BH311" s="178"/>
      <c r="BI311" s="178"/>
      <c r="BJ311" s="178"/>
      <c r="BK311" s="178"/>
      <c r="BL311" s="178"/>
      <c r="BM311" s="178"/>
      <c r="BN311" s="178"/>
      <c r="BO311" s="178"/>
      <c r="BP311" s="178"/>
      <c r="BQ311" s="178"/>
      <c r="BR311" s="178"/>
      <c r="BS311" s="178"/>
      <c r="BT311" s="178"/>
      <c r="BU311" s="178"/>
      <c r="BV311" s="178"/>
      <c r="BW311" s="178"/>
      <c r="BX311" s="178"/>
      <c r="BY311" s="178"/>
      <c r="BZ311" s="178"/>
      <c r="CA311" s="178"/>
      <c r="CB311" s="178"/>
      <c r="CC311" s="178"/>
      <c r="CD311" s="178"/>
      <c r="CE311" s="178"/>
      <c r="CF311" s="178"/>
      <c r="CG311" s="178"/>
      <c r="CH311" s="178"/>
      <c r="CI311" s="178"/>
      <c r="CJ311" s="178"/>
      <c r="CK311" s="178"/>
      <c r="CL311" s="178"/>
      <c r="CM311" s="178"/>
      <c r="CN311" s="178"/>
      <c r="CO311" s="178"/>
      <c r="CP311" s="178"/>
      <c r="CQ311" s="178"/>
      <c r="CR311" s="178"/>
      <c r="CS311" s="178"/>
      <c r="CT311" s="178"/>
      <c r="CU311" s="178"/>
      <c r="CV311" s="178"/>
      <c r="CW311" s="178"/>
      <c r="CX311" s="178"/>
      <c r="CY311" s="178"/>
      <c r="CZ311" s="178"/>
      <c r="DA311" s="178"/>
      <c r="DB311" s="178"/>
      <c r="DC311" s="178"/>
      <c r="DD311" s="178"/>
      <c r="DE311" s="178"/>
      <c r="DF311" s="178"/>
      <c r="DG311" s="178"/>
      <c r="DH311" s="178"/>
      <c r="DI311" s="178"/>
      <c r="DJ311" s="178"/>
      <c r="DK311" s="178"/>
      <c r="DL311" s="178"/>
      <c r="DM311" s="178"/>
      <c r="DN311" s="178"/>
      <c r="DO311" s="178"/>
      <c r="DP311" s="178"/>
      <c r="DQ311" s="178"/>
      <c r="DR311" s="178"/>
      <c r="DS311" s="178"/>
      <c r="DT311" s="178"/>
      <c r="DU311" s="178"/>
      <c r="DV311" s="178"/>
      <c r="DW311" s="178"/>
    </row>
    <row r="312" spans="1:127" ht="12" customHeight="1" x14ac:dyDescent="0.25">
      <c r="A312" s="178"/>
      <c r="B312" s="178"/>
      <c r="C312" s="178"/>
      <c r="D312" s="178"/>
      <c r="E312" s="178"/>
      <c r="F312" s="178"/>
      <c r="G312" s="178"/>
      <c r="H312" s="178"/>
      <c r="I312" s="178"/>
      <c r="J312" s="178"/>
      <c r="K312" s="178"/>
      <c r="L312" s="178"/>
      <c r="M312" s="178"/>
      <c r="N312" s="178"/>
      <c r="O312" s="178"/>
      <c r="P312" s="178"/>
      <c r="Q312" s="178"/>
      <c r="R312" s="178"/>
      <c r="S312" s="178"/>
      <c r="T312" s="178"/>
      <c r="U312" s="178"/>
      <c r="V312" s="178"/>
      <c r="W312" s="178"/>
      <c r="X312" s="178"/>
      <c r="Y312" s="178"/>
      <c r="Z312" s="178"/>
      <c r="AA312" s="178"/>
      <c r="AB312" s="178"/>
      <c r="AC312" s="178"/>
      <c r="AD312" s="178"/>
      <c r="AE312" s="178"/>
      <c r="AF312" s="178"/>
      <c r="AG312" s="178"/>
      <c r="AH312" s="178"/>
      <c r="AI312" s="178"/>
      <c r="AJ312" s="178"/>
      <c r="AK312" s="178"/>
      <c r="AL312" s="178"/>
      <c r="AM312" s="178"/>
      <c r="AN312" s="178"/>
      <c r="AO312" s="178"/>
      <c r="AP312" s="178"/>
      <c r="AQ312" s="178"/>
      <c r="AR312" s="178"/>
      <c r="AS312" s="178"/>
      <c r="AT312" s="178"/>
      <c r="AU312" s="178"/>
      <c r="AV312" s="178"/>
      <c r="AW312" s="178"/>
      <c r="AX312" s="178"/>
      <c r="AY312" s="178"/>
      <c r="AZ312" s="178"/>
      <c r="BA312" s="178"/>
      <c r="BB312" s="178"/>
      <c r="BC312" s="178"/>
      <c r="BD312" s="178"/>
      <c r="BE312" s="178"/>
      <c r="BF312" s="178"/>
      <c r="BG312" s="178"/>
      <c r="BH312" s="178"/>
      <c r="BI312" s="178"/>
      <c r="BJ312" s="178"/>
      <c r="BK312" s="178"/>
      <c r="BL312" s="178"/>
      <c r="BM312" s="178"/>
      <c r="BN312" s="178"/>
      <c r="BO312" s="178"/>
      <c r="BP312" s="178"/>
      <c r="BQ312" s="178"/>
      <c r="BR312" s="178"/>
      <c r="BS312" s="178"/>
      <c r="BT312" s="178"/>
      <c r="BU312" s="178"/>
      <c r="BV312" s="178"/>
      <c r="BW312" s="178"/>
      <c r="BX312" s="178"/>
      <c r="BY312" s="178"/>
      <c r="BZ312" s="178"/>
      <c r="CA312" s="178"/>
      <c r="CB312" s="178"/>
      <c r="CC312" s="178"/>
      <c r="CD312" s="178"/>
      <c r="CE312" s="178"/>
      <c r="CF312" s="178"/>
      <c r="CG312" s="178"/>
      <c r="CH312" s="178"/>
      <c r="CI312" s="178"/>
      <c r="CJ312" s="178"/>
      <c r="CK312" s="178"/>
      <c r="CL312" s="178"/>
      <c r="CM312" s="178"/>
      <c r="CN312" s="178"/>
      <c r="CO312" s="178"/>
      <c r="CP312" s="178"/>
      <c r="CQ312" s="178"/>
      <c r="CR312" s="178"/>
      <c r="CS312" s="178"/>
      <c r="CT312" s="178"/>
      <c r="CU312" s="178"/>
      <c r="CV312" s="178"/>
      <c r="CW312" s="178"/>
      <c r="CX312" s="178"/>
      <c r="CY312" s="178"/>
      <c r="CZ312" s="178"/>
      <c r="DA312" s="178"/>
      <c r="DB312" s="178"/>
      <c r="DC312" s="178"/>
      <c r="DD312" s="178"/>
      <c r="DE312" s="178"/>
      <c r="DF312" s="178"/>
      <c r="DG312" s="178"/>
      <c r="DH312" s="178"/>
      <c r="DI312" s="178"/>
      <c r="DJ312" s="178"/>
      <c r="DK312" s="178"/>
      <c r="DL312" s="178"/>
      <c r="DM312" s="178"/>
      <c r="DN312" s="178"/>
      <c r="DO312" s="178"/>
      <c r="DP312" s="178"/>
      <c r="DQ312" s="178"/>
      <c r="DR312" s="178"/>
      <c r="DS312" s="178"/>
      <c r="DT312" s="178"/>
      <c r="DU312" s="178"/>
      <c r="DV312" s="178"/>
      <c r="DW312" s="178"/>
    </row>
    <row r="313" spans="1:127" ht="12" customHeight="1" x14ac:dyDescent="0.25">
      <c r="A313" s="178"/>
      <c r="B313" s="178"/>
      <c r="C313" s="178"/>
      <c r="D313" s="178"/>
      <c r="E313" s="178"/>
      <c r="F313" s="178"/>
      <c r="G313" s="178"/>
      <c r="H313" s="178"/>
      <c r="I313" s="178"/>
      <c r="J313" s="178"/>
      <c r="K313" s="178"/>
      <c r="L313" s="178"/>
      <c r="M313" s="178"/>
      <c r="N313" s="178"/>
      <c r="O313" s="178"/>
      <c r="P313" s="178"/>
      <c r="Q313" s="178"/>
      <c r="R313" s="178"/>
      <c r="S313" s="178"/>
      <c r="T313" s="178"/>
      <c r="U313" s="178"/>
      <c r="V313" s="178"/>
      <c r="W313" s="178"/>
      <c r="X313" s="178"/>
      <c r="Y313" s="178"/>
      <c r="Z313" s="178"/>
      <c r="AA313" s="178"/>
      <c r="AB313" s="178"/>
      <c r="AC313" s="178"/>
      <c r="AD313" s="178"/>
      <c r="AE313" s="178"/>
      <c r="AF313" s="178"/>
      <c r="AG313" s="178"/>
      <c r="AH313" s="178"/>
      <c r="AI313" s="178"/>
      <c r="AJ313" s="178"/>
      <c r="AK313" s="178"/>
      <c r="AL313" s="178"/>
      <c r="AM313" s="178"/>
      <c r="AN313" s="178"/>
      <c r="AO313" s="178"/>
      <c r="AP313" s="178"/>
      <c r="AQ313" s="178"/>
      <c r="AR313" s="178"/>
      <c r="AS313" s="178"/>
      <c r="AT313" s="178"/>
      <c r="AU313" s="178"/>
      <c r="AV313" s="178"/>
      <c r="AW313" s="178"/>
      <c r="AX313" s="178"/>
      <c r="AY313" s="178"/>
      <c r="AZ313" s="178"/>
      <c r="BA313" s="178"/>
      <c r="BB313" s="178"/>
      <c r="BC313" s="178"/>
      <c r="BD313" s="178"/>
      <c r="BE313" s="178"/>
      <c r="BF313" s="178"/>
      <c r="BG313" s="178"/>
      <c r="BH313" s="178"/>
      <c r="BI313" s="178"/>
      <c r="BJ313" s="178"/>
      <c r="BK313" s="178"/>
      <c r="BL313" s="178"/>
      <c r="BM313" s="178"/>
      <c r="BN313" s="178"/>
      <c r="BO313" s="178"/>
      <c r="BP313" s="178"/>
      <c r="BQ313" s="178"/>
      <c r="BR313" s="178"/>
      <c r="BS313" s="178"/>
      <c r="BT313" s="178"/>
      <c r="BU313" s="178"/>
      <c r="BV313" s="178"/>
      <c r="BW313" s="178"/>
      <c r="BX313" s="178"/>
      <c r="BY313" s="178"/>
      <c r="BZ313" s="178"/>
      <c r="CA313" s="178"/>
      <c r="CB313" s="178"/>
      <c r="CC313" s="178"/>
      <c r="CD313" s="178"/>
      <c r="CE313" s="178"/>
      <c r="CF313" s="178"/>
      <c r="CG313" s="178"/>
      <c r="CH313" s="178"/>
      <c r="CI313" s="178"/>
      <c r="CJ313" s="178"/>
      <c r="CK313" s="178"/>
      <c r="CL313" s="178"/>
      <c r="CM313" s="178"/>
      <c r="CN313" s="178"/>
      <c r="CO313" s="178"/>
      <c r="CP313" s="178"/>
      <c r="CQ313" s="178"/>
      <c r="CR313" s="178"/>
      <c r="CS313" s="178"/>
      <c r="CT313" s="178"/>
      <c r="CU313" s="178"/>
      <c r="CV313" s="178"/>
      <c r="CW313" s="178"/>
      <c r="CX313" s="178"/>
      <c r="CY313" s="178"/>
      <c r="CZ313" s="178"/>
      <c r="DA313" s="178"/>
      <c r="DB313" s="178"/>
      <c r="DC313" s="178"/>
      <c r="DD313" s="178"/>
      <c r="DE313" s="178"/>
      <c r="DF313" s="178"/>
      <c r="DG313" s="178"/>
      <c r="DH313" s="178"/>
      <c r="DI313" s="178"/>
      <c r="DJ313" s="178"/>
      <c r="DK313" s="178"/>
      <c r="DL313" s="178"/>
      <c r="DM313" s="178"/>
      <c r="DN313" s="178"/>
      <c r="DO313" s="178"/>
      <c r="DP313" s="178"/>
      <c r="DQ313" s="178"/>
      <c r="DR313" s="178"/>
      <c r="DS313" s="178"/>
      <c r="DT313" s="178"/>
      <c r="DU313" s="178"/>
      <c r="DV313" s="178"/>
      <c r="DW313" s="178"/>
    </row>
    <row r="314" spans="1:127" ht="12" customHeight="1" x14ac:dyDescent="0.25">
      <c r="A314" s="178"/>
      <c r="B314" s="178"/>
      <c r="C314" s="178"/>
      <c r="D314" s="178"/>
      <c r="E314" s="178"/>
      <c r="F314" s="178"/>
      <c r="G314" s="178"/>
      <c r="H314" s="178"/>
      <c r="I314" s="178"/>
      <c r="J314" s="178"/>
      <c r="K314" s="178"/>
      <c r="L314" s="178"/>
      <c r="M314" s="178"/>
      <c r="N314" s="178"/>
      <c r="O314" s="178"/>
      <c r="P314" s="178"/>
      <c r="Q314" s="178"/>
      <c r="R314" s="178"/>
      <c r="S314" s="178"/>
      <c r="T314" s="178"/>
      <c r="U314" s="178"/>
      <c r="V314" s="178"/>
      <c r="W314" s="178"/>
      <c r="X314" s="178"/>
      <c r="Y314" s="178"/>
      <c r="Z314" s="178"/>
      <c r="AA314" s="178"/>
      <c r="AB314" s="178"/>
      <c r="AC314" s="178"/>
      <c r="AD314" s="178"/>
      <c r="AE314" s="178"/>
      <c r="AF314" s="178"/>
      <c r="AG314" s="178"/>
      <c r="AH314" s="178"/>
      <c r="AI314" s="178"/>
      <c r="AJ314" s="178"/>
      <c r="AK314" s="178"/>
      <c r="AL314" s="178"/>
      <c r="AM314" s="178"/>
      <c r="AN314" s="178"/>
      <c r="AO314" s="178"/>
      <c r="AP314" s="178"/>
      <c r="AQ314" s="178"/>
      <c r="AR314" s="178"/>
      <c r="AS314" s="178"/>
      <c r="AT314" s="178"/>
      <c r="AU314" s="178"/>
      <c r="AV314" s="178"/>
      <c r="AW314" s="178"/>
      <c r="AX314" s="178"/>
      <c r="AY314" s="178"/>
      <c r="AZ314" s="178"/>
      <c r="BA314" s="178"/>
      <c r="BB314" s="178"/>
      <c r="BC314" s="178"/>
      <c r="BD314" s="178"/>
      <c r="BE314" s="178"/>
      <c r="BF314" s="178"/>
      <c r="BG314" s="178"/>
      <c r="BH314" s="178"/>
      <c r="BI314" s="178"/>
      <c r="BJ314" s="178"/>
      <c r="BK314" s="178"/>
      <c r="BL314" s="178"/>
      <c r="BM314" s="178"/>
      <c r="BN314" s="178"/>
      <c r="BO314" s="178"/>
      <c r="BP314" s="178"/>
      <c r="BQ314" s="178"/>
      <c r="BR314" s="178"/>
      <c r="BS314" s="178"/>
      <c r="BT314" s="178"/>
      <c r="BU314" s="178"/>
      <c r="BV314" s="178"/>
      <c r="BW314" s="178"/>
      <c r="BX314" s="178"/>
      <c r="BY314" s="178"/>
      <c r="BZ314" s="178"/>
      <c r="CA314" s="178"/>
      <c r="CB314" s="178"/>
      <c r="CC314" s="178"/>
      <c r="CD314" s="178"/>
      <c r="CE314" s="178"/>
      <c r="CF314" s="178"/>
      <c r="CG314" s="178"/>
      <c r="CH314" s="178"/>
      <c r="CI314" s="178"/>
      <c r="CJ314" s="178"/>
      <c r="CK314" s="178"/>
      <c r="CL314" s="178"/>
      <c r="CM314" s="178"/>
      <c r="CN314" s="178"/>
      <c r="CO314" s="178"/>
      <c r="CP314" s="178"/>
      <c r="CQ314" s="178"/>
      <c r="CR314" s="178"/>
      <c r="CS314" s="178"/>
      <c r="CT314" s="178"/>
      <c r="CU314" s="178"/>
      <c r="CV314" s="178"/>
      <c r="CW314" s="178"/>
      <c r="CX314" s="178"/>
      <c r="CY314" s="178"/>
      <c r="CZ314" s="178"/>
      <c r="DA314" s="178"/>
      <c r="DB314" s="178"/>
      <c r="DC314" s="178"/>
      <c r="DD314" s="178"/>
      <c r="DE314" s="178"/>
      <c r="DF314" s="178"/>
      <c r="DG314" s="178"/>
      <c r="DH314" s="178"/>
      <c r="DI314" s="178"/>
      <c r="DJ314" s="178"/>
      <c r="DK314" s="178"/>
      <c r="DL314" s="178"/>
      <c r="DM314" s="178"/>
      <c r="DN314" s="178"/>
      <c r="DO314" s="178"/>
      <c r="DP314" s="178"/>
      <c r="DQ314" s="178"/>
      <c r="DR314" s="178"/>
      <c r="DS314" s="178"/>
      <c r="DT314" s="178"/>
      <c r="DU314" s="178"/>
      <c r="DV314" s="178"/>
      <c r="DW314" s="178"/>
    </row>
    <row r="315" spans="1:127" ht="12" customHeight="1" x14ac:dyDescent="0.25">
      <c r="A315" s="178"/>
      <c r="B315" s="178"/>
      <c r="C315" s="178"/>
      <c r="D315" s="178"/>
      <c r="E315" s="178"/>
      <c r="F315" s="178"/>
      <c r="G315" s="178"/>
      <c r="H315" s="178"/>
      <c r="I315" s="178"/>
      <c r="J315" s="178"/>
      <c r="K315" s="178"/>
      <c r="L315" s="178"/>
      <c r="M315" s="178"/>
      <c r="N315" s="178"/>
      <c r="O315" s="178"/>
      <c r="P315" s="178"/>
      <c r="Q315" s="178"/>
      <c r="R315" s="178"/>
      <c r="S315" s="178"/>
      <c r="T315" s="178"/>
      <c r="U315" s="178"/>
      <c r="V315" s="178"/>
      <c r="W315" s="178"/>
      <c r="X315" s="178"/>
      <c r="Y315" s="178"/>
      <c r="Z315" s="178"/>
      <c r="AA315" s="178"/>
      <c r="AB315" s="178"/>
      <c r="AC315" s="178"/>
      <c r="AD315" s="178"/>
      <c r="AE315" s="178"/>
      <c r="AF315" s="178"/>
      <c r="AG315" s="178"/>
      <c r="AH315" s="178"/>
      <c r="AI315" s="178"/>
      <c r="AJ315" s="178"/>
      <c r="AK315" s="178"/>
      <c r="AL315" s="178"/>
      <c r="AM315" s="178"/>
      <c r="AN315" s="178"/>
      <c r="AO315" s="178"/>
      <c r="AP315" s="178"/>
      <c r="AQ315" s="178"/>
      <c r="AR315" s="178"/>
      <c r="AS315" s="178"/>
      <c r="AT315" s="178"/>
      <c r="AU315" s="178"/>
      <c r="AV315" s="178"/>
      <c r="AW315" s="178"/>
      <c r="AX315" s="178"/>
      <c r="AY315" s="178"/>
      <c r="AZ315" s="178"/>
      <c r="BA315" s="178"/>
      <c r="BB315" s="178"/>
      <c r="BC315" s="178"/>
      <c r="BD315" s="178"/>
      <c r="BE315" s="178"/>
      <c r="BF315" s="178"/>
      <c r="BG315" s="178"/>
      <c r="BH315" s="178"/>
      <c r="BI315" s="178"/>
      <c r="BJ315" s="178"/>
      <c r="BK315" s="178"/>
      <c r="BL315" s="178"/>
      <c r="BM315" s="178"/>
      <c r="BN315" s="178"/>
      <c r="BO315" s="178"/>
      <c r="BP315" s="178"/>
      <c r="BQ315" s="178"/>
      <c r="BR315" s="178"/>
      <c r="BS315" s="178"/>
      <c r="BT315" s="178"/>
      <c r="BU315" s="178"/>
      <c r="BV315" s="178"/>
      <c r="BW315" s="178"/>
      <c r="BX315" s="178"/>
      <c r="BY315" s="178"/>
      <c r="BZ315" s="178"/>
      <c r="CA315" s="178"/>
      <c r="CB315" s="178"/>
      <c r="CC315" s="178"/>
      <c r="CD315" s="178"/>
      <c r="CE315" s="178"/>
      <c r="CF315" s="178"/>
      <c r="CG315" s="178"/>
      <c r="CH315" s="178"/>
      <c r="CI315" s="178"/>
      <c r="CJ315" s="178"/>
      <c r="CK315" s="178"/>
      <c r="CL315" s="178"/>
      <c r="CM315" s="178"/>
      <c r="CN315" s="178"/>
      <c r="CO315" s="178"/>
      <c r="CP315" s="178"/>
      <c r="CQ315" s="178"/>
      <c r="CR315" s="178"/>
      <c r="CS315" s="178"/>
      <c r="CT315" s="178"/>
      <c r="CU315" s="178"/>
      <c r="CV315" s="178"/>
      <c r="CW315" s="178"/>
      <c r="CX315" s="178"/>
      <c r="CY315" s="178"/>
      <c r="CZ315" s="178"/>
      <c r="DA315" s="178"/>
      <c r="DB315" s="178"/>
      <c r="DC315" s="178"/>
      <c r="DD315" s="178"/>
      <c r="DE315" s="178"/>
      <c r="DF315" s="178"/>
      <c r="DG315" s="178"/>
      <c r="DH315" s="178"/>
      <c r="DI315" s="178"/>
      <c r="DJ315" s="178"/>
      <c r="DK315" s="178"/>
      <c r="DL315" s="178"/>
      <c r="DM315" s="178"/>
      <c r="DN315" s="178"/>
      <c r="DO315" s="178"/>
      <c r="DP315" s="178"/>
      <c r="DQ315" s="178"/>
      <c r="DR315" s="178"/>
      <c r="DS315" s="178"/>
      <c r="DT315" s="178"/>
      <c r="DU315" s="178"/>
      <c r="DV315" s="178"/>
      <c r="DW315" s="178"/>
    </row>
    <row r="316" spans="1:127" ht="12" customHeight="1" x14ac:dyDescent="0.25">
      <c r="A316" s="178"/>
      <c r="B316" s="178"/>
      <c r="C316" s="178"/>
      <c r="D316" s="178"/>
      <c r="E316" s="178"/>
      <c r="F316" s="178"/>
      <c r="G316" s="178"/>
      <c r="H316" s="178"/>
      <c r="I316" s="178"/>
      <c r="J316" s="178"/>
      <c r="K316" s="178"/>
      <c r="L316" s="178"/>
      <c r="M316" s="178"/>
      <c r="N316" s="178"/>
      <c r="O316" s="178"/>
      <c r="P316" s="178"/>
      <c r="Q316" s="178"/>
      <c r="R316" s="178"/>
      <c r="S316" s="178"/>
      <c r="T316" s="178"/>
      <c r="U316" s="178"/>
      <c r="V316" s="178"/>
      <c r="W316" s="178"/>
      <c r="X316" s="178"/>
      <c r="Y316" s="178"/>
      <c r="Z316" s="178"/>
      <c r="AA316" s="178"/>
      <c r="AB316" s="178"/>
      <c r="AC316" s="178"/>
      <c r="AD316" s="178"/>
      <c r="AE316" s="178"/>
      <c r="AF316" s="178"/>
      <c r="AG316" s="178"/>
      <c r="AH316" s="178"/>
      <c r="AI316" s="178"/>
      <c r="AJ316" s="178"/>
      <c r="AK316" s="178"/>
      <c r="AL316" s="178"/>
      <c r="AM316" s="178"/>
      <c r="AN316" s="178"/>
      <c r="AO316" s="178"/>
      <c r="AP316" s="178"/>
      <c r="AQ316" s="178"/>
      <c r="AR316" s="178"/>
      <c r="AS316" s="178"/>
      <c r="AT316" s="178"/>
      <c r="AU316" s="178"/>
      <c r="AV316" s="178"/>
      <c r="AW316" s="178"/>
      <c r="AX316" s="178"/>
      <c r="AY316" s="178"/>
      <c r="AZ316" s="178"/>
      <c r="BA316" s="178"/>
      <c r="BB316" s="178"/>
      <c r="BC316" s="178"/>
      <c r="BD316" s="178"/>
      <c r="BE316" s="178"/>
      <c r="BF316" s="178"/>
      <c r="BG316" s="178"/>
      <c r="BH316" s="178"/>
      <c r="BI316" s="178"/>
      <c r="BJ316" s="178"/>
      <c r="BK316" s="178"/>
      <c r="BL316" s="178"/>
      <c r="BM316" s="178"/>
      <c r="BN316" s="178"/>
      <c r="BO316" s="178"/>
      <c r="BP316" s="178"/>
      <c r="BQ316" s="178"/>
      <c r="BR316" s="178"/>
      <c r="BS316" s="178"/>
      <c r="BT316" s="178"/>
      <c r="BU316" s="178"/>
      <c r="BV316" s="178"/>
      <c r="BW316" s="178"/>
      <c r="BX316" s="178"/>
      <c r="BY316" s="178"/>
      <c r="BZ316" s="178"/>
      <c r="CA316" s="178"/>
      <c r="CB316" s="178"/>
      <c r="CC316" s="178"/>
      <c r="CD316" s="178"/>
      <c r="CE316" s="178"/>
      <c r="CF316" s="178"/>
      <c r="CG316" s="178"/>
      <c r="CH316" s="178"/>
      <c r="CI316" s="178"/>
      <c r="CJ316" s="178"/>
      <c r="CK316" s="178"/>
      <c r="CL316" s="178"/>
      <c r="CM316" s="178"/>
      <c r="CN316" s="178"/>
      <c r="CO316" s="178"/>
      <c r="CP316" s="178"/>
      <c r="CQ316" s="178"/>
      <c r="CR316" s="178"/>
      <c r="CS316" s="178"/>
      <c r="CT316" s="178"/>
      <c r="CU316" s="178"/>
      <c r="CV316" s="178"/>
      <c r="CW316" s="178"/>
      <c r="CX316" s="178"/>
      <c r="CY316" s="178"/>
      <c r="CZ316" s="178"/>
      <c r="DA316" s="178"/>
      <c r="DB316" s="178"/>
      <c r="DC316" s="178"/>
      <c r="DD316" s="178"/>
      <c r="DE316" s="178"/>
      <c r="DF316" s="178"/>
      <c r="DG316" s="178"/>
      <c r="DH316" s="178"/>
      <c r="DI316" s="178"/>
      <c r="DJ316" s="178"/>
      <c r="DK316" s="178"/>
      <c r="DL316" s="178"/>
      <c r="DM316" s="178"/>
      <c r="DN316" s="178"/>
      <c r="DO316" s="178"/>
      <c r="DP316" s="178"/>
      <c r="DQ316" s="178"/>
      <c r="DR316" s="178"/>
      <c r="DS316" s="178"/>
      <c r="DT316" s="178"/>
      <c r="DU316" s="178"/>
      <c r="DV316" s="178"/>
      <c r="DW316" s="178"/>
    </row>
    <row r="317" spans="1:127" ht="12" customHeight="1" x14ac:dyDescent="0.25">
      <c r="A317" s="178"/>
      <c r="B317" s="178"/>
      <c r="C317" s="178"/>
      <c r="D317" s="178"/>
      <c r="E317" s="178"/>
      <c r="F317" s="178"/>
      <c r="G317" s="178"/>
      <c r="H317" s="178"/>
      <c r="I317" s="178"/>
      <c r="J317" s="178"/>
      <c r="K317" s="178"/>
      <c r="L317" s="178"/>
      <c r="M317" s="178"/>
      <c r="N317" s="178"/>
      <c r="O317" s="178"/>
      <c r="P317" s="178"/>
      <c r="Q317" s="178"/>
      <c r="R317" s="178"/>
      <c r="S317" s="178"/>
      <c r="T317" s="178"/>
      <c r="U317" s="178"/>
      <c r="V317" s="178"/>
      <c r="W317" s="178"/>
      <c r="X317" s="178"/>
      <c r="Y317" s="178"/>
      <c r="Z317" s="178"/>
      <c r="AA317" s="178"/>
      <c r="AB317" s="178"/>
      <c r="AC317" s="178"/>
      <c r="AD317" s="178"/>
      <c r="AE317" s="178"/>
      <c r="AF317" s="178"/>
      <c r="AG317" s="178"/>
      <c r="AH317" s="178"/>
      <c r="AI317" s="178"/>
      <c r="AJ317" s="178"/>
      <c r="AK317" s="178"/>
      <c r="AL317" s="178"/>
      <c r="AM317" s="178"/>
      <c r="AN317" s="178"/>
      <c r="AO317" s="178"/>
      <c r="AP317" s="178"/>
      <c r="AQ317" s="178"/>
      <c r="AR317" s="178"/>
      <c r="AS317" s="178"/>
      <c r="AT317" s="178"/>
      <c r="AU317" s="178"/>
      <c r="AV317" s="178"/>
      <c r="AW317" s="178"/>
      <c r="AX317" s="178"/>
      <c r="AY317" s="178"/>
      <c r="AZ317" s="178"/>
      <c r="BA317" s="178"/>
      <c r="BB317" s="178"/>
      <c r="BC317" s="178"/>
      <c r="BD317" s="178"/>
      <c r="BE317" s="178"/>
      <c r="BF317" s="178"/>
      <c r="BG317" s="178"/>
      <c r="BH317" s="178"/>
      <c r="BI317" s="178"/>
      <c r="BJ317" s="178"/>
      <c r="BK317" s="178"/>
      <c r="BL317" s="178"/>
      <c r="BM317" s="178"/>
      <c r="BN317" s="178"/>
      <c r="BO317" s="178"/>
      <c r="BP317" s="178"/>
      <c r="BQ317" s="178"/>
      <c r="BR317" s="178"/>
      <c r="BS317" s="178"/>
      <c r="BT317" s="178"/>
      <c r="BU317" s="178"/>
      <c r="BV317" s="178"/>
      <c r="BW317" s="178"/>
      <c r="BX317" s="178"/>
      <c r="BY317" s="178"/>
      <c r="BZ317" s="178"/>
      <c r="CA317" s="178"/>
      <c r="CB317" s="178"/>
      <c r="CC317" s="178"/>
      <c r="CD317" s="178"/>
      <c r="CE317" s="178"/>
      <c r="CF317" s="178"/>
      <c r="CG317" s="178"/>
      <c r="CH317" s="178"/>
      <c r="CI317" s="178"/>
      <c r="CJ317" s="178"/>
      <c r="CK317" s="178"/>
      <c r="CL317" s="178"/>
      <c r="CM317" s="178"/>
      <c r="CN317" s="178"/>
      <c r="CO317" s="178"/>
      <c r="CP317" s="178"/>
      <c r="CQ317" s="178"/>
      <c r="CR317" s="178"/>
      <c r="CS317" s="178"/>
      <c r="CT317" s="178"/>
      <c r="CU317" s="178"/>
      <c r="CV317" s="178"/>
      <c r="CW317" s="178"/>
      <c r="CX317" s="178"/>
      <c r="CY317" s="178"/>
      <c r="CZ317" s="178"/>
      <c r="DA317" s="178"/>
      <c r="DB317" s="178"/>
      <c r="DC317" s="178"/>
      <c r="DD317" s="178"/>
      <c r="DE317" s="178"/>
      <c r="DF317" s="178"/>
      <c r="DG317" s="178"/>
      <c r="DH317" s="178"/>
      <c r="DI317" s="178"/>
      <c r="DJ317" s="178"/>
      <c r="DK317" s="178"/>
      <c r="DL317" s="178"/>
      <c r="DM317" s="178"/>
      <c r="DN317" s="178"/>
      <c r="DO317" s="178"/>
      <c r="DP317" s="178"/>
      <c r="DQ317" s="178"/>
      <c r="DR317" s="178"/>
      <c r="DS317" s="178"/>
      <c r="DT317" s="178"/>
      <c r="DU317" s="178"/>
      <c r="DV317" s="178"/>
      <c r="DW317" s="178"/>
    </row>
    <row r="318" spans="1:127" ht="12" customHeight="1" x14ac:dyDescent="0.25">
      <c r="A318" s="178"/>
      <c r="B318" s="178"/>
      <c r="C318" s="178"/>
      <c r="D318" s="178"/>
      <c r="E318" s="178"/>
      <c r="F318" s="178"/>
      <c r="G318" s="178"/>
      <c r="H318" s="178"/>
      <c r="I318" s="178"/>
      <c r="J318" s="178"/>
      <c r="K318" s="178"/>
      <c r="L318" s="178"/>
      <c r="M318" s="178"/>
      <c r="N318" s="178"/>
      <c r="O318" s="178"/>
      <c r="P318" s="178"/>
      <c r="Q318" s="178"/>
      <c r="R318" s="178"/>
      <c r="S318" s="178"/>
      <c r="T318" s="178"/>
      <c r="U318" s="178"/>
      <c r="V318" s="178"/>
      <c r="W318" s="178"/>
      <c r="X318" s="178"/>
      <c r="Y318" s="178"/>
      <c r="Z318" s="178"/>
      <c r="AA318" s="178"/>
      <c r="AB318" s="178"/>
      <c r="AC318" s="178"/>
      <c r="AD318" s="178"/>
      <c r="AE318" s="178"/>
      <c r="AF318" s="178"/>
      <c r="AG318" s="178"/>
      <c r="AH318" s="178"/>
      <c r="AI318" s="178"/>
      <c r="AJ318" s="178"/>
      <c r="AK318" s="178"/>
      <c r="AL318" s="178"/>
      <c r="AM318" s="178"/>
      <c r="AN318" s="178"/>
      <c r="AO318" s="178"/>
      <c r="AP318" s="178"/>
      <c r="AQ318" s="178"/>
      <c r="AR318" s="178"/>
      <c r="AS318" s="178"/>
      <c r="AT318" s="178"/>
      <c r="AU318" s="178"/>
      <c r="AV318" s="178"/>
      <c r="AW318" s="178"/>
      <c r="AX318" s="178"/>
      <c r="AY318" s="178"/>
      <c r="AZ318" s="178"/>
      <c r="BA318" s="178"/>
      <c r="BB318" s="178"/>
      <c r="BC318" s="178"/>
      <c r="BD318" s="178"/>
      <c r="BE318" s="178"/>
      <c r="BF318" s="178"/>
      <c r="BG318" s="178"/>
      <c r="BH318" s="178"/>
      <c r="BI318" s="178"/>
      <c r="BJ318" s="178"/>
      <c r="BK318" s="178"/>
      <c r="BL318" s="178"/>
      <c r="BM318" s="178"/>
      <c r="BN318" s="178"/>
      <c r="BO318" s="178"/>
      <c r="BP318" s="178"/>
      <c r="BQ318" s="178"/>
      <c r="BR318" s="178"/>
      <c r="BS318" s="178"/>
      <c r="BT318" s="178"/>
      <c r="BU318" s="178"/>
      <c r="BV318" s="178"/>
      <c r="BW318" s="178"/>
      <c r="BX318" s="178"/>
      <c r="BY318" s="178"/>
      <c r="BZ318" s="178"/>
      <c r="CA318" s="178"/>
      <c r="CB318" s="178"/>
      <c r="CC318" s="178"/>
      <c r="CD318" s="178"/>
      <c r="CE318" s="178"/>
      <c r="CF318" s="178"/>
      <c r="CG318" s="178"/>
      <c r="CH318" s="178"/>
      <c r="CI318" s="178"/>
      <c r="CJ318" s="178"/>
      <c r="CK318" s="178"/>
      <c r="CL318" s="178"/>
      <c r="CM318" s="178"/>
      <c r="CN318" s="178"/>
      <c r="CO318" s="178"/>
      <c r="CP318" s="178"/>
      <c r="CQ318" s="178"/>
      <c r="CR318" s="178"/>
      <c r="CS318" s="178"/>
      <c r="CT318" s="178"/>
      <c r="CU318" s="178"/>
      <c r="CV318" s="178"/>
      <c r="CW318" s="178"/>
      <c r="CX318" s="178"/>
      <c r="CY318" s="178"/>
      <c r="CZ318" s="178"/>
      <c r="DA318" s="178"/>
      <c r="DB318" s="178"/>
      <c r="DC318" s="178"/>
      <c r="DD318" s="178"/>
      <c r="DE318" s="178"/>
      <c r="DF318" s="178"/>
      <c r="DG318" s="178"/>
      <c r="DH318" s="178"/>
      <c r="DI318" s="178"/>
      <c r="DJ318" s="178"/>
      <c r="DK318" s="178"/>
      <c r="DL318" s="178"/>
      <c r="DM318" s="178"/>
      <c r="DN318" s="178"/>
      <c r="DO318" s="178"/>
      <c r="DP318" s="178"/>
      <c r="DQ318" s="178"/>
      <c r="DR318" s="178"/>
      <c r="DS318" s="178"/>
      <c r="DT318" s="178"/>
      <c r="DU318" s="178"/>
      <c r="DV318" s="178"/>
      <c r="DW318" s="178"/>
    </row>
    <row r="319" spans="1:127" ht="12" customHeight="1" x14ac:dyDescent="0.25">
      <c r="A319" s="178"/>
      <c r="B319" s="178"/>
      <c r="C319" s="178"/>
      <c r="D319" s="178"/>
      <c r="E319" s="178"/>
      <c r="F319" s="178"/>
      <c r="G319" s="178"/>
      <c r="H319" s="178"/>
      <c r="I319" s="178"/>
      <c r="J319" s="178"/>
      <c r="K319" s="178"/>
      <c r="L319" s="178"/>
      <c r="M319" s="178"/>
      <c r="N319" s="178"/>
      <c r="O319" s="178"/>
      <c r="P319" s="178"/>
      <c r="Q319" s="178"/>
      <c r="R319" s="178"/>
      <c r="S319" s="178"/>
      <c r="T319" s="178"/>
      <c r="U319" s="178"/>
      <c r="V319" s="178"/>
      <c r="W319" s="178"/>
      <c r="X319" s="178"/>
      <c r="Y319" s="178"/>
      <c r="Z319" s="178"/>
      <c r="AA319" s="178"/>
      <c r="AB319" s="178"/>
      <c r="AC319" s="178"/>
      <c r="AD319" s="178"/>
      <c r="AE319" s="178"/>
      <c r="AF319" s="178"/>
      <c r="AG319" s="178"/>
      <c r="AH319" s="178"/>
      <c r="AI319" s="178"/>
      <c r="AJ319" s="178"/>
      <c r="AK319" s="178"/>
      <c r="AL319" s="178"/>
      <c r="AM319" s="178"/>
      <c r="AN319" s="178"/>
      <c r="AO319" s="178"/>
      <c r="AP319" s="178"/>
      <c r="AQ319" s="178"/>
      <c r="AR319" s="178"/>
      <c r="AS319" s="178"/>
      <c r="AT319" s="178"/>
      <c r="AU319" s="178"/>
      <c r="AV319" s="178"/>
      <c r="AW319" s="178"/>
      <c r="AX319" s="178"/>
      <c r="AY319" s="178"/>
      <c r="AZ319" s="178"/>
      <c r="BA319" s="178"/>
      <c r="BB319" s="178"/>
      <c r="BC319" s="178"/>
      <c r="BD319" s="178"/>
      <c r="BE319" s="178"/>
      <c r="BF319" s="178"/>
      <c r="BG319" s="178"/>
      <c r="BH319" s="178"/>
      <c r="BI319" s="178"/>
      <c r="BJ319" s="178"/>
      <c r="BK319" s="178"/>
      <c r="BL319" s="178"/>
      <c r="BM319" s="178"/>
      <c r="BN319" s="178"/>
      <c r="BO319" s="178"/>
      <c r="BP319" s="178"/>
      <c r="BQ319" s="178"/>
      <c r="BR319" s="178"/>
      <c r="BS319" s="178"/>
      <c r="BT319" s="178"/>
      <c r="BU319" s="178"/>
      <c r="BV319" s="178"/>
      <c r="BW319" s="178"/>
      <c r="BX319" s="178"/>
      <c r="BY319" s="178"/>
      <c r="BZ319" s="178"/>
      <c r="CA319" s="178"/>
      <c r="CB319" s="178"/>
      <c r="CC319" s="178"/>
      <c r="CD319" s="178"/>
      <c r="CE319" s="178"/>
      <c r="CF319" s="178"/>
      <c r="CG319" s="178"/>
      <c r="CH319" s="178"/>
      <c r="CI319" s="178"/>
      <c r="CJ319" s="178"/>
      <c r="CK319" s="178"/>
      <c r="CL319" s="178"/>
      <c r="CM319" s="178"/>
      <c r="CN319" s="178"/>
      <c r="CO319" s="178"/>
      <c r="CP319" s="178"/>
      <c r="CQ319" s="178"/>
      <c r="CR319" s="178"/>
      <c r="CS319" s="178"/>
      <c r="CT319" s="178"/>
      <c r="CU319" s="178"/>
      <c r="CV319" s="178"/>
      <c r="CW319" s="178"/>
      <c r="CX319" s="178"/>
      <c r="CY319" s="178"/>
      <c r="CZ319" s="178"/>
      <c r="DA319" s="178"/>
      <c r="DB319" s="178"/>
      <c r="DC319" s="178"/>
      <c r="DD319" s="178"/>
      <c r="DE319" s="178"/>
      <c r="DF319" s="178"/>
      <c r="DG319" s="178"/>
      <c r="DH319" s="178"/>
      <c r="DI319" s="178"/>
      <c r="DJ319" s="178"/>
      <c r="DK319" s="178"/>
      <c r="DL319" s="178"/>
      <c r="DM319" s="178"/>
      <c r="DN319" s="178"/>
      <c r="DO319" s="178"/>
      <c r="DP319" s="178"/>
      <c r="DQ319" s="178"/>
      <c r="DR319" s="178"/>
      <c r="DS319" s="178"/>
      <c r="DT319" s="178"/>
      <c r="DU319" s="178"/>
      <c r="DV319" s="178"/>
      <c r="DW319" s="178"/>
    </row>
    <row r="320" spans="1:127" ht="12" customHeight="1" x14ac:dyDescent="0.25">
      <c r="A320" s="178"/>
      <c r="B320" s="178"/>
      <c r="C320" s="178"/>
      <c r="D320" s="178"/>
      <c r="E320" s="178"/>
      <c r="F320" s="178"/>
      <c r="G320" s="178"/>
      <c r="H320" s="178"/>
      <c r="I320" s="178"/>
      <c r="J320" s="178"/>
      <c r="K320" s="178"/>
      <c r="L320" s="178"/>
      <c r="M320" s="178"/>
      <c r="N320" s="178"/>
      <c r="O320" s="178"/>
      <c r="P320" s="178"/>
      <c r="Q320" s="178"/>
      <c r="R320" s="178"/>
      <c r="S320" s="178"/>
      <c r="T320" s="178"/>
      <c r="U320" s="178"/>
      <c r="V320" s="178"/>
      <c r="W320" s="178"/>
      <c r="X320" s="178"/>
      <c r="Y320" s="178"/>
      <c r="Z320" s="178"/>
      <c r="AA320" s="178"/>
      <c r="AB320" s="178"/>
      <c r="AC320" s="178"/>
      <c r="AD320" s="178"/>
      <c r="AE320" s="178"/>
      <c r="AF320" s="178"/>
      <c r="AG320" s="178"/>
      <c r="AH320" s="178"/>
      <c r="AI320" s="178"/>
      <c r="AJ320" s="178"/>
      <c r="AK320" s="178"/>
      <c r="AL320" s="178"/>
      <c r="AM320" s="178"/>
      <c r="AN320" s="178"/>
      <c r="AO320" s="178"/>
      <c r="AP320" s="178"/>
      <c r="AQ320" s="178"/>
      <c r="AR320" s="178"/>
      <c r="AS320" s="178"/>
      <c r="AT320" s="178"/>
      <c r="AU320" s="178"/>
      <c r="AV320" s="178"/>
      <c r="AW320" s="178"/>
      <c r="AX320" s="178"/>
      <c r="AY320" s="178"/>
      <c r="AZ320" s="178"/>
      <c r="BA320" s="178"/>
      <c r="BB320" s="178"/>
      <c r="BC320" s="178"/>
      <c r="BD320" s="178"/>
      <c r="BE320" s="178"/>
      <c r="BF320" s="178"/>
      <c r="BG320" s="178"/>
      <c r="BH320" s="178"/>
      <c r="BI320" s="178"/>
      <c r="BJ320" s="178"/>
      <c r="BK320" s="178"/>
      <c r="BL320" s="178"/>
      <c r="BM320" s="178"/>
      <c r="BN320" s="178"/>
      <c r="BO320" s="178"/>
      <c r="BP320" s="178"/>
      <c r="BQ320" s="178"/>
      <c r="BR320" s="178"/>
      <c r="BS320" s="178"/>
      <c r="BT320" s="178"/>
      <c r="BU320" s="178"/>
      <c r="BV320" s="178"/>
      <c r="BW320" s="178"/>
      <c r="BX320" s="178"/>
      <c r="BY320" s="178"/>
      <c r="BZ320" s="178"/>
      <c r="CA320" s="178"/>
      <c r="CB320" s="178"/>
      <c r="CC320" s="178"/>
      <c r="CD320" s="178"/>
      <c r="CE320" s="178"/>
      <c r="CF320" s="178"/>
      <c r="CG320" s="178"/>
      <c r="CH320" s="178"/>
      <c r="CI320" s="178"/>
      <c r="CJ320" s="178"/>
      <c r="CK320" s="178"/>
      <c r="CL320" s="178"/>
      <c r="CM320" s="178"/>
      <c r="CN320" s="178"/>
      <c r="CO320" s="178"/>
      <c r="CP320" s="178"/>
      <c r="CQ320" s="178"/>
      <c r="CR320" s="178"/>
      <c r="CS320" s="178"/>
      <c r="CT320" s="178"/>
      <c r="CU320" s="178"/>
      <c r="CV320" s="178"/>
      <c r="CW320" s="178"/>
      <c r="CX320" s="178"/>
      <c r="CY320" s="178"/>
      <c r="CZ320" s="178"/>
      <c r="DA320" s="178"/>
      <c r="DB320" s="178"/>
      <c r="DC320" s="178"/>
      <c r="DD320" s="178"/>
      <c r="DE320" s="178"/>
      <c r="DF320" s="178"/>
      <c r="DG320" s="178"/>
      <c r="DH320" s="178"/>
      <c r="DI320" s="178"/>
      <c r="DJ320" s="178"/>
      <c r="DK320" s="178"/>
      <c r="DL320" s="178"/>
      <c r="DM320" s="178"/>
      <c r="DN320" s="178"/>
      <c r="DO320" s="178"/>
      <c r="DP320" s="178"/>
      <c r="DQ320" s="178"/>
      <c r="DR320" s="178"/>
      <c r="DS320" s="178"/>
      <c r="DT320" s="178"/>
      <c r="DU320" s="178"/>
      <c r="DV320" s="178"/>
      <c r="DW320" s="178"/>
    </row>
    <row r="321" spans="1:127" ht="12" customHeight="1" x14ac:dyDescent="0.25">
      <c r="A321" s="178"/>
      <c r="B321" s="178"/>
      <c r="C321" s="178"/>
      <c r="D321" s="178"/>
      <c r="E321" s="178"/>
      <c r="F321" s="178"/>
      <c r="G321" s="178"/>
      <c r="H321" s="178"/>
      <c r="I321" s="178"/>
      <c r="J321" s="178"/>
      <c r="K321" s="178"/>
      <c r="L321" s="178"/>
      <c r="M321" s="178"/>
      <c r="N321" s="178"/>
      <c r="O321" s="178"/>
      <c r="P321" s="178"/>
      <c r="Q321" s="178"/>
      <c r="R321" s="178"/>
      <c r="S321" s="178"/>
      <c r="T321" s="178"/>
      <c r="U321" s="178"/>
      <c r="V321" s="178"/>
      <c r="W321" s="178"/>
      <c r="X321" s="178"/>
      <c r="Y321" s="178"/>
      <c r="Z321" s="178"/>
      <c r="AA321" s="178"/>
      <c r="AB321" s="178"/>
      <c r="AC321" s="178"/>
      <c r="AD321" s="178"/>
      <c r="AE321" s="178"/>
      <c r="AF321" s="178"/>
      <c r="AG321" s="178"/>
      <c r="AH321" s="178"/>
      <c r="AI321" s="178"/>
      <c r="AJ321" s="178"/>
      <c r="AK321" s="178"/>
      <c r="AL321" s="178"/>
      <c r="AM321" s="178"/>
      <c r="AN321" s="178"/>
      <c r="AO321" s="178"/>
      <c r="AP321" s="178"/>
      <c r="AQ321" s="178"/>
      <c r="AR321" s="178"/>
      <c r="AS321" s="178"/>
      <c r="AT321" s="178"/>
      <c r="AU321" s="178"/>
      <c r="AV321" s="178"/>
      <c r="AW321" s="178"/>
      <c r="AX321" s="178"/>
      <c r="AY321" s="178"/>
      <c r="AZ321" s="178"/>
      <c r="BA321" s="178"/>
      <c r="BB321" s="178"/>
      <c r="BC321" s="178"/>
      <c r="BD321" s="178"/>
      <c r="BE321" s="178"/>
      <c r="BF321" s="178"/>
      <c r="BG321" s="178"/>
      <c r="BH321" s="178"/>
      <c r="BI321" s="178"/>
      <c r="BJ321" s="178"/>
      <c r="BK321" s="178"/>
      <c r="BL321" s="178"/>
      <c r="BM321" s="178"/>
      <c r="BN321" s="178"/>
      <c r="BO321" s="178"/>
      <c r="BP321" s="178"/>
      <c r="BQ321" s="178"/>
      <c r="BR321" s="178"/>
      <c r="BS321" s="178"/>
      <c r="BT321" s="178"/>
      <c r="BU321" s="178"/>
      <c r="BV321" s="178"/>
      <c r="BW321" s="178"/>
      <c r="BX321" s="178"/>
      <c r="BY321" s="178"/>
      <c r="BZ321" s="178"/>
      <c r="CA321" s="178"/>
      <c r="CB321" s="178"/>
      <c r="CC321" s="178"/>
      <c r="CD321" s="178"/>
      <c r="CE321" s="178"/>
      <c r="CF321" s="178"/>
      <c r="CG321" s="178"/>
      <c r="CH321" s="178"/>
      <c r="CI321" s="178"/>
      <c r="CJ321" s="178"/>
      <c r="CK321" s="178"/>
      <c r="CL321" s="178"/>
      <c r="CM321" s="178"/>
      <c r="CN321" s="178"/>
      <c r="CO321" s="178"/>
      <c r="CP321" s="178"/>
      <c r="CQ321" s="178"/>
      <c r="CR321" s="178"/>
      <c r="CS321" s="178"/>
      <c r="CT321" s="178"/>
      <c r="CU321" s="178"/>
      <c r="CV321" s="178"/>
      <c r="CW321" s="178"/>
      <c r="CX321" s="178"/>
      <c r="CY321" s="178"/>
      <c r="CZ321" s="178"/>
      <c r="DA321" s="178"/>
      <c r="DB321" s="178"/>
      <c r="DC321" s="178"/>
      <c r="DD321" s="178"/>
      <c r="DE321" s="178"/>
      <c r="DF321" s="178"/>
      <c r="DG321" s="178"/>
      <c r="DH321" s="178"/>
      <c r="DI321" s="178"/>
      <c r="DJ321" s="178"/>
      <c r="DK321" s="178"/>
      <c r="DL321" s="178"/>
      <c r="DM321" s="178"/>
      <c r="DN321" s="178"/>
      <c r="DO321" s="178"/>
      <c r="DP321" s="178"/>
      <c r="DQ321" s="178"/>
      <c r="DR321" s="178"/>
      <c r="DS321" s="178"/>
      <c r="DT321" s="178"/>
      <c r="DU321" s="178"/>
      <c r="DV321" s="178"/>
      <c r="DW321" s="178"/>
    </row>
    <row r="322" spans="1:127" ht="12" customHeight="1" x14ac:dyDescent="0.25">
      <c r="A322" s="178"/>
      <c r="B322" s="178"/>
      <c r="C322" s="178"/>
      <c r="D322" s="178"/>
      <c r="E322" s="178"/>
      <c r="F322" s="178"/>
      <c r="G322" s="178"/>
      <c r="H322" s="178"/>
      <c r="I322" s="178"/>
      <c r="J322" s="178"/>
      <c r="K322" s="178"/>
      <c r="L322" s="178"/>
      <c r="M322" s="178"/>
      <c r="N322" s="178"/>
      <c r="O322" s="178"/>
      <c r="P322" s="178"/>
      <c r="Q322" s="178"/>
      <c r="R322" s="178"/>
      <c r="S322" s="178"/>
      <c r="T322" s="178"/>
      <c r="U322" s="178"/>
      <c r="V322" s="178"/>
      <c r="W322" s="178"/>
      <c r="X322" s="178"/>
      <c r="Y322" s="178"/>
      <c r="Z322" s="178"/>
      <c r="AA322" s="178"/>
      <c r="AB322" s="178"/>
      <c r="AC322" s="178"/>
      <c r="AD322" s="178"/>
      <c r="AE322" s="178"/>
      <c r="AF322" s="178"/>
      <c r="AG322" s="178"/>
      <c r="AH322" s="178"/>
      <c r="AI322" s="178"/>
      <c r="AJ322" s="178"/>
      <c r="AK322" s="178"/>
      <c r="AL322" s="178"/>
      <c r="AM322" s="178"/>
      <c r="AN322" s="178"/>
      <c r="AO322" s="178"/>
      <c r="AP322" s="178"/>
      <c r="AQ322" s="178"/>
      <c r="AR322" s="178"/>
      <c r="AS322" s="178"/>
      <c r="AT322" s="178"/>
      <c r="AU322" s="178"/>
      <c r="AV322" s="178"/>
      <c r="AW322" s="178"/>
      <c r="AX322" s="178"/>
      <c r="AY322" s="178"/>
      <c r="AZ322" s="178"/>
      <c r="BA322" s="178"/>
      <c r="BB322" s="178"/>
      <c r="BC322" s="178"/>
      <c r="BD322" s="178"/>
      <c r="BE322" s="178"/>
      <c r="BF322" s="178"/>
      <c r="BG322" s="178"/>
      <c r="BH322" s="178"/>
      <c r="BI322" s="178"/>
      <c r="BJ322" s="178"/>
      <c r="BK322" s="178"/>
      <c r="BL322" s="178"/>
      <c r="BM322" s="178"/>
      <c r="BN322" s="178"/>
      <c r="BO322" s="178"/>
      <c r="BP322" s="178"/>
      <c r="BQ322" s="178"/>
      <c r="BR322" s="178"/>
      <c r="BS322" s="178"/>
      <c r="BT322" s="178"/>
      <c r="BU322" s="178"/>
      <c r="BV322" s="178"/>
      <c r="BW322" s="178"/>
      <c r="BX322" s="178"/>
      <c r="BY322" s="178"/>
      <c r="BZ322" s="178"/>
      <c r="CA322" s="178"/>
      <c r="CB322" s="178"/>
      <c r="CC322" s="178"/>
      <c r="CD322" s="178"/>
      <c r="CE322" s="178"/>
      <c r="CF322" s="178"/>
      <c r="CG322" s="178"/>
      <c r="CH322" s="178"/>
      <c r="CI322" s="178"/>
      <c r="CJ322" s="178"/>
      <c r="CK322" s="178"/>
      <c r="CL322" s="178"/>
      <c r="CM322" s="178"/>
      <c r="CN322" s="178"/>
      <c r="CO322" s="178"/>
      <c r="CP322" s="178"/>
      <c r="CQ322" s="178"/>
      <c r="CR322" s="178"/>
      <c r="CS322" s="178"/>
      <c r="CT322" s="178"/>
      <c r="CU322" s="178"/>
      <c r="CV322" s="178"/>
      <c r="CW322" s="178"/>
      <c r="CX322" s="178"/>
      <c r="CY322" s="178"/>
      <c r="CZ322" s="178"/>
      <c r="DA322" s="178"/>
      <c r="DB322" s="178"/>
      <c r="DC322" s="178"/>
      <c r="DD322" s="178"/>
      <c r="DE322" s="178"/>
      <c r="DF322" s="178"/>
      <c r="DG322" s="178"/>
      <c r="DH322" s="178"/>
      <c r="DI322" s="178"/>
      <c r="DJ322" s="178"/>
      <c r="DK322" s="178"/>
      <c r="DL322" s="178"/>
      <c r="DM322" s="178"/>
      <c r="DN322" s="178"/>
      <c r="DO322" s="178"/>
      <c r="DP322" s="178"/>
      <c r="DQ322" s="178"/>
      <c r="DR322" s="178"/>
      <c r="DS322" s="178"/>
      <c r="DT322" s="178"/>
      <c r="DU322" s="178"/>
      <c r="DV322" s="178"/>
      <c r="DW322" s="178"/>
    </row>
    <row r="323" spans="1:127" ht="12" customHeight="1" x14ac:dyDescent="0.25">
      <c r="A323" s="178"/>
      <c r="B323" s="178"/>
      <c r="C323" s="178"/>
      <c r="D323" s="178"/>
      <c r="E323" s="178"/>
      <c r="F323" s="178"/>
      <c r="G323" s="178"/>
      <c r="H323" s="178"/>
      <c r="I323" s="178"/>
      <c r="J323" s="178"/>
      <c r="K323" s="178"/>
      <c r="L323" s="178"/>
      <c r="M323" s="178"/>
      <c r="N323" s="178"/>
      <c r="O323" s="178"/>
      <c r="P323" s="178"/>
      <c r="Q323" s="178"/>
      <c r="R323" s="178"/>
      <c r="S323" s="178"/>
      <c r="T323" s="178"/>
      <c r="U323" s="178"/>
      <c r="V323" s="178"/>
      <c r="W323" s="178"/>
      <c r="X323" s="178"/>
      <c r="Y323" s="178"/>
      <c r="Z323" s="178"/>
      <c r="AA323" s="178"/>
      <c r="AB323" s="178"/>
      <c r="AC323" s="178"/>
      <c r="AD323" s="178"/>
      <c r="AE323" s="178"/>
      <c r="AF323" s="178"/>
      <c r="AG323" s="178"/>
      <c r="AH323" s="178"/>
      <c r="AI323" s="178"/>
      <c r="AJ323" s="178"/>
      <c r="AK323" s="178"/>
      <c r="AL323" s="178"/>
      <c r="AM323" s="178"/>
      <c r="AN323" s="178"/>
      <c r="AO323" s="178"/>
      <c r="AP323" s="178"/>
      <c r="AQ323" s="178"/>
      <c r="AR323" s="178"/>
      <c r="AS323" s="178"/>
      <c r="AT323" s="178"/>
      <c r="AU323" s="178"/>
      <c r="AV323" s="178"/>
      <c r="AW323" s="178"/>
      <c r="AX323" s="178"/>
      <c r="AY323" s="178"/>
      <c r="AZ323" s="178"/>
      <c r="BA323" s="178"/>
      <c r="BB323" s="178"/>
      <c r="BC323" s="178"/>
      <c r="BD323" s="178"/>
      <c r="BE323" s="178"/>
      <c r="BF323" s="178"/>
      <c r="BG323" s="178"/>
      <c r="BH323" s="178"/>
      <c r="BI323" s="178"/>
      <c r="BJ323" s="178"/>
      <c r="BK323" s="178"/>
      <c r="BL323" s="178"/>
      <c r="BM323" s="178"/>
      <c r="BN323" s="178"/>
      <c r="BO323" s="178"/>
      <c r="BP323" s="178"/>
      <c r="BQ323" s="178"/>
      <c r="BR323" s="178"/>
      <c r="BS323" s="178"/>
      <c r="BT323" s="178"/>
      <c r="BU323" s="178"/>
      <c r="BV323" s="178"/>
      <c r="BW323" s="178"/>
      <c r="BX323" s="178"/>
      <c r="BY323" s="178"/>
      <c r="BZ323" s="178"/>
      <c r="CA323" s="178"/>
      <c r="CB323" s="178"/>
      <c r="CC323" s="178"/>
      <c r="CD323" s="178"/>
      <c r="CE323" s="178"/>
      <c r="CF323" s="178"/>
      <c r="CG323" s="178"/>
      <c r="CH323" s="178"/>
      <c r="CI323" s="178"/>
      <c r="CJ323" s="178"/>
      <c r="CK323" s="178"/>
      <c r="CL323" s="178"/>
      <c r="CM323" s="178"/>
      <c r="CN323" s="178"/>
      <c r="CO323" s="178"/>
      <c r="CP323" s="178"/>
      <c r="CQ323" s="178"/>
      <c r="CR323" s="178"/>
      <c r="CS323" s="178"/>
      <c r="CT323" s="178"/>
      <c r="CU323" s="178"/>
      <c r="CV323" s="178"/>
      <c r="CW323" s="178"/>
      <c r="CX323" s="178"/>
      <c r="CY323" s="178"/>
      <c r="CZ323" s="178"/>
      <c r="DA323" s="178"/>
      <c r="DB323" s="178"/>
      <c r="DC323" s="178"/>
      <c r="DD323" s="178"/>
      <c r="DE323" s="178"/>
      <c r="DF323" s="178"/>
      <c r="DG323" s="178"/>
      <c r="DH323" s="178"/>
      <c r="DI323" s="178"/>
      <c r="DJ323" s="178"/>
      <c r="DK323" s="178"/>
      <c r="DL323" s="178"/>
      <c r="DM323" s="178"/>
      <c r="DN323" s="178"/>
      <c r="DO323" s="178"/>
      <c r="DP323" s="178"/>
      <c r="DQ323" s="178"/>
      <c r="DR323" s="178"/>
      <c r="DS323" s="178"/>
      <c r="DT323" s="178"/>
      <c r="DU323" s="178"/>
      <c r="DV323" s="178"/>
      <c r="DW323" s="178"/>
    </row>
    <row r="324" spans="1:127" ht="12" customHeight="1" x14ac:dyDescent="0.25">
      <c r="A324" s="178"/>
      <c r="B324" s="178"/>
      <c r="C324" s="178"/>
      <c r="D324" s="178"/>
      <c r="E324" s="178"/>
      <c r="F324" s="178"/>
      <c r="G324" s="178"/>
      <c r="H324" s="178"/>
      <c r="I324" s="178"/>
      <c r="J324" s="178"/>
      <c r="K324" s="178"/>
      <c r="L324" s="178"/>
      <c r="M324" s="178"/>
      <c r="N324" s="178"/>
      <c r="O324" s="178"/>
      <c r="P324" s="178"/>
      <c r="Q324" s="178"/>
      <c r="R324" s="178"/>
      <c r="S324" s="178"/>
      <c r="T324" s="178"/>
      <c r="U324" s="178"/>
      <c r="V324" s="178"/>
      <c r="W324" s="178"/>
      <c r="X324" s="178"/>
      <c r="Y324" s="178"/>
      <c r="Z324" s="178"/>
      <c r="AA324" s="178"/>
      <c r="AB324" s="178"/>
      <c r="AC324" s="178"/>
      <c r="AD324" s="178"/>
      <c r="AE324" s="178"/>
      <c r="AF324" s="178"/>
      <c r="AG324" s="178"/>
      <c r="AH324" s="178"/>
      <c r="AI324" s="178"/>
      <c r="AJ324" s="178"/>
      <c r="AK324" s="178"/>
      <c r="AL324" s="178"/>
      <c r="AM324" s="178"/>
      <c r="AN324" s="178"/>
      <c r="AO324" s="178"/>
      <c r="AP324" s="178"/>
      <c r="AQ324" s="178"/>
      <c r="AR324" s="178"/>
      <c r="AS324" s="178"/>
      <c r="AT324" s="178"/>
      <c r="AU324" s="178"/>
      <c r="AV324" s="178"/>
      <c r="AW324" s="178"/>
      <c r="AX324" s="178"/>
      <c r="AY324" s="178"/>
      <c r="AZ324" s="178"/>
      <c r="BA324" s="178"/>
      <c r="BB324" s="178"/>
      <c r="BC324" s="178"/>
      <c r="BD324" s="178"/>
      <c r="BE324" s="178"/>
      <c r="BF324" s="178"/>
      <c r="BG324" s="178"/>
      <c r="BH324" s="178"/>
      <c r="BI324" s="178"/>
      <c r="BJ324" s="178"/>
      <c r="BK324" s="178"/>
      <c r="BL324" s="178"/>
      <c r="BM324" s="178"/>
      <c r="BN324" s="178"/>
      <c r="BO324" s="178"/>
      <c r="BP324" s="178"/>
      <c r="BQ324" s="178"/>
      <c r="BR324" s="178"/>
      <c r="BS324" s="178"/>
      <c r="BT324" s="178"/>
      <c r="BU324" s="178"/>
      <c r="BV324" s="178"/>
      <c r="BW324" s="178"/>
      <c r="BX324" s="178"/>
      <c r="BY324" s="178"/>
      <c r="BZ324" s="178"/>
      <c r="CA324" s="178"/>
      <c r="CB324" s="178"/>
      <c r="CC324" s="178"/>
      <c r="CD324" s="178"/>
      <c r="CE324" s="178"/>
      <c r="CF324" s="178"/>
      <c r="CG324" s="178"/>
      <c r="CH324" s="178"/>
      <c r="CI324" s="178"/>
      <c r="CJ324" s="178"/>
      <c r="CK324" s="178"/>
      <c r="CL324" s="178"/>
      <c r="CM324" s="178"/>
      <c r="CN324" s="178"/>
      <c r="CO324" s="178"/>
      <c r="CP324" s="178"/>
      <c r="CQ324" s="178"/>
      <c r="CR324" s="178"/>
      <c r="CS324" s="178"/>
      <c r="CT324" s="178"/>
      <c r="CU324" s="178"/>
      <c r="CV324" s="178"/>
      <c r="CW324" s="178"/>
      <c r="CX324" s="178"/>
      <c r="CY324" s="178"/>
      <c r="CZ324" s="178"/>
      <c r="DA324" s="178"/>
      <c r="DB324" s="178"/>
      <c r="DC324" s="178"/>
      <c r="DD324" s="178"/>
      <c r="DE324" s="178"/>
      <c r="DF324" s="178"/>
      <c r="DG324" s="178"/>
      <c r="DH324" s="178"/>
      <c r="DI324" s="178"/>
      <c r="DJ324" s="178"/>
      <c r="DK324" s="178"/>
      <c r="DL324" s="178"/>
      <c r="DM324" s="178"/>
      <c r="DN324" s="178"/>
      <c r="DO324" s="178"/>
      <c r="DP324" s="178"/>
      <c r="DQ324" s="178"/>
      <c r="DR324" s="178"/>
      <c r="DS324" s="178"/>
      <c r="DT324" s="178"/>
      <c r="DU324" s="178"/>
      <c r="DV324" s="178"/>
      <c r="DW324" s="178"/>
    </row>
    <row r="325" spans="1:127" ht="12" customHeight="1" x14ac:dyDescent="0.25">
      <c r="A325" s="178"/>
      <c r="B325" s="178"/>
      <c r="C325" s="178"/>
      <c r="D325" s="178"/>
      <c r="E325" s="178"/>
      <c r="F325" s="178"/>
      <c r="G325" s="178"/>
      <c r="H325" s="178"/>
      <c r="I325" s="178"/>
      <c r="J325" s="178"/>
      <c r="K325" s="178"/>
      <c r="L325" s="178"/>
      <c r="M325" s="178"/>
      <c r="N325" s="178"/>
      <c r="O325" s="178"/>
      <c r="P325" s="178"/>
      <c r="Q325" s="178"/>
      <c r="R325" s="178"/>
      <c r="S325" s="178"/>
      <c r="T325" s="178"/>
      <c r="U325" s="178"/>
      <c r="V325" s="178"/>
      <c r="W325" s="178"/>
      <c r="X325" s="178"/>
      <c r="Y325" s="178"/>
      <c r="Z325" s="178"/>
      <c r="AA325" s="178"/>
      <c r="AB325" s="178"/>
      <c r="AC325" s="178"/>
      <c r="AD325" s="178"/>
      <c r="AE325" s="178"/>
      <c r="AF325" s="178"/>
      <c r="AG325" s="178"/>
      <c r="AH325" s="178"/>
      <c r="AI325" s="178"/>
      <c r="AJ325" s="178"/>
      <c r="AK325" s="178"/>
      <c r="AL325" s="178"/>
      <c r="AM325" s="178"/>
      <c r="AN325" s="178"/>
      <c r="AO325" s="178"/>
      <c r="AP325" s="178"/>
      <c r="AQ325" s="178"/>
      <c r="AR325" s="178"/>
      <c r="AS325" s="178"/>
      <c r="AT325" s="178"/>
      <c r="AU325" s="178"/>
      <c r="AV325" s="178"/>
      <c r="AW325" s="178"/>
      <c r="AX325" s="178"/>
      <c r="AY325" s="178"/>
      <c r="AZ325" s="178"/>
      <c r="BA325" s="178"/>
      <c r="BB325" s="178"/>
      <c r="BC325" s="178"/>
      <c r="BD325" s="178"/>
      <c r="BE325" s="178"/>
      <c r="BF325" s="178"/>
      <c r="BG325" s="178"/>
      <c r="BH325" s="178"/>
      <c r="BI325" s="178"/>
      <c r="BJ325" s="178"/>
      <c r="BK325" s="178"/>
      <c r="BL325" s="178"/>
      <c r="BM325" s="178"/>
      <c r="BN325" s="178"/>
      <c r="BO325" s="178"/>
      <c r="BP325" s="178"/>
      <c r="BQ325" s="178"/>
      <c r="BR325" s="178"/>
      <c r="BS325" s="178"/>
      <c r="BT325" s="178"/>
      <c r="BU325" s="178"/>
      <c r="BV325" s="178"/>
      <c r="BW325" s="178"/>
      <c r="BX325" s="178"/>
      <c r="BY325" s="178"/>
      <c r="BZ325" s="178"/>
      <c r="CA325" s="178"/>
      <c r="CB325" s="178"/>
      <c r="CC325" s="178"/>
      <c r="CD325" s="178"/>
      <c r="CE325" s="178"/>
      <c r="CF325" s="178"/>
      <c r="CG325" s="178"/>
      <c r="CH325" s="178"/>
      <c r="CI325" s="178"/>
      <c r="CJ325" s="178"/>
      <c r="CK325" s="178"/>
      <c r="CL325" s="178"/>
      <c r="CM325" s="178"/>
      <c r="CN325" s="178"/>
      <c r="CO325" s="178"/>
      <c r="CP325" s="178"/>
      <c r="CQ325" s="178"/>
      <c r="CR325" s="178"/>
      <c r="CS325" s="178"/>
      <c r="CT325" s="178"/>
      <c r="CU325" s="178"/>
      <c r="CV325" s="178"/>
      <c r="CW325" s="178"/>
      <c r="CX325" s="178"/>
      <c r="CY325" s="178"/>
      <c r="CZ325" s="178"/>
      <c r="DA325" s="178"/>
      <c r="DB325" s="178"/>
      <c r="DC325" s="178"/>
      <c r="DD325" s="178"/>
      <c r="DE325" s="178"/>
      <c r="DF325" s="178"/>
      <c r="DG325" s="178"/>
      <c r="DH325" s="178"/>
      <c r="DI325" s="178"/>
      <c r="DJ325" s="178"/>
      <c r="DK325" s="178"/>
      <c r="DL325" s="178"/>
      <c r="DM325" s="178"/>
      <c r="DN325" s="178"/>
      <c r="DO325" s="178"/>
      <c r="DP325" s="178"/>
      <c r="DQ325" s="178"/>
      <c r="DR325" s="178"/>
      <c r="DS325" s="178"/>
      <c r="DT325" s="178"/>
      <c r="DU325" s="178"/>
      <c r="DV325" s="178"/>
      <c r="DW325" s="178"/>
    </row>
    <row r="326" spans="1:127" ht="12" customHeight="1" x14ac:dyDescent="0.25">
      <c r="A326" s="178"/>
      <c r="B326" s="178"/>
      <c r="C326" s="178"/>
      <c r="D326" s="178"/>
      <c r="E326" s="178"/>
      <c r="F326" s="178"/>
      <c r="G326" s="178"/>
      <c r="H326" s="178"/>
      <c r="I326" s="178"/>
      <c r="J326" s="178"/>
      <c r="K326" s="178"/>
      <c r="L326" s="178"/>
      <c r="M326" s="178"/>
      <c r="N326" s="178"/>
      <c r="O326" s="178"/>
      <c r="P326" s="178"/>
      <c r="Q326" s="178"/>
      <c r="R326" s="178"/>
      <c r="S326" s="178"/>
      <c r="T326" s="178"/>
      <c r="U326" s="178"/>
      <c r="V326" s="178"/>
      <c r="W326" s="178"/>
      <c r="X326" s="178"/>
      <c r="Y326" s="178"/>
      <c r="Z326" s="178"/>
      <c r="AA326" s="178"/>
      <c r="AB326" s="178"/>
      <c r="AC326" s="178"/>
      <c r="AD326" s="178"/>
      <c r="AE326" s="178"/>
      <c r="AF326" s="178"/>
      <c r="AG326" s="178"/>
      <c r="AH326" s="178"/>
      <c r="AI326" s="178"/>
      <c r="AJ326" s="178"/>
      <c r="AK326" s="178"/>
      <c r="AL326" s="178"/>
      <c r="AM326" s="178"/>
      <c r="AN326" s="178"/>
      <c r="AO326" s="178"/>
      <c r="AP326" s="178"/>
      <c r="AQ326" s="178"/>
      <c r="AR326" s="178"/>
      <c r="AS326" s="178"/>
      <c r="AT326" s="178"/>
      <c r="AU326" s="178"/>
      <c r="AV326" s="178"/>
      <c r="AW326" s="178"/>
      <c r="AX326" s="178"/>
      <c r="AY326" s="178"/>
      <c r="AZ326" s="178"/>
      <c r="BA326" s="178"/>
      <c r="BB326" s="178"/>
      <c r="BC326" s="178"/>
      <c r="BD326" s="178"/>
      <c r="BE326" s="178"/>
      <c r="BF326" s="178"/>
      <c r="BG326" s="178"/>
      <c r="BH326" s="178"/>
      <c r="BI326" s="178"/>
      <c r="BJ326" s="178"/>
      <c r="BK326" s="178"/>
      <c r="BL326" s="178"/>
      <c r="BM326" s="178"/>
      <c r="BN326" s="178"/>
      <c r="BO326" s="178"/>
      <c r="BP326" s="178"/>
      <c r="BQ326" s="178"/>
      <c r="BR326" s="178"/>
      <c r="BS326" s="178"/>
      <c r="BT326" s="178"/>
      <c r="BU326" s="178"/>
      <c r="BV326" s="178"/>
      <c r="BW326" s="178"/>
      <c r="BX326" s="178"/>
      <c r="BY326" s="178"/>
      <c r="BZ326" s="178"/>
      <c r="CA326" s="178"/>
      <c r="CB326" s="178"/>
      <c r="CC326" s="178"/>
      <c r="CD326" s="178"/>
      <c r="CE326" s="178"/>
      <c r="CF326" s="178"/>
      <c r="CG326" s="178"/>
      <c r="CH326" s="178"/>
      <c r="CI326" s="178"/>
      <c r="CJ326" s="178"/>
      <c r="CK326" s="178"/>
      <c r="CL326" s="178"/>
      <c r="CM326" s="178"/>
      <c r="CN326" s="178"/>
      <c r="CO326" s="178"/>
      <c r="CP326" s="178"/>
      <c r="CQ326" s="178"/>
      <c r="CR326" s="178"/>
      <c r="CS326" s="178"/>
      <c r="CT326" s="178"/>
      <c r="CU326" s="178"/>
      <c r="CV326" s="178"/>
      <c r="CW326" s="178"/>
      <c r="CX326" s="178"/>
      <c r="CY326" s="178"/>
      <c r="CZ326" s="178"/>
      <c r="DA326" s="178"/>
      <c r="DB326" s="178"/>
      <c r="DC326" s="178"/>
      <c r="DD326" s="178"/>
      <c r="DE326" s="178"/>
      <c r="DF326" s="178"/>
      <c r="DG326" s="178"/>
      <c r="DH326" s="178"/>
      <c r="DI326" s="178"/>
      <c r="DJ326" s="178"/>
      <c r="DK326" s="178"/>
      <c r="DL326" s="178"/>
      <c r="DM326" s="178"/>
      <c r="DN326" s="178"/>
      <c r="DO326" s="178"/>
      <c r="DP326" s="178"/>
      <c r="DQ326" s="178"/>
      <c r="DR326" s="178"/>
      <c r="DS326" s="178"/>
      <c r="DT326" s="178"/>
      <c r="DU326" s="178"/>
      <c r="DV326" s="178"/>
      <c r="DW326" s="178"/>
    </row>
    <row r="327" spans="1:127" ht="12" customHeight="1" x14ac:dyDescent="0.25">
      <c r="A327" s="178"/>
      <c r="B327" s="178"/>
      <c r="C327" s="178"/>
      <c r="D327" s="178"/>
      <c r="E327" s="178"/>
      <c r="F327" s="178"/>
      <c r="G327" s="178"/>
      <c r="H327" s="178"/>
      <c r="I327" s="178"/>
      <c r="J327" s="178"/>
      <c r="K327" s="178"/>
      <c r="L327" s="178"/>
      <c r="M327" s="178"/>
      <c r="N327" s="178"/>
      <c r="O327" s="178"/>
      <c r="P327" s="178"/>
      <c r="Q327" s="178"/>
      <c r="R327" s="178"/>
      <c r="S327" s="178"/>
      <c r="T327" s="178"/>
      <c r="U327" s="178"/>
      <c r="V327" s="178"/>
      <c r="W327" s="178"/>
      <c r="X327" s="178"/>
      <c r="Y327" s="178"/>
      <c r="Z327" s="178"/>
      <c r="AA327" s="178"/>
      <c r="AB327" s="178"/>
      <c r="AC327" s="178"/>
      <c r="AD327" s="178"/>
      <c r="AE327" s="178"/>
      <c r="AF327" s="178"/>
      <c r="AG327" s="178"/>
      <c r="AH327" s="178"/>
      <c r="AI327" s="178"/>
      <c r="AJ327" s="178"/>
      <c r="AK327" s="178"/>
      <c r="AL327" s="178"/>
      <c r="AM327" s="178"/>
      <c r="AN327" s="178"/>
      <c r="AO327" s="178"/>
      <c r="AP327" s="178"/>
      <c r="AQ327" s="178"/>
      <c r="AR327" s="178"/>
      <c r="AS327" s="178"/>
      <c r="AT327" s="178"/>
      <c r="AU327" s="178"/>
      <c r="AV327" s="178"/>
      <c r="AW327" s="178"/>
      <c r="AX327" s="178"/>
      <c r="AY327" s="178"/>
      <c r="AZ327" s="178"/>
      <c r="BA327" s="178"/>
      <c r="BB327" s="178"/>
      <c r="BC327" s="178"/>
      <c r="BD327" s="178"/>
      <c r="BE327" s="178"/>
      <c r="BF327" s="178"/>
      <c r="BG327" s="178"/>
      <c r="BH327" s="178"/>
      <c r="BI327" s="178"/>
      <c r="BJ327" s="178"/>
      <c r="BK327" s="178"/>
      <c r="BL327" s="178"/>
      <c r="BM327" s="178"/>
      <c r="BN327" s="178"/>
      <c r="BO327" s="178"/>
      <c r="BP327" s="178"/>
      <c r="BQ327" s="178"/>
      <c r="BR327" s="178"/>
      <c r="BS327" s="178"/>
      <c r="BT327" s="178"/>
      <c r="BU327" s="178"/>
      <c r="BV327" s="178"/>
      <c r="BW327" s="178"/>
      <c r="BX327" s="178"/>
      <c r="BY327" s="178"/>
      <c r="BZ327" s="178"/>
      <c r="CA327" s="178"/>
      <c r="CB327" s="178"/>
      <c r="CC327" s="178"/>
      <c r="CD327" s="178"/>
      <c r="CE327" s="178"/>
      <c r="CF327" s="178"/>
      <c r="CG327" s="178"/>
      <c r="CH327" s="178"/>
      <c r="CI327" s="178"/>
      <c r="CJ327" s="178"/>
      <c r="CK327" s="178"/>
      <c r="CL327" s="178"/>
      <c r="CM327" s="178"/>
      <c r="CN327" s="178"/>
      <c r="CO327" s="178"/>
      <c r="CP327" s="178"/>
      <c r="CQ327" s="178"/>
      <c r="CR327" s="178"/>
      <c r="CS327" s="178"/>
      <c r="CT327" s="178"/>
      <c r="CU327" s="178"/>
      <c r="CV327" s="178"/>
      <c r="CW327" s="178"/>
      <c r="CX327" s="178"/>
      <c r="CY327" s="178"/>
      <c r="CZ327" s="178"/>
      <c r="DA327" s="178"/>
      <c r="DB327" s="178"/>
      <c r="DC327" s="178"/>
      <c r="DD327" s="178"/>
      <c r="DE327" s="178"/>
      <c r="DF327" s="178"/>
      <c r="DG327" s="178"/>
      <c r="DH327" s="178"/>
      <c r="DI327" s="178"/>
      <c r="DJ327" s="178"/>
      <c r="DK327" s="178"/>
      <c r="DL327" s="178"/>
      <c r="DM327" s="178"/>
      <c r="DN327" s="178"/>
      <c r="DO327" s="178"/>
      <c r="DP327" s="178"/>
      <c r="DQ327" s="178"/>
      <c r="DR327" s="178"/>
      <c r="DS327" s="178"/>
      <c r="DT327" s="178"/>
      <c r="DU327" s="178"/>
      <c r="DV327" s="178"/>
      <c r="DW327" s="178"/>
    </row>
    <row r="328" spans="1:127" ht="12" customHeight="1" x14ac:dyDescent="0.25">
      <c r="A328" s="178"/>
      <c r="B328" s="178"/>
      <c r="C328" s="178"/>
      <c r="D328" s="178"/>
      <c r="E328" s="178"/>
      <c r="F328" s="178"/>
      <c r="G328" s="178"/>
      <c r="H328" s="178"/>
      <c r="I328" s="178"/>
      <c r="J328" s="178"/>
      <c r="K328" s="178"/>
      <c r="L328" s="178"/>
      <c r="M328" s="178"/>
      <c r="N328" s="178"/>
      <c r="O328" s="178"/>
      <c r="P328" s="178"/>
      <c r="Q328" s="178"/>
      <c r="R328" s="178"/>
      <c r="S328" s="178"/>
      <c r="T328" s="178"/>
      <c r="U328" s="178"/>
      <c r="V328" s="178"/>
      <c r="W328" s="178"/>
      <c r="X328" s="178"/>
      <c r="Y328" s="178"/>
      <c r="Z328" s="178"/>
      <c r="AA328" s="178"/>
      <c r="AB328" s="178"/>
      <c r="AC328" s="178"/>
      <c r="AD328" s="178"/>
      <c r="AE328" s="178"/>
      <c r="AF328" s="178"/>
      <c r="AG328" s="178"/>
      <c r="AH328" s="178"/>
      <c r="AI328" s="178"/>
      <c r="AJ328" s="178"/>
      <c r="AK328" s="178"/>
      <c r="AL328" s="178"/>
      <c r="AM328" s="178"/>
      <c r="AN328" s="178"/>
      <c r="AO328" s="178"/>
      <c r="AP328" s="178"/>
      <c r="AQ328" s="178"/>
      <c r="AR328" s="178"/>
      <c r="AS328" s="178"/>
      <c r="AT328" s="178"/>
      <c r="AU328" s="178"/>
      <c r="AV328" s="178"/>
      <c r="AW328" s="178"/>
      <c r="AX328" s="178"/>
      <c r="AY328" s="178"/>
      <c r="AZ328" s="178"/>
      <c r="BA328" s="178"/>
      <c r="BB328" s="178"/>
      <c r="BC328" s="178"/>
      <c r="BD328" s="178"/>
      <c r="BE328" s="178"/>
      <c r="BF328" s="178"/>
      <c r="BG328" s="178"/>
      <c r="BH328" s="178"/>
      <c r="BI328" s="178"/>
      <c r="BJ328" s="178"/>
      <c r="BK328" s="178"/>
      <c r="BL328" s="178"/>
      <c r="BM328" s="178"/>
      <c r="BN328" s="178"/>
      <c r="BO328" s="178"/>
      <c r="BP328" s="178"/>
      <c r="BQ328" s="178"/>
      <c r="BR328" s="178"/>
      <c r="BS328" s="178"/>
      <c r="BT328" s="178"/>
      <c r="BU328" s="178"/>
      <c r="BV328" s="178"/>
      <c r="BW328" s="178"/>
      <c r="BX328" s="178"/>
      <c r="BY328" s="178"/>
      <c r="BZ328" s="178"/>
      <c r="CA328" s="178"/>
      <c r="CB328" s="178"/>
      <c r="CC328" s="178"/>
      <c r="CD328" s="178"/>
      <c r="CE328" s="178"/>
      <c r="CF328" s="178"/>
      <c r="CG328" s="178"/>
      <c r="CH328" s="178"/>
      <c r="CI328" s="178"/>
      <c r="CJ328" s="178"/>
      <c r="CK328" s="178"/>
      <c r="CL328" s="178"/>
      <c r="CM328" s="178"/>
      <c r="CN328" s="178"/>
      <c r="CO328" s="178"/>
      <c r="CP328" s="178"/>
      <c r="CQ328" s="178"/>
      <c r="CR328" s="178"/>
      <c r="CS328" s="178"/>
      <c r="CT328" s="178"/>
      <c r="CU328" s="178"/>
      <c r="CV328" s="178"/>
      <c r="CW328" s="178"/>
      <c r="CX328" s="178"/>
      <c r="CY328" s="178"/>
      <c r="CZ328" s="178"/>
      <c r="DA328" s="178"/>
      <c r="DB328" s="178"/>
      <c r="DC328" s="178"/>
      <c r="DD328" s="178"/>
      <c r="DE328" s="178"/>
      <c r="DF328" s="178"/>
      <c r="DG328" s="178"/>
      <c r="DH328" s="178"/>
      <c r="DI328" s="178"/>
      <c r="DJ328" s="178"/>
      <c r="DK328" s="178"/>
      <c r="DL328" s="178"/>
      <c r="DM328" s="178"/>
      <c r="DN328" s="178"/>
      <c r="DO328" s="178"/>
      <c r="DP328" s="178"/>
      <c r="DQ328" s="178"/>
      <c r="DR328" s="178"/>
      <c r="DS328" s="178"/>
      <c r="DT328" s="178"/>
      <c r="DU328" s="178"/>
      <c r="DV328" s="178"/>
      <c r="DW328" s="178"/>
    </row>
  </sheetData>
  <mergeCells count="7">
    <mergeCell ref="E40:F40"/>
    <mergeCell ref="C13:D13"/>
    <mergeCell ref="B3:D3"/>
    <mergeCell ref="E31:F31"/>
    <mergeCell ref="E39:F39"/>
    <mergeCell ref="E38:F38"/>
    <mergeCell ref="F13:G13"/>
  </mergeCells>
  <pageMargins left="0.75" right="0.75" top="1" bottom="1" header="0.5" footer="0.5"/>
  <pageSetup orientation="portrait"/>
  <headerFooter>
    <oddFooter>&amp;L&amp;"Helvetica,Regular"&amp;12&amp;K000000	&amp;P</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78"/>
  <sheetViews>
    <sheetView showGridLines="0" zoomScale="150" zoomScaleNormal="150" zoomScalePageLayoutView="150" workbookViewId="0">
      <selection activeCell="P3" sqref="P3"/>
    </sheetView>
  </sheetViews>
  <sheetFormatPr defaultColWidth="6.921875" defaultRowHeight="12" customHeight="1" x14ac:dyDescent="0.25"/>
  <cols>
    <col min="1" max="1" width="3.3828125" style="178" customWidth="1"/>
    <col min="2" max="2" width="18.69140625" style="178" customWidth="1"/>
    <col min="3" max="3" width="9.61328125" style="178" customWidth="1"/>
    <col min="4" max="4" width="8.07421875" style="178" customWidth="1"/>
    <col min="5" max="5" width="10" style="178" customWidth="1"/>
    <col min="6" max="16384" width="6.921875" style="178"/>
  </cols>
  <sheetData>
    <row r="1" spans="1:13" ht="51" customHeight="1" x14ac:dyDescent="0.25">
      <c r="A1" s="181"/>
      <c r="B1" s="181"/>
      <c r="C1" s="181"/>
      <c r="D1" s="181"/>
      <c r="E1" s="181"/>
    </row>
    <row r="2" spans="1:13" ht="33.75" customHeight="1" x14ac:dyDescent="0.25">
      <c r="A2" s="177"/>
      <c r="B2" s="177"/>
      <c r="C2" s="177"/>
      <c r="D2" s="177"/>
      <c r="E2" s="177"/>
    </row>
    <row r="3" spans="1:13" ht="31.5" customHeight="1" x14ac:dyDescent="0.25">
      <c r="A3" s="177"/>
      <c r="B3" s="177"/>
      <c r="C3" s="177"/>
      <c r="D3" s="177"/>
      <c r="E3" s="177"/>
      <c r="M3" s="253"/>
    </row>
    <row r="4" spans="1:13" ht="16.5" customHeight="1" x14ac:dyDescent="0.25">
      <c r="A4" s="177"/>
      <c r="B4" s="177"/>
      <c r="C4" s="177"/>
      <c r="D4" s="177"/>
      <c r="E4" s="177"/>
      <c r="M4" s="253"/>
    </row>
    <row r="5" spans="1:13" ht="15.75" customHeight="1" x14ac:dyDescent="0.25">
      <c r="A5" s="177"/>
      <c r="B5" s="177"/>
      <c r="C5" s="177"/>
      <c r="D5" s="254"/>
      <c r="E5" s="177"/>
      <c r="M5" s="253"/>
    </row>
    <row r="6" spans="1:13" ht="13.5" customHeight="1" x14ac:dyDescent="0.3">
      <c r="A6" s="177"/>
      <c r="B6" s="255"/>
      <c r="C6" s="177"/>
      <c r="D6" s="254"/>
      <c r="E6" s="177"/>
      <c r="M6" s="253"/>
    </row>
    <row r="7" spans="1:13" ht="13.5" customHeight="1" x14ac:dyDescent="0.3">
      <c r="A7" s="177"/>
      <c r="B7" s="255"/>
      <c r="C7" s="177"/>
      <c r="D7" s="254"/>
      <c r="E7" s="177"/>
      <c r="M7" s="253"/>
    </row>
    <row r="8" spans="1:13" ht="13.5" customHeight="1" x14ac:dyDescent="0.3">
      <c r="A8" s="177"/>
      <c r="B8" s="255"/>
      <c r="C8" s="177"/>
      <c r="D8" s="254"/>
      <c r="E8" s="177"/>
      <c r="M8" s="253"/>
    </row>
    <row r="9" spans="1:13" ht="13.5" customHeight="1" x14ac:dyDescent="0.3">
      <c r="A9" s="177"/>
      <c r="B9" s="255"/>
      <c r="C9" s="177"/>
      <c r="D9" s="254"/>
      <c r="E9" s="177"/>
      <c r="M9" s="253"/>
    </row>
    <row r="10" spans="1:13" ht="13.5" customHeight="1" x14ac:dyDescent="0.3">
      <c r="A10" s="177"/>
      <c r="B10" s="255"/>
      <c r="C10" s="177"/>
      <c r="D10" s="254"/>
      <c r="E10" s="177"/>
    </row>
    <row r="11" spans="1:13" ht="16.2" x14ac:dyDescent="0.3">
      <c r="B11" s="255"/>
    </row>
    <row r="12" spans="1:13" ht="16.2" x14ac:dyDescent="0.3">
      <c r="B12" s="255"/>
    </row>
    <row r="13" spans="1:13" ht="16.2" x14ac:dyDescent="0.3">
      <c r="B13" s="256" t="s">
        <v>47</v>
      </c>
      <c r="C13" s="256" t="s">
        <v>48</v>
      </c>
    </row>
    <row r="14" spans="1:13" ht="16.2" x14ac:dyDescent="0.3">
      <c r="B14" s="255">
        <v>0</v>
      </c>
      <c r="C14" s="257">
        <f t="shared" ref="C14:C29" si="0">101.325*EXP((-9.80665*28.9644*(B14-0))/(8314.32*($D$2+273.12)))</f>
        <v>101.325</v>
      </c>
    </row>
    <row r="15" spans="1:13" ht="16.2" x14ac:dyDescent="0.3">
      <c r="B15" s="255">
        <v>100</v>
      </c>
      <c r="C15" s="257">
        <f t="shared" si="0"/>
        <v>100.06547082467893</v>
      </c>
    </row>
    <row r="16" spans="1:13" ht="16.2" x14ac:dyDescent="0.3">
      <c r="B16" s="255">
        <v>200</v>
      </c>
      <c r="C16" s="257">
        <f t="shared" si="0"/>
        <v>98.821598335698681</v>
      </c>
    </row>
    <row r="17" spans="2:3" ht="16.2" x14ac:dyDescent="0.3">
      <c r="B17" s="255">
        <v>300</v>
      </c>
      <c r="C17" s="257">
        <f t="shared" si="0"/>
        <v>97.593187911265687</v>
      </c>
    </row>
    <row r="18" spans="2:3" ht="16.2" x14ac:dyDescent="0.3">
      <c r="B18" s="255">
        <v>400</v>
      </c>
      <c r="C18" s="257">
        <f t="shared" si="0"/>
        <v>96.380047348849388</v>
      </c>
    </row>
    <row r="19" spans="2:3" ht="16.2" x14ac:dyDescent="0.3">
      <c r="B19" s="255">
        <v>500</v>
      </c>
      <c r="C19" s="257">
        <f t="shared" si="0"/>
        <v>95.181986835109413</v>
      </c>
    </row>
    <row r="20" spans="2:3" ht="16.2" x14ac:dyDescent="0.3">
      <c r="B20" s="255">
        <v>600</v>
      </c>
      <c r="C20" s="257">
        <f t="shared" si="0"/>
        <v>93.998818916196541</v>
      </c>
    </row>
    <row r="21" spans="2:3" ht="16.2" x14ac:dyDescent="0.3">
      <c r="B21" s="255">
        <v>700</v>
      </c>
      <c r="C21" s="257">
        <f t="shared" si="0"/>
        <v>92.830358468422816</v>
      </c>
    </row>
    <row r="22" spans="2:3" ht="16.2" x14ac:dyDescent="0.3">
      <c r="B22" s="255">
        <v>800</v>
      </c>
      <c r="C22" s="257">
        <f t="shared" si="0"/>
        <v>91.676422669296315</v>
      </c>
    </row>
    <row r="23" spans="2:3" ht="16.2" x14ac:dyDescent="0.3">
      <c r="B23" s="255">
        <v>900</v>
      </c>
      <c r="C23" s="257">
        <f t="shared" si="0"/>
        <v>90.536830968915908</v>
      </c>
    </row>
    <row r="24" spans="2:3" ht="16.2" x14ac:dyDescent="0.3">
      <c r="B24" s="255">
        <v>1000</v>
      </c>
      <c r="C24" s="257">
        <f t="shared" si="0"/>
        <v>89.411405061721609</v>
      </c>
    </row>
    <row r="25" spans="2:3" ht="16.2" x14ac:dyDescent="0.3">
      <c r="B25" s="255">
        <v>1100</v>
      </c>
      <c r="C25" s="257">
        <f t="shared" si="0"/>
        <v>88.299968858596131</v>
      </c>
    </row>
    <row r="26" spans="2:3" ht="16.2" x14ac:dyDescent="0.3">
      <c r="B26" s="255">
        <v>1200</v>
      </c>
      <c r="C26" s="257">
        <f t="shared" si="0"/>
        <v>87.202348459313185</v>
      </c>
    </row>
    <row r="27" spans="2:3" ht="16.2" x14ac:dyDescent="0.3">
      <c r="B27" s="255">
        <v>1300</v>
      </c>
      <c r="C27" s="257">
        <f t="shared" si="0"/>
        <v>86.118372125328293</v>
      </c>
    </row>
    <row r="28" spans="2:3" ht="16.2" x14ac:dyDescent="0.3">
      <c r="B28" s="255">
        <v>1400</v>
      </c>
      <c r="C28" s="257">
        <f t="shared" si="0"/>
        <v>85.047870252907771</v>
      </c>
    </row>
    <row r="29" spans="2:3" ht="16.2" x14ac:dyDescent="0.3">
      <c r="B29" s="255">
        <v>1500</v>
      </c>
      <c r="C29" s="257">
        <f t="shared" si="0"/>
        <v>83.990675346591871</v>
      </c>
    </row>
    <row r="68" spans="2:9" ht="12" customHeight="1" x14ac:dyDescent="0.25">
      <c r="C68" s="258"/>
      <c r="D68" s="258"/>
      <c r="E68" s="258"/>
    </row>
    <row r="69" spans="2:9" ht="12" customHeight="1" x14ac:dyDescent="0.25">
      <c r="B69" s="259" t="s">
        <v>59</v>
      </c>
      <c r="C69" s="259"/>
      <c r="D69" s="259"/>
      <c r="E69" s="259"/>
      <c r="F69" s="259"/>
      <c r="G69" s="259"/>
      <c r="H69" s="259"/>
      <c r="I69" s="259"/>
    </row>
    <row r="70" spans="2:9" ht="12" customHeight="1" x14ac:dyDescent="0.25">
      <c r="B70" s="259"/>
      <c r="C70" s="260" t="s">
        <v>50</v>
      </c>
      <c r="D70" s="260" t="s">
        <v>51</v>
      </c>
      <c r="E70" s="260" t="s">
        <v>52</v>
      </c>
      <c r="F70" s="259"/>
      <c r="G70" s="259"/>
      <c r="H70" s="259"/>
      <c r="I70" s="259"/>
    </row>
    <row r="71" spans="2:9" ht="12" customHeight="1" x14ac:dyDescent="0.25">
      <c r="B71" s="261" t="s">
        <v>49</v>
      </c>
      <c r="C71" s="260">
        <v>208</v>
      </c>
      <c r="D71" s="260">
        <v>230</v>
      </c>
      <c r="E71" s="260">
        <v>199</v>
      </c>
      <c r="F71" s="259"/>
      <c r="G71" s="259"/>
      <c r="H71" s="259"/>
      <c r="I71" s="259"/>
    </row>
    <row r="72" spans="2:9" ht="12" customHeight="1" x14ac:dyDescent="0.25">
      <c r="B72" s="261" t="s">
        <v>53</v>
      </c>
      <c r="C72" s="260">
        <v>146</v>
      </c>
      <c r="D72" s="260">
        <v>0</v>
      </c>
      <c r="E72" s="260">
        <v>0</v>
      </c>
      <c r="F72" s="259" t="s">
        <v>57</v>
      </c>
      <c r="G72" s="259"/>
      <c r="H72" s="259"/>
      <c r="I72" s="259"/>
    </row>
    <row r="73" spans="2:9" ht="12" customHeight="1" x14ac:dyDescent="0.25">
      <c r="B73" s="261" t="s">
        <v>54</v>
      </c>
      <c r="C73" s="260">
        <v>0</v>
      </c>
      <c r="D73" s="260">
        <v>109</v>
      </c>
      <c r="E73" s="260">
        <v>219</v>
      </c>
      <c r="F73" s="259" t="s">
        <v>55</v>
      </c>
      <c r="G73" s="259"/>
      <c r="H73" s="259"/>
      <c r="I73" s="259"/>
    </row>
    <row r="74" spans="2:9" ht="12" customHeight="1" x14ac:dyDescent="0.25">
      <c r="B74" s="261" t="s">
        <v>56</v>
      </c>
      <c r="C74" s="260">
        <v>255</v>
      </c>
      <c r="D74" s="260">
        <v>255</v>
      </c>
      <c r="E74" s="260">
        <v>119</v>
      </c>
      <c r="F74" s="259"/>
      <c r="G74" s="259"/>
      <c r="H74" s="259"/>
      <c r="I74" s="259"/>
    </row>
    <row r="75" spans="2:9" ht="12" customHeight="1" x14ac:dyDescent="0.25">
      <c r="B75" s="261" t="s">
        <v>58</v>
      </c>
      <c r="C75" s="260">
        <v>109</v>
      </c>
      <c r="D75" s="260">
        <v>182</v>
      </c>
      <c r="E75" s="260">
        <v>255</v>
      </c>
      <c r="F75" s="259"/>
      <c r="G75" s="259"/>
      <c r="H75" s="259"/>
      <c r="I75" s="259"/>
    </row>
    <row r="76" spans="2:9" ht="12" customHeight="1" x14ac:dyDescent="0.25">
      <c r="B76" s="259"/>
      <c r="C76" s="260"/>
      <c r="D76" s="260"/>
      <c r="E76" s="260"/>
      <c r="F76" s="259"/>
      <c r="G76" s="259"/>
      <c r="H76" s="259"/>
      <c r="I76" s="259"/>
    </row>
    <row r="77" spans="2:9" ht="12" customHeight="1" x14ac:dyDescent="0.25">
      <c r="B77" s="178" t="s">
        <v>60</v>
      </c>
    </row>
    <row r="78" spans="2:9" ht="12" customHeight="1" x14ac:dyDescent="0.25">
      <c r="B78" s="178" t="s">
        <v>64</v>
      </c>
    </row>
  </sheetData>
  <pageMargins left="0.75" right="0.75" top="1" bottom="1" header="0.5" footer="0.5"/>
  <pageSetup orientation="portrait"/>
  <headerFooter>
    <oddFooter>&amp;L&amp;"Helvetica,Regular"&amp;12&amp;K000000	&amp;P</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Tobacco</vt:lpstr>
      <vt:lpstr>TPU II</vt:lpstr>
      <vt:lpstr>Arabidopsis</vt:lpstr>
      <vt:lpstr>Light curve</vt:lpstr>
      <vt:lpstr>Hints, advice and advanced use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Major, Ian</dc:creator>
  <cp:lastModifiedBy>eloch</cp:lastModifiedBy>
  <dcterms:created xsi:type="dcterms:W3CDTF">2015-08-16T00:08:19Z</dcterms:created>
  <dcterms:modified xsi:type="dcterms:W3CDTF">2024-11-20T23:39:52Z</dcterms:modified>
</cp:coreProperties>
</file>