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" sheetId="1" r:id="rId4"/>
    <sheet state="visible" name="2" sheetId="2" r:id="rId5"/>
    <sheet state="visible" name="3" sheetId="3" r:id="rId6"/>
  </sheets>
  <definedNames>
    <definedName hidden="1" localSheetId="1" name="_xlnm._FilterDatabase">'2'!$A$1:$E$16</definedName>
  </definedNames>
  <calcPr/>
</workbook>
</file>

<file path=xl/sharedStrings.xml><?xml version="1.0" encoding="utf-8"?>
<sst xmlns="http://schemas.openxmlformats.org/spreadsheetml/2006/main" count="180" uniqueCount="103">
  <si>
    <t>Исходные данные</t>
  </si>
  <si>
    <t>Сотрудники отдела продаж</t>
  </si>
  <si>
    <t>Фамилия, имя, отчество</t>
  </si>
  <si>
    <t>Дата рождения</t>
  </si>
  <si>
    <t>Отдел</t>
  </si>
  <si>
    <t>Стаж работы (год)</t>
  </si>
  <si>
    <t>Знание иностран ного языка</t>
  </si>
  <si>
    <t>Фамилия</t>
  </si>
  <si>
    <t>Имя</t>
  </si>
  <si>
    <t>Отчество</t>
  </si>
  <si>
    <t>Лыкова Ольга Петровна</t>
  </si>
  <si>
    <t>продаж</t>
  </si>
  <si>
    <t>да</t>
  </si>
  <si>
    <t>Семенов Олег Геннадьевич</t>
  </si>
  <si>
    <t>доставки</t>
  </si>
  <si>
    <t>нет</t>
  </si>
  <si>
    <t>Городилова Елена Юрьевна</t>
  </si>
  <si>
    <t>маркетинга</t>
  </si>
  <si>
    <t>Захарова Ирина Петровна</t>
  </si>
  <si>
    <t>Радченко Андрей Иванович</t>
  </si>
  <si>
    <t>Горохов Олег Макарович</t>
  </si>
  <si>
    <t>рекламы</t>
  </si>
  <si>
    <t>Семенова Татьяна Евгеньевна</t>
  </si>
  <si>
    <t>Сотрудники со стажем более 5 лет</t>
  </si>
  <si>
    <t>Григорович Сергей Викторович</t>
  </si>
  <si>
    <t>Морозов Иван Иванович</t>
  </si>
  <si>
    <t>Шувалова Антонина Михайловна</t>
  </si>
  <si>
    <t>Михайлова Анна Сергеевна</t>
  </si>
  <si>
    <t>Бобров Игорь Андреевич</t>
  </si>
  <si>
    <t>Рыков Роман Петрович</t>
  </si>
  <si>
    <t>Горбунов Кирилл Андреевич</t>
  </si>
  <si>
    <t>Временные таблицы</t>
  </si>
  <si>
    <t>Страна</t>
  </si>
  <si>
    <t>Столица</t>
  </si>
  <si>
    <t>Часть света</t>
  </si>
  <si>
    <t>Население</t>
  </si>
  <si>
    <t>Площадь</t>
  </si>
  <si>
    <t>Австрия</t>
  </si>
  <si>
    <t>Вена</t>
  </si>
  <si>
    <t>Европа</t>
  </si>
  <si>
    <t>Великобритания</t>
  </si>
  <si>
    <t>Лондон</t>
  </si>
  <si>
    <t>Греция</t>
  </si>
  <si>
    <t>Афины</t>
  </si>
  <si>
    <t>Афганистан</t>
  </si>
  <si>
    <t>Кабул</t>
  </si>
  <si>
    <t>Азия</t>
  </si>
  <si>
    <t>Монголия</t>
  </si>
  <si>
    <t>Улан-Батор</t>
  </si>
  <si>
    <t>Япония</t>
  </si>
  <si>
    <t>Токио</t>
  </si>
  <si>
    <t>Франция</t>
  </si>
  <si>
    <t>Париж</t>
  </si>
  <si>
    <t>Швеция</t>
  </si>
  <si>
    <t>Стокгольм</t>
  </si>
  <si>
    <t>Египет</t>
  </si>
  <si>
    <t>Каир</t>
  </si>
  <si>
    <t>Африка</t>
  </si>
  <si>
    <t>Сомали</t>
  </si>
  <si>
    <t>Могадишо</t>
  </si>
  <si>
    <t>США</t>
  </si>
  <si>
    <t>Вашингтон</t>
  </si>
  <si>
    <t>Америка</t>
  </si>
  <si>
    <t>Аргентина</t>
  </si>
  <si>
    <t>Буэнос-Айрес</t>
  </si>
  <si>
    <t>Мексика</t>
  </si>
  <si>
    <t>Мехико</t>
  </si>
  <si>
    <t>Мальта</t>
  </si>
  <si>
    <t>Валлета</t>
  </si>
  <si>
    <t>Монако</t>
  </si>
  <si>
    <t>Из Франции</t>
  </si>
  <si>
    <t>Вид спорта</t>
  </si>
  <si>
    <t>Место</t>
  </si>
  <si>
    <t>Прохоров</t>
  </si>
  <si>
    <t>Россия</t>
  </si>
  <si>
    <t>Легкая атлетика</t>
  </si>
  <si>
    <t>Гопе</t>
  </si>
  <si>
    <t>ФРГ</t>
  </si>
  <si>
    <t>Спортивная гимнастика</t>
  </si>
  <si>
    <t>Дуглас</t>
  </si>
  <si>
    <t>Бокс</t>
  </si>
  <si>
    <t>1 место из США</t>
  </si>
  <si>
    <t>Семченко</t>
  </si>
  <si>
    <t>Украина</t>
  </si>
  <si>
    <t>Курт</t>
  </si>
  <si>
    <t>Розова</t>
  </si>
  <si>
    <t>Смирнова</t>
  </si>
  <si>
    <t>Плавание</t>
  </si>
  <si>
    <t>Радек</t>
  </si>
  <si>
    <t>Чехия</t>
  </si>
  <si>
    <t>Гейнц</t>
  </si>
  <si>
    <t>Подгорная</t>
  </si>
  <si>
    <t>Годар</t>
  </si>
  <si>
    <t>Сантос</t>
  </si>
  <si>
    <t>Испания</t>
  </si>
  <si>
    <t>Попова</t>
  </si>
  <si>
    <t>Стоун</t>
  </si>
  <si>
    <t>Уоллес</t>
  </si>
  <si>
    <t>Маккейн</t>
  </si>
  <si>
    <t>Браун</t>
  </si>
  <si>
    <t>Федорчук</t>
  </si>
  <si>
    <t>Горгадзе</t>
  </si>
  <si>
    <t>Грузия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</si>
</sst>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.MM.yyyy"/>
  </numFmts>
  <fonts count="4">
    <font>
      <sz val="10.0"/>
      <color rgb="FF000000"/>
      <name val="Arial"/>
      <scheme val="minor"/>
    </font>
    <font>
      <b/>
      <sz val="11.0"/>
      <color theme="1"/>
      <name val="Nunito"/>
    </font>
    <font/>
    <font>
      <sz val="11.0"/>
      <color theme="1"/>
      <name val="Nunito"/>
    </font>
  </fonts>
  <fills count="3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2" fillId="0" fontId="2" numFmtId="0" xfId="0" applyBorder="1" applyFont="1"/>
    <xf borderId="3" fillId="0" fontId="2" numFmtId="0" xfId="0" applyBorder="1" applyFont="1"/>
    <xf borderId="4" fillId="0" fontId="1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horizontal="center" readingOrder="0" shrinkToFit="0" vertical="center" wrapText="1"/>
    </xf>
    <xf borderId="4" fillId="0" fontId="3" numFmtId="164" xfId="0" applyAlignment="1" applyBorder="1" applyFont="1" applyNumberFormat="1">
      <alignment horizontal="center" readingOrder="0" shrinkToFit="0" vertical="center" wrapText="1"/>
    </xf>
    <xf borderId="4" fillId="0" fontId="3" numFmtId="0" xfId="0" applyAlignment="1" applyBorder="1" applyFont="1">
      <alignment horizontal="center" shrinkToFit="0" vertical="center" wrapText="1"/>
    </xf>
    <xf borderId="4" fillId="0" fontId="3" numFmtId="164" xfId="0" applyAlignment="1" applyBorder="1" applyFont="1" applyNumberFormat="1">
      <alignment horizontal="center" shrinkToFit="0" vertical="center" wrapText="1"/>
    </xf>
    <xf borderId="4" fillId="0" fontId="3" numFmtId="0" xfId="0" applyAlignment="1" applyBorder="1" applyFont="1">
      <alignment horizontal="center" vertical="center"/>
    </xf>
    <xf borderId="4" fillId="0" fontId="3" numFmtId="0" xfId="0" applyAlignment="1" applyBorder="1" applyFont="1">
      <alignment horizontal="center"/>
    </xf>
    <xf borderId="4" fillId="0" fontId="3" numFmtId="164" xfId="0" applyAlignment="1" applyBorder="1" applyFont="1" applyNumberFormat="1">
      <alignment horizontal="center"/>
    </xf>
    <xf borderId="4" fillId="0" fontId="3" numFmtId="0" xfId="0" applyAlignment="1" applyBorder="1" applyFont="1">
      <alignment horizontal="center" readingOrder="0"/>
    </xf>
    <xf borderId="4" fillId="0" fontId="3" numFmtId="4" xfId="0" applyAlignment="1" applyBorder="1" applyFont="1" applyNumberFormat="1">
      <alignment horizontal="center" readingOrder="0"/>
    </xf>
    <xf borderId="4" fillId="0" fontId="1" numFmtId="0" xfId="0" applyAlignment="1" applyBorder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1.38"/>
    <col customWidth="1" min="2" max="2" width="31.38"/>
    <col customWidth="1" min="3" max="3" width="18.88"/>
    <col customWidth="1" min="5" max="5" width="18.88"/>
    <col customWidth="1" min="6" max="6" width="27.63"/>
    <col customWidth="1" min="7" max="7" width="1.38"/>
    <col customWidth="1" min="11" max="12" width="18.88"/>
  </cols>
  <sheetData>
    <row r="1" ht="7.5" customHeight="1"/>
    <row r="2">
      <c r="B2" s="1" t="s">
        <v>0</v>
      </c>
      <c r="C2" s="2"/>
      <c r="D2" s="2"/>
      <c r="E2" s="2"/>
      <c r="F2" s="3"/>
      <c r="H2" s="1" t="s">
        <v>1</v>
      </c>
      <c r="I2" s="2"/>
      <c r="J2" s="2"/>
      <c r="K2" s="2"/>
      <c r="L2" s="3"/>
    </row>
    <row r="3"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H3" s="4" t="s">
        <v>7</v>
      </c>
      <c r="I3" s="4" t="s">
        <v>8</v>
      </c>
      <c r="J3" s="4" t="s">
        <v>9</v>
      </c>
      <c r="K3" s="4" t="s">
        <v>3</v>
      </c>
      <c r="L3" s="4" t="s">
        <v>5</v>
      </c>
    </row>
    <row r="4">
      <c r="B4" s="5" t="s">
        <v>10</v>
      </c>
      <c r="C4" s="6">
        <v>29840.0</v>
      </c>
      <c r="D4" s="5" t="s">
        <v>11</v>
      </c>
      <c r="E4" s="5">
        <v>2.0</v>
      </c>
      <c r="F4" s="5" t="s">
        <v>12</v>
      </c>
      <c r="H4" s="7" t="str">
        <f>IFERROR(__xludf.DUMMYFUNCTION("SPLIT(B20,"" "")"),"Лыкова")</f>
        <v>Лыкова</v>
      </c>
      <c r="I4" s="7" t="str">
        <f>IFERROR(__xludf.DUMMYFUNCTION("""COMPUTED_VALUE"""),"Ольга")</f>
        <v>Ольга</v>
      </c>
      <c r="J4" s="7" t="str">
        <f>IFERROR(__xludf.DUMMYFUNCTION("""COMPUTED_VALUE"""),"Петровна")</f>
        <v>Петровна</v>
      </c>
      <c r="K4" s="8">
        <f t="shared" ref="K4:K8" si="1">C20</f>
        <v>29840</v>
      </c>
      <c r="L4" s="7">
        <f t="shared" ref="L4:L8" si="2">E20</f>
        <v>2</v>
      </c>
    </row>
    <row r="5">
      <c r="B5" s="5" t="s">
        <v>13</v>
      </c>
      <c r="C5" s="6">
        <v>30085.0</v>
      </c>
      <c r="D5" s="5" t="s">
        <v>14</v>
      </c>
      <c r="E5" s="5">
        <v>4.0</v>
      </c>
      <c r="F5" s="5" t="s">
        <v>15</v>
      </c>
      <c r="H5" s="7" t="str">
        <f>IFERROR(__xludf.DUMMYFUNCTION("SPLIT(B21,"" "")"),"Радченко")</f>
        <v>Радченко</v>
      </c>
      <c r="I5" s="7" t="str">
        <f>IFERROR(__xludf.DUMMYFUNCTION("""COMPUTED_VALUE"""),"Андрей")</f>
        <v>Андрей</v>
      </c>
      <c r="J5" s="7" t="str">
        <f>IFERROR(__xludf.DUMMYFUNCTION("""COMPUTED_VALUE"""),"Иванович")</f>
        <v>Иванович</v>
      </c>
      <c r="K5" s="8">
        <f t="shared" si="1"/>
        <v>30207</v>
      </c>
      <c r="L5" s="7">
        <f t="shared" si="2"/>
        <v>5</v>
      </c>
    </row>
    <row r="6">
      <c r="B6" s="5" t="s">
        <v>16</v>
      </c>
      <c r="C6" s="6">
        <v>29657.0</v>
      </c>
      <c r="D6" s="5" t="s">
        <v>17</v>
      </c>
      <c r="E6" s="5">
        <v>5.0</v>
      </c>
      <c r="F6" s="5" t="s">
        <v>15</v>
      </c>
      <c r="H6" s="7" t="str">
        <f>IFERROR(__xludf.DUMMYFUNCTION("SPLIT(B22,"" "")"),"Морозов")</f>
        <v>Морозов</v>
      </c>
      <c r="I6" s="7" t="str">
        <f>IFERROR(__xludf.DUMMYFUNCTION("""COMPUTED_VALUE"""),"Иван")</f>
        <v>Иван</v>
      </c>
      <c r="J6" s="7" t="str">
        <f>IFERROR(__xludf.DUMMYFUNCTION("""COMPUTED_VALUE"""),"Иванович")</f>
        <v>Иванович</v>
      </c>
      <c r="K6" s="8">
        <f t="shared" si="1"/>
        <v>29720</v>
      </c>
      <c r="L6" s="7">
        <f t="shared" si="2"/>
        <v>5</v>
      </c>
    </row>
    <row r="7">
      <c r="B7" s="5" t="s">
        <v>18</v>
      </c>
      <c r="C7" s="6">
        <v>29749.0</v>
      </c>
      <c r="D7" s="5" t="s">
        <v>17</v>
      </c>
      <c r="E7" s="5">
        <v>4.0</v>
      </c>
      <c r="F7" s="5" t="s">
        <v>12</v>
      </c>
      <c r="H7" s="7" t="str">
        <f>IFERROR(__xludf.DUMMYFUNCTION("SPLIT(B23,"" "")"),"Михайлова")</f>
        <v>Михайлова</v>
      </c>
      <c r="I7" s="9" t="str">
        <f>IFERROR(__xludf.DUMMYFUNCTION("""COMPUTED_VALUE"""),"Анна")</f>
        <v>Анна</v>
      </c>
      <c r="J7" s="9" t="str">
        <f>IFERROR(__xludf.DUMMYFUNCTION("""COMPUTED_VALUE"""),"Сергеевна")</f>
        <v>Сергеевна</v>
      </c>
      <c r="K7" s="8">
        <f t="shared" si="1"/>
        <v>29639</v>
      </c>
      <c r="L7" s="7">
        <f t="shared" si="2"/>
        <v>2</v>
      </c>
    </row>
    <row r="8">
      <c r="B8" s="5" t="s">
        <v>19</v>
      </c>
      <c r="C8" s="6">
        <v>30207.0</v>
      </c>
      <c r="D8" s="5" t="s">
        <v>11</v>
      </c>
      <c r="E8" s="5">
        <v>5.0</v>
      </c>
      <c r="F8" s="5" t="s">
        <v>12</v>
      </c>
      <c r="H8" s="7" t="str">
        <f>IFERROR(__xludf.DUMMYFUNCTION("SPLIT(B24,"" "")"),"Бобров")</f>
        <v>Бобров</v>
      </c>
      <c r="I8" s="9" t="str">
        <f>IFERROR(__xludf.DUMMYFUNCTION("""COMPUTED_VALUE"""),"Игорь")</f>
        <v>Игорь</v>
      </c>
      <c r="J8" s="9" t="str">
        <f>IFERROR(__xludf.DUMMYFUNCTION("""COMPUTED_VALUE"""),"Андреевич")</f>
        <v>Андреевич</v>
      </c>
      <c r="K8" s="8">
        <f t="shared" si="1"/>
        <v>30095</v>
      </c>
      <c r="L8" s="7">
        <f t="shared" si="2"/>
        <v>5</v>
      </c>
    </row>
    <row r="9">
      <c r="B9" s="5" t="s">
        <v>20</v>
      </c>
      <c r="C9" s="6">
        <v>29751.0</v>
      </c>
      <c r="D9" s="5" t="s">
        <v>21</v>
      </c>
      <c r="E9" s="5">
        <v>1.0</v>
      </c>
      <c r="F9" s="5" t="s">
        <v>15</v>
      </c>
    </row>
    <row r="10">
      <c r="B10" s="5" t="s">
        <v>22</v>
      </c>
      <c r="C10" s="6">
        <v>30083.0</v>
      </c>
      <c r="D10" s="5" t="s">
        <v>14</v>
      </c>
      <c r="E10" s="5">
        <v>2.0</v>
      </c>
      <c r="F10" s="5" t="s">
        <v>12</v>
      </c>
      <c r="H10" s="1" t="s">
        <v>23</v>
      </c>
      <c r="I10" s="2"/>
      <c r="J10" s="2"/>
      <c r="K10" s="3"/>
    </row>
    <row r="11">
      <c r="B11" s="5" t="s">
        <v>24</v>
      </c>
      <c r="C11" s="6">
        <v>29884.0</v>
      </c>
      <c r="D11" s="5" t="s">
        <v>17</v>
      </c>
      <c r="E11" s="5">
        <v>8.0</v>
      </c>
      <c r="F11" s="5" t="s">
        <v>15</v>
      </c>
      <c r="H11" s="4" t="s">
        <v>7</v>
      </c>
      <c r="I11" s="4" t="s">
        <v>8</v>
      </c>
      <c r="J11" s="4" t="s">
        <v>9</v>
      </c>
      <c r="K11" s="4" t="s">
        <v>3</v>
      </c>
    </row>
    <row r="12">
      <c r="B12" s="5" t="s">
        <v>25</v>
      </c>
      <c r="C12" s="6">
        <v>29720.0</v>
      </c>
      <c r="D12" s="5" t="s">
        <v>11</v>
      </c>
      <c r="E12" s="5">
        <v>5.0</v>
      </c>
      <c r="F12" s="5" t="s">
        <v>12</v>
      </c>
      <c r="H12" s="10" t="str">
        <f>IFERROR(__xludf.DUMMYFUNCTION("SPLIT(B25,"" "")"),"Городилова")</f>
        <v>Городилова</v>
      </c>
      <c r="I12" s="10" t="str">
        <f>IFERROR(__xludf.DUMMYFUNCTION("""COMPUTED_VALUE"""),"Елена")</f>
        <v>Елена</v>
      </c>
      <c r="J12" s="10" t="str">
        <f>IFERROR(__xludf.DUMMYFUNCTION("""COMPUTED_VALUE"""),"Юрьевна")</f>
        <v>Юрьевна</v>
      </c>
      <c r="K12" s="11">
        <f t="shared" ref="K12:K16" si="3">C26</f>
        <v>30207</v>
      </c>
    </row>
    <row r="13">
      <c r="B13" s="5" t="s">
        <v>26</v>
      </c>
      <c r="C13" s="6">
        <v>30067.0</v>
      </c>
      <c r="D13" s="5" t="s">
        <v>14</v>
      </c>
      <c r="E13" s="5">
        <v>1.0</v>
      </c>
      <c r="F13" s="5" t="s">
        <v>15</v>
      </c>
      <c r="H13" s="10" t="str">
        <f>IFERROR(__xludf.DUMMYFUNCTION("SPLIT(B26,"" "")"),"Радченко")</f>
        <v>Радченко</v>
      </c>
      <c r="I13" s="10" t="str">
        <f>IFERROR(__xludf.DUMMYFUNCTION("""COMPUTED_VALUE"""),"Андрей")</f>
        <v>Андрей</v>
      </c>
      <c r="J13" s="10" t="str">
        <f>IFERROR(__xludf.DUMMYFUNCTION("""COMPUTED_VALUE"""),"Иванович")</f>
        <v>Иванович</v>
      </c>
      <c r="K13" s="11">
        <f t="shared" si="3"/>
        <v>29884</v>
      </c>
    </row>
    <row r="14">
      <c r="B14" s="5" t="s">
        <v>27</v>
      </c>
      <c r="C14" s="6">
        <v>29639.0</v>
      </c>
      <c r="D14" s="5" t="s">
        <v>11</v>
      </c>
      <c r="E14" s="5">
        <v>2.0</v>
      </c>
      <c r="F14" s="5" t="s">
        <v>12</v>
      </c>
      <c r="H14" s="10" t="str">
        <f>IFERROR(__xludf.DUMMYFUNCTION("SPLIT(B27,"" "")"),"Григорович")</f>
        <v>Григорович</v>
      </c>
      <c r="I14" s="10" t="str">
        <f>IFERROR(__xludf.DUMMYFUNCTION("""COMPUTED_VALUE"""),"Сергей")</f>
        <v>Сергей</v>
      </c>
      <c r="J14" s="10" t="str">
        <f>IFERROR(__xludf.DUMMYFUNCTION("""COMPUTED_VALUE"""),"Викторович")</f>
        <v>Викторович</v>
      </c>
      <c r="K14" s="11">
        <f t="shared" si="3"/>
        <v>29720</v>
      </c>
    </row>
    <row r="15">
      <c r="B15" s="5" t="s">
        <v>28</v>
      </c>
      <c r="C15" s="6">
        <v>30095.0</v>
      </c>
      <c r="D15" s="5" t="s">
        <v>11</v>
      </c>
      <c r="E15" s="5">
        <v>5.0</v>
      </c>
      <c r="F15" s="5" t="s">
        <v>12</v>
      </c>
      <c r="H15" s="10" t="str">
        <f>IFERROR(__xludf.DUMMYFUNCTION("SPLIT(B28,"" "")"),"Морозов")</f>
        <v>Морозов</v>
      </c>
      <c r="I15" s="10" t="str">
        <f>IFERROR(__xludf.DUMMYFUNCTION("""COMPUTED_VALUE"""),"Иван")</f>
        <v>Иван</v>
      </c>
      <c r="J15" s="10" t="str">
        <f>IFERROR(__xludf.DUMMYFUNCTION("""COMPUTED_VALUE"""),"Иванович")</f>
        <v>Иванович</v>
      </c>
      <c r="K15" s="11">
        <f t="shared" si="3"/>
        <v>30095</v>
      </c>
    </row>
    <row r="16">
      <c r="B16" s="5" t="s">
        <v>29</v>
      </c>
      <c r="C16" s="6">
        <v>29943.0</v>
      </c>
      <c r="D16" s="5" t="s">
        <v>17</v>
      </c>
      <c r="E16" s="5">
        <v>6.0</v>
      </c>
      <c r="F16" s="5" t="s">
        <v>15</v>
      </c>
      <c r="H16" s="10" t="str">
        <f>IFERROR(__xludf.DUMMYFUNCTION("SPLIT(B29,"" "")"),"Бобров")</f>
        <v>Бобров</v>
      </c>
      <c r="I16" s="10" t="str">
        <f>IFERROR(__xludf.DUMMYFUNCTION("""COMPUTED_VALUE"""),"Игорь")</f>
        <v>Игорь</v>
      </c>
      <c r="J16" s="10" t="str">
        <f>IFERROR(__xludf.DUMMYFUNCTION("""COMPUTED_VALUE"""),"Андреевич")</f>
        <v>Андреевич</v>
      </c>
      <c r="K16" s="11">
        <f t="shared" si="3"/>
        <v>29943</v>
      </c>
    </row>
    <row r="17">
      <c r="B17" s="5" t="s">
        <v>30</v>
      </c>
      <c r="C17" s="6">
        <v>30123.0</v>
      </c>
      <c r="D17" s="5" t="s">
        <v>14</v>
      </c>
      <c r="E17" s="5">
        <v>3.0</v>
      </c>
      <c r="F17" s="5" t="s">
        <v>12</v>
      </c>
      <c r="H17" s="10" t="str">
        <f>IFERROR(__xludf.DUMMYFUNCTION("SPLIT(B30,"" "")"),"Рыков")</f>
        <v>Рыков</v>
      </c>
      <c r="I17" s="10" t="str">
        <f>IFERROR(__xludf.DUMMYFUNCTION("""COMPUTED_VALUE"""),"Роман")</f>
        <v>Роман</v>
      </c>
      <c r="J17" s="10" t="str">
        <f>IFERROR(__xludf.DUMMYFUNCTION("""COMPUTED_VALUE"""),"Петрович")</f>
        <v>Петрович</v>
      </c>
      <c r="K17" s="10" t="str">
        <f>#REF!</f>
        <v>#REF!</v>
      </c>
    </row>
    <row r="19">
      <c r="B19" s="1" t="s">
        <v>31</v>
      </c>
      <c r="C19" s="2"/>
      <c r="D19" s="2"/>
      <c r="E19" s="3"/>
    </row>
    <row r="20">
      <c r="B20" s="7" t="str">
        <f>IFERROR(__xludf.DUMMYFUNCTION("FILTER(B4:E17,D4:D17=""продаж"")"),"Лыкова Ольга Петровна")</f>
        <v>Лыкова Ольга Петровна</v>
      </c>
      <c r="C20" s="8">
        <f>IFERROR(__xludf.DUMMYFUNCTION("""COMPUTED_VALUE"""),29840.0)</f>
        <v>29840</v>
      </c>
      <c r="D20" s="7" t="str">
        <f>IFERROR(__xludf.DUMMYFUNCTION("""COMPUTED_VALUE"""),"продаж")</f>
        <v>продаж</v>
      </c>
      <c r="E20" s="7">
        <f>IFERROR(__xludf.DUMMYFUNCTION("""COMPUTED_VALUE"""),2.0)</f>
        <v>2</v>
      </c>
    </row>
    <row r="21">
      <c r="B21" s="7" t="str">
        <f>IFERROR(__xludf.DUMMYFUNCTION("""COMPUTED_VALUE"""),"Радченко Андрей Иванович")</f>
        <v>Радченко Андрей Иванович</v>
      </c>
      <c r="C21" s="8">
        <f>IFERROR(__xludf.DUMMYFUNCTION("""COMPUTED_VALUE"""),30207.0)</f>
        <v>30207</v>
      </c>
      <c r="D21" s="7" t="str">
        <f>IFERROR(__xludf.DUMMYFUNCTION("""COMPUTED_VALUE"""),"продаж")</f>
        <v>продаж</v>
      </c>
      <c r="E21" s="7">
        <f>IFERROR(__xludf.DUMMYFUNCTION("""COMPUTED_VALUE"""),5.0)</f>
        <v>5</v>
      </c>
    </row>
    <row r="22">
      <c r="B22" s="7" t="str">
        <f>IFERROR(__xludf.DUMMYFUNCTION("""COMPUTED_VALUE"""),"Морозов Иван Иванович")</f>
        <v>Морозов Иван Иванович</v>
      </c>
      <c r="C22" s="8">
        <f>IFERROR(__xludf.DUMMYFUNCTION("""COMPUTED_VALUE"""),29720.0)</f>
        <v>29720</v>
      </c>
      <c r="D22" s="7" t="str">
        <f>IFERROR(__xludf.DUMMYFUNCTION("""COMPUTED_VALUE"""),"продаж")</f>
        <v>продаж</v>
      </c>
      <c r="E22" s="7">
        <f>IFERROR(__xludf.DUMMYFUNCTION("""COMPUTED_VALUE"""),5.0)</f>
        <v>5</v>
      </c>
    </row>
    <row r="23">
      <c r="B23" s="7" t="str">
        <f>IFERROR(__xludf.DUMMYFUNCTION("""COMPUTED_VALUE"""),"Михайлова Анна Сергеевна")</f>
        <v>Михайлова Анна Сергеевна</v>
      </c>
      <c r="C23" s="8">
        <f>IFERROR(__xludf.DUMMYFUNCTION("""COMPUTED_VALUE"""),29639.0)</f>
        <v>29639</v>
      </c>
      <c r="D23" s="7" t="str">
        <f>IFERROR(__xludf.DUMMYFUNCTION("""COMPUTED_VALUE"""),"продаж")</f>
        <v>продаж</v>
      </c>
      <c r="E23" s="7">
        <f>IFERROR(__xludf.DUMMYFUNCTION("""COMPUTED_VALUE"""),2.0)</f>
        <v>2</v>
      </c>
    </row>
    <row r="24">
      <c r="B24" s="7" t="str">
        <f>IFERROR(__xludf.DUMMYFUNCTION("""COMPUTED_VALUE"""),"Бобров Игорь Андреевич")</f>
        <v>Бобров Игорь Андреевич</v>
      </c>
      <c r="C24" s="8">
        <f>IFERROR(__xludf.DUMMYFUNCTION("""COMPUTED_VALUE"""),30095.0)</f>
        <v>30095</v>
      </c>
      <c r="D24" s="7" t="str">
        <f>IFERROR(__xludf.DUMMYFUNCTION("""COMPUTED_VALUE"""),"продаж")</f>
        <v>продаж</v>
      </c>
      <c r="E24" s="7">
        <f>IFERROR(__xludf.DUMMYFUNCTION("""COMPUTED_VALUE"""),5.0)</f>
        <v>5</v>
      </c>
    </row>
    <row r="25">
      <c r="B25" s="7" t="str">
        <f>IFERROR(__xludf.DUMMYFUNCTION("FILTER(B4:E17,E4:E17 &gt;= 5)"),"Городилова Елена Юрьевна")</f>
        <v>Городилова Елена Юрьевна</v>
      </c>
      <c r="C25" s="8">
        <f>IFERROR(__xludf.DUMMYFUNCTION("""COMPUTED_VALUE"""),29657.0)</f>
        <v>29657</v>
      </c>
      <c r="D25" s="7" t="str">
        <f>IFERROR(__xludf.DUMMYFUNCTION("""COMPUTED_VALUE"""),"маркетинга")</f>
        <v>маркетинга</v>
      </c>
      <c r="E25" s="7">
        <f>IFERROR(__xludf.DUMMYFUNCTION("""COMPUTED_VALUE"""),5.0)</f>
        <v>5</v>
      </c>
    </row>
    <row r="26">
      <c r="B26" s="10" t="str">
        <f>IFERROR(__xludf.DUMMYFUNCTION("""COMPUTED_VALUE"""),"Радченко Андрей Иванович")</f>
        <v>Радченко Андрей Иванович</v>
      </c>
      <c r="C26" s="8">
        <f>IFERROR(__xludf.DUMMYFUNCTION("""COMPUTED_VALUE"""),30207.0)</f>
        <v>30207</v>
      </c>
      <c r="D26" s="7" t="str">
        <f>IFERROR(__xludf.DUMMYFUNCTION("""COMPUTED_VALUE"""),"продаж")</f>
        <v>продаж</v>
      </c>
      <c r="E26" s="7">
        <f>IFERROR(__xludf.DUMMYFUNCTION("""COMPUTED_VALUE"""),5.0)</f>
        <v>5</v>
      </c>
    </row>
    <row r="27">
      <c r="B27" s="7" t="str">
        <f>IFERROR(__xludf.DUMMYFUNCTION("""COMPUTED_VALUE"""),"Григорович Сергей Викторович")</f>
        <v>Григорович Сергей Викторович</v>
      </c>
      <c r="C27" s="8">
        <f>IFERROR(__xludf.DUMMYFUNCTION("""COMPUTED_VALUE"""),29884.0)</f>
        <v>29884</v>
      </c>
      <c r="D27" s="7" t="str">
        <f>IFERROR(__xludf.DUMMYFUNCTION("""COMPUTED_VALUE"""),"маркетинга")</f>
        <v>маркетинга</v>
      </c>
      <c r="E27" s="7">
        <f>IFERROR(__xludf.DUMMYFUNCTION("""COMPUTED_VALUE"""),8.0)</f>
        <v>8</v>
      </c>
    </row>
    <row r="28">
      <c r="B28" s="7" t="str">
        <f>IFERROR(__xludf.DUMMYFUNCTION("""COMPUTED_VALUE"""),"Морозов Иван Иванович")</f>
        <v>Морозов Иван Иванович</v>
      </c>
      <c r="C28" s="8">
        <f>IFERROR(__xludf.DUMMYFUNCTION("""COMPUTED_VALUE"""),29720.0)</f>
        <v>29720</v>
      </c>
      <c r="D28" s="7" t="str">
        <f>IFERROR(__xludf.DUMMYFUNCTION("""COMPUTED_VALUE"""),"продаж")</f>
        <v>продаж</v>
      </c>
      <c r="E28" s="7">
        <f>IFERROR(__xludf.DUMMYFUNCTION("""COMPUTED_VALUE"""),5.0)</f>
        <v>5</v>
      </c>
    </row>
    <row r="29">
      <c r="B29" s="7" t="str">
        <f>IFERROR(__xludf.DUMMYFUNCTION("""COMPUTED_VALUE"""),"Бобров Игорь Андреевич")</f>
        <v>Бобров Игорь Андреевич</v>
      </c>
      <c r="C29" s="8">
        <f>IFERROR(__xludf.DUMMYFUNCTION("""COMPUTED_VALUE"""),30095.0)</f>
        <v>30095</v>
      </c>
      <c r="D29" s="7" t="str">
        <f>IFERROR(__xludf.DUMMYFUNCTION("""COMPUTED_VALUE"""),"продаж")</f>
        <v>продаж</v>
      </c>
      <c r="E29" s="7">
        <f>IFERROR(__xludf.DUMMYFUNCTION("""COMPUTED_VALUE"""),5.0)</f>
        <v>5</v>
      </c>
    </row>
    <row r="30">
      <c r="B30" s="7" t="str">
        <f>IFERROR(__xludf.DUMMYFUNCTION("""COMPUTED_VALUE"""),"Рыков Роман Петрович")</f>
        <v>Рыков Роман Петрович</v>
      </c>
      <c r="C30" s="8">
        <f>IFERROR(__xludf.DUMMYFUNCTION("""COMPUTED_VALUE"""),29943.0)</f>
        <v>29943</v>
      </c>
      <c r="D30" s="7" t="str">
        <f>IFERROR(__xludf.DUMMYFUNCTION("""COMPUTED_VALUE"""),"маркетинга")</f>
        <v>маркетинга</v>
      </c>
      <c r="E30" s="7">
        <f>IFERROR(__xludf.DUMMYFUNCTION("""COMPUTED_VALUE"""),6.0)</f>
        <v>6</v>
      </c>
    </row>
  </sheetData>
  <mergeCells count="4">
    <mergeCell ref="B2:F2"/>
    <mergeCell ref="H2:L2"/>
    <mergeCell ref="H10:K10"/>
    <mergeCell ref="B19:E19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5" width="25.13"/>
  </cols>
  <sheetData>
    <row r="1" ht="15.75" customHeight="1">
      <c r="A1" s="12" t="s">
        <v>32</v>
      </c>
      <c r="B1" s="12" t="s">
        <v>33</v>
      </c>
      <c r="C1" s="12" t="s">
        <v>34</v>
      </c>
      <c r="D1" s="12" t="s">
        <v>35</v>
      </c>
      <c r="E1" s="12" t="s">
        <v>36</v>
      </c>
    </row>
    <row r="2">
      <c r="A2" s="12" t="s">
        <v>37</v>
      </c>
      <c r="B2" s="12" t="s">
        <v>38</v>
      </c>
      <c r="C2" s="12" t="s">
        <v>39</v>
      </c>
      <c r="D2" s="13">
        <v>7513.0</v>
      </c>
      <c r="E2" s="13">
        <v>84.0</v>
      </c>
    </row>
    <row r="3">
      <c r="A3" s="12" t="s">
        <v>40</v>
      </c>
      <c r="B3" s="12" t="s">
        <v>41</v>
      </c>
      <c r="C3" s="12" t="s">
        <v>39</v>
      </c>
      <c r="D3" s="13">
        <v>55928.0</v>
      </c>
      <c r="E3" s="13">
        <v>244.0</v>
      </c>
    </row>
    <row r="4">
      <c r="A4" s="12" t="s">
        <v>42</v>
      </c>
      <c r="B4" s="12" t="s">
        <v>43</v>
      </c>
      <c r="C4" s="12" t="s">
        <v>39</v>
      </c>
      <c r="D4" s="13">
        <v>9280.0</v>
      </c>
      <c r="E4" s="13">
        <v>132.0</v>
      </c>
    </row>
    <row r="5">
      <c r="A5" s="12" t="s">
        <v>44</v>
      </c>
      <c r="B5" s="12" t="s">
        <v>45</v>
      </c>
      <c r="C5" s="12" t="s">
        <v>46</v>
      </c>
      <c r="D5" s="13">
        <v>20340.0</v>
      </c>
      <c r="E5" s="13">
        <v>647.0</v>
      </c>
    </row>
    <row r="6">
      <c r="A6" s="12" t="s">
        <v>47</v>
      </c>
      <c r="B6" s="12" t="s">
        <v>48</v>
      </c>
      <c r="C6" s="12" t="s">
        <v>46</v>
      </c>
      <c r="D6" s="13">
        <v>1555.0</v>
      </c>
      <c r="E6" s="13">
        <v>1565.0</v>
      </c>
    </row>
    <row r="7">
      <c r="A7" s="12" t="s">
        <v>49</v>
      </c>
      <c r="B7" s="12" t="s">
        <v>50</v>
      </c>
      <c r="C7" s="12" t="s">
        <v>46</v>
      </c>
      <c r="D7" s="13">
        <v>114276.0</v>
      </c>
      <c r="E7" s="13">
        <v>372.0</v>
      </c>
    </row>
    <row r="8">
      <c r="A8" s="12" t="s">
        <v>51</v>
      </c>
      <c r="B8" s="12" t="s">
        <v>52</v>
      </c>
      <c r="C8" s="12" t="s">
        <v>39</v>
      </c>
      <c r="D8" s="13">
        <v>53183.0</v>
      </c>
      <c r="E8" s="13">
        <v>55.0</v>
      </c>
    </row>
    <row r="9">
      <c r="A9" s="12" t="s">
        <v>53</v>
      </c>
      <c r="B9" s="12" t="s">
        <v>54</v>
      </c>
      <c r="C9" s="12" t="s">
        <v>39</v>
      </c>
      <c r="D9" s="13">
        <v>8268.0</v>
      </c>
      <c r="E9" s="13">
        <v>450.0</v>
      </c>
    </row>
    <row r="10">
      <c r="A10" s="12" t="s">
        <v>55</v>
      </c>
      <c r="B10" s="12" t="s">
        <v>56</v>
      </c>
      <c r="C10" s="12" t="s">
        <v>57</v>
      </c>
      <c r="D10" s="13">
        <v>38740.0</v>
      </c>
      <c r="E10" s="13">
        <v>1001.0</v>
      </c>
    </row>
    <row r="11">
      <c r="A11" s="12" t="s">
        <v>58</v>
      </c>
      <c r="B11" s="12" t="s">
        <v>59</v>
      </c>
      <c r="C11" s="12" t="s">
        <v>57</v>
      </c>
      <c r="D11" s="13">
        <v>3350.0</v>
      </c>
      <c r="E11" s="13">
        <v>638.0</v>
      </c>
    </row>
    <row r="12">
      <c r="A12" s="12" t="s">
        <v>60</v>
      </c>
      <c r="B12" s="12" t="s">
        <v>61</v>
      </c>
      <c r="C12" s="12" t="s">
        <v>62</v>
      </c>
      <c r="D12" s="13">
        <v>217700.0</v>
      </c>
      <c r="E12" s="13">
        <v>9363.0</v>
      </c>
    </row>
    <row r="13">
      <c r="A13" s="12" t="s">
        <v>63</v>
      </c>
      <c r="B13" s="12" t="s">
        <v>64</v>
      </c>
      <c r="C13" s="12" t="s">
        <v>62</v>
      </c>
      <c r="D13" s="13">
        <v>26060.0</v>
      </c>
      <c r="E13" s="13">
        <v>2777.0</v>
      </c>
    </row>
    <row r="14">
      <c r="A14" s="12" t="s">
        <v>65</v>
      </c>
      <c r="B14" s="12" t="s">
        <v>66</v>
      </c>
      <c r="C14" s="12" t="s">
        <v>62</v>
      </c>
      <c r="D14" s="13">
        <v>62500.0</v>
      </c>
      <c r="E14" s="13">
        <v>1973.0</v>
      </c>
    </row>
    <row r="15">
      <c r="A15" s="12" t="s">
        <v>67</v>
      </c>
      <c r="B15" s="12" t="s">
        <v>68</v>
      </c>
      <c r="C15" s="12" t="s">
        <v>39</v>
      </c>
      <c r="D15" s="13">
        <v>330.0</v>
      </c>
      <c r="E15" s="13">
        <v>0.3</v>
      </c>
    </row>
    <row r="16">
      <c r="A16" s="12" t="s">
        <v>69</v>
      </c>
      <c r="B16" s="12" t="s">
        <v>69</v>
      </c>
      <c r="C16" s="12" t="s">
        <v>39</v>
      </c>
      <c r="D16" s="13">
        <v>25.0</v>
      </c>
      <c r="E16" s="13">
        <v>0.2</v>
      </c>
    </row>
  </sheetData>
  <autoFilter ref="$A$1:$E$16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1.38"/>
    <col customWidth="1" min="3" max="3" width="15.13"/>
    <col customWidth="1" min="4" max="4" width="25.13"/>
    <col customWidth="1" min="6" max="6" width="1.38"/>
    <col customWidth="1" min="9" max="9" width="25.13"/>
  </cols>
  <sheetData>
    <row r="1" ht="7.5" customHeight="1"/>
    <row r="2">
      <c r="B2" s="1" t="s">
        <v>0</v>
      </c>
      <c r="C2" s="2"/>
      <c r="D2" s="2"/>
      <c r="E2" s="3"/>
      <c r="G2" s="1" t="s">
        <v>70</v>
      </c>
      <c r="H2" s="3"/>
    </row>
    <row r="3">
      <c r="B3" s="14" t="s">
        <v>7</v>
      </c>
      <c r="C3" s="14" t="s">
        <v>32</v>
      </c>
      <c r="D3" s="14" t="s">
        <v>71</v>
      </c>
      <c r="E3" s="14" t="s">
        <v>72</v>
      </c>
      <c r="G3" s="14" t="s">
        <v>7</v>
      </c>
      <c r="H3" s="14" t="s">
        <v>32</v>
      </c>
    </row>
    <row r="4">
      <c r="B4" s="12" t="s">
        <v>73</v>
      </c>
      <c r="C4" s="12" t="s">
        <v>74</v>
      </c>
      <c r="D4" s="12" t="s">
        <v>75</v>
      </c>
      <c r="E4" s="12">
        <v>3.0</v>
      </c>
      <c r="G4" s="10" t="str">
        <f>IFERROR(__xludf.DUMMYFUNCTION("FILTER(B4:C22,C4:C22=""Франция"")"),"Годар")</f>
        <v>Годар</v>
      </c>
      <c r="H4" s="10" t="str">
        <f>IFERROR(__xludf.DUMMYFUNCTION("""COMPUTED_VALUE"""),"Франция")</f>
        <v>Франция</v>
      </c>
    </row>
    <row r="5">
      <c r="B5" s="12" t="s">
        <v>76</v>
      </c>
      <c r="C5" s="12" t="s">
        <v>77</v>
      </c>
      <c r="D5" s="12" t="s">
        <v>78</v>
      </c>
      <c r="E5" s="12">
        <v>4.0</v>
      </c>
    </row>
    <row r="6">
      <c r="B6" s="12" t="s">
        <v>79</v>
      </c>
      <c r="C6" s="12" t="s">
        <v>60</v>
      </c>
      <c r="D6" s="12" t="s">
        <v>80</v>
      </c>
      <c r="E6" s="12">
        <v>1.0</v>
      </c>
      <c r="G6" s="1" t="s">
        <v>81</v>
      </c>
      <c r="H6" s="2"/>
      <c r="I6" s="2"/>
      <c r="J6" s="3"/>
    </row>
    <row r="7">
      <c r="B7" s="12" t="s">
        <v>82</v>
      </c>
      <c r="C7" s="12" t="s">
        <v>83</v>
      </c>
      <c r="D7" s="12" t="s">
        <v>75</v>
      </c>
      <c r="E7" s="12">
        <v>2.0</v>
      </c>
      <c r="G7" s="14" t="s">
        <v>7</v>
      </c>
      <c r="H7" s="14" t="s">
        <v>32</v>
      </c>
      <c r="I7" s="14" t="s">
        <v>71</v>
      </c>
      <c r="J7" s="14" t="s">
        <v>72</v>
      </c>
    </row>
    <row r="8">
      <c r="B8" s="12" t="s">
        <v>84</v>
      </c>
      <c r="C8" s="12" t="s">
        <v>60</v>
      </c>
      <c r="D8" s="12" t="s">
        <v>78</v>
      </c>
      <c r="E8" s="12">
        <v>5.0</v>
      </c>
      <c r="G8" s="10" t="str">
        <f>IFERROR(__xludf.DUMMYFUNCTION("FILTER(B4:E22,E4:E22=1,C4:C22=""США"")"),"Дуглас")</f>
        <v>Дуглас</v>
      </c>
      <c r="H8" s="10" t="str">
        <f>IFERROR(__xludf.DUMMYFUNCTION("""COMPUTED_VALUE"""),"США")</f>
        <v>США</v>
      </c>
      <c r="I8" s="10" t="str">
        <f>IFERROR(__xludf.DUMMYFUNCTION("""COMPUTED_VALUE"""),"Бокс")</f>
        <v>Бокс</v>
      </c>
      <c r="J8" s="10">
        <f>IFERROR(__xludf.DUMMYFUNCTION("""COMPUTED_VALUE"""),1.0)</f>
        <v>1</v>
      </c>
    </row>
    <row r="9">
      <c r="B9" s="12" t="s">
        <v>85</v>
      </c>
      <c r="C9" s="12" t="s">
        <v>74</v>
      </c>
      <c r="D9" s="12" t="s">
        <v>78</v>
      </c>
      <c r="E9" s="12">
        <v>1.0</v>
      </c>
      <c r="G9" s="10" t="str">
        <f>IFERROR(__xludf.DUMMYFUNCTION("""COMPUTED_VALUE"""),"Маккейн")</f>
        <v>Маккейн</v>
      </c>
      <c r="H9" s="10" t="str">
        <f>IFERROR(__xludf.DUMMYFUNCTION("""COMPUTED_VALUE"""),"США")</f>
        <v>США</v>
      </c>
      <c r="I9" s="10" t="str">
        <f>IFERROR(__xludf.DUMMYFUNCTION("""COMPUTED_VALUE"""),"Спортивная гимнастика")</f>
        <v>Спортивная гимнастика</v>
      </c>
      <c r="J9" s="10">
        <f>IFERROR(__xludf.DUMMYFUNCTION("""COMPUTED_VALUE"""),1.0)</f>
        <v>1</v>
      </c>
    </row>
    <row r="10">
      <c r="B10" s="12" t="s">
        <v>86</v>
      </c>
      <c r="C10" s="12" t="s">
        <v>74</v>
      </c>
      <c r="D10" s="12" t="s">
        <v>87</v>
      </c>
      <c r="E10" s="12">
        <v>4.0</v>
      </c>
    </row>
    <row r="11">
      <c r="B11" s="12" t="s">
        <v>88</v>
      </c>
      <c r="C11" s="12" t="s">
        <v>89</v>
      </c>
      <c r="D11" s="12" t="s">
        <v>75</v>
      </c>
      <c r="E11" s="12">
        <v>1.0</v>
      </c>
    </row>
    <row r="12">
      <c r="B12" s="12" t="s">
        <v>90</v>
      </c>
      <c r="C12" s="12" t="s">
        <v>77</v>
      </c>
      <c r="D12" s="12" t="s">
        <v>75</v>
      </c>
      <c r="E12" s="12">
        <v>1.0</v>
      </c>
    </row>
    <row r="13">
      <c r="B13" s="12" t="s">
        <v>91</v>
      </c>
      <c r="C13" s="12" t="s">
        <v>83</v>
      </c>
      <c r="D13" s="12" t="s">
        <v>75</v>
      </c>
      <c r="E13" s="12">
        <v>2.0</v>
      </c>
    </row>
    <row r="14">
      <c r="B14" s="12" t="s">
        <v>92</v>
      </c>
      <c r="C14" s="12" t="s">
        <v>51</v>
      </c>
      <c r="D14" s="12" t="s">
        <v>80</v>
      </c>
      <c r="E14" s="12">
        <v>5.0</v>
      </c>
    </row>
    <row r="15">
      <c r="B15" s="12" t="s">
        <v>93</v>
      </c>
      <c r="C15" s="12" t="s">
        <v>94</v>
      </c>
      <c r="D15" s="12" t="s">
        <v>75</v>
      </c>
      <c r="E15" s="12">
        <v>5.0</v>
      </c>
    </row>
    <row r="16">
      <c r="B16" s="12" t="s">
        <v>95</v>
      </c>
      <c r="C16" s="12" t="s">
        <v>74</v>
      </c>
      <c r="D16" s="12" t="s">
        <v>75</v>
      </c>
      <c r="E16" s="12">
        <v>6.0</v>
      </c>
    </row>
    <row r="17">
      <c r="B17" s="12" t="s">
        <v>96</v>
      </c>
      <c r="C17" s="12" t="s">
        <v>60</v>
      </c>
      <c r="D17" s="12" t="s">
        <v>75</v>
      </c>
      <c r="E17" s="12">
        <v>2.0</v>
      </c>
    </row>
    <row r="18">
      <c r="B18" s="12" t="s">
        <v>97</v>
      </c>
      <c r="C18" s="12" t="s">
        <v>60</v>
      </c>
      <c r="D18" s="12" t="s">
        <v>87</v>
      </c>
      <c r="E18" s="12">
        <v>2.0</v>
      </c>
    </row>
    <row r="19">
      <c r="B19" s="12" t="s">
        <v>98</v>
      </c>
      <c r="C19" s="12" t="s">
        <v>60</v>
      </c>
      <c r="D19" s="12" t="s">
        <v>78</v>
      </c>
      <c r="E19" s="12">
        <v>1.0</v>
      </c>
    </row>
    <row r="20">
      <c r="B20" s="12" t="s">
        <v>99</v>
      </c>
      <c r="C20" s="12" t="s">
        <v>40</v>
      </c>
      <c r="D20" s="12" t="s">
        <v>78</v>
      </c>
      <c r="E20" s="12">
        <v>5.0</v>
      </c>
    </row>
    <row r="21">
      <c r="B21" s="12" t="s">
        <v>100</v>
      </c>
      <c r="C21" s="12" t="s">
        <v>83</v>
      </c>
      <c r="D21" s="12" t="s">
        <v>78</v>
      </c>
      <c r="E21" s="12">
        <v>3.0</v>
      </c>
    </row>
    <row r="22">
      <c r="B22" s="12" t="s">
        <v>101</v>
      </c>
      <c r="C22" s="12" t="s">
        <v>102</v>
      </c>
      <c r="D22" s="12" t="s">
        <v>78</v>
      </c>
      <c r="E22" s="12">
        <v>1.0</v>
      </c>
    </row>
  </sheetData>
  <mergeCells count="3">
    <mergeCell ref="B2:E2"/>
    <mergeCell ref="G2:H2"/>
    <mergeCell ref="G6:J6"/>
  </mergeCells>
  <drawing r:id="rId1"/>
</worksheet>
</file>