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F22" i="2" l="1"/>
  <c r="F21" i="2"/>
  <c r="F20" i="2"/>
  <c r="G20" i="2" s="1"/>
  <c r="F19" i="2"/>
  <c r="H10" i="2"/>
  <c r="H9" i="2"/>
  <c r="H8" i="2"/>
  <c r="H4" i="2"/>
  <c r="D10" i="2"/>
  <c r="D9" i="2"/>
  <c r="D8" i="2"/>
  <c r="D7" i="2"/>
  <c r="D6" i="2"/>
  <c r="D5" i="2"/>
  <c r="D4" i="2"/>
  <c r="E4" i="2" s="1"/>
  <c r="A3" i="1"/>
  <c r="F10" i="2"/>
  <c r="E10" i="2"/>
  <c r="F9" i="2"/>
  <c r="F8" i="2"/>
  <c r="I6" i="2"/>
  <c r="I7" i="2"/>
  <c r="I8" i="2"/>
  <c r="I9" i="2"/>
  <c r="I10" i="2"/>
  <c r="E7" i="2"/>
  <c r="E8" i="2"/>
  <c r="E9" i="2"/>
  <c r="G6" i="2"/>
  <c r="G7" i="2"/>
  <c r="G8" i="2"/>
  <c r="G9" i="2"/>
  <c r="G10" i="2"/>
  <c r="F6" i="2"/>
  <c r="E6" i="2"/>
  <c r="G16" i="2"/>
  <c r="G17" i="2"/>
  <c r="G18" i="2"/>
  <c r="G19" i="2"/>
  <c r="G21" i="2"/>
  <c r="G22" i="2"/>
  <c r="E16" i="2"/>
  <c r="E17" i="2"/>
  <c r="E18" i="2"/>
  <c r="E19" i="2"/>
  <c r="E20" i="2"/>
  <c r="E21" i="2"/>
  <c r="E22" i="2"/>
  <c r="C15" i="2"/>
  <c r="C16" i="2"/>
  <c r="C17" i="2"/>
  <c r="C18" i="2"/>
  <c r="C19" i="2"/>
  <c r="C20" i="2"/>
  <c r="C21" i="2"/>
  <c r="C22" i="2"/>
  <c r="C14" i="2"/>
  <c r="C3" i="2"/>
  <c r="C4" i="2"/>
  <c r="C5" i="2"/>
  <c r="C6" i="2"/>
  <c r="C7" i="2"/>
  <c r="C8" i="2"/>
  <c r="C9" i="2"/>
  <c r="C10" i="2"/>
  <c r="C2" i="2"/>
  <c r="I2" i="2" s="1"/>
  <c r="F5" i="2"/>
  <c r="G5" i="2" s="1"/>
  <c r="E5" i="2"/>
  <c r="G15" i="2"/>
  <c r="E15" i="2"/>
  <c r="I5" i="2"/>
  <c r="I4" i="2"/>
  <c r="G4" i="2"/>
  <c r="I3" i="2"/>
  <c r="G3" i="2"/>
  <c r="E3" i="2"/>
  <c r="B15" i="2"/>
  <c r="B16" i="2"/>
  <c r="B17" i="2"/>
  <c r="B18" i="2"/>
  <c r="B19" i="2"/>
  <c r="B20" i="2"/>
  <c r="B21" i="2"/>
  <c r="B22" i="2"/>
  <c r="B14" i="2"/>
  <c r="B3" i="2"/>
  <c r="B4" i="2"/>
  <c r="B5" i="2"/>
  <c r="B6" i="2"/>
  <c r="B7" i="2"/>
  <c r="B8" i="2"/>
  <c r="B9" i="2"/>
  <c r="B10" i="2"/>
  <c r="B2" i="2"/>
  <c r="G2" i="2" l="1"/>
  <c r="E2" i="2"/>
  <c r="G14" i="2"/>
  <c r="E14" i="2"/>
  <c r="A9" i="1"/>
  <c r="A5" i="1"/>
  <c r="A11" i="1"/>
  <c r="A7" i="1"/>
  <c r="C4" i="1"/>
  <c r="C5" i="1"/>
  <c r="C3" i="1" l="1"/>
  <c r="A10" i="1" l="1"/>
  <c r="C8" i="1"/>
  <c r="D8" i="1" s="1"/>
  <c r="E8" i="1" s="1"/>
  <c r="C9" i="1"/>
  <c r="D9" i="1" s="1"/>
  <c r="E9" i="1" s="1"/>
  <c r="F9" i="1" s="1"/>
  <c r="G9" i="1" s="1"/>
  <c r="C10" i="1"/>
  <c r="D10" i="1" s="1"/>
  <c r="E10" i="1" s="1"/>
  <c r="C11" i="1"/>
  <c r="D11" i="1" s="1"/>
  <c r="E11" i="1" s="1"/>
  <c r="F11" i="1" s="1"/>
  <c r="G11" i="1" s="1"/>
  <c r="C7" i="1"/>
  <c r="D7" i="1" s="1"/>
  <c r="E7" i="1" s="1"/>
  <c r="F7" i="1" s="1"/>
  <c r="G7" i="1" s="1"/>
  <c r="C6" i="1"/>
  <c r="D6" i="1" s="1"/>
  <c r="E6" i="1" s="1"/>
  <c r="D5" i="1" l="1"/>
  <c r="E5" i="1" s="1"/>
  <c r="F5" i="1" s="1"/>
  <c r="G5" i="1" s="1"/>
  <c r="D4" i="1"/>
  <c r="E4" i="1" s="1"/>
  <c r="D3" i="1"/>
  <c r="E3" i="1" s="1"/>
  <c r="F3" i="1" s="1"/>
  <c r="G3" i="1" s="1"/>
  <c r="C2" i="1"/>
  <c r="D2" i="1" s="1"/>
  <c r="E2" i="1" s="1"/>
</calcChain>
</file>

<file path=xl/sharedStrings.xml><?xml version="1.0" encoding="utf-8"?>
<sst xmlns="http://schemas.openxmlformats.org/spreadsheetml/2006/main" count="51" uniqueCount="31">
  <si>
    <t>мин время вып,с</t>
  </si>
  <si>
    <t>мин pacing</t>
  </si>
  <si>
    <t>Нагрузка оп./ч.</t>
  </si>
  <si>
    <t>pacing</t>
  </si>
  <si>
    <t>1 VU оп./ч.</t>
  </si>
  <si>
    <t>кол-во VU</t>
  </si>
  <si>
    <t>1vu op/ch</t>
  </si>
  <si>
    <t>uc04</t>
  </si>
  <si>
    <t>uc03</t>
  </si>
  <si>
    <t>uc01</t>
  </si>
  <si>
    <t>uc05</t>
  </si>
  <si>
    <t>uc02</t>
  </si>
  <si>
    <t>р к-во оп за ступень (15 мин)</t>
  </si>
  <si>
    <t>инт оп./ч.</t>
  </si>
  <si>
    <t>ф UC01</t>
  </si>
  <si>
    <t>расх UC01</t>
  </si>
  <si>
    <t>ф UC02</t>
  </si>
  <si>
    <t>ф UC05</t>
  </si>
  <si>
    <t>расх UC02</t>
  </si>
  <si>
    <t>расх UC05</t>
  </si>
  <si>
    <t>ф UC03</t>
  </si>
  <si>
    <t>расх UC03</t>
  </si>
  <si>
    <t>ф UC04</t>
  </si>
  <si>
    <t>расх UC04</t>
  </si>
  <si>
    <t>UC01</t>
  </si>
  <si>
    <t xml:space="preserve"> ср вр откл</t>
  </si>
  <si>
    <t xml:space="preserve"> 90 Percentile</t>
  </si>
  <si>
    <t>UC02</t>
  </si>
  <si>
    <t>UC03</t>
  </si>
  <si>
    <t>UC04</t>
  </si>
  <si>
    <t>UC05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</si>
</sst>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9" fontId="0" fillId="0" borderId="0" xfId="0" applyNumberFormat="1"/>
    <xf numFmtId="0" fontId="0" fillId="3" borderId="0" xfId="0" applyFill="1"/>
    <xf numFmtId="0" fontId="0" fillId="4" borderId="7" xfId="0" applyFill="1" applyBorder="1"/>
    <xf numFmtId="9" fontId="0" fillId="4" borderId="7" xfId="0" applyNumberFormat="1" applyFill="1" applyBorder="1"/>
    <xf numFmtId="9" fontId="0" fillId="4" borderId="7" xfId="1" applyFont="1" applyFill="1" applyBorder="1"/>
    <xf numFmtId="0" fontId="0" fillId="3" borderId="7" xfId="0" applyFill="1" applyBorder="1"/>
    <xf numFmtId="0" fontId="0" fillId="5" borderId="7" xfId="0" applyFill="1" applyBorder="1"/>
    <xf numFmtId="9" fontId="0" fillId="5" borderId="7" xfId="1" applyFont="1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2" fillId="0" borderId="8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6" borderId="0" xfId="0" applyFont="1" applyFill="1" applyBorder="1"/>
    <xf numFmtId="0" fontId="2" fillId="6" borderId="5" xfId="0" applyFont="1" applyFill="1" applyBorder="1"/>
    <xf numFmtId="0" fontId="2" fillId="6" borderId="8" xfId="0" applyFont="1" applyFill="1" applyBorder="1"/>
    <xf numFmtId="0" fontId="2" fillId="6" borderId="4" xfId="0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923268560039861E-2"/>
          <c:y val="3.9254174799973708E-2"/>
          <c:w val="0.95615346287992031"/>
          <c:h val="0.84503276023611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UC01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Лист3!$A$2:$A$10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Лист3!$B$2:$B$10</c:f>
              <c:numCache>
                <c:formatCode>General</c:formatCode>
                <c:ptCount val="9"/>
                <c:pt idx="0">
                  <c:v>1.681</c:v>
                </c:pt>
                <c:pt idx="1">
                  <c:v>1.667</c:v>
                </c:pt>
                <c:pt idx="2">
                  <c:v>1.877</c:v>
                </c:pt>
                <c:pt idx="3">
                  <c:v>2.0819999999999999</c:v>
                </c:pt>
                <c:pt idx="4">
                  <c:v>2.7589999999999999</c:v>
                </c:pt>
                <c:pt idx="5">
                  <c:v>5.4710000000000001</c:v>
                </c:pt>
                <c:pt idx="6">
                  <c:v>11.718999999999999</c:v>
                </c:pt>
                <c:pt idx="7">
                  <c:v>17.145</c:v>
                </c:pt>
                <c:pt idx="8">
                  <c:v>13.19</c:v>
                </c:pt>
              </c:numCache>
            </c:numRef>
          </c:val>
        </c:ser>
        <c:ser>
          <c:idx val="1"/>
          <c:order val="1"/>
          <c:tx>
            <c:strRef>
              <c:f>Лист3!$E$1</c:f>
              <c:strCache>
                <c:ptCount val="1"/>
                <c:pt idx="0">
                  <c:v>UC02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Лист3!$A$2:$A$10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Лист3!$E$2:$E$10</c:f>
              <c:numCache>
                <c:formatCode>General</c:formatCode>
                <c:ptCount val="9"/>
                <c:pt idx="0">
                  <c:v>2.5649999999999999</c:v>
                </c:pt>
                <c:pt idx="1">
                  <c:v>2.875</c:v>
                </c:pt>
                <c:pt idx="2">
                  <c:v>3.04</c:v>
                </c:pt>
                <c:pt idx="3">
                  <c:v>3.399</c:v>
                </c:pt>
                <c:pt idx="4">
                  <c:v>7.3040000000000003</c:v>
                </c:pt>
                <c:pt idx="5">
                  <c:v>13.005000000000001</c:v>
                </c:pt>
                <c:pt idx="6">
                  <c:v>17.704999999999998</c:v>
                </c:pt>
                <c:pt idx="7">
                  <c:v>21.715</c:v>
                </c:pt>
                <c:pt idx="8">
                  <c:v>20.344999999999999</c:v>
                </c:pt>
              </c:numCache>
            </c:numRef>
          </c:val>
        </c:ser>
        <c:ser>
          <c:idx val="2"/>
          <c:order val="2"/>
          <c:tx>
            <c:strRef>
              <c:f>Лист3!$H$1</c:f>
              <c:strCache>
                <c:ptCount val="1"/>
                <c:pt idx="0">
                  <c:v>UC03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Лист3!$A$2:$A$10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Лист3!$H$2:$H$10</c:f>
              <c:numCache>
                <c:formatCode>General</c:formatCode>
                <c:ptCount val="9"/>
                <c:pt idx="0">
                  <c:v>1.0289999999999999</c:v>
                </c:pt>
                <c:pt idx="1">
                  <c:v>1.0660000000000001</c:v>
                </c:pt>
                <c:pt idx="2">
                  <c:v>1.1299999999999999</c:v>
                </c:pt>
                <c:pt idx="3">
                  <c:v>1.2709999999999999</c:v>
                </c:pt>
                <c:pt idx="4">
                  <c:v>2.4159999999999999</c:v>
                </c:pt>
                <c:pt idx="5">
                  <c:v>5.2</c:v>
                </c:pt>
                <c:pt idx="6">
                  <c:v>10.54</c:v>
                </c:pt>
                <c:pt idx="7">
                  <c:v>16.294</c:v>
                </c:pt>
                <c:pt idx="8">
                  <c:v>13.047000000000001</c:v>
                </c:pt>
              </c:numCache>
            </c:numRef>
          </c:val>
        </c:ser>
        <c:ser>
          <c:idx val="3"/>
          <c:order val="3"/>
          <c:tx>
            <c:strRef>
              <c:f>Лист3!$K$1</c:f>
              <c:strCache>
                <c:ptCount val="1"/>
                <c:pt idx="0">
                  <c:v>UC04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Лист3!$A$2:$A$10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Лист3!$K$2:$K$10</c:f>
              <c:numCache>
                <c:formatCode>General</c:formatCode>
                <c:ptCount val="9"/>
                <c:pt idx="0">
                  <c:v>22.916</c:v>
                </c:pt>
                <c:pt idx="1">
                  <c:v>30.907</c:v>
                </c:pt>
                <c:pt idx="2">
                  <c:v>37.563000000000002</c:v>
                </c:pt>
                <c:pt idx="3">
                  <c:v>39.93</c:v>
                </c:pt>
                <c:pt idx="4">
                  <c:v>57.438000000000002</c:v>
                </c:pt>
                <c:pt idx="5">
                  <c:v>68.53</c:v>
                </c:pt>
                <c:pt idx="6">
                  <c:v>81.489999999999995</c:v>
                </c:pt>
                <c:pt idx="7">
                  <c:v>91.63</c:v>
                </c:pt>
                <c:pt idx="8">
                  <c:v>79.798000000000002</c:v>
                </c:pt>
              </c:numCache>
            </c:numRef>
          </c:val>
        </c:ser>
        <c:ser>
          <c:idx val="4"/>
          <c:order val="4"/>
          <c:tx>
            <c:strRef>
              <c:f>Лист3!$N$1</c:f>
              <c:strCache>
                <c:ptCount val="1"/>
                <c:pt idx="0">
                  <c:v>UC05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Лист3!$A$2:$A$10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Лист3!$N$2:$N$10</c:f>
              <c:numCache>
                <c:formatCode>General</c:formatCode>
                <c:ptCount val="9"/>
                <c:pt idx="0">
                  <c:v>17.562000000000001</c:v>
                </c:pt>
                <c:pt idx="1">
                  <c:v>17.602</c:v>
                </c:pt>
                <c:pt idx="2">
                  <c:v>17.515999999999998</c:v>
                </c:pt>
                <c:pt idx="3">
                  <c:v>18.451000000000001</c:v>
                </c:pt>
                <c:pt idx="4">
                  <c:v>21.643999999999998</c:v>
                </c:pt>
                <c:pt idx="5">
                  <c:v>28.85</c:v>
                </c:pt>
                <c:pt idx="6">
                  <c:v>34.676000000000002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8265944"/>
        <c:axId val="288262024"/>
      </c:barChart>
      <c:catAx>
        <c:axId val="288265944"/>
        <c:scaling>
          <c:orientation val="minMax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262024"/>
        <c:crosses val="autoZero"/>
        <c:auto val="1"/>
        <c:lblAlgn val="ctr"/>
        <c:lblOffset val="100"/>
        <c:noMultiLvlLbl val="0"/>
      </c:catAx>
      <c:valAx>
        <c:axId val="288262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826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12</xdr:row>
      <xdr:rowOff>9525</xdr:rowOff>
    </xdr:from>
    <xdr:to>
      <xdr:col>8</xdr:col>
      <xdr:colOff>838199</xdr:colOff>
      <xdr:row>37</xdr:row>
      <xdr:rowOff>100012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4" sqref="A4"/>
    </sheetView>
  </sheetViews>
  <sheetFormatPr defaultRowHeight="15" x14ac:dyDescent="0.25"/>
  <cols>
    <col min="1" max="1" width="16.42578125" customWidth="1"/>
    <col min="2" max="2" width="21.85546875" customWidth="1"/>
    <col min="3" max="3" width="12.85546875" customWidth="1"/>
    <col min="4" max="4" width="13" customWidth="1"/>
    <col min="5" max="5" width="11.28515625" customWidth="1"/>
  </cols>
  <sheetData>
    <row r="1" spans="1:9" ht="15.75" thickBot="1" x14ac:dyDescent="0.3">
      <c r="A1" t="s">
        <v>2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s="8" t="s">
        <v>3</v>
      </c>
    </row>
    <row r="2" spans="1:9" x14ac:dyDescent="0.25">
      <c r="A2" s="1">
        <v>1538</v>
      </c>
      <c r="B2" s="2">
        <v>22</v>
      </c>
      <c r="C2" s="2">
        <f t="shared" ref="C2:C7" si="0">B2*1.5</f>
        <v>33</v>
      </c>
      <c r="D2" s="2">
        <f t="shared" ref="D2:D7" si="1">3600/C2</f>
        <v>109.09090909090909</v>
      </c>
      <c r="E2" s="2">
        <f>ROUNDUP(A2/D2,0)</f>
        <v>15</v>
      </c>
      <c r="F2" s="2"/>
      <c r="G2" s="9"/>
      <c r="H2" s="2"/>
      <c r="I2" s="3"/>
    </row>
    <row r="3" spans="1:9" ht="15.75" thickBot="1" x14ac:dyDescent="0.3">
      <c r="A3" s="4">
        <f>A2*0.1</f>
        <v>153.80000000000001</v>
      </c>
      <c r="B3" s="5">
        <v>22</v>
      </c>
      <c r="C3" s="5">
        <f>B3*1.5</f>
        <v>33</v>
      </c>
      <c r="D3" s="5">
        <f t="shared" si="1"/>
        <v>109.09090909090909</v>
      </c>
      <c r="E3" s="5">
        <f>ROUNDUP(A3/D3,0)</f>
        <v>2</v>
      </c>
      <c r="F3" s="5">
        <f>A3/E3</f>
        <v>76.900000000000006</v>
      </c>
      <c r="G3" s="10">
        <f>3600/F3</f>
        <v>46.814044213263976</v>
      </c>
      <c r="H3" s="5"/>
      <c r="I3" s="6" t="s">
        <v>7</v>
      </c>
    </row>
    <row r="4" spans="1:9" x14ac:dyDescent="0.25">
      <c r="A4" s="1">
        <v>1538</v>
      </c>
      <c r="B4" s="2">
        <v>4</v>
      </c>
      <c r="C4" s="2">
        <f>B4*1.5</f>
        <v>6</v>
      </c>
      <c r="D4" s="2">
        <f t="shared" si="1"/>
        <v>600</v>
      </c>
      <c r="E4" s="2">
        <f>ROUNDUP(A4/D4,0)</f>
        <v>3</v>
      </c>
      <c r="F4" s="2"/>
      <c r="G4" s="9"/>
      <c r="H4" s="2"/>
      <c r="I4" s="3"/>
    </row>
    <row r="5" spans="1:9" ht="15.75" thickBot="1" x14ac:dyDescent="0.3">
      <c r="A5" s="4">
        <f>A4*0.1</f>
        <v>153.80000000000001</v>
      </c>
      <c r="B5" s="5">
        <v>4</v>
      </c>
      <c r="C5" s="5">
        <f>B5*1.5</f>
        <v>6</v>
      </c>
      <c r="D5" s="5">
        <f t="shared" si="1"/>
        <v>600</v>
      </c>
      <c r="E5" s="5">
        <f>ROUNDUP(A5/D5,0)</f>
        <v>1</v>
      </c>
      <c r="F5" s="5">
        <f t="shared" ref="F5:F11" si="2">A5/E5</f>
        <v>153.80000000000001</v>
      </c>
      <c r="G5" s="10">
        <f t="shared" ref="G5:G11" si="3">3600/F5</f>
        <v>23.407022106631988</v>
      </c>
      <c r="H5" s="5"/>
      <c r="I5" s="6" t="s">
        <v>8</v>
      </c>
    </row>
    <row r="6" spans="1:9" ht="15.75" thickBot="1" x14ac:dyDescent="0.3">
      <c r="A6" s="1">
        <v>308</v>
      </c>
      <c r="B6" s="2">
        <v>5</v>
      </c>
      <c r="C6" s="2">
        <f t="shared" si="0"/>
        <v>7.5</v>
      </c>
      <c r="D6" s="2">
        <f t="shared" si="1"/>
        <v>480</v>
      </c>
      <c r="E6" s="5">
        <f t="shared" ref="E6:E11" si="4">ROUNDUP(A6/D6,0)</f>
        <v>1</v>
      </c>
      <c r="F6" s="5"/>
      <c r="G6" s="10"/>
      <c r="H6" s="2"/>
      <c r="I6" s="3"/>
    </row>
    <row r="7" spans="1:9" ht="15.75" thickBot="1" x14ac:dyDescent="0.3">
      <c r="A7" s="4">
        <f>A6*0.1</f>
        <v>30.8</v>
      </c>
      <c r="B7" s="5">
        <v>5</v>
      </c>
      <c r="C7" s="5">
        <f t="shared" si="0"/>
        <v>7.5</v>
      </c>
      <c r="D7" s="5">
        <f t="shared" si="1"/>
        <v>480</v>
      </c>
      <c r="E7" s="5">
        <f t="shared" si="4"/>
        <v>1</v>
      </c>
      <c r="F7" s="5">
        <f t="shared" si="2"/>
        <v>30.8</v>
      </c>
      <c r="G7" s="10">
        <f t="shared" si="3"/>
        <v>116.88311688311688</v>
      </c>
      <c r="H7" s="5"/>
      <c r="I7" s="6" t="s">
        <v>9</v>
      </c>
    </row>
    <row r="8" spans="1:9" ht="15.75" thickBot="1" x14ac:dyDescent="0.3">
      <c r="A8" s="1">
        <v>308</v>
      </c>
      <c r="B8" s="2">
        <v>23</v>
      </c>
      <c r="C8" s="5">
        <f t="shared" ref="C8:C11" si="5">B8*1.5</f>
        <v>34.5</v>
      </c>
      <c r="D8" s="5">
        <f t="shared" ref="D8:D11" si="6">3600/C8</f>
        <v>104.34782608695652</v>
      </c>
      <c r="E8" s="5">
        <f t="shared" si="4"/>
        <v>3</v>
      </c>
      <c r="F8" s="5"/>
      <c r="G8" s="10"/>
      <c r="H8" s="2"/>
      <c r="I8" s="7" t="s">
        <v>10</v>
      </c>
    </row>
    <row r="9" spans="1:9" ht="15.75" thickBot="1" x14ac:dyDescent="0.3">
      <c r="A9" s="4">
        <f>A8*0.1</f>
        <v>30.8</v>
      </c>
      <c r="B9" s="5">
        <v>23</v>
      </c>
      <c r="C9" s="5">
        <f t="shared" si="5"/>
        <v>34.5</v>
      </c>
      <c r="D9" s="5">
        <f t="shared" si="6"/>
        <v>104.34782608695652</v>
      </c>
      <c r="E9" s="5">
        <f t="shared" si="4"/>
        <v>1</v>
      </c>
      <c r="F9" s="5">
        <f t="shared" si="2"/>
        <v>30.8</v>
      </c>
      <c r="G9" s="10">
        <f t="shared" si="3"/>
        <v>116.88311688311688</v>
      </c>
      <c r="H9" s="5"/>
      <c r="I9" s="6"/>
    </row>
    <row r="10" spans="1:9" ht="15.75" thickBot="1" x14ac:dyDescent="0.3">
      <c r="A10" s="1">
        <f>308</f>
        <v>308</v>
      </c>
      <c r="B10" s="2">
        <v>7</v>
      </c>
      <c r="C10" s="5">
        <f t="shared" si="5"/>
        <v>10.5</v>
      </c>
      <c r="D10" s="5">
        <f t="shared" si="6"/>
        <v>342.85714285714283</v>
      </c>
      <c r="E10" s="5">
        <f t="shared" si="4"/>
        <v>1</v>
      </c>
      <c r="F10" s="5"/>
      <c r="G10" s="10"/>
      <c r="H10" s="2"/>
      <c r="I10" s="3" t="s">
        <v>11</v>
      </c>
    </row>
    <row r="11" spans="1:9" ht="15.75" thickBot="1" x14ac:dyDescent="0.3">
      <c r="A11" s="4">
        <f>A10*0.1</f>
        <v>30.8</v>
      </c>
      <c r="B11" s="5">
        <v>7</v>
      </c>
      <c r="C11" s="5">
        <f t="shared" si="5"/>
        <v>10.5</v>
      </c>
      <c r="D11" s="5">
        <f t="shared" si="6"/>
        <v>342.85714285714283</v>
      </c>
      <c r="E11" s="5">
        <f t="shared" si="4"/>
        <v>1</v>
      </c>
      <c r="F11" s="5">
        <f t="shared" si="2"/>
        <v>30.8</v>
      </c>
      <c r="G11" s="10">
        <f t="shared" si="3"/>
        <v>116.88311688311688</v>
      </c>
      <c r="H11" s="5"/>
      <c r="I1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activeCell="F22" sqref="F22"/>
    </sheetView>
  </sheetViews>
  <sheetFormatPr defaultRowHeight="15" x14ac:dyDescent="0.25"/>
  <cols>
    <col min="2" max="2" width="14.42578125" customWidth="1"/>
    <col min="3" max="3" width="26.85546875" customWidth="1"/>
    <col min="4" max="4" width="10" customWidth="1"/>
    <col min="5" max="5" width="13.85546875" customWidth="1"/>
    <col min="6" max="6" width="8.5703125" customWidth="1"/>
    <col min="7" max="7" width="10.7109375" customWidth="1"/>
    <col min="8" max="8" width="8" customWidth="1"/>
    <col min="9" max="9" width="10.28515625" customWidth="1"/>
  </cols>
  <sheetData>
    <row r="1" spans="1:10" x14ac:dyDescent="0.25">
      <c r="A1" s="13"/>
      <c r="B1" s="13" t="s">
        <v>13</v>
      </c>
      <c r="C1" s="13" t="s">
        <v>12</v>
      </c>
      <c r="D1" s="17" t="s">
        <v>14</v>
      </c>
      <c r="E1" s="17" t="s">
        <v>15</v>
      </c>
      <c r="F1" s="13" t="s">
        <v>16</v>
      </c>
      <c r="G1" s="13" t="s">
        <v>18</v>
      </c>
      <c r="H1" s="17" t="s">
        <v>17</v>
      </c>
      <c r="I1" s="17" t="s">
        <v>19</v>
      </c>
    </row>
    <row r="2" spans="1:10" x14ac:dyDescent="0.25">
      <c r="A2" s="14">
        <v>0.1</v>
      </c>
      <c r="B2" s="13">
        <f>$B$11*A2</f>
        <v>30.8</v>
      </c>
      <c r="C2" s="13">
        <f>ROUND(B2/4,0)</f>
        <v>8</v>
      </c>
      <c r="D2" s="17">
        <v>8</v>
      </c>
      <c r="E2" s="18">
        <f>ABS((C2-D2)/C2)</f>
        <v>0</v>
      </c>
      <c r="F2" s="13">
        <v>8</v>
      </c>
      <c r="G2" s="15">
        <f>ABS((C2-F2)/C2)</f>
        <v>0</v>
      </c>
      <c r="H2" s="17">
        <v>8</v>
      </c>
      <c r="I2" s="18">
        <f>ABS((H2-C2)/C2)</f>
        <v>0</v>
      </c>
    </row>
    <row r="3" spans="1:10" x14ac:dyDescent="0.25">
      <c r="A3" s="14">
        <v>0.2</v>
      </c>
      <c r="B3" s="13">
        <f t="shared" ref="B3:B10" si="0">$B$11*A3</f>
        <v>61.6</v>
      </c>
      <c r="C3" s="13">
        <f t="shared" ref="C3:C10" si="1">ROUND(B3/4,0)</f>
        <v>15</v>
      </c>
      <c r="D3" s="17">
        <v>12</v>
      </c>
      <c r="E3" s="18">
        <f>ABS((C3-D3)/C3)</f>
        <v>0.2</v>
      </c>
      <c r="F3" s="13">
        <v>16</v>
      </c>
      <c r="G3" s="15">
        <f>ABS((C3-F3)/C3)</f>
        <v>6.6666666666666666E-2</v>
      </c>
      <c r="H3" s="17">
        <v>16</v>
      </c>
      <c r="I3" s="18">
        <f>ABS((H3-C3)/C3)</f>
        <v>6.6666666666666666E-2</v>
      </c>
    </row>
    <row r="4" spans="1:10" x14ac:dyDescent="0.25">
      <c r="A4" s="14">
        <v>0.3</v>
      </c>
      <c r="B4" s="13">
        <f t="shared" si="0"/>
        <v>92.399999999999991</v>
      </c>
      <c r="C4" s="13">
        <f t="shared" si="1"/>
        <v>23</v>
      </c>
      <c r="D4" s="17">
        <f>16</f>
        <v>16</v>
      </c>
      <c r="E4" s="18">
        <f>ABS((C4-D4)/C4)</f>
        <v>0.30434782608695654</v>
      </c>
      <c r="F4" s="13">
        <v>23</v>
      </c>
      <c r="G4" s="15">
        <f>ABS((C4-F4)/C4)</f>
        <v>0</v>
      </c>
      <c r="H4" s="17">
        <f>23</f>
        <v>23</v>
      </c>
      <c r="I4" s="18">
        <f>ABS((H4-C4)/C4)</f>
        <v>0</v>
      </c>
    </row>
    <row r="5" spans="1:10" x14ac:dyDescent="0.25">
      <c r="A5" s="14">
        <v>0.4</v>
      </c>
      <c r="B5" s="13">
        <f t="shared" si="0"/>
        <v>123.2</v>
      </c>
      <c r="C5" s="13">
        <f t="shared" si="1"/>
        <v>31</v>
      </c>
      <c r="D5" s="17">
        <f>19</f>
        <v>19</v>
      </c>
      <c r="E5" s="18">
        <f>ABS((C5-D5)/C5)</f>
        <v>0.38709677419354838</v>
      </c>
      <c r="F5" s="13">
        <f>15+2</f>
        <v>17</v>
      </c>
      <c r="G5" s="15">
        <f>ABS((C5-F5)/C5)</f>
        <v>0.45161290322580644</v>
      </c>
      <c r="H5" s="17">
        <v>31</v>
      </c>
      <c r="I5" s="18">
        <f>ABS((H5-C5)/C5)</f>
        <v>0</v>
      </c>
    </row>
    <row r="6" spans="1:10" x14ac:dyDescent="0.25">
      <c r="A6" s="14">
        <v>0.5</v>
      </c>
      <c r="B6" s="13">
        <f t="shared" si="0"/>
        <v>154</v>
      </c>
      <c r="C6" s="13">
        <f t="shared" si="1"/>
        <v>39</v>
      </c>
      <c r="D6" s="17">
        <f>31</f>
        <v>31</v>
      </c>
      <c r="E6" s="18">
        <f>ABS((C6-D6)/C6)</f>
        <v>0.20512820512820512</v>
      </c>
      <c r="F6" s="13">
        <f>21+1</f>
        <v>22</v>
      </c>
      <c r="G6" s="15">
        <f t="shared" ref="G6:G10" si="2">ABS((C6-F6)/C6)</f>
        <v>0.4358974358974359</v>
      </c>
      <c r="H6" s="17">
        <v>39</v>
      </c>
      <c r="I6" s="18">
        <f t="shared" ref="I6:I10" si="3">ABS((H6-C6)/C6)</f>
        <v>0</v>
      </c>
    </row>
    <row r="7" spans="1:10" x14ac:dyDescent="0.25">
      <c r="A7" s="14">
        <v>0.6</v>
      </c>
      <c r="B7" s="13">
        <f t="shared" si="0"/>
        <v>184.79999999999998</v>
      </c>
      <c r="C7" s="13">
        <f t="shared" si="1"/>
        <v>46</v>
      </c>
      <c r="D7" s="17">
        <f>37</f>
        <v>37</v>
      </c>
      <c r="E7" s="18">
        <f t="shared" ref="E7:E10" si="4">ABS((C7-D7)/C7)</f>
        <v>0.19565217391304349</v>
      </c>
      <c r="F7" s="13">
        <v>30</v>
      </c>
      <c r="G7" s="15">
        <f t="shared" si="2"/>
        <v>0.34782608695652173</v>
      </c>
      <c r="H7" s="17">
        <v>45</v>
      </c>
      <c r="I7" s="18">
        <f t="shared" si="3"/>
        <v>2.1739130434782608E-2</v>
      </c>
    </row>
    <row r="8" spans="1:10" x14ac:dyDescent="0.25">
      <c r="A8" s="14">
        <v>0.7</v>
      </c>
      <c r="B8" s="13">
        <f t="shared" si="0"/>
        <v>215.6</v>
      </c>
      <c r="C8" s="13">
        <f t="shared" si="1"/>
        <v>54</v>
      </c>
      <c r="D8" s="17">
        <f>46</f>
        <v>46</v>
      </c>
      <c r="E8" s="18">
        <f t="shared" si="4"/>
        <v>0.14814814814814814</v>
      </c>
      <c r="F8" s="13">
        <f>37+2</f>
        <v>39</v>
      </c>
      <c r="G8" s="15">
        <f t="shared" si="2"/>
        <v>0.27777777777777779</v>
      </c>
      <c r="H8" s="17">
        <f>41</f>
        <v>41</v>
      </c>
      <c r="I8" s="18">
        <f t="shared" si="3"/>
        <v>0.24074074074074073</v>
      </c>
    </row>
    <row r="9" spans="1:10" x14ac:dyDescent="0.25">
      <c r="A9" s="14">
        <v>0.8</v>
      </c>
      <c r="B9" s="13">
        <f t="shared" si="0"/>
        <v>246.4</v>
      </c>
      <c r="C9" s="13">
        <f t="shared" si="1"/>
        <v>62</v>
      </c>
      <c r="D9" s="17">
        <f>47</f>
        <v>47</v>
      </c>
      <c r="E9" s="18">
        <f t="shared" si="4"/>
        <v>0.24193548387096775</v>
      </c>
      <c r="F9" s="13">
        <f>44+3</f>
        <v>47</v>
      </c>
      <c r="G9" s="15">
        <f t="shared" si="2"/>
        <v>0.24193548387096775</v>
      </c>
      <c r="H9" s="17">
        <f>0</f>
        <v>0</v>
      </c>
      <c r="I9" s="18">
        <f t="shared" si="3"/>
        <v>1</v>
      </c>
    </row>
    <row r="10" spans="1:10" x14ac:dyDescent="0.25">
      <c r="A10" s="14">
        <v>0.9</v>
      </c>
      <c r="B10" s="13">
        <f t="shared" si="0"/>
        <v>277.2</v>
      </c>
      <c r="C10" s="13">
        <f t="shared" si="1"/>
        <v>69</v>
      </c>
      <c r="D10" s="17">
        <f>43</f>
        <v>43</v>
      </c>
      <c r="E10" s="18">
        <f t="shared" si="4"/>
        <v>0.37681159420289856</v>
      </c>
      <c r="F10" s="13">
        <f>32+1</f>
        <v>33</v>
      </c>
      <c r="G10" s="15">
        <f t="shared" si="2"/>
        <v>0.52173913043478259</v>
      </c>
      <c r="H10" s="17">
        <f>0</f>
        <v>0</v>
      </c>
      <c r="I10" s="18">
        <f t="shared" si="3"/>
        <v>1</v>
      </c>
    </row>
    <row r="11" spans="1:10" s="12" customFormat="1" x14ac:dyDescent="0.25">
      <c r="A11" s="16"/>
      <c r="B11" s="16">
        <v>308</v>
      </c>
      <c r="C11" s="16"/>
      <c r="D11" s="16"/>
      <c r="E11" s="16"/>
      <c r="F11" s="16"/>
      <c r="G11" s="16"/>
      <c r="H11" s="16"/>
      <c r="I11" s="16"/>
      <c r="J11" s="16"/>
    </row>
    <row r="13" spans="1:10" x14ac:dyDescent="0.25">
      <c r="A13" s="13"/>
      <c r="B13" s="13" t="s">
        <v>13</v>
      </c>
      <c r="C13" s="13" t="s">
        <v>12</v>
      </c>
      <c r="D13" s="17" t="s">
        <v>20</v>
      </c>
      <c r="E13" s="17" t="s">
        <v>21</v>
      </c>
      <c r="F13" s="13" t="s">
        <v>22</v>
      </c>
      <c r="G13" s="13" t="s">
        <v>23</v>
      </c>
    </row>
    <row r="14" spans="1:10" x14ac:dyDescent="0.25">
      <c r="A14" s="14">
        <v>0.1</v>
      </c>
      <c r="B14" s="13">
        <f>$B$23*A14</f>
        <v>153.80000000000001</v>
      </c>
      <c r="C14" s="13">
        <f>ROUND(B14/4,0)</f>
        <v>38</v>
      </c>
      <c r="D14" s="17">
        <v>39</v>
      </c>
      <c r="E14" s="18">
        <f>ABS((C14-D14)/C14)</f>
        <v>2.6315789473684209E-2</v>
      </c>
      <c r="F14" s="13">
        <v>38</v>
      </c>
      <c r="G14" s="15">
        <f>ABS((C14-F14)/C14)</f>
        <v>0</v>
      </c>
    </row>
    <row r="15" spans="1:10" x14ac:dyDescent="0.25">
      <c r="A15" s="14">
        <v>0.2</v>
      </c>
      <c r="B15" s="13">
        <f t="shared" ref="B15:B22" si="5">$B$23*A15</f>
        <v>307.60000000000002</v>
      </c>
      <c r="C15" s="13">
        <f t="shared" ref="C15:C22" si="6">ROUND(B15/4,0)</f>
        <v>77</v>
      </c>
      <c r="D15" s="17">
        <v>78</v>
      </c>
      <c r="E15" s="18">
        <f>ABS((C15-D15)/C15)</f>
        <v>1.2987012987012988E-2</v>
      </c>
      <c r="F15" s="13">
        <v>76</v>
      </c>
      <c r="G15" s="15">
        <f>ABS((C15-F15)/C15)</f>
        <v>1.2987012987012988E-2</v>
      </c>
    </row>
    <row r="16" spans="1:10" x14ac:dyDescent="0.25">
      <c r="A16" s="14">
        <v>0.3</v>
      </c>
      <c r="B16" s="13">
        <f t="shared" si="5"/>
        <v>461.4</v>
      </c>
      <c r="C16" s="13">
        <f t="shared" si="6"/>
        <v>115</v>
      </c>
      <c r="D16" s="17">
        <v>117</v>
      </c>
      <c r="E16" s="18">
        <f t="shared" ref="E16:E22" si="7">ABS((C16-D16)/C16)</f>
        <v>1.7391304347826087E-2</v>
      </c>
      <c r="F16" s="13">
        <v>109</v>
      </c>
      <c r="G16" s="15">
        <f t="shared" ref="G16:G22" si="8">ABS((C16-F16)/C16)</f>
        <v>5.2173913043478258E-2</v>
      </c>
    </row>
    <row r="17" spans="1:7" x14ac:dyDescent="0.25">
      <c r="A17" s="14">
        <v>0.4</v>
      </c>
      <c r="B17" s="13">
        <f t="shared" si="5"/>
        <v>615.20000000000005</v>
      </c>
      <c r="C17" s="13">
        <f t="shared" si="6"/>
        <v>154</v>
      </c>
      <c r="D17" s="17">
        <v>157</v>
      </c>
      <c r="E17" s="18">
        <f t="shared" si="7"/>
        <v>1.948051948051948E-2</v>
      </c>
      <c r="F17" s="13">
        <v>145</v>
      </c>
      <c r="G17" s="15">
        <f t="shared" si="8"/>
        <v>5.844155844155844E-2</v>
      </c>
    </row>
    <row r="18" spans="1:7" x14ac:dyDescent="0.25">
      <c r="A18" s="14">
        <v>0.5</v>
      </c>
      <c r="B18" s="13">
        <f t="shared" si="5"/>
        <v>769</v>
      </c>
      <c r="C18" s="13">
        <f t="shared" si="6"/>
        <v>192</v>
      </c>
      <c r="D18" s="17">
        <v>193</v>
      </c>
      <c r="E18" s="18">
        <f t="shared" si="7"/>
        <v>5.208333333333333E-3</v>
      </c>
      <c r="F18" s="13">
        <v>157</v>
      </c>
      <c r="G18" s="15">
        <f t="shared" si="8"/>
        <v>0.18229166666666666</v>
      </c>
    </row>
    <row r="19" spans="1:7" x14ac:dyDescent="0.25">
      <c r="A19" s="14">
        <v>0.6</v>
      </c>
      <c r="B19" s="13">
        <f t="shared" si="5"/>
        <v>922.8</v>
      </c>
      <c r="C19" s="13">
        <f t="shared" si="6"/>
        <v>231</v>
      </c>
      <c r="D19" s="17">
        <v>234</v>
      </c>
      <c r="E19" s="18">
        <f t="shared" si="7"/>
        <v>1.2987012987012988E-2</v>
      </c>
      <c r="F19" s="13">
        <f>151</f>
        <v>151</v>
      </c>
      <c r="G19" s="15">
        <f t="shared" si="8"/>
        <v>0.34632034632034631</v>
      </c>
    </row>
    <row r="20" spans="1:7" x14ac:dyDescent="0.25">
      <c r="A20" s="14">
        <v>0.7</v>
      </c>
      <c r="B20" s="13">
        <f t="shared" si="5"/>
        <v>1076.5999999999999</v>
      </c>
      <c r="C20" s="13">
        <f t="shared" si="6"/>
        <v>269</v>
      </c>
      <c r="D20" s="17">
        <v>273</v>
      </c>
      <c r="E20" s="18">
        <f t="shared" si="7"/>
        <v>1.4869888475836431E-2</v>
      </c>
      <c r="F20" s="13">
        <f>138</f>
        <v>138</v>
      </c>
      <c r="G20" s="15">
        <f t="shared" si="8"/>
        <v>0.48698884758364314</v>
      </c>
    </row>
    <row r="21" spans="1:7" x14ac:dyDescent="0.25">
      <c r="A21" s="14">
        <v>0.8</v>
      </c>
      <c r="B21" s="13">
        <f t="shared" si="5"/>
        <v>1230.4000000000001</v>
      </c>
      <c r="C21" s="13">
        <f t="shared" si="6"/>
        <v>308</v>
      </c>
      <c r="D21" s="17">
        <v>288</v>
      </c>
      <c r="E21" s="18">
        <f t="shared" si="7"/>
        <v>6.4935064935064929E-2</v>
      </c>
      <c r="F21" s="13">
        <f>155</f>
        <v>155</v>
      </c>
      <c r="G21" s="15">
        <f t="shared" si="8"/>
        <v>0.49675324675324678</v>
      </c>
    </row>
    <row r="22" spans="1:7" x14ac:dyDescent="0.25">
      <c r="A22" s="14">
        <v>0.9</v>
      </c>
      <c r="B22" s="13">
        <f t="shared" si="5"/>
        <v>1384.2</v>
      </c>
      <c r="C22" s="13">
        <f t="shared" si="6"/>
        <v>346</v>
      </c>
      <c r="D22" s="17">
        <v>328</v>
      </c>
      <c r="E22" s="18">
        <f t="shared" si="7"/>
        <v>5.2023121387283239E-2</v>
      </c>
      <c r="F22" s="13">
        <f>143</f>
        <v>143</v>
      </c>
      <c r="G22" s="15">
        <f t="shared" si="8"/>
        <v>0.58670520231213874</v>
      </c>
    </row>
    <row r="23" spans="1:7" x14ac:dyDescent="0.25">
      <c r="A23" s="16"/>
      <c r="B23" s="16">
        <v>1538</v>
      </c>
      <c r="C23" s="16"/>
      <c r="D23" s="16"/>
      <c r="E23" s="16"/>
      <c r="F23" s="16"/>
      <c r="G23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A16" workbookViewId="0">
      <selection activeCell="K28" sqref="K28"/>
    </sheetView>
  </sheetViews>
  <sheetFormatPr defaultRowHeight="15" x14ac:dyDescent="0.25"/>
  <cols>
    <col min="2" max="2" width="19.42578125" customWidth="1"/>
    <col min="3" max="3" width="19.140625" customWidth="1"/>
    <col min="4" max="4" width="6.42578125" customWidth="1"/>
    <col min="5" max="5" width="11.7109375" customWidth="1"/>
    <col min="6" max="6" width="11.42578125" customWidth="1"/>
    <col min="7" max="7" width="6.28515625" customWidth="1"/>
    <col min="9" max="9" width="13.7109375" customWidth="1"/>
    <col min="10" max="10" width="6.42578125" customWidth="1"/>
    <col min="11" max="11" width="12" customWidth="1"/>
    <col min="12" max="12" width="13.85546875" customWidth="1"/>
    <col min="13" max="13" width="8" customWidth="1"/>
    <col min="14" max="14" width="14" customWidth="1"/>
    <col min="15" max="15" width="12.5703125" customWidth="1"/>
  </cols>
  <sheetData>
    <row r="1" spans="1:16" x14ac:dyDescent="0.25">
      <c r="B1" s="1" t="s">
        <v>24</v>
      </c>
      <c r="C1" s="2" t="s">
        <v>24</v>
      </c>
      <c r="D1" s="3" t="s">
        <v>3</v>
      </c>
      <c r="E1" s="1" t="s">
        <v>27</v>
      </c>
      <c r="F1" s="2" t="s">
        <v>27</v>
      </c>
      <c r="G1" s="3" t="s">
        <v>3</v>
      </c>
      <c r="H1" s="1" t="s">
        <v>28</v>
      </c>
      <c r="I1" s="2" t="s">
        <v>28</v>
      </c>
      <c r="J1" s="3" t="s">
        <v>3</v>
      </c>
      <c r="K1" s="1" t="s">
        <v>29</v>
      </c>
      <c r="L1" s="2" t="s">
        <v>29</v>
      </c>
      <c r="M1" s="3" t="s">
        <v>3</v>
      </c>
      <c r="N1" s="1" t="s">
        <v>30</v>
      </c>
      <c r="O1" s="2" t="s">
        <v>30</v>
      </c>
      <c r="P1" s="3" t="s">
        <v>3</v>
      </c>
    </row>
    <row r="2" spans="1:16" x14ac:dyDescent="0.25">
      <c r="A2" s="11">
        <v>0.1</v>
      </c>
      <c r="B2" s="19">
        <v>1.681</v>
      </c>
      <c r="C2" s="20">
        <v>1.9490000000000001</v>
      </c>
      <c r="D2" s="21">
        <v>116</v>
      </c>
      <c r="E2" s="22">
        <v>2.5649999999999999</v>
      </c>
      <c r="F2" s="23">
        <v>2.7650000000000001</v>
      </c>
      <c r="G2" s="21">
        <v>116</v>
      </c>
      <c r="H2" s="22">
        <v>1.0289999999999999</v>
      </c>
      <c r="I2" s="23">
        <v>1.196</v>
      </c>
      <c r="J2" s="21">
        <v>23</v>
      </c>
      <c r="K2" s="22">
        <v>22.916</v>
      </c>
      <c r="L2" s="23">
        <v>30.045000000000002</v>
      </c>
      <c r="M2" s="21">
        <v>47</v>
      </c>
      <c r="N2" s="22">
        <v>17.562000000000001</v>
      </c>
      <c r="O2" s="23">
        <v>17.881</v>
      </c>
      <c r="P2" s="21">
        <v>116</v>
      </c>
    </row>
    <row r="3" spans="1:16" x14ac:dyDescent="0.25">
      <c r="A3" s="11">
        <v>0.2</v>
      </c>
      <c r="B3" s="22">
        <v>1.667</v>
      </c>
      <c r="C3" s="23">
        <v>1.7869999999999999</v>
      </c>
      <c r="D3" s="21">
        <v>116</v>
      </c>
      <c r="E3" s="22">
        <v>2.875</v>
      </c>
      <c r="F3" s="23">
        <v>3.3820000000000001</v>
      </c>
      <c r="G3" s="21">
        <v>116</v>
      </c>
      <c r="H3" s="22">
        <v>1.0660000000000001</v>
      </c>
      <c r="I3" s="23">
        <v>1.2090000000000001</v>
      </c>
      <c r="J3" s="21">
        <v>23</v>
      </c>
      <c r="K3" s="22">
        <v>30.907</v>
      </c>
      <c r="L3" s="23">
        <v>37.256</v>
      </c>
      <c r="M3" s="21">
        <v>47</v>
      </c>
      <c r="N3" s="22">
        <v>17.602</v>
      </c>
      <c r="O3" s="23">
        <v>17.896000000000001</v>
      </c>
      <c r="P3" s="21">
        <v>116</v>
      </c>
    </row>
    <row r="4" spans="1:16" x14ac:dyDescent="0.25">
      <c r="A4" s="11">
        <v>0.3</v>
      </c>
      <c r="B4" s="22">
        <v>1.877</v>
      </c>
      <c r="C4" s="23">
        <v>2.363</v>
      </c>
      <c r="D4" s="21">
        <v>116</v>
      </c>
      <c r="E4" s="22">
        <v>3.04</v>
      </c>
      <c r="F4" s="23">
        <v>3.3759999999999999</v>
      </c>
      <c r="G4" s="21">
        <v>116</v>
      </c>
      <c r="H4" s="22">
        <v>1.1299999999999999</v>
      </c>
      <c r="I4" s="23">
        <v>1.3640000000000001</v>
      </c>
      <c r="J4" s="21">
        <v>23</v>
      </c>
      <c r="K4" s="22">
        <v>37.563000000000002</v>
      </c>
      <c r="L4" s="26">
        <v>49.131</v>
      </c>
      <c r="M4" s="21">
        <v>47</v>
      </c>
      <c r="N4" s="22">
        <v>17.515999999999998</v>
      </c>
      <c r="O4" s="23">
        <v>17.827000000000002</v>
      </c>
      <c r="P4" s="21">
        <v>116</v>
      </c>
    </row>
    <row r="5" spans="1:16" x14ac:dyDescent="0.25">
      <c r="A5" s="11">
        <v>0.4</v>
      </c>
      <c r="B5" s="22">
        <v>2.0819999999999999</v>
      </c>
      <c r="C5" s="23">
        <v>2.617</v>
      </c>
      <c r="D5" s="21">
        <v>116</v>
      </c>
      <c r="E5" s="22">
        <v>3.399</v>
      </c>
      <c r="F5" s="23">
        <v>4.2549999999999999</v>
      </c>
      <c r="G5" s="21">
        <v>116</v>
      </c>
      <c r="H5" s="22">
        <v>1.2709999999999999</v>
      </c>
      <c r="I5" s="23">
        <v>1.552</v>
      </c>
      <c r="J5" s="21">
        <v>23</v>
      </c>
      <c r="K5" s="22">
        <v>39.93</v>
      </c>
      <c r="L5" s="26">
        <v>53.402999999999999</v>
      </c>
      <c r="M5" s="21">
        <v>47</v>
      </c>
      <c r="N5" s="22">
        <v>18.451000000000001</v>
      </c>
      <c r="O5" s="23">
        <v>20.332000000000001</v>
      </c>
      <c r="P5" s="21">
        <v>116</v>
      </c>
    </row>
    <row r="6" spans="1:16" x14ac:dyDescent="0.25">
      <c r="A6" s="11">
        <v>0.5</v>
      </c>
      <c r="B6" s="22">
        <v>2.7589999999999999</v>
      </c>
      <c r="C6" s="23">
        <v>4.0090000000000003</v>
      </c>
      <c r="D6" s="21">
        <v>116</v>
      </c>
      <c r="E6" s="22">
        <v>7.3040000000000003</v>
      </c>
      <c r="F6" s="23">
        <v>10.773</v>
      </c>
      <c r="G6" s="21">
        <v>116</v>
      </c>
      <c r="H6" s="22">
        <v>2.4159999999999999</v>
      </c>
      <c r="I6" s="23">
        <v>5.3250000000000002</v>
      </c>
      <c r="J6" s="21">
        <v>23</v>
      </c>
      <c r="K6" s="28">
        <v>57.438000000000002</v>
      </c>
      <c r="L6" s="26">
        <v>68.915000000000006</v>
      </c>
      <c r="M6" s="21">
        <v>47</v>
      </c>
      <c r="N6" s="22">
        <v>21.643999999999998</v>
      </c>
      <c r="O6" s="23">
        <v>28.035</v>
      </c>
      <c r="P6" s="21">
        <v>116</v>
      </c>
    </row>
    <row r="7" spans="1:16" x14ac:dyDescent="0.25">
      <c r="A7" s="11">
        <v>0.6</v>
      </c>
      <c r="B7" s="22">
        <v>5.4710000000000001</v>
      </c>
      <c r="C7" s="23">
        <v>16.013999999999999</v>
      </c>
      <c r="D7" s="21">
        <v>116</v>
      </c>
      <c r="E7" s="22">
        <v>13.005000000000001</v>
      </c>
      <c r="F7" s="23">
        <v>27.245999999999999</v>
      </c>
      <c r="G7" s="21">
        <v>116</v>
      </c>
      <c r="H7" s="22">
        <v>5.2</v>
      </c>
      <c r="I7" s="23">
        <v>11.927</v>
      </c>
      <c r="J7" s="21">
        <v>23</v>
      </c>
      <c r="K7" s="28">
        <v>68.53</v>
      </c>
      <c r="L7" s="26">
        <v>81.463999999999999</v>
      </c>
      <c r="M7" s="21">
        <v>47</v>
      </c>
      <c r="N7" s="22">
        <v>28.85</v>
      </c>
      <c r="O7" s="23">
        <v>38.293999999999997</v>
      </c>
      <c r="P7" s="21">
        <v>116</v>
      </c>
    </row>
    <row r="8" spans="1:16" x14ac:dyDescent="0.25">
      <c r="A8" s="11">
        <v>0.7</v>
      </c>
      <c r="B8" s="22">
        <v>11.718999999999999</v>
      </c>
      <c r="C8" s="23">
        <v>28.719000000000001</v>
      </c>
      <c r="D8" s="21">
        <v>116</v>
      </c>
      <c r="E8" s="22">
        <v>17.704999999999998</v>
      </c>
      <c r="F8" s="23">
        <v>33.008000000000003</v>
      </c>
      <c r="G8" s="21">
        <v>116</v>
      </c>
      <c r="H8" s="22">
        <v>10.54</v>
      </c>
      <c r="I8" s="26">
        <v>25.568999999999999</v>
      </c>
      <c r="J8" s="21">
        <v>23</v>
      </c>
      <c r="K8" s="28">
        <v>81.489999999999995</v>
      </c>
      <c r="L8" s="26">
        <v>101.904</v>
      </c>
      <c r="M8" s="21">
        <v>47</v>
      </c>
      <c r="N8" s="22">
        <v>34.676000000000002</v>
      </c>
      <c r="O8" s="23">
        <v>51.170999999999999</v>
      </c>
      <c r="P8" s="21">
        <v>116</v>
      </c>
    </row>
    <row r="9" spans="1:16" x14ac:dyDescent="0.25">
      <c r="A9" s="11">
        <v>0.8</v>
      </c>
      <c r="B9" s="22">
        <v>17.145</v>
      </c>
      <c r="C9" s="23">
        <v>36.878</v>
      </c>
      <c r="D9" s="21">
        <v>116</v>
      </c>
      <c r="E9" s="22">
        <v>21.715</v>
      </c>
      <c r="F9" s="23">
        <v>39.222000000000001</v>
      </c>
      <c r="G9" s="21">
        <v>116</v>
      </c>
      <c r="H9" s="22">
        <v>16.294</v>
      </c>
      <c r="I9" s="26">
        <v>32.189</v>
      </c>
      <c r="J9" s="21">
        <v>23</v>
      </c>
      <c r="K9" s="28">
        <v>91.63</v>
      </c>
      <c r="L9" s="26">
        <v>104.04900000000001</v>
      </c>
      <c r="M9" s="21">
        <v>47</v>
      </c>
      <c r="N9" s="19"/>
      <c r="O9" s="20"/>
      <c r="P9" s="21">
        <v>116</v>
      </c>
    </row>
    <row r="10" spans="1:16" ht="15.75" thickBot="1" x14ac:dyDescent="0.3">
      <c r="A10" s="11">
        <v>0.9</v>
      </c>
      <c r="B10" s="24">
        <v>13.19</v>
      </c>
      <c r="C10" s="25">
        <v>26.768999999999998</v>
      </c>
      <c r="D10" s="6">
        <v>116</v>
      </c>
      <c r="E10" s="24">
        <v>20.344999999999999</v>
      </c>
      <c r="F10" s="25">
        <v>33.331000000000003</v>
      </c>
      <c r="G10" s="6">
        <v>116</v>
      </c>
      <c r="H10" s="24">
        <v>13.047000000000001</v>
      </c>
      <c r="I10" s="27">
        <v>28.1</v>
      </c>
      <c r="J10" s="6">
        <v>23</v>
      </c>
      <c r="K10" s="29">
        <v>79.798000000000002</v>
      </c>
      <c r="L10" s="27">
        <v>97.363</v>
      </c>
      <c r="M10" s="6">
        <v>34</v>
      </c>
      <c r="N10" s="4"/>
      <c r="O10" s="5"/>
      <c r="P10" s="6">
        <v>116</v>
      </c>
    </row>
    <row r="11" spans="1:16" x14ac:dyDescent="0.25">
      <c r="B11" t="s">
        <v>25</v>
      </c>
      <c r="C11" t="s">
        <v>26</v>
      </c>
      <c r="E11" t="s">
        <v>25</v>
      </c>
      <c r="F11" t="s">
        <v>26</v>
      </c>
      <c r="H11" t="s">
        <v>25</v>
      </c>
      <c r="I11" t="s">
        <v>26</v>
      </c>
      <c r="K11" t="s">
        <v>25</v>
      </c>
      <c r="L11" t="s">
        <v>26</v>
      </c>
      <c r="N11" t="s">
        <v>25</v>
      </c>
      <c r="O1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2020-08-29T12:42:45Z</dcterms:modified>
</cp:coreProperties>
</file>