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.Eiden\Downloads\"/>
    </mc:Choice>
  </mc:AlternateContent>
  <xr:revisionPtr revIDLastSave="0" documentId="8_{04EFA943-4BA6-4619-B43E-7271580BFA58}" xr6:coauthVersionLast="44" xr6:coauthVersionMax="44" xr10:uidLastSave="{00000000-0000-0000-0000-000000000000}"/>
  <bookViews>
    <workbookView xWindow="-108" yWindow="-108" windowWidth="23256" windowHeight="14616" xr2:uid="{00000000-000D-0000-FFFF-FFFF00000000}"/>
  </bookViews>
  <sheets>
    <sheet name="wood pool shape" sheetId="4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8" i="4" l="1"/>
  <c r="AN57" i="4"/>
  <c r="L63" i="3"/>
  <c r="L62" i="3"/>
  <c r="I65" i="3"/>
  <c r="F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G6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4" i="3"/>
  <c r="C3" i="3"/>
  <c r="AM40" i="4" l="1"/>
  <c r="AM41" i="4"/>
  <c r="AM39" i="4"/>
  <c r="AM38" i="4"/>
  <c r="AM37" i="4"/>
  <c r="AM32" i="4"/>
  <c r="AM33" i="4"/>
  <c r="AM34" i="4"/>
  <c r="AM35" i="4"/>
  <c r="AM36" i="4"/>
  <c r="AK31" i="4"/>
  <c r="AM31" i="4" s="1"/>
  <c r="AM28" i="4" l="1"/>
  <c r="G78" i="4"/>
  <c r="G77" i="4"/>
  <c r="I69" i="4"/>
  <c r="A30" i="4"/>
  <c r="G30" i="4" s="1"/>
  <c r="I29" i="4"/>
  <c r="G29" i="4"/>
  <c r="A31" i="4" l="1"/>
  <c r="A32" i="4" s="1"/>
  <c r="G32" i="4" s="1"/>
  <c r="H30" i="4"/>
  <c r="G31" i="4" l="1"/>
  <c r="H32" i="4" s="1"/>
  <c r="H31" i="4"/>
  <c r="A33" i="4"/>
  <c r="G33" i="4"/>
  <c r="A34" i="4"/>
  <c r="A35" i="4" l="1"/>
  <c r="G34" i="4"/>
  <c r="H34" i="4" s="1"/>
  <c r="H33" i="4"/>
  <c r="A36" i="4" l="1"/>
  <c r="G35" i="4"/>
  <c r="G36" i="4" l="1"/>
  <c r="H36" i="4" s="1"/>
  <c r="A37" i="4"/>
  <c r="H35" i="4"/>
  <c r="G37" i="4" l="1"/>
  <c r="A38" i="4"/>
  <c r="G38" i="4" l="1"/>
  <c r="A39" i="4"/>
  <c r="H37" i="4"/>
  <c r="A40" i="4" l="1"/>
  <c r="G39" i="4"/>
  <c r="H38" i="4"/>
  <c r="H39" i="4" l="1"/>
  <c r="G40" i="4"/>
  <c r="H40" i="4" s="1"/>
  <c r="A41" i="4"/>
  <c r="G41" i="4" l="1"/>
  <c r="H41" i="4" s="1"/>
  <c r="A42" i="4"/>
  <c r="A43" i="4" l="1"/>
  <c r="G42" i="4"/>
  <c r="H42" i="4" s="1"/>
  <c r="A44" i="4" l="1"/>
  <c r="G43" i="4"/>
  <c r="H43" i="4" s="1"/>
  <c r="G44" i="4" l="1"/>
  <c r="H44" i="4" s="1"/>
  <c r="A45" i="4"/>
  <c r="G45" i="4" l="1"/>
  <c r="H45" i="4" s="1"/>
  <c r="A46" i="4"/>
  <c r="G46" i="4" l="1"/>
  <c r="H46" i="4" s="1"/>
  <c r="A47" i="4"/>
  <c r="A48" i="4" l="1"/>
  <c r="G47" i="4"/>
  <c r="H47" i="4" s="1"/>
  <c r="G48" i="4" l="1"/>
  <c r="H48" i="4" s="1"/>
  <c r="A49" i="4"/>
  <c r="G49" i="4" l="1"/>
  <c r="H49" i="4" s="1"/>
  <c r="A50" i="4"/>
  <c r="G50" i="4" l="1"/>
  <c r="H50" i="4" s="1"/>
  <c r="A51" i="4"/>
  <c r="A52" i="4" l="1"/>
  <c r="G51" i="4"/>
  <c r="H51" i="4" s="1"/>
  <c r="G52" i="4" l="1"/>
  <c r="H52" i="4" s="1"/>
  <c r="A53" i="4"/>
  <c r="G53" i="4" l="1"/>
  <c r="H53" i="4" s="1"/>
  <c r="A54" i="4"/>
  <c r="G54" i="4" l="1"/>
  <c r="H54" i="4" s="1"/>
  <c r="A55" i="4"/>
  <c r="A56" i="4" l="1"/>
  <c r="G55" i="4"/>
  <c r="H55" i="4" s="1"/>
  <c r="G56" i="4" l="1"/>
  <c r="H56" i="4" s="1"/>
  <c r="A57" i="4"/>
  <c r="G57" i="4" l="1"/>
  <c r="H57" i="4" s="1"/>
  <c r="A58" i="4"/>
  <c r="G58" i="4" l="1"/>
  <c r="A59" i="4"/>
  <c r="A60" i="4" l="1"/>
  <c r="G59" i="4"/>
  <c r="A61" i="4" l="1"/>
  <c r="G60" i="4"/>
  <c r="A62" i="4" l="1"/>
  <c r="G61" i="4"/>
  <c r="G62" i="4" l="1"/>
  <c r="A63" i="4"/>
  <c r="G63" i="4" l="1"/>
  <c r="A64" i="4"/>
  <c r="A65" i="4" l="1"/>
  <c r="G64" i="4"/>
  <c r="G65" i="4" l="1"/>
  <c r="A66" i="4"/>
  <c r="G66" i="4" l="1"/>
  <c r="A67" i="4"/>
  <c r="G67" i="4" l="1"/>
  <c r="A68" i="4"/>
  <c r="A69" i="4" l="1"/>
  <c r="G69" i="4" s="1"/>
  <c r="G68" i="4"/>
  <c r="H64" i="4" s="1"/>
  <c r="H67" i="4"/>
  <c r="H60" i="4"/>
  <c r="H68" i="4" l="1"/>
  <c r="H65" i="4"/>
  <c r="H66" i="4"/>
  <c r="H63" i="4"/>
  <c r="H62" i="4"/>
  <c r="I58" i="4"/>
  <c r="H59" i="4"/>
  <c r="H58" i="4"/>
  <c r="H61" i="4"/>
</calcChain>
</file>

<file path=xl/sharedStrings.xml><?xml version="1.0" encoding="utf-8"?>
<sst xmlns="http://schemas.openxmlformats.org/spreadsheetml/2006/main" count="35" uniqueCount="35">
  <si>
    <t>inside diamentions</t>
  </si>
  <si>
    <t>8x8x4'</t>
  </si>
  <si>
    <t>porch dimentions</t>
  </si>
  <si>
    <t>11.5' x 11'</t>
  </si>
  <si>
    <t xml:space="preserve">top edge </t>
  </si>
  <si>
    <t>12"</t>
  </si>
  <si>
    <t>bottom structure</t>
  </si>
  <si>
    <t>bending force</t>
  </si>
  <si>
    <t>PSF</t>
  </si>
  <si>
    <t>pounds force</t>
  </si>
  <si>
    <t>N-S structure</t>
  </si>
  <si>
    <t>E-W structure</t>
  </si>
  <si>
    <t>OC studs</t>
  </si>
  <si>
    <t>number</t>
  </si>
  <si>
    <t>bending moduls</t>
  </si>
  <si>
    <t>2x4x96</t>
  </si>
  <si>
    <t>2x8x10</t>
  </si>
  <si>
    <t>2*6*10</t>
  </si>
  <si>
    <t>plywood</t>
  </si>
  <si>
    <t>price</t>
  </si>
  <si>
    <t>paint</t>
  </si>
  <si>
    <t>silicone</t>
  </si>
  <si>
    <t>https://www.menards.com/main/building-materials/panel-products/plywood-sheathing/3-4-x-4-x-8-pressure-treated-foundation-grade-cca-60-ccx-plywood/1235285/p-1444421968417-c-13331.htm</t>
  </si>
  <si>
    <t>sheeting</t>
  </si>
  <si>
    <t>foam insulation</t>
  </si>
  <si>
    <t>https://www.menards.com/main/building-materials/insulation/foam-board-insulation/high-density-expanded-polystyrene-foam-baord-insulation-2-x-4-x-8/16312130/p-1557729282805-c-5779.htm</t>
  </si>
  <si>
    <t>water proof glue</t>
  </si>
  <si>
    <t>https://www.menards.com/main/building-materials/siding/plywood-panel-siding/3-8-x-4-x-8-textured-no-groove-plywood/1451056/p-1444439108671-c-13383.htm</t>
  </si>
  <si>
    <t>https://www.menards.com/main/paint/adhesives-glue-tape/glue/wood-glue/titebond-reg-iii-ultimate-wood-glue/1413/p-1444430675105-c-7176.htm</t>
  </si>
  <si>
    <t>3" screws</t>
  </si>
  <si>
    <t>2" screws</t>
  </si>
  <si>
    <t>https://www.menards.com/main/plumbing/water-systems/landscape-drainage/channel-drains-accessories/nds-reg-stainless-steel-screws-40-per-bag/829/p-1444448948035-c-1477921847883.htm</t>
  </si>
  <si>
    <t>GIR</t>
  </si>
  <si>
    <t>CPI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</si>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</sst>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spir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90</xdr:row>
      <xdr:rowOff>68036</xdr:rowOff>
    </xdr:from>
    <xdr:to>
      <xdr:col>23</xdr:col>
      <xdr:colOff>449036</xdr:colOff>
      <xdr:row>92</xdr:row>
      <xdr:rowOff>122465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3335000" y="17213036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179614</xdr:colOff>
      <xdr:row>90</xdr:row>
      <xdr:rowOff>57151</xdr:rowOff>
    </xdr:from>
    <xdr:to>
      <xdr:col>20</xdr:col>
      <xdr:colOff>152400</xdr:colOff>
      <xdr:row>92</xdr:row>
      <xdr:rowOff>111580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11201400" y="17202151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19050</xdr:colOff>
      <xdr:row>90</xdr:row>
      <xdr:rowOff>73479</xdr:rowOff>
    </xdr:from>
    <xdr:to>
      <xdr:col>25</xdr:col>
      <xdr:colOff>604157</xdr:colOff>
      <xdr:row>92</xdr:row>
      <xdr:rowOff>127908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4714764" y="17218479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8164</xdr:colOff>
      <xdr:row>90</xdr:row>
      <xdr:rowOff>62594</xdr:rowOff>
    </xdr:from>
    <xdr:to>
      <xdr:col>27</xdr:col>
      <xdr:colOff>593271</xdr:colOff>
      <xdr:row>92</xdr:row>
      <xdr:rowOff>117023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5928521" y="17207594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582385</xdr:colOff>
      <xdr:row>90</xdr:row>
      <xdr:rowOff>78922</xdr:rowOff>
    </xdr:from>
    <xdr:to>
      <xdr:col>29</xdr:col>
      <xdr:colOff>555172</xdr:colOff>
      <xdr:row>92</xdr:row>
      <xdr:rowOff>133351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17115064" y="17223922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359229</xdr:colOff>
      <xdr:row>90</xdr:row>
      <xdr:rowOff>87086</xdr:rowOff>
    </xdr:from>
    <xdr:to>
      <xdr:col>21</xdr:col>
      <xdr:colOff>332015</xdr:colOff>
      <xdr:row>92</xdr:row>
      <xdr:rowOff>141515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11993336" y="17232086"/>
          <a:ext cx="1197429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13607</xdr:colOff>
      <xdr:row>20</xdr:row>
      <xdr:rowOff>111578</xdr:rowOff>
    </xdr:from>
    <xdr:to>
      <xdr:col>30</xdr:col>
      <xdr:colOff>40822</xdr:colOff>
      <xdr:row>23</xdr:row>
      <xdr:rowOff>152726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11035393" y="3921578"/>
          <a:ext cx="7375072" cy="612648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29949</xdr:colOff>
      <xdr:row>61</xdr:row>
      <xdr:rowOff>155120</xdr:rowOff>
    </xdr:from>
    <xdr:to>
      <xdr:col>30</xdr:col>
      <xdr:colOff>40821</xdr:colOff>
      <xdr:row>65</xdr:row>
      <xdr:rowOff>5768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11051735" y="11775620"/>
          <a:ext cx="7358729" cy="612648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61082</xdr:colOff>
      <xdr:row>20</xdr:row>
      <xdr:rowOff>115822</xdr:rowOff>
    </xdr:from>
    <xdr:to>
      <xdr:col>31</xdr:col>
      <xdr:colOff>61409</xdr:colOff>
      <xdr:row>65</xdr:row>
      <xdr:rowOff>0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 rot="5400000">
          <a:off x="14508710" y="7847837"/>
          <a:ext cx="8456678" cy="612648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608089</xdr:colOff>
      <xdr:row>51</xdr:row>
      <xdr:rowOff>27214</xdr:rowOff>
    </xdr:from>
    <xdr:to>
      <xdr:col>17</xdr:col>
      <xdr:colOff>608416</xdr:colOff>
      <xdr:row>65</xdr:row>
      <xdr:rowOff>2722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 rot="5400000">
          <a:off x="9390302" y="10757644"/>
          <a:ext cx="2642508" cy="612648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476250</xdr:colOff>
      <xdr:row>20</xdr:row>
      <xdr:rowOff>108857</xdr:rowOff>
    </xdr:from>
    <xdr:to>
      <xdr:col>18</xdr:col>
      <xdr:colOff>168742</xdr:colOff>
      <xdr:row>51</xdr:row>
      <xdr:rowOff>2722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0" y="3918857"/>
          <a:ext cx="2141778" cy="579936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288473</xdr:colOff>
      <xdr:row>70</xdr:row>
      <xdr:rowOff>179614</xdr:rowOff>
    </xdr:from>
    <xdr:to>
      <xdr:col>17</xdr:col>
      <xdr:colOff>590225</xdr:colOff>
      <xdr:row>92</xdr:row>
      <xdr:rowOff>103414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651673" y="13514614"/>
          <a:ext cx="301752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34017</xdr:colOff>
      <xdr:row>43</xdr:row>
      <xdr:rowOff>20411</xdr:rowOff>
    </xdr:from>
    <xdr:to>
      <xdr:col>30</xdr:col>
      <xdr:colOff>34017</xdr:colOff>
      <xdr:row>62</xdr:row>
      <xdr:rowOff>58511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006817" y="8211911"/>
          <a:ext cx="7315200" cy="3657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71</xdr:row>
      <xdr:rowOff>0</xdr:rowOff>
    </xdr:from>
    <xdr:to>
      <xdr:col>30</xdr:col>
      <xdr:colOff>0</xdr:colOff>
      <xdr:row>90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972800" y="13525500"/>
          <a:ext cx="7315200" cy="3657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28</xdr:row>
      <xdr:rowOff>95250</xdr:rowOff>
    </xdr:from>
    <xdr:to>
      <xdr:col>4</xdr:col>
      <xdr:colOff>557893</xdr:colOff>
      <xdr:row>68</xdr:row>
      <xdr:rowOff>176893</xdr:rowOff>
    </xdr:to>
    <xdr:sp macro="" textlink="">
      <xdr:nvSpPr>
        <xdr:cNvPr id="7" name="Right Tri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1100" y="5429250"/>
          <a:ext cx="1815193" cy="7701643"/>
        </a:xfrm>
        <a:prstGeom prst="rt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598715</xdr:colOff>
      <xdr:row>57</xdr:row>
      <xdr:rowOff>68036</xdr:rowOff>
    </xdr:from>
    <xdr:to>
      <xdr:col>4</xdr:col>
      <xdr:colOff>163285</xdr:colOff>
      <xdr:row>57</xdr:row>
      <xdr:rowOff>81643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1208315" y="10926536"/>
          <a:ext cx="1393370" cy="13607"/>
        </a:xfrm>
        <a:prstGeom prst="straightConnector1">
          <a:avLst/>
        </a:prstGeom>
        <a:ln w="762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54</xdr:row>
      <xdr:rowOff>163286</xdr:rowOff>
    </xdr:from>
    <xdr:to>
      <xdr:col>4</xdr:col>
      <xdr:colOff>340178</xdr:colOff>
      <xdr:row>56</xdr:row>
      <xdr:rowOff>68036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019300" y="10450286"/>
          <a:ext cx="759278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4200lbf</a:t>
          </a:r>
        </a:p>
        <a:p>
          <a:endParaRPr lang="en-US" sz="1100"/>
        </a:p>
      </xdr:txBody>
    </xdr:sp>
    <xdr:clientData/>
  </xdr:twoCellAnchor>
  <xdr:twoCellAnchor>
    <xdr:from>
      <xdr:col>24</xdr:col>
      <xdr:colOff>13607</xdr:colOff>
      <xdr:row>71</xdr:row>
      <xdr:rowOff>13607</xdr:rowOff>
    </xdr:from>
    <xdr:to>
      <xdr:col>24</xdr:col>
      <xdr:colOff>150767</xdr:colOff>
      <xdr:row>92</xdr:row>
      <xdr:rowOff>127907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644007" y="13539107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70757</xdr:colOff>
      <xdr:row>71</xdr:row>
      <xdr:rowOff>29935</xdr:rowOff>
    </xdr:from>
    <xdr:to>
      <xdr:col>26</xdr:col>
      <xdr:colOff>207917</xdr:colOff>
      <xdr:row>92</xdr:row>
      <xdr:rowOff>144235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5920357" y="13555435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5443</xdr:colOff>
      <xdr:row>71</xdr:row>
      <xdr:rowOff>19050</xdr:rowOff>
    </xdr:from>
    <xdr:to>
      <xdr:col>28</xdr:col>
      <xdr:colOff>142603</xdr:colOff>
      <xdr:row>92</xdr:row>
      <xdr:rowOff>133350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7074243" y="13544550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473529</xdr:colOff>
      <xdr:row>71</xdr:row>
      <xdr:rowOff>10885</xdr:rowOff>
    </xdr:from>
    <xdr:to>
      <xdr:col>29</xdr:col>
      <xdr:colOff>610689</xdr:colOff>
      <xdr:row>92</xdr:row>
      <xdr:rowOff>125185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8151929" y="13536385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465364</xdr:colOff>
      <xdr:row>71</xdr:row>
      <xdr:rowOff>16329</xdr:rowOff>
    </xdr:from>
    <xdr:to>
      <xdr:col>21</xdr:col>
      <xdr:colOff>602524</xdr:colOff>
      <xdr:row>92</xdr:row>
      <xdr:rowOff>130629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3266964" y="13541829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522514</xdr:colOff>
      <xdr:row>71</xdr:row>
      <xdr:rowOff>19050</xdr:rowOff>
    </xdr:from>
    <xdr:to>
      <xdr:col>20</xdr:col>
      <xdr:colOff>47353</xdr:colOff>
      <xdr:row>92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2104914" y="13544550"/>
          <a:ext cx="134439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606878</xdr:colOff>
      <xdr:row>70</xdr:row>
      <xdr:rowOff>185057</xdr:rowOff>
    </xdr:from>
    <xdr:to>
      <xdr:col>18</xdr:col>
      <xdr:colOff>131716</xdr:colOff>
      <xdr:row>92</xdr:row>
      <xdr:rowOff>108857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970078" y="13520057"/>
          <a:ext cx="134438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470806</xdr:colOff>
      <xdr:row>90</xdr:row>
      <xdr:rowOff>62593</xdr:rowOff>
    </xdr:from>
    <xdr:to>
      <xdr:col>29</xdr:col>
      <xdr:colOff>607966</xdr:colOff>
      <xdr:row>92</xdr:row>
      <xdr:rowOff>138793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8149206" y="17207593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446315</xdr:colOff>
      <xdr:row>90</xdr:row>
      <xdr:rowOff>65314</xdr:rowOff>
    </xdr:from>
    <xdr:to>
      <xdr:col>27</xdr:col>
      <xdr:colOff>583475</xdr:colOff>
      <xdr:row>92</xdr:row>
      <xdr:rowOff>141514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6905515" y="17210314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517072</xdr:colOff>
      <xdr:row>90</xdr:row>
      <xdr:rowOff>68035</xdr:rowOff>
    </xdr:from>
    <xdr:to>
      <xdr:col>26</xdr:col>
      <xdr:colOff>41911</xdr:colOff>
      <xdr:row>92</xdr:row>
      <xdr:rowOff>144235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5757072" y="17213035"/>
          <a:ext cx="134439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465365</xdr:colOff>
      <xdr:row>90</xdr:row>
      <xdr:rowOff>70756</xdr:rowOff>
    </xdr:from>
    <xdr:to>
      <xdr:col>23</xdr:col>
      <xdr:colOff>602525</xdr:colOff>
      <xdr:row>92</xdr:row>
      <xdr:rowOff>146956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4486165" y="17215756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304801</xdr:colOff>
      <xdr:row>90</xdr:row>
      <xdr:rowOff>73477</xdr:rowOff>
    </xdr:from>
    <xdr:to>
      <xdr:col>21</xdr:col>
      <xdr:colOff>441961</xdr:colOff>
      <xdr:row>92</xdr:row>
      <xdr:rowOff>149677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3106401" y="17218477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348343</xdr:colOff>
      <xdr:row>90</xdr:row>
      <xdr:rowOff>48984</xdr:rowOff>
    </xdr:from>
    <xdr:to>
      <xdr:col>19</xdr:col>
      <xdr:colOff>485503</xdr:colOff>
      <xdr:row>92</xdr:row>
      <xdr:rowOff>125184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930743" y="17193984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10884</xdr:colOff>
      <xdr:row>90</xdr:row>
      <xdr:rowOff>24491</xdr:rowOff>
    </xdr:from>
    <xdr:to>
      <xdr:col>18</xdr:col>
      <xdr:colOff>148044</xdr:colOff>
      <xdr:row>92</xdr:row>
      <xdr:rowOff>100691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0983684" y="17169491"/>
          <a:ext cx="137160" cy="457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27214</xdr:colOff>
      <xdr:row>71</xdr:row>
      <xdr:rowOff>27214</xdr:rowOff>
    </xdr:from>
    <xdr:to>
      <xdr:col>45</xdr:col>
      <xdr:colOff>27214</xdr:colOff>
      <xdr:row>90</xdr:row>
      <xdr:rowOff>65314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534414" y="13552714"/>
          <a:ext cx="7315200" cy="3657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310245</xdr:colOff>
      <xdr:row>71</xdr:row>
      <xdr:rowOff>10885</xdr:rowOff>
    </xdr:from>
    <xdr:to>
      <xdr:col>31</xdr:col>
      <xdr:colOff>611997</xdr:colOff>
      <xdr:row>92</xdr:row>
      <xdr:rowOff>125185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207845" y="13536385"/>
          <a:ext cx="301752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68036</xdr:colOff>
      <xdr:row>71</xdr:row>
      <xdr:rowOff>27214</xdr:rowOff>
    </xdr:from>
    <xdr:to>
      <xdr:col>45</xdr:col>
      <xdr:colOff>408213</xdr:colOff>
      <xdr:row>91</xdr:row>
      <xdr:rowOff>136071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6890436" y="13552714"/>
          <a:ext cx="340177" cy="3918857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312965</xdr:colOff>
      <xdr:row>91</xdr:row>
      <xdr:rowOff>134766</xdr:rowOff>
    </xdr:from>
    <xdr:to>
      <xdr:col>45</xdr:col>
      <xdr:colOff>125186</xdr:colOff>
      <xdr:row>92</xdr:row>
      <xdr:rowOff>108858</xdr:rowOff>
    </xdr:to>
    <xdr:sp macro="" textlink="">
      <xdr:nvSpPr>
        <xdr:cNvPr id="29" name="Right Tri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rot="16200000" flipH="1" flipV="1">
          <a:off x="22996780" y="13684051"/>
          <a:ext cx="164592" cy="7737021"/>
        </a:xfrm>
        <a:prstGeom prst="rt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312964</xdr:colOff>
      <xdr:row>90</xdr:row>
      <xdr:rowOff>68035</xdr:rowOff>
    </xdr:from>
    <xdr:to>
      <xdr:col>45</xdr:col>
      <xdr:colOff>408214</xdr:colOff>
      <xdr:row>91</xdr:row>
      <xdr:rowOff>117020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210564" y="17213035"/>
          <a:ext cx="8020050" cy="23948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81643</xdr:colOff>
      <xdr:row>72</xdr:row>
      <xdr:rowOff>16328</xdr:rowOff>
    </xdr:from>
    <xdr:to>
      <xdr:col>39</xdr:col>
      <xdr:colOff>209659</xdr:colOff>
      <xdr:row>93</xdr:row>
      <xdr:rowOff>27214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3246443" y="13541828"/>
          <a:ext cx="128016" cy="401138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138793</xdr:colOff>
      <xdr:row>71</xdr:row>
      <xdr:rowOff>32656</xdr:rowOff>
    </xdr:from>
    <xdr:to>
      <xdr:col>41</xdr:col>
      <xdr:colOff>266809</xdr:colOff>
      <xdr:row>92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4522793" y="13558156"/>
          <a:ext cx="128016" cy="396784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73479</xdr:colOff>
      <xdr:row>71</xdr:row>
      <xdr:rowOff>21771</xdr:rowOff>
    </xdr:from>
    <xdr:to>
      <xdr:col>43</xdr:col>
      <xdr:colOff>204107</xdr:colOff>
      <xdr:row>91</xdr:row>
      <xdr:rowOff>149679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5676679" y="13547271"/>
          <a:ext cx="130628" cy="393790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541565</xdr:colOff>
      <xdr:row>71</xdr:row>
      <xdr:rowOff>13606</xdr:rowOff>
    </xdr:from>
    <xdr:to>
      <xdr:col>45</xdr:col>
      <xdr:colOff>57259</xdr:colOff>
      <xdr:row>91</xdr:row>
      <xdr:rowOff>163286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6754365" y="13539106"/>
          <a:ext cx="125294" cy="39596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533400</xdr:colOff>
      <xdr:row>72</xdr:row>
      <xdr:rowOff>19050</xdr:rowOff>
    </xdr:from>
    <xdr:to>
      <xdr:col>36</xdr:col>
      <xdr:colOff>49095</xdr:colOff>
      <xdr:row>93</xdr:row>
      <xdr:rowOff>40821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1869400" y="13544550"/>
          <a:ext cx="125295" cy="402227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590550</xdr:colOff>
      <xdr:row>71</xdr:row>
      <xdr:rowOff>21771</xdr:rowOff>
    </xdr:from>
    <xdr:to>
      <xdr:col>34</xdr:col>
      <xdr:colOff>108858</xdr:colOff>
      <xdr:row>92</xdr:row>
      <xdr:rowOff>54429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0707350" y="13547271"/>
          <a:ext cx="127908" cy="403315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62592</xdr:colOff>
      <xdr:row>70</xdr:row>
      <xdr:rowOff>187778</xdr:rowOff>
    </xdr:from>
    <xdr:to>
      <xdr:col>32</xdr:col>
      <xdr:colOff>199752</xdr:colOff>
      <xdr:row>92</xdr:row>
      <xdr:rowOff>111578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569792" y="13522778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40823</xdr:colOff>
      <xdr:row>71</xdr:row>
      <xdr:rowOff>13607</xdr:rowOff>
    </xdr:from>
    <xdr:to>
      <xdr:col>30</xdr:col>
      <xdr:colOff>342575</xdr:colOff>
      <xdr:row>92</xdr:row>
      <xdr:rowOff>127907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8328823" y="13539107"/>
          <a:ext cx="301752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36739</xdr:colOff>
      <xdr:row>23</xdr:row>
      <xdr:rowOff>172811</xdr:rowOff>
    </xdr:from>
    <xdr:to>
      <xdr:col>30</xdr:col>
      <xdr:colOff>36739</xdr:colOff>
      <xdr:row>43</xdr:row>
      <xdr:rowOff>20411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1009539" y="4554311"/>
          <a:ext cx="7315200" cy="3657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495300</xdr:colOff>
      <xdr:row>62</xdr:row>
      <xdr:rowOff>87085</xdr:rowOff>
    </xdr:from>
    <xdr:to>
      <xdr:col>30</xdr:col>
      <xdr:colOff>20138</xdr:colOff>
      <xdr:row>63</xdr:row>
      <xdr:rowOff>180049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8173700" y="11898085"/>
          <a:ext cx="134438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10885</xdr:colOff>
      <xdr:row>62</xdr:row>
      <xdr:rowOff>78921</xdr:rowOff>
    </xdr:from>
    <xdr:to>
      <xdr:col>28</xdr:col>
      <xdr:colOff>148045</xdr:colOff>
      <xdr:row>63</xdr:row>
      <xdr:rowOff>171885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7079685" y="11889921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27214</xdr:colOff>
      <xdr:row>62</xdr:row>
      <xdr:rowOff>95249</xdr:rowOff>
    </xdr:from>
    <xdr:to>
      <xdr:col>26</xdr:col>
      <xdr:colOff>164374</xdr:colOff>
      <xdr:row>63</xdr:row>
      <xdr:rowOff>188213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5876814" y="11906249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43542</xdr:colOff>
      <xdr:row>62</xdr:row>
      <xdr:rowOff>70756</xdr:rowOff>
    </xdr:from>
    <xdr:to>
      <xdr:col>24</xdr:col>
      <xdr:colOff>180702</xdr:colOff>
      <xdr:row>63</xdr:row>
      <xdr:rowOff>163720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4673942" y="11881756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59869</xdr:colOff>
      <xdr:row>62</xdr:row>
      <xdr:rowOff>73478</xdr:rowOff>
    </xdr:from>
    <xdr:to>
      <xdr:col>22</xdr:col>
      <xdr:colOff>197029</xdr:colOff>
      <xdr:row>63</xdr:row>
      <xdr:rowOff>166442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3471069" y="11884478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89805</xdr:colOff>
      <xdr:row>62</xdr:row>
      <xdr:rowOff>76199</xdr:rowOff>
    </xdr:from>
    <xdr:to>
      <xdr:col>20</xdr:col>
      <xdr:colOff>226965</xdr:colOff>
      <xdr:row>63</xdr:row>
      <xdr:rowOff>169163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2281805" y="11887199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24492</xdr:colOff>
      <xdr:row>62</xdr:row>
      <xdr:rowOff>65314</xdr:rowOff>
    </xdr:from>
    <xdr:to>
      <xdr:col>18</xdr:col>
      <xdr:colOff>161652</xdr:colOff>
      <xdr:row>63</xdr:row>
      <xdr:rowOff>158278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0997292" y="11876314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65313</xdr:colOff>
      <xdr:row>61</xdr:row>
      <xdr:rowOff>65315</xdr:rowOff>
    </xdr:from>
    <xdr:to>
      <xdr:col>30</xdr:col>
      <xdr:colOff>348777</xdr:colOff>
      <xdr:row>62</xdr:row>
      <xdr:rowOff>11975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8353313" y="11685815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68035</xdr:colOff>
      <xdr:row>55</xdr:row>
      <xdr:rowOff>122463</xdr:rowOff>
    </xdr:from>
    <xdr:to>
      <xdr:col>30</xdr:col>
      <xdr:colOff>351499</xdr:colOff>
      <xdr:row>56</xdr:row>
      <xdr:rowOff>69123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8356035" y="10599963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84364</xdr:colOff>
      <xdr:row>47</xdr:row>
      <xdr:rowOff>70756</xdr:rowOff>
    </xdr:from>
    <xdr:to>
      <xdr:col>30</xdr:col>
      <xdr:colOff>367828</xdr:colOff>
      <xdr:row>48</xdr:row>
      <xdr:rowOff>17416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8372364" y="9024256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87086</xdr:colOff>
      <xdr:row>34</xdr:row>
      <xdr:rowOff>46262</xdr:rowOff>
    </xdr:from>
    <xdr:to>
      <xdr:col>30</xdr:col>
      <xdr:colOff>370550</xdr:colOff>
      <xdr:row>34</xdr:row>
      <xdr:rowOff>183422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8375086" y="6523262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89807</xdr:colOff>
      <xdr:row>40</xdr:row>
      <xdr:rowOff>103413</xdr:rowOff>
    </xdr:from>
    <xdr:to>
      <xdr:col>30</xdr:col>
      <xdr:colOff>373271</xdr:colOff>
      <xdr:row>41</xdr:row>
      <xdr:rowOff>50073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8377807" y="7723413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65313</xdr:colOff>
      <xdr:row>29</xdr:row>
      <xdr:rowOff>10885</xdr:rowOff>
    </xdr:from>
    <xdr:to>
      <xdr:col>30</xdr:col>
      <xdr:colOff>348777</xdr:colOff>
      <xdr:row>29</xdr:row>
      <xdr:rowOff>148045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8353313" y="5535385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54428</xdr:colOff>
      <xdr:row>23</xdr:row>
      <xdr:rowOff>190499</xdr:rowOff>
    </xdr:from>
    <xdr:to>
      <xdr:col>30</xdr:col>
      <xdr:colOff>337892</xdr:colOff>
      <xdr:row>24</xdr:row>
      <xdr:rowOff>137159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8342428" y="4571999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498022</xdr:colOff>
      <xdr:row>22</xdr:row>
      <xdr:rowOff>62592</xdr:rowOff>
    </xdr:from>
    <xdr:to>
      <xdr:col>30</xdr:col>
      <xdr:colOff>22860</xdr:colOff>
      <xdr:row>23</xdr:row>
      <xdr:rowOff>155556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8176422" y="4253592"/>
          <a:ext cx="134438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13607</xdr:colOff>
      <xdr:row>22</xdr:row>
      <xdr:rowOff>68035</xdr:rowOff>
    </xdr:from>
    <xdr:to>
      <xdr:col>28</xdr:col>
      <xdr:colOff>150767</xdr:colOff>
      <xdr:row>23</xdr:row>
      <xdr:rowOff>160999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7082407" y="4259035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29936</xdr:colOff>
      <xdr:row>22</xdr:row>
      <xdr:rowOff>70756</xdr:rowOff>
    </xdr:from>
    <xdr:to>
      <xdr:col>26</xdr:col>
      <xdr:colOff>167096</xdr:colOff>
      <xdr:row>23</xdr:row>
      <xdr:rowOff>163720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5879536" y="4261756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19050</xdr:colOff>
      <xdr:row>22</xdr:row>
      <xdr:rowOff>59870</xdr:rowOff>
    </xdr:from>
    <xdr:to>
      <xdr:col>24</xdr:col>
      <xdr:colOff>156210</xdr:colOff>
      <xdr:row>23</xdr:row>
      <xdr:rowOff>152834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4649450" y="4250870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48984</xdr:colOff>
      <xdr:row>22</xdr:row>
      <xdr:rowOff>62592</xdr:rowOff>
    </xdr:from>
    <xdr:to>
      <xdr:col>22</xdr:col>
      <xdr:colOff>186144</xdr:colOff>
      <xdr:row>23</xdr:row>
      <xdr:rowOff>155556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3520055" y="4253592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78919</xdr:colOff>
      <xdr:row>22</xdr:row>
      <xdr:rowOff>51706</xdr:rowOff>
    </xdr:from>
    <xdr:to>
      <xdr:col>20</xdr:col>
      <xdr:colOff>216079</xdr:colOff>
      <xdr:row>23</xdr:row>
      <xdr:rowOff>144670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2325348" y="4242706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27214</xdr:colOff>
      <xdr:row>22</xdr:row>
      <xdr:rowOff>40821</xdr:rowOff>
    </xdr:from>
    <xdr:to>
      <xdr:col>18</xdr:col>
      <xdr:colOff>164374</xdr:colOff>
      <xdr:row>23</xdr:row>
      <xdr:rowOff>133785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1000014" y="4231821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326571</xdr:colOff>
      <xdr:row>61</xdr:row>
      <xdr:rowOff>27215</xdr:rowOff>
    </xdr:from>
    <xdr:to>
      <xdr:col>17</xdr:col>
      <xdr:colOff>610035</xdr:colOff>
      <xdr:row>61</xdr:row>
      <xdr:rowOff>164375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0689771" y="11647715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329293</xdr:colOff>
      <xdr:row>55</xdr:row>
      <xdr:rowOff>84363</xdr:rowOff>
    </xdr:from>
    <xdr:to>
      <xdr:col>18</xdr:col>
      <xdr:colOff>435</xdr:colOff>
      <xdr:row>56</xdr:row>
      <xdr:rowOff>31023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0692493" y="10561863"/>
          <a:ext cx="280742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345622</xdr:colOff>
      <xdr:row>47</xdr:row>
      <xdr:rowOff>32656</xdr:rowOff>
    </xdr:from>
    <xdr:to>
      <xdr:col>18</xdr:col>
      <xdr:colOff>16764</xdr:colOff>
      <xdr:row>47</xdr:row>
      <xdr:rowOff>169816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0708822" y="8986156"/>
          <a:ext cx="280742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348344</xdr:colOff>
      <xdr:row>34</xdr:row>
      <xdr:rowOff>8162</xdr:rowOff>
    </xdr:from>
    <xdr:to>
      <xdr:col>18</xdr:col>
      <xdr:colOff>19486</xdr:colOff>
      <xdr:row>34</xdr:row>
      <xdr:rowOff>145322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0711544" y="6485162"/>
          <a:ext cx="280742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351065</xdr:colOff>
      <xdr:row>40</xdr:row>
      <xdr:rowOff>65313</xdr:rowOff>
    </xdr:from>
    <xdr:to>
      <xdr:col>18</xdr:col>
      <xdr:colOff>22207</xdr:colOff>
      <xdr:row>41</xdr:row>
      <xdr:rowOff>11973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0714265" y="7685313"/>
          <a:ext cx="280742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326571</xdr:colOff>
      <xdr:row>28</xdr:row>
      <xdr:rowOff>163285</xdr:rowOff>
    </xdr:from>
    <xdr:to>
      <xdr:col>17</xdr:col>
      <xdr:colOff>610035</xdr:colOff>
      <xdr:row>29</xdr:row>
      <xdr:rowOff>109945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0689771" y="5497285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315686</xdr:colOff>
      <xdr:row>23</xdr:row>
      <xdr:rowOff>152399</xdr:rowOff>
    </xdr:from>
    <xdr:to>
      <xdr:col>17</xdr:col>
      <xdr:colOff>599150</xdr:colOff>
      <xdr:row>24</xdr:row>
      <xdr:rowOff>99059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10678886" y="4533899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503464</xdr:colOff>
      <xdr:row>22</xdr:row>
      <xdr:rowOff>65312</xdr:rowOff>
    </xdr:from>
    <xdr:to>
      <xdr:col>28</xdr:col>
      <xdr:colOff>28302</xdr:colOff>
      <xdr:row>64</xdr:row>
      <xdr:rowOff>65312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6962664" y="4256312"/>
          <a:ext cx="134438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503465</xdr:colOff>
      <xdr:row>22</xdr:row>
      <xdr:rowOff>81642</xdr:rowOff>
    </xdr:from>
    <xdr:to>
      <xdr:col>30</xdr:col>
      <xdr:colOff>28303</xdr:colOff>
      <xdr:row>64</xdr:row>
      <xdr:rowOff>81642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8181865" y="4272642"/>
          <a:ext cx="134438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506185</xdr:colOff>
      <xdr:row>22</xdr:row>
      <xdr:rowOff>84363</xdr:rowOff>
    </xdr:from>
    <xdr:to>
      <xdr:col>26</xdr:col>
      <xdr:colOff>31024</xdr:colOff>
      <xdr:row>64</xdr:row>
      <xdr:rowOff>84363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5746185" y="4275363"/>
          <a:ext cx="134439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522514</xdr:colOff>
      <xdr:row>22</xdr:row>
      <xdr:rowOff>59870</xdr:rowOff>
    </xdr:from>
    <xdr:to>
      <xdr:col>24</xdr:col>
      <xdr:colOff>47353</xdr:colOff>
      <xdr:row>64</xdr:row>
      <xdr:rowOff>59870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14543314" y="4250870"/>
          <a:ext cx="134439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511627</xdr:colOff>
      <xdr:row>22</xdr:row>
      <xdr:rowOff>62591</xdr:rowOff>
    </xdr:from>
    <xdr:to>
      <xdr:col>22</xdr:col>
      <xdr:colOff>36466</xdr:colOff>
      <xdr:row>64</xdr:row>
      <xdr:rowOff>62591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3313227" y="4253591"/>
          <a:ext cx="134439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568775</xdr:colOff>
      <xdr:row>21</xdr:row>
      <xdr:rowOff>174170</xdr:rowOff>
    </xdr:from>
    <xdr:to>
      <xdr:col>20</xdr:col>
      <xdr:colOff>93614</xdr:colOff>
      <xdr:row>63</xdr:row>
      <xdr:rowOff>174170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2202882" y="4174670"/>
          <a:ext cx="137161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27214</xdr:colOff>
      <xdr:row>22</xdr:row>
      <xdr:rowOff>40820</xdr:rowOff>
    </xdr:from>
    <xdr:to>
      <xdr:col>18</xdr:col>
      <xdr:colOff>164374</xdr:colOff>
      <xdr:row>64</xdr:row>
      <xdr:rowOff>40820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1000014" y="4231820"/>
          <a:ext cx="137160" cy="8001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32656</xdr:colOff>
      <xdr:row>42</xdr:row>
      <xdr:rowOff>141513</xdr:rowOff>
    </xdr:from>
    <xdr:to>
      <xdr:col>29</xdr:col>
      <xdr:colOff>489856</xdr:colOff>
      <xdr:row>43</xdr:row>
      <xdr:rowOff>68036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7101456" y="8142513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160563</xdr:colOff>
      <xdr:row>42</xdr:row>
      <xdr:rowOff>146956</xdr:rowOff>
    </xdr:from>
    <xdr:to>
      <xdr:col>20</xdr:col>
      <xdr:colOff>5442</xdr:colOff>
      <xdr:row>43</xdr:row>
      <xdr:rowOff>73479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1133363" y="8147956"/>
          <a:ext cx="106407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40820</xdr:colOff>
      <xdr:row>42</xdr:row>
      <xdr:rowOff>163284</xdr:rowOff>
    </xdr:from>
    <xdr:to>
      <xdr:col>27</xdr:col>
      <xdr:colOff>498020</xdr:colOff>
      <xdr:row>43</xdr:row>
      <xdr:rowOff>89807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15890420" y="8164284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57149</xdr:colOff>
      <xdr:row>42</xdr:row>
      <xdr:rowOff>152398</xdr:rowOff>
    </xdr:from>
    <xdr:to>
      <xdr:col>25</xdr:col>
      <xdr:colOff>514348</xdr:colOff>
      <xdr:row>43</xdr:row>
      <xdr:rowOff>78921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4687549" y="8153398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59869</xdr:colOff>
      <xdr:row>42</xdr:row>
      <xdr:rowOff>155120</xdr:rowOff>
    </xdr:from>
    <xdr:to>
      <xdr:col>23</xdr:col>
      <xdr:colOff>517068</xdr:colOff>
      <xdr:row>43</xdr:row>
      <xdr:rowOff>81643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3471069" y="8156120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62590</xdr:colOff>
      <xdr:row>42</xdr:row>
      <xdr:rowOff>157841</xdr:rowOff>
    </xdr:from>
    <xdr:to>
      <xdr:col>21</xdr:col>
      <xdr:colOff>519789</xdr:colOff>
      <xdr:row>43</xdr:row>
      <xdr:rowOff>84364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2254590" y="8158841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21771</xdr:colOff>
      <xdr:row>61</xdr:row>
      <xdr:rowOff>117020</xdr:rowOff>
    </xdr:from>
    <xdr:to>
      <xdr:col>29</xdr:col>
      <xdr:colOff>478971</xdr:colOff>
      <xdr:row>62</xdr:row>
      <xdr:rowOff>43543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7090571" y="11737520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149678</xdr:colOff>
      <xdr:row>61</xdr:row>
      <xdr:rowOff>122463</xdr:rowOff>
    </xdr:from>
    <xdr:to>
      <xdr:col>19</xdr:col>
      <xdr:colOff>606878</xdr:colOff>
      <xdr:row>62</xdr:row>
      <xdr:rowOff>48986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1122478" y="11742963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29935</xdr:colOff>
      <xdr:row>61</xdr:row>
      <xdr:rowOff>138791</xdr:rowOff>
    </xdr:from>
    <xdr:to>
      <xdr:col>27</xdr:col>
      <xdr:colOff>487135</xdr:colOff>
      <xdr:row>62</xdr:row>
      <xdr:rowOff>65314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5879535" y="11759291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46264</xdr:colOff>
      <xdr:row>61</xdr:row>
      <xdr:rowOff>127905</xdr:rowOff>
    </xdr:from>
    <xdr:to>
      <xdr:col>25</xdr:col>
      <xdr:colOff>503463</xdr:colOff>
      <xdr:row>62</xdr:row>
      <xdr:rowOff>54428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14676664" y="11748405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48984</xdr:colOff>
      <xdr:row>61</xdr:row>
      <xdr:rowOff>130627</xdr:rowOff>
    </xdr:from>
    <xdr:to>
      <xdr:col>23</xdr:col>
      <xdr:colOff>506183</xdr:colOff>
      <xdr:row>62</xdr:row>
      <xdr:rowOff>57150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3460184" y="11751127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51705</xdr:colOff>
      <xdr:row>61</xdr:row>
      <xdr:rowOff>133348</xdr:rowOff>
    </xdr:from>
    <xdr:to>
      <xdr:col>21</xdr:col>
      <xdr:colOff>508904</xdr:colOff>
      <xdr:row>62</xdr:row>
      <xdr:rowOff>59871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2243705" y="11753848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24493</xdr:colOff>
      <xdr:row>23</xdr:row>
      <xdr:rowOff>160563</xdr:rowOff>
    </xdr:from>
    <xdr:to>
      <xdr:col>29</xdr:col>
      <xdr:colOff>481693</xdr:colOff>
      <xdr:row>24</xdr:row>
      <xdr:rowOff>87086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7093293" y="4542063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152400</xdr:colOff>
      <xdr:row>23</xdr:row>
      <xdr:rowOff>166006</xdr:rowOff>
    </xdr:from>
    <xdr:to>
      <xdr:col>19</xdr:col>
      <xdr:colOff>609600</xdr:colOff>
      <xdr:row>24</xdr:row>
      <xdr:rowOff>92529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1125200" y="4547506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32657</xdr:colOff>
      <xdr:row>23</xdr:row>
      <xdr:rowOff>182334</xdr:rowOff>
    </xdr:from>
    <xdr:to>
      <xdr:col>27</xdr:col>
      <xdr:colOff>489857</xdr:colOff>
      <xdr:row>24</xdr:row>
      <xdr:rowOff>108857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15882257" y="4563834"/>
          <a:ext cx="1066800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48986</xdr:colOff>
      <xdr:row>23</xdr:row>
      <xdr:rowOff>171448</xdr:rowOff>
    </xdr:from>
    <xdr:to>
      <xdr:col>25</xdr:col>
      <xdr:colOff>506185</xdr:colOff>
      <xdr:row>24</xdr:row>
      <xdr:rowOff>97971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4679386" y="4552948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51706</xdr:colOff>
      <xdr:row>23</xdr:row>
      <xdr:rowOff>174170</xdr:rowOff>
    </xdr:from>
    <xdr:to>
      <xdr:col>23</xdr:col>
      <xdr:colOff>508905</xdr:colOff>
      <xdr:row>24</xdr:row>
      <xdr:rowOff>100693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3462906" y="4555670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54427</xdr:colOff>
      <xdr:row>23</xdr:row>
      <xdr:rowOff>176891</xdr:rowOff>
    </xdr:from>
    <xdr:to>
      <xdr:col>21</xdr:col>
      <xdr:colOff>511626</xdr:colOff>
      <xdr:row>24</xdr:row>
      <xdr:rowOff>103414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2246427" y="4558391"/>
          <a:ext cx="1066799" cy="11702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81645</xdr:colOff>
      <xdr:row>70</xdr:row>
      <xdr:rowOff>40822</xdr:rowOff>
    </xdr:from>
    <xdr:to>
      <xdr:col>32</xdr:col>
      <xdr:colOff>72827</xdr:colOff>
      <xdr:row>70</xdr:row>
      <xdr:rowOff>177982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18979245" y="13375822"/>
          <a:ext cx="600782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29937</xdr:colOff>
      <xdr:row>70</xdr:row>
      <xdr:rowOff>57151</xdr:rowOff>
    </xdr:from>
    <xdr:to>
      <xdr:col>46</xdr:col>
      <xdr:colOff>21120</xdr:colOff>
      <xdr:row>71</xdr:row>
      <xdr:rowOff>3811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26852337" y="13392151"/>
          <a:ext cx="600783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27227</xdr:colOff>
      <xdr:row>70</xdr:row>
      <xdr:rowOff>13607</xdr:rowOff>
    </xdr:from>
    <xdr:to>
      <xdr:col>18</xdr:col>
      <xdr:colOff>19062</xdr:colOff>
      <xdr:row>70</xdr:row>
      <xdr:rowOff>150767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171227" y="13348607"/>
          <a:ext cx="1820635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16339</xdr:colOff>
      <xdr:row>70</xdr:row>
      <xdr:rowOff>43545</xdr:rowOff>
    </xdr:from>
    <xdr:to>
      <xdr:col>31</xdr:col>
      <xdr:colOff>7522</xdr:colOff>
      <xdr:row>70</xdr:row>
      <xdr:rowOff>180705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8304339" y="13378545"/>
          <a:ext cx="600783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410948</xdr:colOff>
      <xdr:row>70</xdr:row>
      <xdr:rowOff>40820</xdr:rowOff>
    </xdr:from>
    <xdr:to>
      <xdr:col>45</xdr:col>
      <xdr:colOff>223169</xdr:colOff>
      <xdr:row>70</xdr:row>
      <xdr:rowOff>177980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9308548" y="13375820"/>
          <a:ext cx="7737021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400063</xdr:colOff>
      <xdr:row>70</xdr:row>
      <xdr:rowOff>29934</xdr:rowOff>
    </xdr:from>
    <xdr:to>
      <xdr:col>30</xdr:col>
      <xdr:colOff>212284</xdr:colOff>
      <xdr:row>70</xdr:row>
      <xdr:rowOff>167094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10763263" y="13364934"/>
          <a:ext cx="7737021" cy="1371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263978</xdr:colOff>
      <xdr:row>70</xdr:row>
      <xdr:rowOff>182335</xdr:rowOff>
    </xdr:from>
    <xdr:to>
      <xdr:col>16</xdr:col>
      <xdr:colOff>401138</xdr:colOff>
      <xdr:row>92</xdr:row>
      <xdr:rowOff>106135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0017578" y="13517335"/>
          <a:ext cx="137160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21771</xdr:colOff>
      <xdr:row>70</xdr:row>
      <xdr:rowOff>157843</xdr:rowOff>
    </xdr:from>
    <xdr:to>
      <xdr:col>15</xdr:col>
      <xdr:colOff>305235</xdr:colOff>
      <xdr:row>92</xdr:row>
      <xdr:rowOff>81643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206592" y="13492843"/>
          <a:ext cx="283464" cy="411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342901</xdr:colOff>
      <xdr:row>22</xdr:row>
      <xdr:rowOff>27214</xdr:rowOff>
    </xdr:from>
    <xdr:to>
      <xdr:col>16</xdr:col>
      <xdr:colOff>480061</xdr:colOff>
      <xdr:row>23</xdr:row>
      <xdr:rowOff>120178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0140044" y="4218214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454479</xdr:colOff>
      <xdr:row>49</xdr:row>
      <xdr:rowOff>84364</xdr:rowOff>
    </xdr:from>
    <xdr:to>
      <xdr:col>16</xdr:col>
      <xdr:colOff>591639</xdr:colOff>
      <xdr:row>50</xdr:row>
      <xdr:rowOff>177328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0251622" y="9418864"/>
          <a:ext cx="137160" cy="2834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465364</xdr:colOff>
      <xdr:row>22</xdr:row>
      <xdr:rowOff>48983</xdr:rowOff>
    </xdr:from>
    <xdr:to>
      <xdr:col>15</xdr:col>
      <xdr:colOff>136507</xdr:colOff>
      <xdr:row>22</xdr:row>
      <xdr:rowOff>186143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37864" y="4239983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495300</xdr:colOff>
      <xdr:row>50</xdr:row>
      <xdr:rowOff>24492</xdr:rowOff>
    </xdr:from>
    <xdr:to>
      <xdr:col>15</xdr:col>
      <xdr:colOff>166443</xdr:colOff>
      <xdr:row>50</xdr:row>
      <xdr:rowOff>161652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9067800" y="9549492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470806</xdr:colOff>
      <xdr:row>42</xdr:row>
      <xdr:rowOff>13605</xdr:rowOff>
    </xdr:from>
    <xdr:to>
      <xdr:col>15</xdr:col>
      <xdr:colOff>141949</xdr:colOff>
      <xdr:row>42</xdr:row>
      <xdr:rowOff>150765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3306" y="8014605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487135</xdr:colOff>
      <xdr:row>33</xdr:row>
      <xdr:rowOff>111578</xdr:rowOff>
    </xdr:from>
    <xdr:to>
      <xdr:col>15</xdr:col>
      <xdr:colOff>158278</xdr:colOff>
      <xdr:row>34</xdr:row>
      <xdr:rowOff>58238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59635" y="6398078"/>
          <a:ext cx="283464" cy="1371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81642</xdr:colOff>
      <xdr:row>24</xdr:row>
      <xdr:rowOff>108857</xdr:rowOff>
    </xdr:from>
    <xdr:to>
      <xdr:col>17</xdr:col>
      <xdr:colOff>301751</xdr:colOff>
      <xdr:row>32</xdr:row>
      <xdr:rowOff>185057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266463" y="4680857"/>
          <a:ext cx="1444752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361950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6350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nards.com/main/building-materials/siding/plywood-panel-siding/3-8-x-4-x-8-textured-no-groove-plywood/1451056/p-1444439108671-c-13383.htm" TargetMode="External"/><Relationship Id="rId2" Type="http://schemas.openxmlformats.org/officeDocument/2006/relationships/hyperlink" Target="https://www.menards.com/main/building-materials/insulation/foam-board-insulation/high-density-expanded-polystyrene-foam-baord-insulation-2-x-4-x-8/16312130/p-1557729282805-c-5779.htm" TargetMode="External"/><Relationship Id="rId1" Type="http://schemas.openxmlformats.org/officeDocument/2006/relationships/hyperlink" Target="https://www.menards.com/main/building-materials/panel-products/plywood-sheathing/3-4-x-4-x-8-pressure-treated-foundation-grade-cca-60-ccx-plywood/1235285/p-1444421968417-c-13331.ht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menards.com/main/plumbing/water-systems/landscape-drainage/channel-drains-accessories/nds-reg-stainless-steel-screws-40-per-bag/829/p-1444448948035-c-1477921847883.htm" TargetMode="External"/><Relationship Id="rId4" Type="http://schemas.openxmlformats.org/officeDocument/2006/relationships/hyperlink" Target="https://www.menards.com/main/paint/adhesives-glue-tape/glue/wood-glue/titebond-reg-iii-ultimate-wood-glue/1413/p-1444430675105-c-7176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O96"/>
  <sheetViews>
    <sheetView tabSelected="1" topLeftCell="N18" zoomScale="60" zoomScaleNormal="60" workbookViewId="0">
      <selection activeCell="AO58" sqref="AO58"/>
    </sheetView>
  </sheetViews>
  <sheetFormatPr defaultRowHeight="14.4"/>
  <cols>
    <col min="39" max="39" width="11.21875" bestFit="1" customWidth="1"/>
  </cols>
  <sheetData>
    <row r="9" spans="8:9">
      <c r="H9" t="s">
        <v>0</v>
      </c>
    </row>
    <row r="10" spans="8:9">
      <c r="H10" t="s">
        <v>1</v>
      </c>
    </row>
    <row r="12" spans="8:9">
      <c r="H12" t="s">
        <v>2</v>
      </c>
    </row>
    <row r="14" spans="8:9">
      <c r="H14" t="s">
        <v>3</v>
      </c>
    </row>
    <row r="16" spans="8:9">
      <c r="H16" t="s">
        <v>4</v>
      </c>
      <c r="I16" t="s">
        <v>5</v>
      </c>
    </row>
    <row r="20" spans="1:39">
      <c r="V20" t="s">
        <v>6</v>
      </c>
    </row>
    <row r="27" spans="1:39">
      <c r="I27" t="s">
        <v>7</v>
      </c>
    </row>
    <row r="28" spans="1:39">
      <c r="G28" t="s">
        <v>8</v>
      </c>
      <c r="AM28">
        <f>SUM(AM31:AM39)</f>
        <v>849.04</v>
      </c>
    </row>
    <row r="29" spans="1:39">
      <c r="A29">
        <v>0</v>
      </c>
      <c r="G29" s="1">
        <f>64.5*A29</f>
        <v>0</v>
      </c>
      <c r="I29">
        <f>(4-2.85)*4200/4</f>
        <v>1207.5</v>
      </c>
    </row>
    <row r="30" spans="1:39">
      <c r="A30">
        <f>A29+0.1</f>
        <v>0.1</v>
      </c>
      <c r="G30" s="1">
        <f t="shared" ref="G30:G69" si="0">64.5*A30</f>
        <v>6.45</v>
      </c>
      <c r="H30" s="1">
        <f>SUM(G$29:G30)</f>
        <v>6.45</v>
      </c>
      <c r="AL30" t="s">
        <v>19</v>
      </c>
    </row>
    <row r="31" spans="1:39">
      <c r="A31">
        <f t="shared" ref="A31:A68" si="1">A30+0.1</f>
        <v>0.2</v>
      </c>
      <c r="G31" s="1">
        <f t="shared" si="0"/>
        <v>12.9</v>
      </c>
      <c r="H31" s="1">
        <f>SUM(G$29:G31)</f>
        <v>19.350000000000001</v>
      </c>
      <c r="AJ31" t="s">
        <v>15</v>
      </c>
      <c r="AK31">
        <f>34/2</f>
        <v>17</v>
      </c>
      <c r="AL31">
        <v>5.85</v>
      </c>
      <c r="AM31">
        <f>AL31*AK31</f>
        <v>99.449999999999989</v>
      </c>
    </row>
    <row r="32" spans="1:39">
      <c r="A32">
        <f t="shared" si="1"/>
        <v>0.30000000000000004</v>
      </c>
      <c r="G32" s="1">
        <f t="shared" si="0"/>
        <v>19.350000000000001</v>
      </c>
      <c r="H32" s="1">
        <f>SUM(G$29:G32)</f>
        <v>38.700000000000003</v>
      </c>
      <c r="AJ32" t="s">
        <v>16</v>
      </c>
      <c r="AK32">
        <v>5</v>
      </c>
      <c r="AL32">
        <v>10.92</v>
      </c>
      <c r="AM32">
        <f t="shared" ref="AM32:AM41" si="2">AL32*AK32</f>
        <v>54.6</v>
      </c>
    </row>
    <row r="33" spans="1:40">
      <c r="A33">
        <f t="shared" si="1"/>
        <v>0.4</v>
      </c>
      <c r="G33" s="1">
        <f t="shared" si="0"/>
        <v>25.8</v>
      </c>
      <c r="H33" s="1">
        <f>SUM(G$29:G33)</f>
        <v>64.5</v>
      </c>
      <c r="AJ33" t="s">
        <v>17</v>
      </c>
      <c r="AK33">
        <v>10</v>
      </c>
      <c r="AL33">
        <v>8.84</v>
      </c>
      <c r="AM33">
        <f t="shared" si="2"/>
        <v>88.4</v>
      </c>
    </row>
    <row r="34" spans="1:40">
      <c r="A34">
        <f t="shared" si="1"/>
        <v>0.5</v>
      </c>
      <c r="G34" s="1">
        <f t="shared" si="0"/>
        <v>32.25</v>
      </c>
      <c r="H34" s="1">
        <f>SUM(G$29:G34)</f>
        <v>96.75</v>
      </c>
      <c r="AJ34" t="s">
        <v>18</v>
      </c>
      <c r="AK34">
        <v>6</v>
      </c>
      <c r="AL34">
        <v>48.93</v>
      </c>
      <c r="AM34">
        <f t="shared" si="2"/>
        <v>293.58</v>
      </c>
      <c r="AN34" s="5" t="s">
        <v>22</v>
      </c>
    </row>
    <row r="35" spans="1:40">
      <c r="A35">
        <f t="shared" si="1"/>
        <v>0.6</v>
      </c>
      <c r="G35" s="1">
        <f t="shared" si="0"/>
        <v>38.699999999999996</v>
      </c>
      <c r="H35" s="1">
        <f>SUM(G$29:G35)</f>
        <v>135.44999999999999</v>
      </c>
      <c r="AJ35" t="s">
        <v>20</v>
      </c>
      <c r="AK35">
        <v>1</v>
      </c>
      <c r="AL35">
        <v>26</v>
      </c>
      <c r="AM35">
        <f t="shared" si="2"/>
        <v>26</v>
      </c>
    </row>
    <row r="36" spans="1:40">
      <c r="A36">
        <f t="shared" si="1"/>
        <v>0.7</v>
      </c>
      <c r="G36" s="1">
        <f t="shared" si="0"/>
        <v>45.15</v>
      </c>
      <c r="H36" s="1">
        <f>SUM(G$29:G36)</f>
        <v>180.6</v>
      </c>
      <c r="AJ36" t="s">
        <v>21</v>
      </c>
      <c r="AK36">
        <v>2</v>
      </c>
      <c r="AL36">
        <v>3</v>
      </c>
      <c r="AM36">
        <f t="shared" si="2"/>
        <v>6</v>
      </c>
    </row>
    <row r="37" spans="1:40">
      <c r="A37">
        <f t="shared" si="1"/>
        <v>0.79999999999999993</v>
      </c>
      <c r="G37" s="1">
        <f t="shared" si="0"/>
        <v>51.599999999999994</v>
      </c>
      <c r="H37" s="1">
        <f>SUM(G$29:G37)</f>
        <v>232.2</v>
      </c>
      <c r="AJ37" t="s">
        <v>23</v>
      </c>
      <c r="AK37">
        <v>6</v>
      </c>
      <c r="AL37">
        <v>22.42</v>
      </c>
      <c r="AM37">
        <f t="shared" si="2"/>
        <v>134.52000000000001</v>
      </c>
      <c r="AN37" s="5" t="s">
        <v>27</v>
      </c>
    </row>
    <row r="38" spans="1:40">
      <c r="A38">
        <f t="shared" si="1"/>
        <v>0.89999999999999991</v>
      </c>
      <c r="G38" s="1">
        <f t="shared" si="0"/>
        <v>58.05</v>
      </c>
      <c r="H38" s="1">
        <f>SUM(G$29:G38)</f>
        <v>290.25</v>
      </c>
      <c r="AJ38" t="s">
        <v>24</v>
      </c>
      <c r="AK38">
        <v>6</v>
      </c>
      <c r="AL38">
        <v>19.57</v>
      </c>
      <c r="AM38">
        <f t="shared" si="2"/>
        <v>117.42</v>
      </c>
      <c r="AN38" s="5" t="s">
        <v>25</v>
      </c>
    </row>
    <row r="39" spans="1:40">
      <c r="A39">
        <f t="shared" si="1"/>
        <v>0.99999999999999989</v>
      </c>
      <c r="G39" s="1">
        <f t="shared" si="0"/>
        <v>64.499999999999986</v>
      </c>
      <c r="H39" s="1">
        <f>SUM(G$29:G39)</f>
        <v>354.75</v>
      </c>
      <c r="AJ39" t="s">
        <v>29</v>
      </c>
      <c r="AK39">
        <v>3</v>
      </c>
      <c r="AL39">
        <v>9.69</v>
      </c>
      <c r="AM39">
        <f t="shared" si="2"/>
        <v>29.07</v>
      </c>
    </row>
    <row r="40" spans="1:40">
      <c r="A40">
        <f t="shared" si="1"/>
        <v>1.0999999999999999</v>
      </c>
      <c r="G40" s="1">
        <f t="shared" si="0"/>
        <v>70.949999999999989</v>
      </c>
      <c r="H40" s="1">
        <f>SUM(G$29:G40)</f>
        <v>425.7</v>
      </c>
      <c r="AJ40" t="s">
        <v>30</v>
      </c>
      <c r="AK40">
        <v>10</v>
      </c>
      <c r="AL40">
        <v>3.02</v>
      </c>
      <c r="AM40">
        <f t="shared" si="2"/>
        <v>30.2</v>
      </c>
      <c r="AN40" s="5" t="s">
        <v>31</v>
      </c>
    </row>
    <row r="41" spans="1:40">
      <c r="A41">
        <f t="shared" si="1"/>
        <v>1.2</v>
      </c>
      <c r="G41" s="1">
        <f t="shared" si="0"/>
        <v>77.399999999999991</v>
      </c>
      <c r="H41" s="1">
        <f>SUM(G$29:G41)</f>
        <v>503.09999999999997</v>
      </c>
      <c r="AJ41" t="s">
        <v>26</v>
      </c>
      <c r="AK41">
        <v>1</v>
      </c>
      <c r="AL41">
        <v>5.31</v>
      </c>
      <c r="AM41">
        <f t="shared" si="2"/>
        <v>5.31</v>
      </c>
      <c r="AN41" s="5" t="s">
        <v>28</v>
      </c>
    </row>
    <row r="42" spans="1:40">
      <c r="A42">
        <f t="shared" si="1"/>
        <v>1.3</v>
      </c>
      <c r="G42" s="1">
        <f t="shared" si="0"/>
        <v>83.850000000000009</v>
      </c>
      <c r="H42" s="1">
        <f>SUM(G$29:G42)</f>
        <v>586.94999999999993</v>
      </c>
    </row>
    <row r="43" spans="1:40">
      <c r="A43">
        <f t="shared" si="1"/>
        <v>1.4000000000000001</v>
      </c>
      <c r="G43" s="1">
        <f t="shared" si="0"/>
        <v>90.300000000000011</v>
      </c>
      <c r="H43" s="1">
        <f>SUM(G$29:G43)</f>
        <v>677.25</v>
      </c>
    </row>
    <row r="44" spans="1:40">
      <c r="A44">
        <f t="shared" si="1"/>
        <v>1.5000000000000002</v>
      </c>
      <c r="G44" s="1">
        <f t="shared" si="0"/>
        <v>96.750000000000014</v>
      </c>
      <c r="H44" s="1">
        <f>SUM(G$29:G44)</f>
        <v>774</v>
      </c>
    </row>
    <row r="45" spans="1:40">
      <c r="A45">
        <f t="shared" si="1"/>
        <v>1.6000000000000003</v>
      </c>
      <c r="G45" s="1">
        <f t="shared" si="0"/>
        <v>103.20000000000002</v>
      </c>
      <c r="H45" s="1">
        <f>SUM(G$29:G45)</f>
        <v>877.2</v>
      </c>
    </row>
    <row r="46" spans="1:40">
      <c r="A46">
        <f t="shared" si="1"/>
        <v>1.7000000000000004</v>
      </c>
      <c r="G46" s="1">
        <f t="shared" si="0"/>
        <v>109.65000000000002</v>
      </c>
      <c r="H46" s="1">
        <f>SUM(G$29:G46)</f>
        <v>986.85</v>
      </c>
    </row>
    <row r="47" spans="1:40">
      <c r="A47">
        <f t="shared" si="1"/>
        <v>1.8000000000000005</v>
      </c>
      <c r="G47" s="1">
        <f t="shared" si="0"/>
        <v>116.10000000000004</v>
      </c>
      <c r="H47" s="1">
        <f>SUM(G$29:G47)</f>
        <v>1102.95</v>
      </c>
    </row>
    <row r="48" spans="1:40">
      <c r="A48">
        <f t="shared" si="1"/>
        <v>1.9000000000000006</v>
      </c>
      <c r="G48" s="1">
        <f t="shared" si="0"/>
        <v>122.55000000000004</v>
      </c>
      <c r="H48" s="1">
        <f>SUM(G$29:G48)</f>
        <v>1225.5</v>
      </c>
    </row>
    <row r="49" spans="1:41">
      <c r="A49">
        <f t="shared" si="1"/>
        <v>2.0000000000000004</v>
      </c>
      <c r="G49" s="1">
        <f t="shared" si="0"/>
        <v>129.00000000000003</v>
      </c>
      <c r="H49" s="1">
        <f>SUM(G$29:G49)</f>
        <v>1354.5</v>
      </c>
    </row>
    <row r="50" spans="1:41">
      <c r="A50">
        <f t="shared" si="1"/>
        <v>2.1000000000000005</v>
      </c>
      <c r="G50" s="1">
        <f t="shared" si="0"/>
        <v>135.45000000000005</v>
      </c>
      <c r="H50" s="1">
        <f>SUM(G$29:G50)</f>
        <v>1489.95</v>
      </c>
    </row>
    <row r="51" spans="1:41">
      <c r="A51">
        <f t="shared" si="1"/>
        <v>2.2000000000000006</v>
      </c>
      <c r="G51" s="1">
        <f t="shared" si="0"/>
        <v>141.90000000000003</v>
      </c>
      <c r="H51" s="1">
        <f>SUM(G$29:G51)</f>
        <v>1631.8500000000001</v>
      </c>
    </row>
    <row r="52" spans="1:41">
      <c r="A52">
        <f t="shared" si="1"/>
        <v>2.3000000000000007</v>
      </c>
      <c r="G52" s="1">
        <f t="shared" si="0"/>
        <v>148.35000000000005</v>
      </c>
      <c r="H52" s="1">
        <f>SUM(G$29:G52)</f>
        <v>1780.2000000000003</v>
      </c>
    </row>
    <row r="53" spans="1:41">
      <c r="A53">
        <f t="shared" si="1"/>
        <v>2.4000000000000008</v>
      </c>
      <c r="G53" s="1">
        <f t="shared" si="0"/>
        <v>154.80000000000004</v>
      </c>
      <c r="H53" s="1">
        <f>SUM(G$29:G53)</f>
        <v>1935.0000000000002</v>
      </c>
    </row>
    <row r="54" spans="1:41">
      <c r="A54">
        <f>A53+0.1</f>
        <v>2.5000000000000009</v>
      </c>
      <c r="G54" s="1">
        <f t="shared" si="0"/>
        <v>161.25000000000006</v>
      </c>
      <c r="H54" s="1">
        <f>SUM(G$29:G54)</f>
        <v>2096.2500000000005</v>
      </c>
    </row>
    <row r="55" spans="1:41">
      <c r="A55">
        <f t="shared" si="1"/>
        <v>2.600000000000001</v>
      </c>
      <c r="G55" s="1">
        <f t="shared" si="0"/>
        <v>167.70000000000007</v>
      </c>
      <c r="H55" s="1">
        <f>SUM(G$29:G55)</f>
        <v>2263.9500000000007</v>
      </c>
    </row>
    <row r="56" spans="1:41">
      <c r="A56">
        <f t="shared" si="1"/>
        <v>2.7000000000000011</v>
      </c>
      <c r="G56" s="1">
        <f t="shared" si="0"/>
        <v>174.15000000000006</v>
      </c>
      <c r="H56" s="1">
        <f>SUM(G$29:G56)</f>
        <v>2438.1000000000008</v>
      </c>
    </row>
    <row r="57" spans="1:41">
      <c r="A57" s="2">
        <f t="shared" si="1"/>
        <v>2.8000000000000012</v>
      </c>
      <c r="B57" s="2"/>
      <c r="C57" s="2"/>
      <c r="D57" s="2"/>
      <c r="E57" s="2"/>
      <c r="F57" s="2"/>
      <c r="G57" s="3">
        <f t="shared" si="0"/>
        <v>180.60000000000008</v>
      </c>
      <c r="H57" s="3">
        <f>SUM(G$29:G57)</f>
        <v>2618.7000000000007</v>
      </c>
      <c r="I57" t="s">
        <v>9</v>
      </c>
      <c r="AM57">
        <v>328200000</v>
      </c>
      <c r="AN57">
        <f>AM57/100000</f>
        <v>3282</v>
      </c>
      <c r="AO57" t="s">
        <v>34</v>
      </c>
    </row>
    <row r="58" spans="1:41">
      <c r="A58" s="2">
        <f t="shared" si="1"/>
        <v>2.9000000000000012</v>
      </c>
      <c r="B58" s="2"/>
      <c r="C58" s="2"/>
      <c r="D58" s="2"/>
      <c r="E58" s="2"/>
      <c r="F58" s="2"/>
      <c r="G58" s="3">
        <f t="shared" si="0"/>
        <v>187.05000000000007</v>
      </c>
      <c r="H58" s="3">
        <f>SUM(G58:G$69)</f>
        <v>2670.3000000000011</v>
      </c>
      <c r="I58">
        <f>(G69*4*8)/2</f>
        <v>4128.0000000000018</v>
      </c>
      <c r="AM58">
        <v>137000</v>
      </c>
      <c r="AN58">
        <f>AM58/AN57</f>
        <v>41.742839731870809</v>
      </c>
    </row>
    <row r="59" spans="1:41">
      <c r="A59">
        <f t="shared" si="1"/>
        <v>3.0000000000000013</v>
      </c>
      <c r="G59" s="1">
        <f t="shared" si="0"/>
        <v>193.50000000000009</v>
      </c>
      <c r="H59" s="1">
        <f>SUM(G59:G$69)</f>
        <v>2483.2500000000009</v>
      </c>
    </row>
    <row r="60" spans="1:41">
      <c r="A60">
        <f t="shared" si="1"/>
        <v>3.1000000000000014</v>
      </c>
      <c r="G60" s="1">
        <f t="shared" si="0"/>
        <v>199.9500000000001</v>
      </c>
      <c r="H60" s="1">
        <f>SUM(G60:G$69)</f>
        <v>2289.7500000000009</v>
      </c>
    </row>
    <row r="61" spans="1:41">
      <c r="A61">
        <f t="shared" si="1"/>
        <v>3.2000000000000015</v>
      </c>
      <c r="G61" s="1">
        <f t="shared" si="0"/>
        <v>206.40000000000009</v>
      </c>
      <c r="H61" s="1">
        <f>SUM(G61:G$69)</f>
        <v>2089.8000000000011</v>
      </c>
    </row>
    <row r="62" spans="1:41">
      <c r="A62">
        <f t="shared" si="1"/>
        <v>3.3000000000000016</v>
      </c>
      <c r="G62" s="1">
        <f t="shared" si="0"/>
        <v>212.85000000000011</v>
      </c>
      <c r="H62" s="1">
        <f>SUM(G62:G$69)</f>
        <v>1883.400000000001</v>
      </c>
    </row>
    <row r="63" spans="1:41">
      <c r="A63">
        <f t="shared" si="1"/>
        <v>3.4000000000000017</v>
      </c>
      <c r="G63" s="1">
        <f t="shared" si="0"/>
        <v>219.3000000000001</v>
      </c>
      <c r="H63" s="1">
        <f>SUM(G63:G$69)</f>
        <v>1670.5500000000006</v>
      </c>
    </row>
    <row r="64" spans="1:41">
      <c r="A64">
        <f t="shared" si="1"/>
        <v>3.5000000000000018</v>
      </c>
      <c r="G64" s="1">
        <f t="shared" si="0"/>
        <v>225.75000000000011</v>
      </c>
      <c r="H64" s="1">
        <f>SUM(G64:G$69)</f>
        <v>1451.2500000000009</v>
      </c>
    </row>
    <row r="65" spans="1:10">
      <c r="A65">
        <f t="shared" si="1"/>
        <v>3.6000000000000019</v>
      </c>
      <c r="G65" s="1">
        <f t="shared" si="0"/>
        <v>232.20000000000013</v>
      </c>
      <c r="H65" s="1">
        <f>SUM(G65:G$69)</f>
        <v>1225.5000000000005</v>
      </c>
    </row>
    <row r="66" spans="1:10">
      <c r="A66">
        <f t="shared" si="1"/>
        <v>3.700000000000002</v>
      </c>
      <c r="G66" s="1">
        <f t="shared" si="0"/>
        <v>238.65000000000012</v>
      </c>
      <c r="H66" s="1">
        <f>SUM(G66:G$69)</f>
        <v>993.30000000000052</v>
      </c>
    </row>
    <row r="67" spans="1:10">
      <c r="A67">
        <f t="shared" si="1"/>
        <v>3.800000000000002</v>
      </c>
      <c r="G67" s="1">
        <f t="shared" si="0"/>
        <v>245.10000000000014</v>
      </c>
      <c r="H67" s="1">
        <f>SUM(G67:G$69)</f>
        <v>754.65000000000032</v>
      </c>
    </row>
    <row r="68" spans="1:10">
      <c r="A68">
        <f t="shared" si="1"/>
        <v>3.9000000000000021</v>
      </c>
      <c r="G68" s="1">
        <f t="shared" si="0"/>
        <v>251.55000000000013</v>
      </c>
      <c r="H68" s="1">
        <f>SUM(G68:G$69)</f>
        <v>509.55000000000024</v>
      </c>
    </row>
    <row r="69" spans="1:10">
      <c r="A69">
        <f>A68+0.1</f>
        <v>4.0000000000000018</v>
      </c>
      <c r="G69" s="1">
        <f t="shared" si="0"/>
        <v>258.00000000000011</v>
      </c>
      <c r="I69">
        <f>4200*2.85/4</f>
        <v>2992.5</v>
      </c>
    </row>
    <row r="75" spans="1:10">
      <c r="F75" t="s">
        <v>12</v>
      </c>
      <c r="G75" t="s">
        <v>13</v>
      </c>
      <c r="H75" t="s">
        <v>14</v>
      </c>
      <c r="J75">
        <v>96</v>
      </c>
    </row>
    <row r="76" spans="1:10">
      <c r="F76" s="4">
        <v>16</v>
      </c>
      <c r="G76" s="4">
        <v>6</v>
      </c>
    </row>
    <row r="77" spans="1:10">
      <c r="F77">
        <v>12</v>
      </c>
      <c r="G77">
        <f>96/12</f>
        <v>8</v>
      </c>
    </row>
    <row r="78" spans="1:10">
      <c r="F78">
        <v>24</v>
      </c>
      <c r="G78">
        <f>96/24</f>
        <v>4</v>
      </c>
    </row>
    <row r="95" spans="24:38">
      <c r="X95" t="s">
        <v>10</v>
      </c>
    </row>
    <row r="96" spans="24:38">
      <c r="AL96" t="s">
        <v>11</v>
      </c>
    </row>
  </sheetData>
  <hyperlinks>
    <hyperlink ref="AN34" r:id="rId1" xr:uid="{FC6A2CF6-D009-4366-8181-50638235D906}"/>
    <hyperlink ref="AN38" r:id="rId2" xr:uid="{DDBD1568-D489-428F-8FED-10648ADFB87D}"/>
    <hyperlink ref="AN37" r:id="rId3" xr:uid="{9A770A32-E779-44FD-816F-A72A4DBD1209}"/>
    <hyperlink ref="AN41" r:id="rId4" xr:uid="{F52FA065-9C5B-4AE0-98C7-BB3A7EDDD70D}"/>
    <hyperlink ref="AN40" r:id="rId5" xr:uid="{54FAFCBB-8A63-4E26-A829-63322935E61B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9"/>
  <sheetViews>
    <sheetView topLeftCell="A46" workbookViewId="0">
      <selection activeCell="L64" sqref="L64"/>
    </sheetView>
  </sheetViews>
  <sheetFormatPr defaultRowHeight="14.4"/>
  <sheetData>
    <row r="1" spans="1:6">
      <c r="C1">
        <v>5000</v>
      </c>
    </row>
    <row r="2" spans="1:6">
      <c r="C2" t="s">
        <v>32</v>
      </c>
      <c r="D2" t="s">
        <v>33</v>
      </c>
    </row>
    <row r="3" spans="1:6">
      <c r="A3">
        <v>1955</v>
      </c>
      <c r="C3">
        <f>5000</f>
        <v>5000</v>
      </c>
      <c r="D3">
        <v>26.87</v>
      </c>
      <c r="E3">
        <v>26.87</v>
      </c>
      <c r="F3">
        <f>C3/D3</f>
        <v>186.08113137327874</v>
      </c>
    </row>
    <row r="4" spans="1:6">
      <c r="A4">
        <v>1956</v>
      </c>
      <c r="C4">
        <f>C3*1.0362</f>
        <v>5181</v>
      </c>
      <c r="D4">
        <f>D3*(1+G$66)</f>
        <v>27.845381</v>
      </c>
    </row>
    <row r="5" spans="1:6">
      <c r="A5">
        <v>1957</v>
      </c>
      <c r="C5">
        <f t="shared" ref="C5:C68" si="0">C4*1.0362</f>
        <v>5368.5522000000001</v>
      </c>
      <c r="D5">
        <f t="shared" ref="D5:D68" si="1">D4*(1+G$66)</f>
        <v>28.856168330300001</v>
      </c>
    </row>
    <row r="6" spans="1:6">
      <c r="A6">
        <v>1958</v>
      </c>
      <c r="C6">
        <f t="shared" si="0"/>
        <v>5562.8937896400003</v>
      </c>
      <c r="D6">
        <f t="shared" si="1"/>
        <v>29.903647240689892</v>
      </c>
    </row>
    <row r="7" spans="1:6">
      <c r="A7">
        <v>1959</v>
      </c>
      <c r="C7">
        <f t="shared" si="0"/>
        <v>5764.2705448249681</v>
      </c>
      <c r="D7">
        <f t="shared" si="1"/>
        <v>30.989149635526935</v>
      </c>
    </row>
    <row r="8" spans="1:6">
      <c r="A8">
        <v>1960</v>
      </c>
      <c r="C8">
        <f t="shared" si="0"/>
        <v>5972.9371385476315</v>
      </c>
      <c r="D8">
        <f t="shared" si="1"/>
        <v>32.114055767296563</v>
      </c>
    </row>
    <row r="9" spans="1:6">
      <c r="A9">
        <v>1961</v>
      </c>
      <c r="C9">
        <f t="shared" si="0"/>
        <v>6189.1574629630559</v>
      </c>
      <c r="D9">
        <f t="shared" si="1"/>
        <v>33.279795991649429</v>
      </c>
    </row>
    <row r="10" spans="1:6">
      <c r="A10">
        <v>1962</v>
      </c>
      <c r="C10">
        <f t="shared" si="0"/>
        <v>6413.204963122319</v>
      </c>
      <c r="D10">
        <f t="shared" si="1"/>
        <v>34.487852586146303</v>
      </c>
    </row>
    <row r="11" spans="1:6">
      <c r="A11">
        <v>1963</v>
      </c>
      <c r="C11">
        <f t="shared" si="0"/>
        <v>6645.3629827873474</v>
      </c>
      <c r="D11">
        <f t="shared" si="1"/>
        <v>35.739761635023413</v>
      </c>
    </row>
    <row r="12" spans="1:6">
      <c r="A12">
        <v>1964</v>
      </c>
      <c r="C12">
        <f t="shared" si="0"/>
        <v>6885.9251227642499</v>
      </c>
      <c r="D12">
        <f t="shared" si="1"/>
        <v>37.03711498237476</v>
      </c>
    </row>
    <row r="13" spans="1:6">
      <c r="A13">
        <v>1965</v>
      </c>
      <c r="C13">
        <f t="shared" si="0"/>
        <v>7135.1956122083157</v>
      </c>
      <c r="D13">
        <f t="shared" si="1"/>
        <v>38.381562256234965</v>
      </c>
    </row>
    <row r="14" spans="1:6">
      <c r="A14">
        <v>1966</v>
      </c>
      <c r="C14">
        <f t="shared" si="0"/>
        <v>7393.4896933702566</v>
      </c>
      <c r="D14">
        <f t="shared" si="1"/>
        <v>39.774812966136295</v>
      </c>
    </row>
    <row r="15" spans="1:6">
      <c r="A15">
        <v>1967</v>
      </c>
      <c r="C15">
        <f t="shared" si="0"/>
        <v>7661.1340202702604</v>
      </c>
      <c r="D15">
        <f t="shared" si="1"/>
        <v>41.218638676807039</v>
      </c>
    </row>
    <row r="16" spans="1:6">
      <c r="A16">
        <v>1968</v>
      </c>
      <c r="C16">
        <f t="shared" si="0"/>
        <v>7938.4670718040443</v>
      </c>
      <c r="D16">
        <f t="shared" si="1"/>
        <v>42.714875260775138</v>
      </c>
    </row>
    <row r="17" spans="1:4">
      <c r="A17">
        <v>1969</v>
      </c>
      <c r="C17">
        <f t="shared" si="0"/>
        <v>8225.8395798033507</v>
      </c>
      <c r="D17">
        <f t="shared" si="1"/>
        <v>44.265425232741272</v>
      </c>
    </row>
    <row r="18" spans="1:4">
      <c r="A18">
        <v>1970</v>
      </c>
      <c r="C18">
        <f t="shared" si="0"/>
        <v>8523.6149725922314</v>
      </c>
      <c r="D18">
        <f t="shared" si="1"/>
        <v>45.872260168689778</v>
      </c>
    </row>
    <row r="19" spans="1:4">
      <c r="A19">
        <v>1971</v>
      </c>
      <c r="C19">
        <f t="shared" si="0"/>
        <v>8832.1698346000703</v>
      </c>
      <c r="D19">
        <f t="shared" si="1"/>
        <v>47.537423212813216</v>
      </c>
    </row>
    <row r="20" spans="1:4">
      <c r="A20">
        <v>1972</v>
      </c>
      <c r="C20">
        <f t="shared" si="0"/>
        <v>9151.8943826125924</v>
      </c>
      <c r="D20">
        <f t="shared" si="1"/>
        <v>49.263031675438334</v>
      </c>
    </row>
    <row r="21" spans="1:4">
      <c r="A21">
        <v>1973</v>
      </c>
      <c r="C21">
        <f t="shared" si="0"/>
        <v>9483.1929592631677</v>
      </c>
      <c r="D21">
        <f t="shared" si="1"/>
        <v>51.051279725256748</v>
      </c>
    </row>
    <row r="22" spans="1:4">
      <c r="A22">
        <v>1974</v>
      </c>
      <c r="C22">
        <f t="shared" si="0"/>
        <v>9826.4845443884951</v>
      </c>
      <c r="D22">
        <f t="shared" si="1"/>
        <v>52.904441179283566</v>
      </c>
    </row>
    <row r="23" spans="1:4">
      <c r="A23">
        <v>1975</v>
      </c>
      <c r="C23">
        <f t="shared" si="0"/>
        <v>10182.203284895359</v>
      </c>
      <c r="D23">
        <f t="shared" si="1"/>
        <v>54.824872394091557</v>
      </c>
    </row>
    <row r="24" spans="1:4">
      <c r="A24">
        <v>1976</v>
      </c>
      <c r="C24">
        <f t="shared" si="0"/>
        <v>10550.799043808571</v>
      </c>
      <c r="D24">
        <f t="shared" si="1"/>
        <v>56.815015261997083</v>
      </c>
    </row>
    <row r="25" spans="1:4">
      <c r="A25">
        <v>1977</v>
      </c>
      <c r="C25">
        <f t="shared" si="0"/>
        <v>10932.737969194441</v>
      </c>
      <c r="D25">
        <f t="shared" si="1"/>
        <v>58.877400316007574</v>
      </c>
    </row>
    <row r="26" spans="1:4">
      <c r="A26">
        <v>1978</v>
      </c>
      <c r="C26">
        <f t="shared" si="0"/>
        <v>11328.503083679279</v>
      </c>
      <c r="D26">
        <f t="shared" si="1"/>
        <v>61.014649947478645</v>
      </c>
    </row>
    <row r="27" spans="1:4">
      <c r="A27">
        <v>1979</v>
      </c>
      <c r="C27">
        <f t="shared" si="0"/>
        <v>11738.59489530847</v>
      </c>
      <c r="D27">
        <f t="shared" si="1"/>
        <v>63.229481740572119</v>
      </c>
    </row>
    <row r="28" spans="1:4">
      <c r="A28">
        <v>1980</v>
      </c>
      <c r="C28">
        <f t="shared" si="0"/>
        <v>12163.532030518636</v>
      </c>
      <c r="D28">
        <f t="shared" si="1"/>
        <v>65.524711927754893</v>
      </c>
    </row>
    <row r="29" spans="1:4">
      <c r="A29">
        <v>1981</v>
      </c>
      <c r="C29">
        <f t="shared" si="0"/>
        <v>12603.85189002341</v>
      </c>
      <c r="D29">
        <f t="shared" si="1"/>
        <v>67.903258970732395</v>
      </c>
    </row>
    <row r="30" spans="1:4">
      <c r="A30">
        <v>1982</v>
      </c>
      <c r="C30">
        <f t="shared" si="0"/>
        <v>13060.111328442257</v>
      </c>
      <c r="D30">
        <f t="shared" si="1"/>
        <v>70.368147271369978</v>
      </c>
    </row>
    <row r="31" spans="1:4">
      <c r="A31">
        <v>1983</v>
      </c>
      <c r="C31">
        <f t="shared" si="0"/>
        <v>13532.887358531867</v>
      </c>
      <c r="D31">
        <f t="shared" si="1"/>
        <v>72.922511017320701</v>
      </c>
    </row>
    <row r="32" spans="1:4">
      <c r="A32">
        <v>1984</v>
      </c>
      <c r="C32">
        <f t="shared" si="0"/>
        <v>14022.77788091072</v>
      </c>
      <c r="D32">
        <f t="shared" si="1"/>
        <v>75.569598167249438</v>
      </c>
    </row>
    <row r="33" spans="1:4">
      <c r="A33">
        <v>1985</v>
      </c>
      <c r="C33">
        <f t="shared" si="0"/>
        <v>14530.402440199688</v>
      </c>
      <c r="D33">
        <f t="shared" si="1"/>
        <v>78.3127745807206</v>
      </c>
    </row>
    <row r="34" spans="1:4">
      <c r="A34">
        <v>1986</v>
      </c>
      <c r="C34">
        <f t="shared" si="0"/>
        <v>15056.403008534917</v>
      </c>
      <c r="D34">
        <f t="shared" si="1"/>
        <v>81.15552829800076</v>
      </c>
    </row>
    <row r="35" spans="1:4">
      <c r="A35">
        <v>1987</v>
      </c>
      <c r="C35">
        <f t="shared" si="0"/>
        <v>15601.444797443881</v>
      </c>
      <c r="D35">
        <f t="shared" si="1"/>
        <v>84.101473975218184</v>
      </c>
    </row>
    <row r="36" spans="1:4">
      <c r="A36">
        <v>1988</v>
      </c>
      <c r="C36">
        <f t="shared" si="0"/>
        <v>16166.217099111349</v>
      </c>
      <c r="D36">
        <f t="shared" si="1"/>
        <v>87.154357480518598</v>
      </c>
    </row>
    <row r="37" spans="1:4">
      <c r="A37">
        <v>1989</v>
      </c>
      <c r="C37">
        <f t="shared" si="0"/>
        <v>16751.434158099179</v>
      </c>
      <c r="D37">
        <f t="shared" si="1"/>
        <v>90.318060657061423</v>
      </c>
    </row>
    <row r="38" spans="1:4">
      <c r="A38">
        <v>1990</v>
      </c>
      <c r="C38">
        <f t="shared" si="0"/>
        <v>17357.83607462237</v>
      </c>
      <c r="D38">
        <f t="shared" si="1"/>
        <v>93.596606258912757</v>
      </c>
    </row>
    <row r="39" spans="1:4">
      <c r="A39">
        <v>1991</v>
      </c>
      <c r="C39">
        <f t="shared" si="0"/>
        <v>17986.1897405237</v>
      </c>
      <c r="D39">
        <f t="shared" si="1"/>
        <v>96.994163066111284</v>
      </c>
    </row>
    <row r="40" spans="1:4">
      <c r="A40">
        <v>1992</v>
      </c>
      <c r="C40">
        <f t="shared" si="0"/>
        <v>18637.289809130656</v>
      </c>
      <c r="D40">
        <f t="shared" si="1"/>
        <v>100.51505118541112</v>
      </c>
    </row>
    <row r="41" spans="1:4">
      <c r="A41">
        <v>1993</v>
      </c>
      <c r="C41">
        <f t="shared" si="0"/>
        <v>19311.959700221185</v>
      </c>
      <c r="D41">
        <f t="shared" si="1"/>
        <v>104.16374754344154</v>
      </c>
    </row>
    <row r="42" spans="1:4">
      <c r="A42">
        <v>1994</v>
      </c>
      <c r="C42">
        <f t="shared" si="0"/>
        <v>20011.052641369191</v>
      </c>
      <c r="D42">
        <f t="shared" si="1"/>
        <v>107.94489157926847</v>
      </c>
    </row>
    <row r="43" spans="1:4">
      <c r="A43">
        <v>1995</v>
      </c>
      <c r="C43">
        <f t="shared" si="0"/>
        <v>20735.452746986757</v>
      </c>
      <c r="D43">
        <f t="shared" si="1"/>
        <v>111.86329114359592</v>
      </c>
    </row>
    <row r="44" spans="1:4">
      <c r="A44">
        <v>1996</v>
      </c>
      <c r="C44">
        <f t="shared" si="0"/>
        <v>21486.076136427677</v>
      </c>
      <c r="D44">
        <f t="shared" si="1"/>
        <v>115.92392861210844</v>
      </c>
    </row>
    <row r="45" spans="1:4">
      <c r="A45">
        <v>1997</v>
      </c>
      <c r="C45">
        <f t="shared" si="0"/>
        <v>22263.872092566358</v>
      </c>
      <c r="D45">
        <f t="shared" si="1"/>
        <v>120.13196722072797</v>
      </c>
    </row>
    <row r="46" spans="1:4">
      <c r="A46">
        <v>1998</v>
      </c>
      <c r="C46">
        <f t="shared" si="0"/>
        <v>23069.824262317259</v>
      </c>
      <c r="D46">
        <f t="shared" si="1"/>
        <v>124.4927576308404</v>
      </c>
    </row>
    <row r="47" spans="1:4">
      <c r="A47">
        <v>1999</v>
      </c>
      <c r="C47">
        <f t="shared" si="0"/>
        <v>23904.951900613145</v>
      </c>
      <c r="D47">
        <f t="shared" si="1"/>
        <v>129.0118447328399</v>
      </c>
    </row>
    <row r="48" spans="1:4">
      <c r="A48">
        <v>2000</v>
      </c>
      <c r="C48">
        <f t="shared" si="0"/>
        <v>24770.311159415342</v>
      </c>
      <c r="D48">
        <f t="shared" si="1"/>
        <v>133.69497469664199</v>
      </c>
    </row>
    <row r="49" spans="1:12">
      <c r="A49">
        <v>2001</v>
      </c>
      <c r="C49">
        <f t="shared" si="0"/>
        <v>25666.996423386176</v>
      </c>
      <c r="D49">
        <f t="shared" si="1"/>
        <v>138.5481022781301</v>
      </c>
    </row>
    <row r="50" spans="1:12">
      <c r="A50">
        <v>2002</v>
      </c>
      <c r="C50">
        <f t="shared" si="0"/>
        <v>26596.141693912756</v>
      </c>
      <c r="D50">
        <f t="shared" si="1"/>
        <v>143.57739839082623</v>
      </c>
    </row>
    <row r="51" spans="1:12">
      <c r="A51">
        <v>2003</v>
      </c>
      <c r="C51">
        <f t="shared" si="0"/>
        <v>27558.922023232397</v>
      </c>
      <c r="D51">
        <f t="shared" si="1"/>
        <v>148.78925795241324</v>
      </c>
    </row>
    <row r="52" spans="1:12">
      <c r="A52">
        <v>2004</v>
      </c>
      <c r="C52">
        <f t="shared" si="0"/>
        <v>28556.55500047341</v>
      </c>
      <c r="D52">
        <f t="shared" si="1"/>
        <v>154.19030801608585</v>
      </c>
    </row>
    <row r="53" spans="1:12">
      <c r="A53">
        <v>2005</v>
      </c>
      <c r="C53">
        <f t="shared" si="0"/>
        <v>29590.302291490549</v>
      </c>
      <c r="D53">
        <f t="shared" si="1"/>
        <v>159.78741619706977</v>
      </c>
    </row>
    <row r="54" spans="1:12">
      <c r="A54">
        <v>2006</v>
      </c>
      <c r="C54">
        <f t="shared" si="0"/>
        <v>30661.471234442506</v>
      </c>
      <c r="D54">
        <f t="shared" si="1"/>
        <v>165.58769940502341</v>
      </c>
    </row>
    <row r="55" spans="1:12">
      <c r="A55">
        <v>2007</v>
      </c>
      <c r="C55">
        <f t="shared" si="0"/>
        <v>31771.416493129323</v>
      </c>
      <c r="D55">
        <f t="shared" si="1"/>
        <v>171.59853289342576</v>
      </c>
    </row>
    <row r="56" spans="1:12">
      <c r="A56">
        <v>2008</v>
      </c>
      <c r="C56">
        <f t="shared" si="0"/>
        <v>32921.541770180607</v>
      </c>
      <c r="D56">
        <f t="shared" si="1"/>
        <v>177.82755963745711</v>
      </c>
    </row>
    <row r="57" spans="1:12">
      <c r="A57">
        <v>2009</v>
      </c>
      <c r="C57">
        <f t="shared" si="0"/>
        <v>34113.301582261149</v>
      </c>
      <c r="D57">
        <f t="shared" si="1"/>
        <v>184.2827000522968</v>
      </c>
    </row>
    <row r="58" spans="1:12">
      <c r="A58">
        <v>2010</v>
      </c>
      <c r="C58">
        <f t="shared" si="0"/>
        <v>35348.203099539001</v>
      </c>
      <c r="D58">
        <f t="shared" si="1"/>
        <v>190.97216206419517</v>
      </c>
    </row>
    <row r="59" spans="1:12">
      <c r="A59">
        <v>2011</v>
      </c>
      <c r="C59">
        <f t="shared" si="0"/>
        <v>36627.808051742315</v>
      </c>
      <c r="D59">
        <f t="shared" si="1"/>
        <v>197.90445154712546</v>
      </c>
    </row>
    <row r="60" spans="1:12">
      <c r="A60">
        <v>2012</v>
      </c>
      <c r="C60">
        <f t="shared" si="0"/>
        <v>37953.734703215385</v>
      </c>
      <c r="D60">
        <f t="shared" si="1"/>
        <v>205.0883831382861</v>
      </c>
    </row>
    <row r="61" spans="1:12">
      <c r="A61">
        <v>2013</v>
      </c>
      <c r="C61">
        <f t="shared" si="0"/>
        <v>39327.659899471779</v>
      </c>
      <c r="D61">
        <f t="shared" si="1"/>
        <v>212.5330914462059</v>
      </c>
    </row>
    <row r="62" spans="1:12">
      <c r="A62">
        <v>2014</v>
      </c>
      <c r="C62">
        <f t="shared" si="0"/>
        <v>40751.321187832655</v>
      </c>
      <c r="D62">
        <f t="shared" si="1"/>
        <v>220.24804266570317</v>
      </c>
      <c r="L62" s="6">
        <f>109.26 / 5000</f>
        <v>2.1852E-2</v>
      </c>
    </row>
    <row r="63" spans="1:12">
      <c r="A63">
        <v>2015</v>
      </c>
      <c r="C63">
        <f t="shared" si="0"/>
        <v>42226.5190148322</v>
      </c>
      <c r="D63">
        <f t="shared" si="1"/>
        <v>228.2430466144682</v>
      </c>
      <c r="L63" s="6">
        <f>1045.28/45500</f>
        <v>2.2973186813186813E-2</v>
      </c>
    </row>
    <row r="64" spans="1:12">
      <c r="A64">
        <v>2016</v>
      </c>
      <c r="C64">
        <f t="shared" si="0"/>
        <v>43755.119003169129</v>
      </c>
      <c r="D64">
        <f t="shared" si="1"/>
        <v>236.52826920657338</v>
      </c>
    </row>
    <row r="65" spans="1:9">
      <c r="A65">
        <v>2017</v>
      </c>
      <c r="C65">
        <f t="shared" si="0"/>
        <v>45339.054311083855</v>
      </c>
      <c r="D65">
        <f t="shared" si="1"/>
        <v>245.11424537877201</v>
      </c>
      <c r="F65">
        <v>243.73</v>
      </c>
      <c r="G65">
        <f>(F65-E3)/(A65-A3)</f>
        <v>3.4977419354838708</v>
      </c>
      <c r="I65">
        <f>D65*186</f>
        <v>45591.249640451591</v>
      </c>
    </row>
    <row r="66" spans="1:9">
      <c r="A66">
        <v>2018</v>
      </c>
      <c r="C66">
        <f t="shared" si="0"/>
        <v>46980.328077145088</v>
      </c>
      <c r="D66">
        <f t="shared" si="1"/>
        <v>254.01189248602142</v>
      </c>
      <c r="G66">
        <v>3.6299999999999999E-2</v>
      </c>
    </row>
    <row r="67" spans="1:9">
      <c r="A67">
        <v>2019</v>
      </c>
      <c r="C67">
        <f t="shared" si="0"/>
        <v>48681.015953537739</v>
      </c>
      <c r="D67">
        <f t="shared" si="1"/>
        <v>263.23252418326399</v>
      </c>
    </row>
    <row r="68" spans="1:9">
      <c r="A68">
        <v>2020</v>
      </c>
      <c r="C68">
        <f t="shared" si="0"/>
        <v>50443.268731055803</v>
      </c>
      <c r="D68">
        <f t="shared" si="1"/>
        <v>272.78786481111649</v>
      </c>
    </row>
    <row r="69" spans="1:9">
      <c r="A69">
        <v>2021</v>
      </c>
      <c r="C69">
        <f>C68*1.0362</f>
        <v>52269.315059120025</v>
      </c>
      <c r="D69">
        <f>D68*(1+G$66)</f>
        <v>282.69006430376004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wood pool shape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2020-07-05T14:24:26Z</dcterms:created>
  <dcterms:modified xsi:type="dcterms:W3CDTF">2020-07-15T12:34:50Z</dcterms:modified>
</cp:coreProperties>
</file>