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\ETB\otot punggu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E28" i="1" l="1"/>
  <c r="E29" i="1"/>
  <c r="E27" i="1"/>
  <c r="N18" i="1"/>
  <c r="M18" i="1"/>
  <c r="I22" i="1"/>
  <c r="I23" i="1"/>
  <c r="I21" i="1"/>
  <c r="H22" i="1"/>
  <c r="H23" i="1"/>
  <c r="H21" i="1"/>
  <c r="G22" i="1"/>
  <c r="G23" i="1"/>
  <c r="G21" i="1"/>
  <c r="F22" i="1"/>
  <c r="F23" i="1"/>
  <c r="F21" i="1"/>
  <c r="E22" i="1"/>
  <c r="E23" i="1"/>
  <c r="E21" i="1"/>
  <c r="I16" i="1"/>
  <c r="I17" i="1"/>
  <c r="I15" i="1"/>
  <c r="H16" i="1"/>
  <c r="H17" i="1"/>
  <c r="H15" i="1"/>
  <c r="G16" i="1"/>
  <c r="G17" i="1"/>
  <c r="G15" i="1"/>
  <c r="E9" i="1"/>
  <c r="F16" i="1"/>
  <c r="F17" i="1"/>
  <c r="F15" i="1"/>
  <c r="E16" i="1"/>
  <c r="E17" i="1"/>
  <c r="E15" i="1"/>
  <c r="E10" i="1"/>
  <c r="E11" i="1"/>
  <c r="J9" i="1"/>
  <c r="J15" i="1" s="1"/>
  <c r="J21" i="1" s="1"/>
  <c r="J10" i="1"/>
  <c r="J16" i="1" s="1"/>
  <c r="J22" i="1" s="1"/>
  <c r="J11" i="1"/>
  <c r="J17" i="1" s="1"/>
  <c r="J23" i="1" s="1"/>
  <c r="I10" i="1"/>
  <c r="I11" i="1"/>
  <c r="I9" i="1"/>
  <c r="H10" i="1"/>
  <c r="H11" i="1"/>
  <c r="H9" i="1"/>
  <c r="G10" i="1"/>
  <c r="G11" i="1"/>
  <c r="G9" i="1"/>
  <c r="F10" i="1"/>
  <c r="F11" i="1"/>
  <c r="F9" i="1"/>
  <c r="I4" i="1"/>
  <c r="I5" i="1"/>
  <c r="I3" i="1"/>
  <c r="H4" i="1"/>
  <c r="H5" i="1"/>
  <c r="H3" i="1"/>
  <c r="G4" i="1"/>
  <c r="G5" i="1"/>
  <c r="F4" i="1"/>
  <c r="F5" i="1"/>
  <c r="G3" i="1"/>
  <c r="F3" i="1"/>
  <c r="D28" i="1" l="1"/>
  <c r="F28" i="1" s="1"/>
  <c r="D29" i="1"/>
  <c r="F29" i="1" s="1"/>
  <c r="D27" i="1"/>
  <c r="F27" i="1" s="1"/>
  <c r="G27" i="1" s="1"/>
  <c r="G29" i="1" l="1"/>
  <c r="H29" i="1" s="1"/>
  <c r="H27" i="1"/>
  <c r="G28" i="1"/>
  <c r="H28" i="1" s="1"/>
</calcChain>
</file>

<file path=xl/sharedStrings.xml><?xml version="1.0" encoding="utf-8"?>
<sst xmlns="http://schemas.openxmlformats.org/spreadsheetml/2006/main" count="52" uniqueCount="48">
  <si>
    <t>wo</t>
  </si>
  <si>
    <t xml:space="preserve">panjang lengan </t>
  </si>
  <si>
    <t>wh</t>
  </si>
  <si>
    <t>teta1</t>
  </si>
  <si>
    <t>berat badan</t>
  </si>
  <si>
    <t>berat beban</t>
  </si>
  <si>
    <t>pnjg (SI)</t>
  </si>
  <si>
    <t>cos teta1</t>
  </si>
  <si>
    <t xml:space="preserve">Kondisi </t>
  </si>
  <si>
    <t xml:space="preserve">Momen Telapak Tangan </t>
  </si>
  <si>
    <t xml:space="preserve">MOMEN TELAPAK TANGAN </t>
  </si>
  <si>
    <t>kondisi</t>
  </si>
  <si>
    <t xml:space="preserve">panjang lengan bawah </t>
  </si>
  <si>
    <t>teta2</t>
  </si>
  <si>
    <t>Wla</t>
  </si>
  <si>
    <t>SL2</t>
  </si>
  <si>
    <t>costeta2</t>
  </si>
  <si>
    <t>Fyw</t>
  </si>
  <si>
    <t>Hasil</t>
  </si>
  <si>
    <t>Lambda 2</t>
  </si>
  <si>
    <t>MOMEN LENGAN BAWAH</t>
  </si>
  <si>
    <t>MOMEN LENGAN ATAS</t>
  </si>
  <si>
    <t>KONDISI</t>
  </si>
  <si>
    <t>BERAT BADAN</t>
  </si>
  <si>
    <t>PANJANG LENGAN</t>
  </si>
  <si>
    <t>sl3</t>
  </si>
  <si>
    <t>lamd3</t>
  </si>
  <si>
    <t>teta</t>
  </si>
  <si>
    <t>wua</t>
  </si>
  <si>
    <t>costeta</t>
  </si>
  <si>
    <t>fye</t>
  </si>
  <si>
    <t>hasil</t>
  </si>
  <si>
    <t>MOMEN GAYA PUNGGUNG</t>
  </si>
  <si>
    <t xml:space="preserve">KONDISI </t>
  </si>
  <si>
    <t>PANJANG PUNGGUNG</t>
  </si>
  <si>
    <t>TETA4</t>
  </si>
  <si>
    <t>WR</t>
  </si>
  <si>
    <t>SL4</t>
  </si>
  <si>
    <t>LAMD4</t>
  </si>
  <si>
    <t>COSTE</t>
  </si>
  <si>
    <t>FYS</t>
  </si>
  <si>
    <t xml:space="preserve">sudut inklanasi perut </t>
  </si>
  <si>
    <t xml:space="preserve">sudut inklanasi kaki </t>
  </si>
  <si>
    <t>wtot</t>
  </si>
  <si>
    <t>fa</t>
  </si>
  <si>
    <t>pa</t>
  </si>
  <si>
    <t>fm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</si>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</sst>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338665</xdr:colOff>
      <xdr:row>0</xdr:row>
      <xdr:rowOff>116416</xdr:rowOff>
    </xdr:from>
    <xdr:to>
      <xdr:col>18</xdr:col>
      <xdr:colOff>31748</xdr:colOff>
      <xdr:row>14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27582" y="116416"/>
          <a:ext cx="3989917" cy="2550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507999</xdr:colOff>
      <xdr:row>22</xdr:row>
      <xdr:rowOff>95249</xdr:rowOff>
    </xdr:from>
    <xdr:to>
      <xdr:col>18</xdr:col>
      <xdr:colOff>158748</xdr:colOff>
      <xdr:row>40</xdr:row>
      <xdr:rowOff>116416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99082" y="4286249"/>
          <a:ext cx="3947583" cy="3450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D10" zoomScaleNormal="100" workbookViewId="0">
      <selection activeCell="A13" sqref="A13:J13"/>
    </sheetView>
  </sheetViews>
  <sheetFormatPr defaultRowHeight="15" x14ac:dyDescent="0.25"/>
  <cols>
    <col min="2" max="2" width="20.28515625" customWidth="1"/>
    <col min="3" max="3" width="20.5703125" customWidth="1"/>
    <col min="4" max="4" width="18" customWidth="1"/>
    <col min="10" max="10" width="21.7109375" customWidth="1"/>
  </cols>
  <sheetData>
    <row r="1" spans="1:10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t="s">
        <v>8</v>
      </c>
      <c r="B2" t="s">
        <v>5</v>
      </c>
      <c r="C2" t="s">
        <v>1</v>
      </c>
      <c r="D2" t="s">
        <v>4</v>
      </c>
      <c r="E2" t="s">
        <v>3</v>
      </c>
      <c r="F2" t="s">
        <v>2</v>
      </c>
      <c r="G2" t="s">
        <v>0</v>
      </c>
      <c r="H2" t="s">
        <v>6</v>
      </c>
      <c r="I2" t="s">
        <v>7</v>
      </c>
      <c r="J2" t="s">
        <v>9</v>
      </c>
    </row>
    <row r="3" spans="1:10" x14ac:dyDescent="0.25">
      <c r="A3">
        <v>1</v>
      </c>
      <c r="B3">
        <v>2</v>
      </c>
      <c r="C3">
        <v>19</v>
      </c>
      <c r="D3">
        <v>60</v>
      </c>
      <c r="E3">
        <v>30</v>
      </c>
      <c r="F3">
        <f>D3*9.81*0.6/100</f>
        <v>3.5316000000000001</v>
      </c>
      <c r="G3">
        <f>B3*9.81</f>
        <v>19.62</v>
      </c>
      <c r="H3">
        <f>C3/100</f>
        <v>0.19</v>
      </c>
      <c r="I3">
        <f>COS(E3*PI()/180)</f>
        <v>0.86602540378443871</v>
      </c>
      <c r="J3">
        <f>((G3/2) + F3)*H3*I3</f>
        <v>2.1952912601547889</v>
      </c>
    </row>
    <row r="4" spans="1:10" x14ac:dyDescent="0.25">
      <c r="A4">
        <v>2</v>
      </c>
      <c r="B4">
        <v>2</v>
      </c>
      <c r="C4">
        <v>19</v>
      </c>
      <c r="D4">
        <v>60</v>
      </c>
      <c r="E4">
        <v>50</v>
      </c>
      <c r="F4">
        <f t="shared" ref="F4:F5" si="0">D4*9.81*0.6/100</f>
        <v>3.5316000000000001</v>
      </c>
      <c r="G4">
        <f t="shared" ref="G4:G5" si="1">B4*9.81</f>
        <v>19.62</v>
      </c>
      <c r="H4">
        <f t="shared" ref="H4:H5" si="2">C4/100</f>
        <v>0.19</v>
      </c>
      <c r="I4">
        <f t="shared" ref="I4:I5" si="3">COS(E4*PI()/180)</f>
        <v>0.64278760968653936</v>
      </c>
      <c r="J4">
        <f t="shared" ref="J4:J5" si="4">((G4/2) + F4)*H4*I4</f>
        <v>1.6294048829448473</v>
      </c>
    </row>
    <row r="5" spans="1:10" x14ac:dyDescent="0.25">
      <c r="A5">
        <v>3</v>
      </c>
      <c r="B5">
        <v>2</v>
      </c>
      <c r="C5">
        <v>19</v>
      </c>
      <c r="D5">
        <v>60</v>
      </c>
      <c r="E5">
        <v>50</v>
      </c>
      <c r="F5">
        <f t="shared" si="0"/>
        <v>3.5316000000000001</v>
      </c>
      <c r="G5">
        <f t="shared" si="1"/>
        <v>19.62</v>
      </c>
      <c r="H5">
        <f t="shared" si="2"/>
        <v>0.19</v>
      </c>
      <c r="I5">
        <f t="shared" si="3"/>
        <v>0.64278760968653936</v>
      </c>
      <c r="J5">
        <f t="shared" si="4"/>
        <v>1.6294048829448473</v>
      </c>
    </row>
    <row r="7" spans="1:10" x14ac:dyDescent="0.25">
      <c r="A7" s="2" t="s">
        <v>20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t="s">
        <v>11</v>
      </c>
      <c r="B8" t="s">
        <v>4</v>
      </c>
      <c r="C8" t="s">
        <v>12</v>
      </c>
      <c r="D8" t="s">
        <v>13</v>
      </c>
      <c r="E8" t="s">
        <v>14</v>
      </c>
      <c r="F8" s="1" t="s">
        <v>15</v>
      </c>
      <c r="G8" t="s">
        <v>19</v>
      </c>
      <c r="H8" t="s">
        <v>16</v>
      </c>
      <c r="I8" t="s">
        <v>17</v>
      </c>
      <c r="J8" t="s">
        <v>18</v>
      </c>
    </row>
    <row r="9" spans="1:10" x14ac:dyDescent="0.25">
      <c r="A9">
        <v>1</v>
      </c>
      <c r="B9">
        <v>60</v>
      </c>
      <c r="C9">
        <v>25</v>
      </c>
      <c r="D9">
        <v>20</v>
      </c>
      <c r="E9">
        <f>1.7*B9*9.81/100</f>
        <v>10.0062</v>
      </c>
      <c r="F9">
        <f>C9/100</f>
        <v>0.25</v>
      </c>
      <c r="G9">
        <f>43*F9/100</f>
        <v>0.1075</v>
      </c>
      <c r="H9">
        <f>COS(D9*PI()/180)</f>
        <v>0.93969262078590843</v>
      </c>
      <c r="I9">
        <f>(G3/2)+F3</f>
        <v>13.3416</v>
      </c>
      <c r="J9">
        <f>J3+(E9*G9*F9*H9)+(I9*F9*H9)</f>
        <v>5.582240995643259</v>
      </c>
    </row>
    <row r="10" spans="1:10" x14ac:dyDescent="0.25">
      <c r="A10">
        <v>2</v>
      </c>
      <c r="B10">
        <v>60</v>
      </c>
      <c r="C10">
        <v>25</v>
      </c>
      <c r="D10">
        <v>40</v>
      </c>
      <c r="E10">
        <f t="shared" ref="E10:E11" si="5">1.7*B10*9.81/100</f>
        <v>10.0062</v>
      </c>
      <c r="F10">
        <f t="shared" ref="F10:F11" si="6">C10/100</f>
        <v>0.25</v>
      </c>
      <c r="G10">
        <f t="shared" ref="G10:G11" si="7">43*F10/100</f>
        <v>0.1075</v>
      </c>
      <c r="H10">
        <f t="shared" ref="H10:H11" si="8">COS(D10*PI()/180)</f>
        <v>0.76604444311897801</v>
      </c>
      <c r="I10">
        <f t="shared" ref="I10:I11" si="9">(G4/2)+F4</f>
        <v>13.3416</v>
      </c>
      <c r="J10">
        <f t="shared" ref="J10:J11" si="10">J4+(E10*G10*F10*H10)+(I10*F10*H10)</f>
        <v>4.3904716047674466</v>
      </c>
    </row>
    <row r="11" spans="1:10" x14ac:dyDescent="0.25">
      <c r="A11">
        <v>3</v>
      </c>
      <c r="B11">
        <v>60</v>
      </c>
      <c r="C11">
        <v>25</v>
      </c>
      <c r="D11">
        <v>20</v>
      </c>
      <c r="E11">
        <f t="shared" si="5"/>
        <v>10.0062</v>
      </c>
      <c r="F11">
        <f t="shared" si="6"/>
        <v>0.25</v>
      </c>
      <c r="G11">
        <f t="shared" si="7"/>
        <v>0.1075</v>
      </c>
      <c r="H11">
        <f t="shared" si="8"/>
        <v>0.93969262078590843</v>
      </c>
      <c r="I11">
        <f t="shared" si="9"/>
        <v>13.3416</v>
      </c>
      <c r="J11">
        <f t="shared" si="10"/>
        <v>5.0163546184333176</v>
      </c>
    </row>
    <row r="13" spans="1:10" x14ac:dyDescent="0.25">
      <c r="A13" s="2" t="s">
        <v>21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t="s">
        <v>22</v>
      </c>
      <c r="B14" t="s">
        <v>23</v>
      </c>
      <c r="C14" t="s">
        <v>24</v>
      </c>
      <c r="D14" t="s">
        <v>27</v>
      </c>
      <c r="E14" t="s">
        <v>28</v>
      </c>
      <c r="F14" t="s">
        <v>25</v>
      </c>
      <c r="G14" t="s">
        <v>26</v>
      </c>
      <c r="H14" t="s">
        <v>29</v>
      </c>
      <c r="I14" t="s">
        <v>30</v>
      </c>
      <c r="J14" t="s">
        <v>31</v>
      </c>
    </row>
    <row r="15" spans="1:10" x14ac:dyDescent="0.25">
      <c r="A15">
        <v>1</v>
      </c>
      <c r="B15">
        <v>60</v>
      </c>
      <c r="C15">
        <v>27</v>
      </c>
      <c r="D15">
        <v>60</v>
      </c>
      <c r="E15">
        <f>2.8*9.81*B15/100</f>
        <v>16.480799999999999</v>
      </c>
      <c r="F15">
        <f>C15/100</f>
        <v>0.27</v>
      </c>
      <c r="G15">
        <f>43.6*F15/100</f>
        <v>0.11772000000000002</v>
      </c>
      <c r="H15">
        <f>COS(D15*PI()/180)</f>
        <v>0.50000000000000011</v>
      </c>
      <c r="I15">
        <f>I9+E9</f>
        <v>23.347799999999999</v>
      </c>
      <c r="J15">
        <f>J9+(E15*F15*G15*H15)+(I15*F15*H15)</f>
        <v>8.9961101654032607</v>
      </c>
    </row>
    <row r="16" spans="1:10" x14ac:dyDescent="0.25">
      <c r="A16">
        <v>2</v>
      </c>
      <c r="B16">
        <v>60</v>
      </c>
      <c r="C16">
        <v>27</v>
      </c>
      <c r="D16">
        <v>50</v>
      </c>
      <c r="E16">
        <f t="shared" ref="E16:E17" si="11">2.8*9.81*B16/100</f>
        <v>16.480799999999999</v>
      </c>
      <c r="F16">
        <f t="shared" ref="F16:F17" si="12">C16/100</f>
        <v>0.27</v>
      </c>
      <c r="G16">
        <f t="shared" ref="G16:G17" si="13">43.6*F16/100</f>
        <v>0.11772000000000002</v>
      </c>
      <c r="H16">
        <f t="shared" ref="H16:H17" si="14">COS(D16*PI()/180)</f>
        <v>0.64278760968653936</v>
      </c>
      <c r="I16">
        <f t="shared" ref="I16:I17" si="15">I10+E10</f>
        <v>23.347799999999999</v>
      </c>
      <c r="J16">
        <f t="shared" ref="J16:J17" si="16">J10+(E16*F16*G16*H16)+(I16*F16*H16)</f>
        <v>8.7792572115926504</v>
      </c>
    </row>
    <row r="17" spans="1:14" x14ac:dyDescent="0.25">
      <c r="A17">
        <v>3</v>
      </c>
      <c r="B17">
        <v>60</v>
      </c>
      <c r="C17">
        <v>27</v>
      </c>
      <c r="D17">
        <v>90</v>
      </c>
      <c r="E17">
        <f t="shared" si="11"/>
        <v>16.480799999999999</v>
      </c>
      <c r="F17">
        <f t="shared" si="12"/>
        <v>0.27</v>
      </c>
      <c r="G17">
        <f t="shared" si="13"/>
        <v>0.11772000000000002</v>
      </c>
      <c r="H17">
        <f t="shared" si="14"/>
        <v>6.1257422745431001E-17</v>
      </c>
      <c r="I17">
        <f t="shared" si="15"/>
        <v>23.347799999999999</v>
      </c>
      <c r="J17">
        <f t="shared" si="16"/>
        <v>5.0163546184333176</v>
      </c>
    </row>
    <row r="18" spans="1:14" x14ac:dyDescent="0.25">
      <c r="M18">
        <f>(2.865*75/(0.0001*(43-3.6*(43-0.36*(47+58)))))</f>
        <v>88498.764415156547</v>
      </c>
      <c r="N18">
        <f>(M18)^(1/1.8)</f>
        <v>560.14240083239417</v>
      </c>
    </row>
    <row r="19" spans="1:14" x14ac:dyDescent="0.25">
      <c r="A19" s="2" t="s">
        <v>32</v>
      </c>
      <c r="B19" s="2"/>
      <c r="C19" s="2"/>
      <c r="D19" s="2"/>
      <c r="E19" s="2"/>
      <c r="F19" s="2"/>
      <c r="G19" s="2"/>
      <c r="H19" s="2"/>
      <c r="I19" s="2"/>
      <c r="J19" s="2"/>
    </row>
    <row r="20" spans="1:14" x14ac:dyDescent="0.25">
      <c r="A20" t="s">
        <v>33</v>
      </c>
      <c r="B20" t="s">
        <v>23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H20" t="s">
        <v>39</v>
      </c>
      <c r="I20" t="s">
        <v>40</v>
      </c>
      <c r="J20" t="s">
        <v>31</v>
      </c>
    </row>
    <row r="21" spans="1:14" x14ac:dyDescent="0.25">
      <c r="A21">
        <v>1</v>
      </c>
      <c r="B21">
        <v>60</v>
      </c>
      <c r="C21">
        <v>54</v>
      </c>
      <c r="D21">
        <v>65</v>
      </c>
      <c r="E21">
        <f>0.5*9.81*B21</f>
        <v>294.3</v>
      </c>
      <c r="F21">
        <f>C21/100</f>
        <v>0.54</v>
      </c>
      <c r="G21">
        <f>67*F21/100</f>
        <v>0.36180000000000001</v>
      </c>
      <c r="H21">
        <f>COS(D21*PI()/180)</f>
        <v>0.42261826174069944</v>
      </c>
      <c r="I21">
        <f>I15+E15</f>
        <v>39.828599999999994</v>
      </c>
      <c r="J21">
        <f>2*J15+(E21*G21*F21*H21)+(2*I21*F21*H21)</f>
        <v>60.470793718491592</v>
      </c>
    </row>
    <row r="22" spans="1:14" x14ac:dyDescent="0.25">
      <c r="A22">
        <v>2</v>
      </c>
      <c r="B22">
        <v>60</v>
      </c>
      <c r="C22">
        <v>54</v>
      </c>
      <c r="D22">
        <v>80</v>
      </c>
      <c r="E22">
        <f t="shared" ref="E22:E23" si="17">0.5*9.81*B22</f>
        <v>294.3</v>
      </c>
      <c r="F22">
        <f t="shared" ref="F22:F23" si="18">C22/100</f>
        <v>0.54</v>
      </c>
      <c r="G22">
        <f t="shared" ref="G22:G23" si="19">67*F22/100</f>
        <v>0.36180000000000001</v>
      </c>
      <c r="H22">
        <f t="shared" ref="H22:H23" si="20">COS(D22*PI()/180)</f>
        <v>0.17364817766693041</v>
      </c>
      <c r="I22">
        <f t="shared" ref="I22:I23" si="21">I16+E16</f>
        <v>39.828599999999994</v>
      </c>
      <c r="J22">
        <f t="shared" ref="J22:J23" si="22">2*J16+(E22*G22*F22*H22)+(2*I22*F22*H22)</f>
        <v>35.012390714002755</v>
      </c>
    </row>
    <row r="23" spans="1:14" x14ac:dyDescent="0.25">
      <c r="A23">
        <v>3</v>
      </c>
      <c r="B23">
        <v>60</v>
      </c>
      <c r="C23">
        <v>54</v>
      </c>
      <c r="D23">
        <v>40</v>
      </c>
      <c r="E23">
        <f t="shared" si="17"/>
        <v>294.3</v>
      </c>
      <c r="F23">
        <f t="shared" si="18"/>
        <v>0.54</v>
      </c>
      <c r="G23">
        <f t="shared" si="19"/>
        <v>0.36180000000000001</v>
      </c>
      <c r="H23">
        <f t="shared" si="20"/>
        <v>0.76604444311897801</v>
      </c>
      <c r="I23">
        <f t="shared" si="21"/>
        <v>39.828599999999994</v>
      </c>
      <c r="J23">
        <f t="shared" si="22"/>
        <v>87.030032923800206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4" x14ac:dyDescent="0.25">
      <c r="A26" t="s">
        <v>11</v>
      </c>
      <c r="B26" t="s">
        <v>41</v>
      </c>
      <c r="C26" t="s">
        <v>42</v>
      </c>
      <c r="D26" t="s">
        <v>45</v>
      </c>
      <c r="E26" t="s">
        <v>43</v>
      </c>
      <c r="F26" t="s">
        <v>44</v>
      </c>
      <c r="G26" t="s">
        <v>46</v>
      </c>
      <c r="H26" t="s">
        <v>47</v>
      </c>
    </row>
    <row r="27" spans="1:14" x14ac:dyDescent="0.25">
      <c r="A27">
        <v>1</v>
      </c>
      <c r="B27">
        <v>65</v>
      </c>
      <c r="C27">
        <v>70</v>
      </c>
      <c r="D27">
        <f>0.0001*(43-0.36*(B27+C27))*((J21)^(1.8))</f>
        <v>-0.90150934151986051</v>
      </c>
      <c r="E27">
        <f>G3+2*F3+2*E9+2*E15+E21</f>
        <v>373.9572</v>
      </c>
      <c r="F27">
        <f>D27*465/10000</f>
        <v>-4.1920184380673513E-2</v>
      </c>
      <c r="G27">
        <f>(J21-F27*0.11)/0.05</f>
        <v>1209.5080987754693</v>
      </c>
      <c r="H27">
        <f>E27*H21-F27+G27</f>
        <v>1367.591160789269</v>
      </c>
    </row>
    <row r="28" spans="1:14" x14ac:dyDescent="0.25">
      <c r="A28">
        <v>2</v>
      </c>
      <c r="B28">
        <v>80</v>
      </c>
      <c r="C28">
        <v>85</v>
      </c>
      <c r="D28">
        <f t="shared" ref="D28:D29" si="23">0.0001*(43-0.36*(B28+C28))*((J22)^(1.8))</f>
        <v>-0.98728611061222193</v>
      </c>
      <c r="E28">
        <f t="shared" ref="E28:E29" si="24">G4+2*F4+2*E10+2*E16+E22</f>
        <v>373.9572</v>
      </c>
      <c r="F28">
        <f t="shared" ref="F28:F29" si="25">D28*465/10000</f>
        <v>-4.5908804143468318E-2</v>
      </c>
      <c r="G28">
        <f t="shared" ref="G28:G29" si="26">(J22-F28*0.11)/0.05</f>
        <v>700.34881364917067</v>
      </c>
      <c r="H28">
        <f t="shared" ref="H28:H29" si="27">E28*H22-F28+G28</f>
        <v>765.33170875874202</v>
      </c>
    </row>
    <row r="29" spans="1:14" x14ac:dyDescent="0.25">
      <c r="A29">
        <v>3</v>
      </c>
      <c r="B29">
        <v>40</v>
      </c>
      <c r="C29">
        <v>60</v>
      </c>
      <c r="D29">
        <f t="shared" si="23"/>
        <v>2.1702137266991617</v>
      </c>
      <c r="E29">
        <f t="shared" si="24"/>
        <v>373.9572</v>
      </c>
      <c r="F29">
        <f t="shared" si="25"/>
        <v>0.10091493829151102</v>
      </c>
      <c r="G29">
        <f t="shared" si="26"/>
        <v>1740.3786456117627</v>
      </c>
      <c r="H29">
        <f t="shared" si="27"/>
        <v>2026.7455656978036</v>
      </c>
    </row>
  </sheetData>
  <mergeCells count="5">
    <mergeCell ref="A1:J1"/>
    <mergeCell ref="A7:J7"/>
    <mergeCell ref="A13:J13"/>
    <mergeCell ref="A19:J19"/>
    <mergeCell ref="A25:J2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Thoriqul Aziz</dc:creator>
  <cp:lastModifiedBy>Thoriqul Aziz</cp:lastModifiedBy>
  <dcterms:created xsi:type="dcterms:W3CDTF">2019-10-14T22:14:03Z</dcterms:created>
  <dcterms:modified xsi:type="dcterms:W3CDTF">2019-10-15T07:50:41Z</dcterms:modified>
</cp:coreProperties>
</file>