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 inventory" sheetId="1" state="visible" r:id="rId2"/>
    <sheet name="Pivot Table_car inventory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<sst xmlns="http://schemas.openxmlformats.org/spreadsheetml/2006/main" count="224" uniqueCount="124">
  <si>
    <t xml:space="preserve">Car ID</t>
  </si>
  <si>
    <t xml:space="preserve">Make</t>
  </si>
  <si>
    <t xml:space="preserve">Make (Full Name)</t>
  </si>
  <si>
    <t xml:space="preserve">Model</t>
  </si>
  <si>
    <t xml:space="preserve">Model (Full Name)</t>
  </si>
  <si>
    <t xml:space="preserve">Manufacture Year</t>
  </si>
  <si>
    <t xml:space="preserve">Age</t>
  </si>
  <si>
    <t xml:space="preserve">Miles</t>
  </si>
  <si>
    <t xml:space="preserve">Miles / Year</t>
  </si>
  <si>
    <t xml:space="preserve">Color</t>
  </si>
  <si>
    <t xml:space="preserve">Driver</t>
  </si>
  <si>
    <t xml:space="preserve">Warantee Miles</t>
  </si>
  <si>
    <t xml:space="preserve">Covered?</t>
  </si>
  <si>
    <t xml:space="preserve">New Car ID</t>
  </si>
  <si>
    <t xml:space="preserve">TY96CAM020</t>
  </si>
  <si>
    <t xml:space="preserve">Green</t>
  </si>
  <si>
    <t xml:space="preserve">Chan</t>
  </si>
  <si>
    <t xml:space="preserve">CR04CAR047</t>
  </si>
  <si>
    <t xml:space="preserve">White</t>
  </si>
  <si>
    <t xml:space="preserve">Bard</t>
  </si>
  <si>
    <t xml:space="preserve">TY00CAM022</t>
  </si>
  <si>
    <t xml:space="preserve">Ewenty</t>
  </si>
  <si>
    <t xml:space="preserve">TY98CAM021</t>
  </si>
  <si>
    <t xml:space="preserve">Black</t>
  </si>
  <si>
    <t xml:space="preserve">Swartz</t>
  </si>
  <si>
    <t xml:space="preserve">CR</t>
  </si>
  <si>
    <t xml:space="preserve">Chrysler</t>
  </si>
  <si>
    <t xml:space="preserve">TY03COR026</t>
  </si>
  <si>
    <t xml:space="preserve">Gaul</t>
  </si>
  <si>
    <t xml:space="preserve">FD</t>
  </si>
  <si>
    <t xml:space="preserve">Ford</t>
  </si>
  <si>
    <t xml:space="preserve">GM00SLV019</t>
  </si>
  <si>
    <t xml:space="preserve">Blue</t>
  </si>
  <si>
    <t xml:space="preserve">Vizzini</t>
  </si>
  <si>
    <t xml:space="preserve">GM</t>
  </si>
  <si>
    <t xml:space="preserve">General</t>
  </si>
  <si>
    <t xml:space="preserve">TY09CAM024</t>
  </si>
  <si>
    <t xml:space="preserve">Howard</t>
  </si>
  <si>
    <t xml:space="preserve">HO</t>
  </si>
  <si>
    <t xml:space="preserve">Honda</t>
  </si>
  <si>
    <t xml:space="preserve">HO99CIV030</t>
  </si>
  <si>
    <t xml:space="preserve">Rodriguez</t>
  </si>
  <si>
    <t xml:space="preserve">HY</t>
  </si>
  <si>
    <t xml:space="preserve">Hyundai</t>
  </si>
  <si>
    <t xml:space="preserve">CR04PTC042</t>
  </si>
  <si>
    <t xml:space="preserve">Smith</t>
  </si>
  <si>
    <t xml:space="preserve">TY</t>
  </si>
  <si>
    <t xml:space="preserve">Toyota</t>
  </si>
  <si>
    <t xml:space="preserve">HO05ODY037</t>
  </si>
  <si>
    <t xml:space="preserve">CR00CAR046</t>
  </si>
  <si>
    <t xml:space="preserve">Jones</t>
  </si>
  <si>
    <t xml:space="preserve">GM98SLV018</t>
  </si>
  <si>
    <t xml:space="preserve">Santos</t>
  </si>
  <si>
    <t xml:space="preserve">CAM</t>
  </si>
  <si>
    <t xml:space="preserve">Camry</t>
  </si>
  <si>
    <t xml:space="preserve">CR99CAR045</t>
  </si>
  <si>
    <t xml:space="preserve">Hulinski</t>
  </si>
  <si>
    <t xml:space="preserve">CAR</t>
  </si>
  <si>
    <t xml:space="preserve">Caravan</t>
  </si>
  <si>
    <t xml:space="preserve">TY02CAM023</t>
  </si>
  <si>
    <t xml:space="preserve">CIV</t>
  </si>
  <si>
    <t xml:space="preserve">Civic</t>
  </si>
  <si>
    <t xml:space="preserve">HO07ODY038</t>
  </si>
  <si>
    <t xml:space="preserve">CMR</t>
  </si>
  <si>
    <t xml:space="preserve">Camero</t>
  </si>
  <si>
    <t xml:space="preserve">HO01CIV031</t>
  </si>
  <si>
    <t xml:space="preserve">COR</t>
  </si>
  <si>
    <t xml:space="preserve">Corolla</t>
  </si>
  <si>
    <t xml:space="preserve">HO01ODY040</t>
  </si>
  <si>
    <t xml:space="preserve">ELA</t>
  </si>
  <si>
    <t xml:space="preserve">Elantra</t>
  </si>
  <si>
    <t xml:space="preserve">FD06FCS007</t>
  </si>
  <si>
    <t xml:space="preserve">Lyon</t>
  </si>
  <si>
    <t xml:space="preserve">FCS</t>
  </si>
  <si>
    <t xml:space="preserve">Focus</t>
  </si>
  <si>
    <t xml:space="preserve">TY02COR025</t>
  </si>
  <si>
    <t xml:space="preserve">Red</t>
  </si>
  <si>
    <t xml:space="preserve">MTG</t>
  </si>
  <si>
    <t xml:space="preserve">Mustang</t>
  </si>
  <si>
    <t xml:space="preserve">FD08MTG003</t>
  </si>
  <si>
    <t xml:space="preserve">ODY</t>
  </si>
  <si>
    <t xml:space="preserve">Odyssey</t>
  </si>
  <si>
    <t xml:space="preserve">HO08ODY039</t>
  </si>
  <si>
    <t xml:space="preserve">PTC</t>
  </si>
  <si>
    <t xml:space="preserve">PT Cruiser</t>
  </si>
  <si>
    <t xml:space="preserve">FD13FCS009</t>
  </si>
  <si>
    <t xml:space="preserve">SLV</t>
  </si>
  <si>
    <t xml:space="preserve">Silverado</t>
  </si>
  <si>
    <t xml:space="preserve">FD13FCS010</t>
  </si>
  <si>
    <t xml:space="preserve">Praulty</t>
  </si>
  <si>
    <t xml:space="preserve">CR04CAR048</t>
  </si>
  <si>
    <t xml:space="preserve">TY12COR028</t>
  </si>
  <si>
    <t xml:space="preserve">FD06FCS006</t>
  </si>
  <si>
    <t xml:space="preserve">FD06MTG002</t>
  </si>
  <si>
    <t xml:space="preserve">McCall</t>
  </si>
  <si>
    <t xml:space="preserve">CR07PTC043</t>
  </si>
  <si>
    <t xml:space="preserve">HO10CIV033</t>
  </si>
  <si>
    <t xml:space="preserve">HO11CIV034</t>
  </si>
  <si>
    <t xml:space="preserve">FD09FCS008</t>
  </si>
  <si>
    <t xml:space="preserve">FD08MTG004</t>
  </si>
  <si>
    <t xml:space="preserve">HY11ELA049</t>
  </si>
  <si>
    <t xml:space="preserve">Torrens</t>
  </si>
  <si>
    <t xml:space="preserve">FD08MTG005</t>
  </si>
  <si>
    <t xml:space="preserve">GM10SLV017</t>
  </si>
  <si>
    <t xml:space="preserve">FD06MTG001</t>
  </si>
  <si>
    <t xml:space="preserve">CR11PTC044</t>
  </si>
  <si>
    <t xml:space="preserve">FD13FCS012</t>
  </si>
  <si>
    <t xml:space="preserve">HY13ELA052</t>
  </si>
  <si>
    <t xml:space="preserve">HO12CIV035</t>
  </si>
  <si>
    <t xml:space="preserve">HY13ELA051</t>
  </si>
  <si>
    <t xml:space="preserve">HY12ELA050</t>
  </si>
  <si>
    <t xml:space="preserve">GM09CMR014</t>
  </si>
  <si>
    <t xml:space="preserve">TY12CAM029</t>
  </si>
  <si>
    <t xml:space="preserve">TY14COR027</t>
  </si>
  <si>
    <t xml:space="preserve">GM12CMR015</t>
  </si>
  <si>
    <t xml:space="preserve">FD12FCS011</t>
  </si>
  <si>
    <t xml:space="preserve">Yousef</t>
  </si>
  <si>
    <t xml:space="preserve">HO10CIV032</t>
  </si>
  <si>
    <t xml:space="preserve">GM14CMR016</t>
  </si>
  <si>
    <t xml:space="preserve">HO13CIV036</t>
  </si>
  <si>
    <t xml:space="preserve">FD13FCS013</t>
  </si>
  <si>
    <t xml:space="preserve">HO14ODY041</t>
  </si>
  <si>
    <t xml:space="preserve">Sum - Miles</t>
  </si>
  <si>
    <t xml:space="preserve">Total Result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</si>
</sst>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;\(#,##0.00\)"/>
    <numFmt numFmtId="166" formatCode="yyyy\-mm\-dd"/>
    <numFmt numFmtId="167" formatCode="#,##0.00"/>
    <numFmt numFmtId="168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52">
    <dxf>
      <fill>
        <patternFill patternType="solid">
          <fgColor rgb="00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43C025"/>
        </patternFill>
      </fill>
    </dxf>
    <dxf>
      <fill>
        <patternFill patternType="solid">
          <fgColor rgb="FF53C522"/>
        </patternFill>
      </fill>
    </dxf>
    <dxf>
      <fill>
        <patternFill patternType="solid">
          <fgColor rgb="FF55C622"/>
        </patternFill>
      </fill>
    </dxf>
    <dxf>
      <fill>
        <patternFill patternType="solid">
          <fgColor rgb="FF5CC820"/>
        </patternFill>
      </fill>
    </dxf>
    <dxf>
      <fill>
        <patternFill patternType="solid">
          <fgColor rgb="FF7AD21A"/>
        </patternFill>
      </fill>
    </dxf>
    <dxf>
      <fill>
        <patternFill patternType="solid">
          <fgColor rgb="FF7DD41A"/>
        </patternFill>
      </fill>
    </dxf>
    <dxf>
      <fill>
        <patternFill patternType="solid">
          <fgColor rgb="FF87D718"/>
        </patternFill>
      </fill>
    </dxf>
    <dxf>
      <fill>
        <patternFill patternType="solid">
          <fgColor rgb="FF89D817"/>
        </patternFill>
      </fill>
    </dxf>
    <dxf>
      <fill>
        <patternFill patternType="solid">
          <fgColor rgb="FF90DA16"/>
        </patternFill>
      </fill>
    </dxf>
    <dxf>
      <fill>
        <patternFill patternType="solid">
          <fgColor rgb="FF93DB15"/>
        </patternFill>
      </fill>
    </dxf>
    <dxf>
      <fill>
        <patternFill patternType="solid">
          <fgColor rgb="FF99DD14"/>
        </patternFill>
      </fill>
    </dxf>
    <dxf>
      <fill>
        <patternFill patternType="solid">
          <fgColor rgb="FF9BDE14"/>
        </patternFill>
      </fill>
    </dxf>
    <dxf>
      <fill>
        <patternFill patternType="solid">
          <fgColor rgb="FFA7E211"/>
        </patternFill>
      </fill>
    </dxf>
    <dxf>
      <fill>
        <patternFill patternType="solid">
          <fgColor rgb="FFABE310"/>
        </patternFill>
      </fill>
    </dxf>
    <dxf>
      <fill>
        <patternFill patternType="solid">
          <fgColor rgb="FFB0E50F"/>
        </patternFill>
      </fill>
    </dxf>
    <dxf>
      <fill>
        <patternFill patternType="solid">
          <fgColor rgb="FFBAE80D"/>
        </patternFill>
      </fill>
    </dxf>
    <dxf>
      <fill>
        <patternFill patternType="solid">
          <fgColor rgb="FFBEEA0D"/>
        </patternFill>
      </fill>
    </dxf>
    <dxf>
      <fill>
        <patternFill patternType="solid">
          <fgColor rgb="FFC2EB0C"/>
        </patternFill>
      </fill>
    </dxf>
    <dxf>
      <fill>
        <patternFill patternType="solid">
          <fgColor rgb="FFC9ED0A"/>
        </patternFill>
      </fill>
    </dxf>
    <dxf>
      <fill>
        <patternFill patternType="solid">
          <fgColor rgb="FFE5F605"/>
        </patternFill>
      </fill>
    </dxf>
    <dxf>
      <fill>
        <patternFill patternType="solid">
          <fgColor rgb="FFE8F804"/>
        </patternFill>
      </fill>
    </dxf>
    <dxf>
      <fill>
        <patternFill patternType="solid">
          <fgColor rgb="FFEAF804"/>
        </patternFill>
      </fill>
    </dxf>
    <dxf>
      <fill>
        <patternFill patternType="solid">
          <fgColor rgb="FFF2FB02"/>
        </patternFill>
      </fill>
    </dxf>
    <dxf>
      <fill>
        <patternFill patternType="solid">
          <fgColor rgb="FFF7FD01"/>
        </patternFill>
      </fill>
    </dxf>
    <dxf>
      <fill>
        <patternFill patternType="solid">
          <fgColor rgb="FFF9FD01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6D00"/>
        </patternFill>
      </fill>
    </dxf>
    <dxf>
      <fill>
        <patternFill patternType="solid">
          <fgColor rgb="FFFF7000"/>
        </patternFill>
      </fill>
    </dxf>
    <dxf>
      <fill>
        <patternFill patternType="solid">
          <fgColor rgb="FFFF8800"/>
        </patternFill>
      </fill>
    </dxf>
    <dxf>
      <fill>
        <patternFill patternType="solid">
          <fgColor rgb="FFFF9500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9A00"/>
        </patternFill>
      </fill>
    </dxf>
    <dxf>
      <fill>
        <patternFill patternType="solid">
          <fgColor rgb="FFFFB200"/>
        </patternFill>
      </fill>
    </dxf>
    <dxf>
      <fill>
        <patternFill patternType="solid">
          <fgColor rgb="FFFFB600"/>
        </patternFill>
      </fill>
    </dxf>
    <dxf>
      <fill>
        <patternFill patternType="solid">
          <fgColor rgb="FFFFB700"/>
        </patternFill>
      </fill>
    </dxf>
    <dxf>
      <fill>
        <patternFill patternType="solid">
          <fgColor rgb="FFFFB800"/>
        </patternFill>
      </fill>
    </dxf>
    <dxf>
      <fill>
        <patternFill patternType="solid">
          <fgColor rgb="FFFFB900"/>
        </patternFill>
      </fill>
    </dxf>
    <dxf>
      <fill>
        <patternFill patternType="solid">
          <fgColor rgb="FFFFCF00"/>
        </patternFill>
      </fill>
    </dxf>
    <dxf>
      <fill>
        <patternFill patternType="solid">
          <fgColor rgb="FFFFD300"/>
        </patternFill>
      </fill>
    </dxf>
    <dxf>
      <fill>
        <patternFill patternType="solid">
          <fgColor rgb="FFFFD400"/>
        </patternFill>
      </fill>
    </dxf>
    <dxf>
      <fill>
        <patternFill patternType="solid">
          <fgColor rgb="FFFFDB00"/>
        </patternFill>
      </fill>
    </dxf>
    <dxf>
      <fill>
        <patternFill patternType="solid">
          <fgColor rgb="FFFFE000"/>
        </patternFill>
      </fill>
    </dxf>
    <dxf>
      <fill>
        <patternFill patternType="solid">
          <fgColor rgb="FFFFE300"/>
        </patternFill>
      </fill>
    </dxf>
    <dxf>
      <fill>
        <patternFill patternType="solid">
          <fgColor rgb="FFFFE500"/>
        </patternFill>
      </fill>
    </dxf>
    <dxf>
      <fill>
        <patternFill patternType="solid">
          <fgColor rgb="FFFFEB00"/>
        </patternFill>
      </fill>
    </dxf>
    <dxf>
      <fill>
        <patternFill patternType="solid">
          <fgColor rgb="FFFFED00"/>
        </patternFill>
      </fill>
    </dxf>
    <dxf>
      <fill>
        <patternFill patternType="solid">
          <fgColor rgb="FFFFF300"/>
        </patternFill>
      </fill>
    </dxf>
    <dxf>
      <fill>
        <patternFill patternType="solid">
          <fgColor rgb="FFFFF500"/>
        </patternFill>
      </fill>
    </dxf>
    <dxf>
      <fill>
        <patternFill patternType="solid">
          <fgColor rgb="FFFFF900"/>
        </patternFill>
      </fill>
    </dxf>
    <dxf>
      <fill>
        <patternFill patternType="solid">
          <fgColor rgb="FFFFFA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Miles per year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3600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26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22</c:v>
                </c:pt>
                <c:pt idx="6">
                  <c:v>13</c:v>
                </c:pt>
                <c:pt idx="7">
                  <c:v>23</c:v>
                </c:pt>
                <c:pt idx="8">
                  <c:v>18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20</c:v>
                </c:pt>
                <c:pt idx="14">
                  <c:v>15</c:v>
                </c:pt>
                <c:pt idx="15">
                  <c:v>21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14</c:v>
                </c:pt>
                <c:pt idx="20">
                  <c:v>14</c:v>
                </c:pt>
                <c:pt idx="21">
                  <c:v>9</c:v>
                </c:pt>
                <c:pt idx="22">
                  <c:v>9</c:v>
                </c:pt>
                <c:pt idx="23">
                  <c:v>18</c:v>
                </c:pt>
                <c:pt idx="24">
                  <c:v>10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14</c:v>
                </c:pt>
                <c:pt idx="32">
                  <c:v>11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11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13</c:v>
                </c:pt>
                <c:pt idx="43">
                  <c:v>10</c:v>
                </c:pt>
                <c:pt idx="44">
                  <c:v>8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114660.6</c:v>
                </c:pt>
                <c:pt idx="1">
                  <c:v>72527.2</c:v>
                </c:pt>
                <c:pt idx="2">
                  <c:v>85928</c:v>
                </c:pt>
                <c:pt idx="3">
                  <c:v>93382.6</c:v>
                </c:pt>
                <c:pt idx="4">
                  <c:v>73444.4</c:v>
                </c:pt>
                <c:pt idx="5">
                  <c:v>80685.8</c:v>
                </c:pt>
                <c:pt idx="6">
                  <c:v>48114.2</c:v>
                </c:pt>
                <c:pt idx="7">
                  <c:v>82374</c:v>
                </c:pt>
                <c:pt idx="8">
                  <c:v>64542</c:v>
                </c:pt>
                <c:pt idx="9">
                  <c:v>60389.5</c:v>
                </c:pt>
                <c:pt idx="10">
                  <c:v>77243.1</c:v>
                </c:pt>
                <c:pt idx="11">
                  <c:v>83162.7</c:v>
                </c:pt>
                <c:pt idx="12">
                  <c:v>79420.6</c:v>
                </c:pt>
                <c:pt idx="13">
                  <c:v>67829.1</c:v>
                </c:pt>
                <c:pt idx="14">
                  <c:v>50854.1</c:v>
                </c:pt>
                <c:pt idx="15">
                  <c:v>69891.9</c:v>
                </c:pt>
                <c:pt idx="16">
                  <c:v>68658.9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27637.1</c:v>
                </c:pt>
                <c:pt idx="22">
                  <c:v>27534.8</c:v>
                </c:pt>
                <c:pt idx="23">
                  <c:v>52699.4</c:v>
                </c:pt>
                <c:pt idx="24">
                  <c:v>29601.9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33477.2</c:v>
                </c:pt>
                <c:pt idx="29">
                  <c:v>30555.3</c:v>
                </c:pt>
                <c:pt idx="30">
                  <c:v>35137</c:v>
                </c:pt>
                <c:pt idx="31">
                  <c:v>37558.8</c:v>
                </c:pt>
                <c:pt idx="32">
                  <c:v>29102.3</c:v>
                </c:pt>
                <c:pt idx="33">
                  <c:v>36438.5</c:v>
                </c:pt>
                <c:pt idx="34">
                  <c:v>31144.4</c:v>
                </c:pt>
                <c:pt idx="35">
                  <c:v>40326.8</c:v>
                </c:pt>
                <c:pt idx="36">
                  <c:v>27394.2</c:v>
                </c:pt>
                <c:pt idx="37">
                  <c:v>22521.6</c:v>
                </c:pt>
                <c:pt idx="38">
                  <c:v>22188.5</c:v>
                </c:pt>
                <c:pt idx="39">
                  <c:v>24513.2</c:v>
                </c:pt>
                <c:pt idx="40">
                  <c:v>20223.9</c:v>
                </c:pt>
                <c:pt idx="41">
                  <c:v>22282</c:v>
                </c:pt>
                <c:pt idx="42">
                  <c:v>28464.8</c:v>
                </c:pt>
                <c:pt idx="43">
                  <c:v>22128.2</c:v>
                </c:pt>
                <c:pt idx="44">
                  <c:v>17556.3</c:v>
                </c:pt>
                <c:pt idx="45">
                  <c:v>19421.1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</c:ser>
        <c:axId val="93664790"/>
        <c:axId val="83896235"/>
      </c:scatterChart>
      <c:valAx>
        <c:axId val="936647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896235"/>
        <c:crosses val="autoZero"/>
        <c:crossBetween val="between"/>
      </c:valAx>
      <c:valAx>
        <c:axId val="838962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Miles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\ ;\(#,##0.00\)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6479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Miles per driver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gapWidth val="100"/>
        <c:overlap val="0"/>
        <c:axId val="49254420"/>
        <c:axId val="81956310"/>
      </c:barChart>
      <c:catAx>
        <c:axId val="492544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Driver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56310"/>
        <c:crosses val="autoZero"/>
        <c:auto val="1"/>
        <c:lblAlgn val="ctr"/>
        <c:lblOffset val="100"/>
        <c:noMultiLvlLbl val="0"/>
      </c:catAx>
      <c:valAx>
        <c:axId val="819563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Miles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25442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338400</xdr:colOff>
      <xdr:row>2</xdr:row>
      <xdr:rowOff>45000</xdr:rowOff>
    </xdr:from>
    <xdr:to>
      <xdr:col>23</xdr:col>
      <xdr:colOff>408600</xdr:colOff>
      <xdr:row>21</xdr:row>
      <xdr:rowOff>147600</xdr:rowOff>
    </xdr:to>
    <xdr:graphicFrame>
      <xdr:nvGraphicFramePr>
        <xdr:cNvPr id="0" name=""/>
        <xdr:cNvGraphicFramePr/>
      </xdr:nvGraphicFramePr>
      <xdr:xfrm>
        <a:off x="12993480" y="375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515880</xdr:colOff>
      <xdr:row>1</xdr:row>
      <xdr:rowOff>51840</xdr:rowOff>
    </xdr:from>
    <xdr:to>
      <xdr:col>9</xdr:col>
      <xdr:colOff>587160</xdr:colOff>
      <xdr:row>21</xdr:row>
      <xdr:rowOff>39240</xdr:rowOff>
    </xdr:to>
    <xdr:graphicFrame>
      <xdr:nvGraphicFramePr>
        <xdr:cNvPr id="1" name=""/>
        <xdr:cNvGraphicFramePr/>
      </xdr:nvGraphicFramePr>
      <xdr:xfrm>
        <a:off x="2141640" y="214560"/>
        <a:ext cx="5760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2" createdVersion="3">
  <cacheSource type="worksheet">
    <worksheetSource ref="A1:N53" sheet="car inventory"/>
  </cacheSource>
  <cacheFields count="14">
    <cacheField name="Car ID" numFmtId="0">
      <sharedItems count="52">
        <s v="CR00CAR046"/>
        <s v="CR04CAR047"/>
        <s v="CR04CAR048"/>
        <s v="CR04PTC042"/>
        <s v="CR07PTC043"/>
        <s v="CR11PTC044"/>
        <s v="CR99CAR045"/>
        <s v="FD06FCS006"/>
        <s v="FD06FCS007"/>
        <s v="FD06MTG001"/>
        <s v="FD06MTG002"/>
        <s v="FD08MTG003"/>
        <s v="FD08MTG004"/>
        <s v="FD08MTG005"/>
        <s v="FD09FCS008"/>
        <s v="FD12FCS011"/>
        <s v="FD13FCS009"/>
        <s v="FD13FCS010"/>
        <s v="FD13FCS012"/>
        <s v="FD13FCS013"/>
        <s v="GM00SLV019"/>
        <s v="GM09CMR014"/>
        <s v="GM10SLV017"/>
        <s v="GM12CMR015"/>
        <s v="GM14CMR016"/>
        <s v="GM98SLV018"/>
        <s v="HO01CIV031"/>
        <s v="HO01ODY040"/>
        <s v="HO05ODY037"/>
        <s v="HO07ODY038"/>
        <s v="HO08ODY039"/>
        <s v="HO10CIV032"/>
        <s v="HO10CIV033"/>
        <s v="HO11CIV034"/>
        <s v="HO12CIV035"/>
        <s v="HO13CIV036"/>
        <s v="HO14ODY041"/>
        <s v="HO99CIV030"/>
        <s v="HY11ELA049"/>
        <s v="HY12ELA050"/>
        <s v="HY13ELA051"/>
        <s v="HY13ELA052"/>
        <s v="TY00CAM022"/>
        <s v="TY02CAM023"/>
        <s v="TY02COR025"/>
        <s v="TY03COR026"/>
        <s v="TY09CAM024"/>
        <s v="TY12CAM029"/>
        <s v="TY12COR028"/>
        <s v="TY14COR027"/>
        <s v="TY96CAM020"/>
        <s v="TY98CAM021"/>
      </sharedItems>
    </cacheField>
    <cacheField name="Make" numFmtId="0">
      <sharedItems count="6">
        <s v="CR"/>
        <s v="FD"/>
        <s v="GM"/>
        <s v="HO"/>
        <s v="HY"/>
        <s v="TY"/>
      </sharedItems>
    </cacheField>
    <cacheField name="Make (Full Name)" numFmtId="0">
      <sharedItems count="6">
        <s v="Chrysler"/>
        <s v="Ford"/>
        <s v="General"/>
        <s v="Honda"/>
        <s v="Hyundai"/>
        <s v="Toyota"/>
      </sharedItems>
    </cacheField>
    <cacheField name="Model" numFmtId="0">
      <sharedItems count="11">
        <s v="CAM"/>
        <s v="CAR"/>
        <s v="CIV"/>
        <s v="CMR"/>
        <s v="COR"/>
        <s v="ELA"/>
        <s v="FCS"/>
        <s v="MTG"/>
        <s v="ODY"/>
        <s v="PTC"/>
        <s v="SLV"/>
      </sharedItems>
    </cacheField>
    <cacheField name="Model (Full Name)" numFmtId="0">
      <sharedItems count="11">
        <s v="Camero"/>
        <s v="Camry"/>
        <s v="Caravan"/>
        <s v="Civic"/>
        <s v="Corolla"/>
        <s v="Elantra"/>
        <s v="Focus"/>
        <s v="Mustang"/>
        <s v="Odyssey"/>
        <s v="PT Cruiser"/>
        <s v="Silverado"/>
      </sharedItems>
    </cacheField>
    <cacheField name="Manufacture Year" numFmtId="0">
      <sharedItems count="18">
        <s v="00"/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96"/>
        <s v="98"/>
        <s v="99"/>
      </sharedItems>
    </cacheField>
    <cacheField name="Age" numFmtId="0">
      <sharedItems containsSemiMixedTypes="0" containsString="0" containsNumber="1" containsInteger="1" minValue="8" maxValue="26" count="18"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</sharedItems>
    </cacheField>
    <cacheField name="Miles" numFmtId="0">
      <sharedItems containsSemiMixedTypes="0" containsString="0" containsNumber="1" minValue="3708.1" maxValue="114660.6" count="52">
        <n v="3708.1"/>
        <n v="13682.9"/>
        <n v="13867.6"/>
        <n v="14289.6"/>
        <n v="17556.3"/>
        <n v="19341.7"/>
        <n v="19421.1"/>
        <n v="20223.9"/>
        <n v="22128.2"/>
        <n v="22188.5"/>
        <n v="22282"/>
        <n v="22521.6"/>
        <n v="22573"/>
        <n v="24513.2"/>
        <n v="27394.2"/>
        <n v="27534.8"/>
        <n v="27637.1"/>
        <n v="28464.8"/>
        <n v="29102.3"/>
        <n v="29601.9"/>
        <n v="30555.3"/>
        <n v="31144.4"/>
        <n v="33477.2"/>
        <n v="35137"/>
        <n v="36438.5"/>
        <n v="37558.8"/>
        <n v="40326.8"/>
        <n v="42074.2"/>
        <n v="42504.6"/>
        <n v="44946.5"/>
        <n v="44974.8"/>
        <n v="46311.4"/>
        <n v="48114.2"/>
        <n v="50854.1"/>
        <n v="52229.5"/>
        <n v="52699.4"/>
        <n v="60389.5"/>
        <n v="64467.4"/>
        <n v="64542"/>
        <n v="67829.1"/>
        <n v="68658.9"/>
        <n v="69891.9"/>
        <n v="72527.2"/>
        <n v="73444.4"/>
        <n v="77243.1"/>
        <n v="79420.6"/>
        <n v="80685.8"/>
        <n v="82374"/>
        <n v="83162.7"/>
        <n v="85928"/>
        <n v="93382.6"/>
        <n v="114660.6"/>
      </sharedItems>
    </cacheField>
    <cacheField name="Miles / Year" numFmtId="0">
      <sharedItems containsSemiMixedTypes="0" containsString="0" containsNumber="1" minValue="436.247058823529" maxValue="4326.81509433962" count="52">
        <n v="436.247058823529"/>
        <n v="1440.30526315789"/>
        <n v="1459.74736842105"/>
        <n v="1681.12941176471"/>
        <n v="1805.84"/>
        <n v="1842.06666666667"/>
        <n v="1849.62857142857"/>
        <n v="2065.44705882353"/>
        <n v="2107.44761904762"/>
        <n v="2108.5037037037"/>
        <n v="2122.09523809524"/>
        <n v="2128.83157894737"/>
        <n v="2334.59047619048"/>
        <n v="2335.63157894737"/>
        <n v="2370.6947368421"/>
        <n v="2382.10434782609"/>
        <n v="2444.04848484848"/>
        <n v="2491.552"/>
        <n v="2513"/>
        <n v="2530.6347826087"/>
        <n v="2590.26206896552"/>
        <n v="2602.74074074074"/>
        <n v="2656.98260869565"/>
        <n v="2678.176"/>
        <n v="2714.46451612903"/>
        <n v="2725.74545454545"/>
        <n v="2806.75151515152"/>
        <n v="2819.22857142857"/>
        <n v="2848.61621621622"/>
        <n v="2898.4"/>
        <n v="2909.16842105263"/>
        <n v="2931.35172413793"/>
        <n v="3099.75862068966"/>
        <n v="3144.7512195122"/>
        <n v="3165.42424242424"/>
        <n v="3193.43720930232"/>
        <n v="3250.78604651163"/>
        <n v="3280.90967741936"/>
        <n v="3308.73658536585"/>
        <n v="3379.6"/>
        <n v="3394.39591836735"/>
        <n v="3433.02666666667"/>
        <n v="3450.82857142857"/>
        <n v="3488.75675675676"/>
        <n v="3505.27659574468"/>
        <n v="3564.01481481481"/>
        <n v="3586.03555555556"/>
        <n v="3766.37948717949"/>
        <n v="3811.53469387755"/>
        <n v="3819.02222222222"/>
        <n v="3920.38918918919"/>
        <n v="4326.81509433962"/>
      </sharedItems>
    </cacheField>
    <cacheField name="Color" numFmtId="0">
      <sharedItems count="5">
        <s v="Black"/>
        <s v="Blue"/>
        <s v="Green"/>
        <s v="Red"/>
        <s v="White"/>
      </sharedItems>
    </cacheField>
    <cacheField name="Driver" numFmtId="0">
      <sharedItems count="17">
        <s v="Bard"/>
        <s v="Chan"/>
        <s v="Ewenty"/>
        <s v="Gaul"/>
        <s v="Howard"/>
        <s v="Hulinski"/>
        <s v="Jones"/>
        <s v="Lyon"/>
        <s v="McCall"/>
        <s v="Praulty"/>
        <s v="Rodriguez"/>
        <s v="Santos"/>
        <s v="Smith"/>
        <s v="Swartz"/>
        <s v="Torrens"/>
        <s v="Vizzini"/>
        <s v="Yousef"/>
      </sharedItems>
    </cacheField>
    <cacheField name="Warantee Miles" numFmtId="0">
      <sharedItems containsSemiMixedTypes="0" containsString="0" containsNumber="1" containsInteger="1" minValue="50000" maxValue="100000" count="3">
        <n v="50000"/>
        <n v="75000"/>
        <n v="100000"/>
      </sharedItems>
    </cacheField>
    <cacheField name="Covered?" numFmtId="0">
      <sharedItems count="2">
        <s v="No"/>
        <s v="Yes"/>
      </sharedItems>
    </cacheField>
    <cacheField name="New Car ID" numFmtId="0">
      <sharedItems count="52">
        <s v="CR00CARBLA046"/>
        <s v="CR04CARRED048"/>
        <s v="CR04CARWHI047"/>
        <s v="CR04PTCBLU042"/>
        <s v="CR07PTCGRE043"/>
        <s v="CR11PTCBLA044"/>
        <s v="CR99CARGRE045"/>
        <s v="FD06FCSGRE006"/>
        <s v="FD06FCSGRE007"/>
        <s v="FD06MTGBLA001"/>
        <s v="FD06MTGWHI002"/>
        <s v="FD08MTGBLA004"/>
        <s v="FD08MTGGRE003"/>
        <s v="FD08MTGWHI005"/>
        <s v="FD09FCSBLA008"/>
        <s v="FD12FCSWHI011"/>
        <s v="FD13FCSBLA009"/>
        <s v="FD13FCSBLA012"/>
        <s v="FD13FCSBLA013"/>
        <s v="FD13FCSWHI010"/>
        <s v="GM00SLVBLU019"/>
        <s v="GM09CMRWHI014"/>
        <s v="GM10SLVBLA017"/>
        <s v="GM12CMRBLA015"/>
        <s v="GM14CMRWHI016"/>
        <s v="GM98SLVBLA018"/>
        <s v="HO01CIVBLU031"/>
        <s v="HO01ODYBLA040"/>
        <s v="HO05ODYWHI037"/>
        <s v="HO07ODYBLA038"/>
        <s v="HO08ODYWHI039"/>
        <s v="HO10CIVBLA033"/>
        <s v="HO10CIVBLU032"/>
        <s v="HO11CIVBLA034"/>
        <s v="HO12CIVBLA035"/>
        <s v="HO13CIVBLA036"/>
        <s v="HO14ODYBLA041"/>
        <s v="HO99CIVWHI030"/>
        <s v="HY11ELABLA049"/>
        <s v="HY12ELABLU050"/>
        <s v="HY13ELABLA051"/>
        <s v="HY13ELABLU052"/>
        <s v="TY00CAMGRE022"/>
        <s v="TY02CAMBLA023"/>
        <s v="TY02CORRED025"/>
        <s v="TY03CORBLA026"/>
        <s v="TY09CAMWHI024"/>
        <s v="TY12CAMBLU029"/>
        <s v="TY12CORBLA028"/>
        <s v="TY14CORBLU027"/>
        <s v="TY96CAMGRE020"/>
        <s v="TY98CAMBLA02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50"/>
    <x v="5"/>
    <x v="5"/>
    <x v="0"/>
    <x v="1"/>
    <x v="15"/>
    <x v="17"/>
    <x v="51"/>
    <x v="51"/>
    <x v="2"/>
    <x v="1"/>
    <x v="2"/>
    <x v="0"/>
    <x v="50"/>
  </r>
  <r>
    <x v="1"/>
    <x v="0"/>
    <x v="0"/>
    <x v="1"/>
    <x v="2"/>
    <x v="4"/>
    <x v="10"/>
    <x v="42"/>
    <x v="50"/>
    <x v="4"/>
    <x v="0"/>
    <x v="1"/>
    <x v="1"/>
    <x v="2"/>
  </r>
  <r>
    <x v="42"/>
    <x v="5"/>
    <x v="5"/>
    <x v="0"/>
    <x v="1"/>
    <x v="0"/>
    <x v="14"/>
    <x v="49"/>
    <x v="49"/>
    <x v="2"/>
    <x v="2"/>
    <x v="2"/>
    <x v="1"/>
    <x v="42"/>
  </r>
  <r>
    <x v="51"/>
    <x v="5"/>
    <x v="5"/>
    <x v="0"/>
    <x v="1"/>
    <x v="16"/>
    <x v="16"/>
    <x v="50"/>
    <x v="48"/>
    <x v="0"/>
    <x v="13"/>
    <x v="2"/>
    <x v="1"/>
    <x v="51"/>
  </r>
  <r>
    <x v="45"/>
    <x v="5"/>
    <x v="5"/>
    <x v="4"/>
    <x v="4"/>
    <x v="3"/>
    <x v="11"/>
    <x v="43"/>
    <x v="47"/>
    <x v="0"/>
    <x v="3"/>
    <x v="2"/>
    <x v="1"/>
    <x v="45"/>
  </r>
  <r>
    <x v="20"/>
    <x v="2"/>
    <x v="2"/>
    <x v="10"/>
    <x v="10"/>
    <x v="0"/>
    <x v="14"/>
    <x v="46"/>
    <x v="46"/>
    <x v="1"/>
    <x v="15"/>
    <x v="2"/>
    <x v="1"/>
    <x v="20"/>
  </r>
  <r>
    <x v="46"/>
    <x v="5"/>
    <x v="5"/>
    <x v="0"/>
    <x v="1"/>
    <x v="9"/>
    <x v="5"/>
    <x v="32"/>
    <x v="45"/>
    <x v="4"/>
    <x v="4"/>
    <x v="2"/>
    <x v="1"/>
    <x v="46"/>
  </r>
  <r>
    <x v="37"/>
    <x v="3"/>
    <x v="3"/>
    <x v="2"/>
    <x v="3"/>
    <x v="17"/>
    <x v="15"/>
    <x v="47"/>
    <x v="44"/>
    <x v="4"/>
    <x v="10"/>
    <x v="1"/>
    <x v="0"/>
    <x v="37"/>
  </r>
  <r>
    <x v="3"/>
    <x v="0"/>
    <x v="0"/>
    <x v="9"/>
    <x v="9"/>
    <x v="4"/>
    <x v="10"/>
    <x v="38"/>
    <x v="43"/>
    <x v="1"/>
    <x v="12"/>
    <x v="1"/>
    <x v="1"/>
    <x v="3"/>
  </r>
  <r>
    <x v="28"/>
    <x v="3"/>
    <x v="3"/>
    <x v="8"/>
    <x v="8"/>
    <x v="5"/>
    <x v="9"/>
    <x v="36"/>
    <x v="42"/>
    <x v="4"/>
    <x v="4"/>
    <x v="2"/>
    <x v="1"/>
    <x v="28"/>
  </r>
  <r>
    <x v="0"/>
    <x v="0"/>
    <x v="0"/>
    <x v="1"/>
    <x v="2"/>
    <x v="0"/>
    <x v="14"/>
    <x v="44"/>
    <x v="41"/>
    <x v="0"/>
    <x v="6"/>
    <x v="1"/>
    <x v="0"/>
    <x v="0"/>
  </r>
  <r>
    <x v="25"/>
    <x v="2"/>
    <x v="2"/>
    <x v="10"/>
    <x v="10"/>
    <x v="16"/>
    <x v="16"/>
    <x v="48"/>
    <x v="40"/>
    <x v="0"/>
    <x v="11"/>
    <x v="2"/>
    <x v="1"/>
    <x v="25"/>
  </r>
  <r>
    <x v="6"/>
    <x v="0"/>
    <x v="0"/>
    <x v="1"/>
    <x v="2"/>
    <x v="17"/>
    <x v="15"/>
    <x v="45"/>
    <x v="39"/>
    <x v="2"/>
    <x v="5"/>
    <x v="1"/>
    <x v="0"/>
    <x v="6"/>
  </r>
  <r>
    <x v="43"/>
    <x v="5"/>
    <x v="5"/>
    <x v="0"/>
    <x v="1"/>
    <x v="2"/>
    <x v="12"/>
    <x v="39"/>
    <x v="38"/>
    <x v="0"/>
    <x v="12"/>
    <x v="2"/>
    <x v="1"/>
    <x v="43"/>
  </r>
  <r>
    <x v="29"/>
    <x v="3"/>
    <x v="3"/>
    <x v="8"/>
    <x v="8"/>
    <x v="7"/>
    <x v="7"/>
    <x v="33"/>
    <x v="37"/>
    <x v="0"/>
    <x v="13"/>
    <x v="2"/>
    <x v="1"/>
    <x v="29"/>
  </r>
  <r>
    <x v="26"/>
    <x v="3"/>
    <x v="3"/>
    <x v="2"/>
    <x v="3"/>
    <x v="1"/>
    <x v="13"/>
    <x v="41"/>
    <x v="36"/>
    <x v="1"/>
    <x v="6"/>
    <x v="1"/>
    <x v="1"/>
    <x v="26"/>
  </r>
  <r>
    <x v="27"/>
    <x v="3"/>
    <x v="3"/>
    <x v="8"/>
    <x v="8"/>
    <x v="1"/>
    <x v="13"/>
    <x v="40"/>
    <x v="35"/>
    <x v="0"/>
    <x v="12"/>
    <x v="2"/>
    <x v="1"/>
    <x v="27"/>
  </r>
  <r>
    <x v="8"/>
    <x v="1"/>
    <x v="1"/>
    <x v="6"/>
    <x v="6"/>
    <x v="6"/>
    <x v="8"/>
    <x v="34"/>
    <x v="34"/>
    <x v="2"/>
    <x v="7"/>
    <x v="1"/>
    <x v="1"/>
    <x v="8"/>
  </r>
  <r>
    <x v="44"/>
    <x v="5"/>
    <x v="5"/>
    <x v="4"/>
    <x v="4"/>
    <x v="2"/>
    <x v="12"/>
    <x v="37"/>
    <x v="33"/>
    <x v="3"/>
    <x v="3"/>
    <x v="2"/>
    <x v="1"/>
    <x v="44"/>
  </r>
  <r>
    <x v="11"/>
    <x v="1"/>
    <x v="1"/>
    <x v="7"/>
    <x v="7"/>
    <x v="8"/>
    <x v="6"/>
    <x v="29"/>
    <x v="32"/>
    <x v="2"/>
    <x v="7"/>
    <x v="0"/>
    <x v="1"/>
    <x v="12"/>
  </r>
  <r>
    <x v="30"/>
    <x v="3"/>
    <x v="3"/>
    <x v="8"/>
    <x v="8"/>
    <x v="8"/>
    <x v="6"/>
    <x v="28"/>
    <x v="31"/>
    <x v="4"/>
    <x v="10"/>
    <x v="2"/>
    <x v="1"/>
    <x v="30"/>
  </r>
  <r>
    <x v="16"/>
    <x v="1"/>
    <x v="1"/>
    <x v="6"/>
    <x v="6"/>
    <x v="13"/>
    <x v="1"/>
    <x v="16"/>
    <x v="30"/>
    <x v="0"/>
    <x v="12"/>
    <x v="1"/>
    <x v="1"/>
    <x v="16"/>
  </r>
  <r>
    <x v="17"/>
    <x v="1"/>
    <x v="1"/>
    <x v="6"/>
    <x v="6"/>
    <x v="13"/>
    <x v="1"/>
    <x v="15"/>
    <x v="29"/>
    <x v="4"/>
    <x v="9"/>
    <x v="1"/>
    <x v="1"/>
    <x v="19"/>
  </r>
  <r>
    <x v="2"/>
    <x v="0"/>
    <x v="0"/>
    <x v="1"/>
    <x v="2"/>
    <x v="4"/>
    <x v="10"/>
    <x v="35"/>
    <x v="28"/>
    <x v="3"/>
    <x v="0"/>
    <x v="1"/>
    <x v="1"/>
    <x v="1"/>
  </r>
  <r>
    <x v="48"/>
    <x v="5"/>
    <x v="5"/>
    <x v="4"/>
    <x v="4"/>
    <x v="12"/>
    <x v="2"/>
    <x v="19"/>
    <x v="27"/>
    <x v="0"/>
    <x v="11"/>
    <x v="2"/>
    <x v="1"/>
    <x v="48"/>
  </r>
  <r>
    <x v="7"/>
    <x v="1"/>
    <x v="1"/>
    <x v="6"/>
    <x v="6"/>
    <x v="6"/>
    <x v="8"/>
    <x v="31"/>
    <x v="26"/>
    <x v="2"/>
    <x v="2"/>
    <x v="1"/>
    <x v="1"/>
    <x v="7"/>
  </r>
  <r>
    <x v="10"/>
    <x v="1"/>
    <x v="1"/>
    <x v="7"/>
    <x v="7"/>
    <x v="6"/>
    <x v="8"/>
    <x v="30"/>
    <x v="25"/>
    <x v="4"/>
    <x v="8"/>
    <x v="0"/>
    <x v="1"/>
    <x v="10"/>
  </r>
  <r>
    <x v="4"/>
    <x v="0"/>
    <x v="0"/>
    <x v="9"/>
    <x v="9"/>
    <x v="7"/>
    <x v="7"/>
    <x v="27"/>
    <x v="24"/>
    <x v="2"/>
    <x v="3"/>
    <x v="1"/>
    <x v="1"/>
    <x v="4"/>
  </r>
  <r>
    <x v="32"/>
    <x v="3"/>
    <x v="3"/>
    <x v="2"/>
    <x v="3"/>
    <x v="10"/>
    <x v="4"/>
    <x v="22"/>
    <x v="23"/>
    <x v="0"/>
    <x v="13"/>
    <x v="1"/>
    <x v="1"/>
    <x v="31"/>
  </r>
  <r>
    <x v="33"/>
    <x v="3"/>
    <x v="3"/>
    <x v="2"/>
    <x v="3"/>
    <x v="11"/>
    <x v="3"/>
    <x v="20"/>
    <x v="22"/>
    <x v="0"/>
    <x v="7"/>
    <x v="1"/>
    <x v="1"/>
    <x v="33"/>
  </r>
  <r>
    <x v="14"/>
    <x v="1"/>
    <x v="1"/>
    <x v="6"/>
    <x v="6"/>
    <x v="9"/>
    <x v="5"/>
    <x v="23"/>
    <x v="21"/>
    <x v="0"/>
    <x v="4"/>
    <x v="1"/>
    <x v="1"/>
    <x v="14"/>
  </r>
  <r>
    <x v="12"/>
    <x v="1"/>
    <x v="1"/>
    <x v="7"/>
    <x v="7"/>
    <x v="8"/>
    <x v="6"/>
    <x v="25"/>
    <x v="20"/>
    <x v="0"/>
    <x v="6"/>
    <x v="0"/>
    <x v="1"/>
    <x v="11"/>
  </r>
  <r>
    <x v="38"/>
    <x v="4"/>
    <x v="4"/>
    <x v="5"/>
    <x v="5"/>
    <x v="11"/>
    <x v="3"/>
    <x v="18"/>
    <x v="19"/>
    <x v="0"/>
    <x v="14"/>
    <x v="2"/>
    <x v="1"/>
    <x v="38"/>
  </r>
  <r>
    <x v="13"/>
    <x v="1"/>
    <x v="1"/>
    <x v="7"/>
    <x v="7"/>
    <x v="8"/>
    <x v="6"/>
    <x v="24"/>
    <x v="18"/>
    <x v="4"/>
    <x v="12"/>
    <x v="0"/>
    <x v="1"/>
    <x v="13"/>
  </r>
  <r>
    <x v="22"/>
    <x v="2"/>
    <x v="2"/>
    <x v="10"/>
    <x v="10"/>
    <x v="10"/>
    <x v="4"/>
    <x v="21"/>
    <x v="17"/>
    <x v="0"/>
    <x v="5"/>
    <x v="2"/>
    <x v="1"/>
    <x v="22"/>
  </r>
  <r>
    <x v="9"/>
    <x v="1"/>
    <x v="1"/>
    <x v="7"/>
    <x v="7"/>
    <x v="6"/>
    <x v="8"/>
    <x v="26"/>
    <x v="16"/>
    <x v="0"/>
    <x v="12"/>
    <x v="0"/>
    <x v="1"/>
    <x v="9"/>
  </r>
  <r>
    <x v="5"/>
    <x v="0"/>
    <x v="0"/>
    <x v="9"/>
    <x v="9"/>
    <x v="11"/>
    <x v="3"/>
    <x v="14"/>
    <x v="15"/>
    <x v="0"/>
    <x v="15"/>
    <x v="1"/>
    <x v="1"/>
    <x v="5"/>
  </r>
  <r>
    <x v="18"/>
    <x v="1"/>
    <x v="1"/>
    <x v="6"/>
    <x v="6"/>
    <x v="13"/>
    <x v="1"/>
    <x v="11"/>
    <x v="14"/>
    <x v="0"/>
    <x v="15"/>
    <x v="1"/>
    <x v="1"/>
    <x v="17"/>
  </r>
  <r>
    <x v="41"/>
    <x v="4"/>
    <x v="4"/>
    <x v="5"/>
    <x v="5"/>
    <x v="13"/>
    <x v="1"/>
    <x v="9"/>
    <x v="13"/>
    <x v="1"/>
    <x v="2"/>
    <x v="2"/>
    <x v="1"/>
    <x v="41"/>
  </r>
  <r>
    <x v="34"/>
    <x v="3"/>
    <x v="3"/>
    <x v="2"/>
    <x v="3"/>
    <x v="12"/>
    <x v="2"/>
    <x v="13"/>
    <x v="12"/>
    <x v="0"/>
    <x v="5"/>
    <x v="1"/>
    <x v="1"/>
    <x v="34"/>
  </r>
  <r>
    <x v="40"/>
    <x v="4"/>
    <x v="4"/>
    <x v="5"/>
    <x v="5"/>
    <x v="13"/>
    <x v="1"/>
    <x v="7"/>
    <x v="11"/>
    <x v="0"/>
    <x v="9"/>
    <x v="2"/>
    <x v="1"/>
    <x v="40"/>
  </r>
  <r>
    <x v="39"/>
    <x v="4"/>
    <x v="4"/>
    <x v="5"/>
    <x v="5"/>
    <x v="12"/>
    <x v="2"/>
    <x v="10"/>
    <x v="10"/>
    <x v="1"/>
    <x v="8"/>
    <x v="2"/>
    <x v="1"/>
    <x v="39"/>
  </r>
  <r>
    <x v="21"/>
    <x v="2"/>
    <x v="2"/>
    <x v="3"/>
    <x v="0"/>
    <x v="9"/>
    <x v="5"/>
    <x v="17"/>
    <x v="9"/>
    <x v="4"/>
    <x v="11"/>
    <x v="2"/>
    <x v="1"/>
    <x v="21"/>
  </r>
  <r>
    <x v="47"/>
    <x v="5"/>
    <x v="5"/>
    <x v="0"/>
    <x v="1"/>
    <x v="12"/>
    <x v="2"/>
    <x v="8"/>
    <x v="8"/>
    <x v="1"/>
    <x v="1"/>
    <x v="2"/>
    <x v="1"/>
    <x v="47"/>
  </r>
  <r>
    <x v="49"/>
    <x v="5"/>
    <x v="5"/>
    <x v="4"/>
    <x v="4"/>
    <x v="14"/>
    <x v="0"/>
    <x v="4"/>
    <x v="7"/>
    <x v="1"/>
    <x v="9"/>
    <x v="2"/>
    <x v="1"/>
    <x v="49"/>
  </r>
  <r>
    <x v="23"/>
    <x v="2"/>
    <x v="2"/>
    <x v="3"/>
    <x v="0"/>
    <x v="12"/>
    <x v="2"/>
    <x v="6"/>
    <x v="6"/>
    <x v="0"/>
    <x v="0"/>
    <x v="2"/>
    <x v="1"/>
    <x v="23"/>
  </r>
  <r>
    <x v="15"/>
    <x v="1"/>
    <x v="1"/>
    <x v="6"/>
    <x v="6"/>
    <x v="12"/>
    <x v="2"/>
    <x v="5"/>
    <x v="5"/>
    <x v="4"/>
    <x v="16"/>
    <x v="1"/>
    <x v="1"/>
    <x v="15"/>
  </r>
  <r>
    <x v="31"/>
    <x v="3"/>
    <x v="3"/>
    <x v="2"/>
    <x v="3"/>
    <x v="10"/>
    <x v="4"/>
    <x v="12"/>
    <x v="4"/>
    <x v="1"/>
    <x v="14"/>
    <x v="1"/>
    <x v="1"/>
    <x v="32"/>
  </r>
  <r>
    <x v="24"/>
    <x v="2"/>
    <x v="2"/>
    <x v="3"/>
    <x v="0"/>
    <x v="14"/>
    <x v="0"/>
    <x v="3"/>
    <x v="3"/>
    <x v="4"/>
    <x v="14"/>
    <x v="2"/>
    <x v="1"/>
    <x v="24"/>
  </r>
  <r>
    <x v="35"/>
    <x v="3"/>
    <x v="3"/>
    <x v="2"/>
    <x v="3"/>
    <x v="13"/>
    <x v="1"/>
    <x v="2"/>
    <x v="2"/>
    <x v="0"/>
    <x v="1"/>
    <x v="1"/>
    <x v="1"/>
    <x v="35"/>
  </r>
  <r>
    <x v="19"/>
    <x v="1"/>
    <x v="1"/>
    <x v="6"/>
    <x v="6"/>
    <x v="13"/>
    <x v="1"/>
    <x v="1"/>
    <x v="1"/>
    <x v="0"/>
    <x v="10"/>
    <x v="1"/>
    <x v="1"/>
    <x v="18"/>
  </r>
  <r>
    <x v="36"/>
    <x v="3"/>
    <x v="3"/>
    <x v="8"/>
    <x v="8"/>
    <x v="14"/>
    <x v="0"/>
    <x v="0"/>
    <x v="0"/>
    <x v="0"/>
    <x v="8"/>
    <x v="2"/>
    <x v="1"/>
    <x v="3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9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axis="axisRow" compact="0" showAll="0" defaultSubtotal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compact="0" showAll="0"/>
    <pivotField compact="0" showAll="0"/>
    <pivotField compact="0" showAll="0"/>
  </pivotFields>
  <rowFields count="1">
    <field x="10"/>
  </rowFields>
  <dataFields count="1">
    <dataField name="Sum - Miles" fld="7" subtotal="sum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26" activeCellId="0" sqref="T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5.83"/>
    <col collapsed="false" customWidth="true" hidden="false" outlineLevel="0" max="3" min="3" style="0" width="15.83"/>
    <col collapsed="false" customWidth="true" hidden="false" outlineLevel="0" max="4" min="4" style="0" width="6.28"/>
    <col collapsed="false" customWidth="true" hidden="false" outlineLevel="0" max="5" min="5" style="0" width="16.28"/>
    <col collapsed="false" customWidth="true" hidden="false" outlineLevel="0" max="6" min="6" style="0" width="15.73"/>
    <col collapsed="false" customWidth="true" hidden="false" outlineLevel="0" max="7" min="7" style="0" width="8.65"/>
    <col collapsed="false" customWidth="true" hidden="false" outlineLevel="0" max="8" min="8" style="1" width="10.92"/>
    <col collapsed="false" customWidth="true" hidden="false" outlineLevel="0" max="9" min="9" style="0" width="7.92"/>
    <col collapsed="false" customWidth="true" hidden="false" outlineLevel="0" max="10" min="10" style="0" width="5.65"/>
    <col collapsed="false" customWidth="true" hidden="false" outlineLevel="0" max="11" min="11" style="0" width="9.56"/>
    <col collapsed="false" customWidth="true" hidden="false" outlineLevel="0" max="12" min="12" style="0" width="13.91"/>
    <col collapsed="false" customWidth="true" hidden="false" outlineLevel="0" max="13" min="13" style="0" width="9.19"/>
    <col collapsed="false" customWidth="true" hidden="false" outlineLevel="0" max="14" min="14" style="0" width="16.5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" hidden="false" customHeight="false" outlineLevel="0" collapsed="false">
      <c r="A2" s="0" t="s">
        <v>14</v>
      </c>
      <c r="B2" s="0" t="str">
        <f aca="false">LEFT(A2,2)</f>
        <v>TY</v>
      </c>
      <c r="C2" s="0" t="str">
        <f aca="false">VLOOKUP(B2,O$5:P$10,2)</f>
        <v>Toyota</v>
      </c>
      <c r="D2" s="0" t="str">
        <f aca="false">MID(A2,5,3)</f>
        <v>CAM</v>
      </c>
      <c r="E2" s="0" t="str">
        <f aca="false">VLOOKUP(D2,O$13:P$23,2)</f>
        <v>Camry</v>
      </c>
      <c r="F2" s="2" t="str">
        <f aca="false">MID(A2,3,2)</f>
        <v>96</v>
      </c>
      <c r="G2" s="0" t="n">
        <f aca="false">IF(22-F2&lt;0,100-F2+22,22-F2)</f>
        <v>26</v>
      </c>
      <c r="H2" s="1" t="n">
        <v>114660.6</v>
      </c>
      <c r="I2" s="3" t="n">
        <f aca="false">H2/(G2+0.5)</f>
        <v>4326.81509433962</v>
      </c>
      <c r="J2" s="0" t="s">
        <v>15</v>
      </c>
      <c r="K2" s="0" t="s">
        <v>16</v>
      </c>
      <c r="L2" s="0" t="n">
        <v>100000</v>
      </c>
      <c r="M2" s="0" t="str">
        <f aca="false">IF(H2&lt;=L2,"Yes","No")</f>
        <v>No</v>
      </c>
      <c r="N2" s="0" t="str">
        <f aca="false">CONCATENATE(B2,F2,D2,UPPER(LEFT(J2,3)),RIGHT(A2,3))</f>
        <v>TY96CAMGRE020</v>
      </c>
    </row>
    <row r="3" customFormat="false" ht="13" hidden="false" customHeight="false" outlineLevel="0" collapsed="false">
      <c r="A3" s="0" t="s">
        <v>17</v>
      </c>
      <c r="B3" s="0" t="str">
        <f aca="false">LEFT(A3,2)</f>
        <v>CR</v>
      </c>
      <c r="C3" s="0" t="str">
        <f aca="false">VLOOKUP(B3,O$5:P$10,2)</f>
        <v>Chrysler</v>
      </c>
      <c r="D3" s="0" t="str">
        <f aca="false">MID(A3,5,3)</f>
        <v>CAR</v>
      </c>
      <c r="E3" s="0" t="str">
        <f aca="false">VLOOKUP(D3,O$13:P$23,2)</f>
        <v>Caravan</v>
      </c>
      <c r="F3" s="2" t="str">
        <f aca="false">MID(A3,3,2)</f>
        <v>04</v>
      </c>
      <c r="G3" s="0" t="n">
        <f aca="false">IF(22-F3&lt;0,100-F3+22,22-F3)</f>
        <v>18</v>
      </c>
      <c r="H3" s="1" t="n">
        <v>72527.2</v>
      </c>
      <c r="I3" s="3" t="n">
        <f aca="false">H3/(G3+0.5)</f>
        <v>3920.38918918919</v>
      </c>
      <c r="J3" s="0" t="s">
        <v>18</v>
      </c>
      <c r="K3" s="0" t="s">
        <v>19</v>
      </c>
      <c r="L3" s="0" t="n">
        <v>75000</v>
      </c>
      <c r="M3" s="0" t="str">
        <f aca="false">IF(H3&lt;=L3,"Yes","No")</f>
        <v>Yes</v>
      </c>
      <c r="N3" s="0" t="str">
        <f aca="false">CONCATENATE(B3,F3,D3,UPPER(LEFT(J3,3)),RIGHT(A3,3))</f>
        <v>CR04CARWHI047</v>
      </c>
    </row>
    <row r="4" customFormat="false" ht="13" hidden="false" customHeight="false" outlineLevel="0" collapsed="false">
      <c r="A4" s="0" t="s">
        <v>20</v>
      </c>
      <c r="B4" s="0" t="str">
        <f aca="false">LEFT(A4,2)</f>
        <v>TY</v>
      </c>
      <c r="C4" s="0" t="str">
        <f aca="false">VLOOKUP(B4,O$5:P$10,2)</f>
        <v>Toyota</v>
      </c>
      <c r="D4" s="0" t="str">
        <f aca="false">MID(A4,5,3)</f>
        <v>CAM</v>
      </c>
      <c r="E4" s="0" t="str">
        <f aca="false">VLOOKUP(D4,O$13:P$23,2)</f>
        <v>Camry</v>
      </c>
      <c r="F4" s="2" t="str">
        <f aca="false">MID(A4,3,2)</f>
        <v>00</v>
      </c>
      <c r="G4" s="0" t="n">
        <f aca="false">IF(22-F4&lt;0,100-F4+22,22-F4)</f>
        <v>22</v>
      </c>
      <c r="H4" s="1" t="n">
        <v>85928</v>
      </c>
      <c r="I4" s="3" t="n">
        <f aca="false">H4/(G4+0.5)</f>
        <v>3819.02222222222</v>
      </c>
      <c r="J4" s="0" t="s">
        <v>15</v>
      </c>
      <c r="K4" s="0" t="s">
        <v>21</v>
      </c>
      <c r="L4" s="0" t="n">
        <v>100000</v>
      </c>
      <c r="M4" s="0" t="str">
        <f aca="false">IF(H4&lt;=L4,"Yes","No")</f>
        <v>Yes</v>
      </c>
      <c r="N4" s="0" t="str">
        <f aca="false">CONCATENATE(B4,F4,D4,UPPER(LEFT(J4,3)),RIGHT(A4,3))</f>
        <v>TY00CAMGRE022</v>
      </c>
    </row>
    <row r="5" customFormat="false" ht="13" hidden="false" customHeight="false" outlineLevel="0" collapsed="false">
      <c r="A5" s="0" t="s">
        <v>22</v>
      </c>
      <c r="B5" s="0" t="str">
        <f aca="false">LEFT(A5,2)</f>
        <v>TY</v>
      </c>
      <c r="C5" s="0" t="str">
        <f aca="false">VLOOKUP(B5,O$5:P$10,2)</f>
        <v>Toyota</v>
      </c>
      <c r="D5" s="0" t="str">
        <f aca="false">MID(A5,5,3)</f>
        <v>CAM</v>
      </c>
      <c r="E5" s="0" t="str">
        <f aca="false">VLOOKUP(D5,O$13:P$23,2)</f>
        <v>Camry</v>
      </c>
      <c r="F5" s="2" t="str">
        <f aca="false">MID(A5,3,2)</f>
        <v>98</v>
      </c>
      <c r="G5" s="0" t="n">
        <f aca="false">IF(22-F5&lt;0,100-F5+22,22-F5)</f>
        <v>24</v>
      </c>
      <c r="H5" s="1" t="n">
        <v>93382.6</v>
      </c>
      <c r="I5" s="3" t="n">
        <f aca="false">H5/(G5+0.5)</f>
        <v>3811.53469387755</v>
      </c>
      <c r="J5" s="0" t="s">
        <v>23</v>
      </c>
      <c r="K5" s="0" t="s">
        <v>24</v>
      </c>
      <c r="L5" s="0" t="n">
        <v>100000</v>
      </c>
      <c r="M5" s="0" t="str">
        <f aca="false">IF(H5&lt;=L5,"Yes","No")</f>
        <v>Yes</v>
      </c>
      <c r="N5" s="0" t="str">
        <f aca="false">CONCATENATE(B5,F5,D5,UPPER(LEFT(J5,3)),RIGHT(A5,3))</f>
        <v>TY98CAMBLA021</v>
      </c>
      <c r="O5" s="0" t="s">
        <v>25</v>
      </c>
      <c r="P5" s="0" t="s">
        <v>26</v>
      </c>
    </row>
    <row r="6" customFormat="false" ht="13" hidden="false" customHeight="false" outlineLevel="0" collapsed="false">
      <c r="A6" s="0" t="s">
        <v>27</v>
      </c>
      <c r="B6" s="0" t="str">
        <f aca="false">LEFT(A6,2)</f>
        <v>TY</v>
      </c>
      <c r="C6" s="0" t="str">
        <f aca="false">VLOOKUP(B6,O$5:P$10,2)</f>
        <v>Toyota</v>
      </c>
      <c r="D6" s="0" t="str">
        <f aca="false">MID(A6,5,3)</f>
        <v>COR</v>
      </c>
      <c r="E6" s="0" t="str">
        <f aca="false">VLOOKUP(D6,O$13:P$23,2)</f>
        <v>Corolla</v>
      </c>
      <c r="F6" s="2" t="str">
        <f aca="false">MID(A6,3,2)</f>
        <v>03</v>
      </c>
      <c r="G6" s="0" t="n">
        <f aca="false">IF(22-F6&lt;0,100-F6+22,22-F6)</f>
        <v>19</v>
      </c>
      <c r="H6" s="1" t="n">
        <v>73444.4</v>
      </c>
      <c r="I6" s="3" t="n">
        <f aca="false">H6/(G6+0.5)</f>
        <v>3766.37948717949</v>
      </c>
      <c r="J6" s="0" t="s">
        <v>23</v>
      </c>
      <c r="K6" s="0" t="s">
        <v>28</v>
      </c>
      <c r="L6" s="0" t="n">
        <v>100000</v>
      </c>
      <c r="M6" s="0" t="str">
        <f aca="false">IF(H6&lt;=L6,"Yes","No")</f>
        <v>Yes</v>
      </c>
      <c r="N6" s="0" t="str">
        <f aca="false">CONCATENATE(B6,F6,D6,UPPER(LEFT(J6,3)),RIGHT(A6,3))</f>
        <v>TY03CORBLA026</v>
      </c>
      <c r="O6" s="0" t="s">
        <v>29</v>
      </c>
      <c r="P6" s="0" t="s">
        <v>30</v>
      </c>
    </row>
    <row r="7" customFormat="false" ht="13" hidden="false" customHeight="false" outlineLevel="0" collapsed="false">
      <c r="A7" s="0" t="s">
        <v>31</v>
      </c>
      <c r="B7" s="0" t="str">
        <f aca="false">LEFT(A7,2)</f>
        <v>GM</v>
      </c>
      <c r="C7" s="0" t="str">
        <f aca="false">VLOOKUP(B7,O$5:P$10,2)</f>
        <v>General</v>
      </c>
      <c r="D7" s="0" t="str">
        <f aca="false">MID(A7,5,3)</f>
        <v>SLV</v>
      </c>
      <c r="E7" s="0" t="str">
        <f aca="false">VLOOKUP(D7,O$13:P$23,2)</f>
        <v>Silverado</v>
      </c>
      <c r="F7" s="2" t="str">
        <f aca="false">MID(A7,3,2)</f>
        <v>00</v>
      </c>
      <c r="G7" s="0" t="n">
        <f aca="false">IF(22-F7&lt;0,100-F7+22,22-F7)</f>
        <v>22</v>
      </c>
      <c r="H7" s="1" t="n">
        <v>80685.8</v>
      </c>
      <c r="I7" s="3" t="n">
        <f aca="false">H7/(G7+0.5)</f>
        <v>3586.03555555556</v>
      </c>
      <c r="J7" s="0" t="s">
        <v>32</v>
      </c>
      <c r="K7" s="0" t="s">
        <v>33</v>
      </c>
      <c r="L7" s="0" t="n">
        <v>100000</v>
      </c>
      <c r="M7" s="0" t="str">
        <f aca="false">IF(H7&lt;=L7,"Yes","No")</f>
        <v>Yes</v>
      </c>
      <c r="N7" s="0" t="str">
        <f aca="false">CONCATENATE(B7,F7,D7,UPPER(LEFT(J7,3)),RIGHT(A7,3))</f>
        <v>GM00SLVBLU019</v>
      </c>
      <c r="O7" s="0" t="s">
        <v>34</v>
      </c>
      <c r="P7" s="0" t="s">
        <v>35</v>
      </c>
    </row>
    <row r="8" customFormat="false" ht="13" hidden="false" customHeight="false" outlineLevel="0" collapsed="false">
      <c r="A8" s="0" t="s">
        <v>36</v>
      </c>
      <c r="B8" s="0" t="str">
        <f aca="false">LEFT(A8,2)</f>
        <v>TY</v>
      </c>
      <c r="C8" s="0" t="str">
        <f aca="false">VLOOKUP(B8,O$5:P$10,2)</f>
        <v>Toyota</v>
      </c>
      <c r="D8" s="0" t="str">
        <f aca="false">MID(A8,5,3)</f>
        <v>CAM</v>
      </c>
      <c r="E8" s="0" t="str">
        <f aca="false">VLOOKUP(D8,O$13:P$23,2)</f>
        <v>Camry</v>
      </c>
      <c r="F8" s="2" t="str">
        <f aca="false">MID(A8,3,2)</f>
        <v>09</v>
      </c>
      <c r="G8" s="0" t="n">
        <f aca="false">IF(22-F8&lt;0,100-F8+22,22-F8)</f>
        <v>13</v>
      </c>
      <c r="H8" s="1" t="n">
        <v>48114.2</v>
      </c>
      <c r="I8" s="3" t="n">
        <f aca="false">H8/(G8+0.5)</f>
        <v>3564.01481481481</v>
      </c>
      <c r="J8" s="0" t="s">
        <v>18</v>
      </c>
      <c r="K8" s="0" t="s">
        <v>37</v>
      </c>
      <c r="L8" s="0" t="n">
        <v>100000</v>
      </c>
      <c r="M8" s="0" t="str">
        <f aca="false">IF(H8&lt;=L8,"Yes","No")</f>
        <v>Yes</v>
      </c>
      <c r="N8" s="0" t="str">
        <f aca="false">CONCATENATE(B8,F8,D8,UPPER(LEFT(J8,3)),RIGHT(A8,3))</f>
        <v>TY09CAMWHI024</v>
      </c>
      <c r="O8" s="0" t="s">
        <v>38</v>
      </c>
      <c r="P8" s="0" t="s">
        <v>39</v>
      </c>
    </row>
    <row r="9" customFormat="false" ht="13" hidden="false" customHeight="false" outlineLevel="0" collapsed="false">
      <c r="A9" s="0" t="s">
        <v>40</v>
      </c>
      <c r="B9" s="0" t="str">
        <f aca="false">LEFT(A9,2)</f>
        <v>HO</v>
      </c>
      <c r="C9" s="0" t="str">
        <f aca="false">VLOOKUP(B9,O$5:P$10,2)</f>
        <v>Honda</v>
      </c>
      <c r="D9" s="0" t="str">
        <f aca="false">MID(A9,5,3)</f>
        <v>CIV</v>
      </c>
      <c r="E9" s="0" t="str">
        <f aca="false">VLOOKUP(D9,O$13:P$23,2)</f>
        <v>Civic</v>
      </c>
      <c r="F9" s="2" t="str">
        <f aca="false">MID(A9,3,2)</f>
        <v>99</v>
      </c>
      <c r="G9" s="0" t="n">
        <f aca="false">IF(22-F9&lt;0,100-F9+22,22-F9)</f>
        <v>23</v>
      </c>
      <c r="H9" s="1" t="n">
        <v>82374</v>
      </c>
      <c r="I9" s="3" t="n">
        <f aca="false">H9/(G9+0.5)</f>
        <v>3505.27659574468</v>
      </c>
      <c r="J9" s="0" t="s">
        <v>18</v>
      </c>
      <c r="K9" s="0" t="s">
        <v>41</v>
      </c>
      <c r="L9" s="0" t="n">
        <v>75000</v>
      </c>
      <c r="M9" s="0" t="str">
        <f aca="false">IF(H9&lt;=L9,"Yes","No")</f>
        <v>No</v>
      </c>
      <c r="N9" s="0" t="str">
        <f aca="false">CONCATENATE(B9,F9,D9,UPPER(LEFT(J9,3)),RIGHT(A9,3))</f>
        <v>HO99CIVWHI030</v>
      </c>
      <c r="O9" s="0" t="s">
        <v>42</v>
      </c>
      <c r="P9" s="0" t="s">
        <v>43</v>
      </c>
    </row>
    <row r="10" customFormat="false" ht="13" hidden="false" customHeight="false" outlineLevel="0" collapsed="false">
      <c r="A10" s="0" t="s">
        <v>44</v>
      </c>
      <c r="B10" s="0" t="str">
        <f aca="false">LEFT(A10,2)</f>
        <v>CR</v>
      </c>
      <c r="C10" s="0" t="str">
        <f aca="false">VLOOKUP(B10,O$5:P$10,2)</f>
        <v>Chrysler</v>
      </c>
      <c r="D10" s="0" t="str">
        <f aca="false">MID(A10,5,3)</f>
        <v>PTC</v>
      </c>
      <c r="E10" s="0" t="str">
        <f aca="false">VLOOKUP(D10,O$13:P$23,2)</f>
        <v>PT Cruiser</v>
      </c>
      <c r="F10" s="2" t="str">
        <f aca="false">MID(A10,3,2)</f>
        <v>04</v>
      </c>
      <c r="G10" s="0" t="n">
        <f aca="false">IF(22-F10&lt;0,100-F10+22,22-F10)</f>
        <v>18</v>
      </c>
      <c r="H10" s="1" t="n">
        <v>64542</v>
      </c>
      <c r="I10" s="3" t="n">
        <f aca="false">H10/(G10+0.5)</f>
        <v>3488.75675675676</v>
      </c>
      <c r="J10" s="0" t="s">
        <v>32</v>
      </c>
      <c r="K10" s="0" t="s">
        <v>45</v>
      </c>
      <c r="L10" s="0" t="n">
        <v>75000</v>
      </c>
      <c r="M10" s="0" t="str">
        <f aca="false">IF(H10&lt;=L10,"Yes","No")</f>
        <v>Yes</v>
      </c>
      <c r="N10" s="0" t="str">
        <f aca="false">CONCATENATE(B10,F10,D10,UPPER(LEFT(J10,3)),RIGHT(A10,3))</f>
        <v>CR04PTCBLU042</v>
      </c>
      <c r="O10" s="0" t="s">
        <v>46</v>
      </c>
      <c r="P10" s="0" t="s">
        <v>47</v>
      </c>
    </row>
    <row r="11" customFormat="false" ht="13" hidden="false" customHeight="false" outlineLevel="0" collapsed="false">
      <c r="A11" s="0" t="s">
        <v>48</v>
      </c>
      <c r="B11" s="0" t="str">
        <f aca="false">LEFT(A11,2)</f>
        <v>HO</v>
      </c>
      <c r="C11" s="0" t="str">
        <f aca="false">VLOOKUP(B11,O$5:P$10,2)</f>
        <v>Honda</v>
      </c>
      <c r="D11" s="0" t="str">
        <f aca="false">MID(A11,5,3)</f>
        <v>ODY</v>
      </c>
      <c r="E11" s="0" t="str">
        <f aca="false">VLOOKUP(D11,O$13:P$23,2)</f>
        <v>Odyssey</v>
      </c>
      <c r="F11" s="2" t="str">
        <f aca="false">MID(A11,3,2)</f>
        <v>05</v>
      </c>
      <c r="G11" s="0" t="n">
        <f aca="false">IF(22-F11&lt;0,100-F11+22,22-F11)</f>
        <v>17</v>
      </c>
      <c r="H11" s="1" t="n">
        <v>60389.5</v>
      </c>
      <c r="I11" s="3" t="n">
        <f aca="false">H11/(G11+0.5)</f>
        <v>3450.82857142857</v>
      </c>
      <c r="J11" s="0" t="s">
        <v>18</v>
      </c>
      <c r="K11" s="0" t="s">
        <v>37</v>
      </c>
      <c r="L11" s="0" t="n">
        <v>100000</v>
      </c>
      <c r="M11" s="0" t="str">
        <f aca="false">IF(H11&lt;=L11,"Yes","No")</f>
        <v>Yes</v>
      </c>
      <c r="N11" s="0" t="str">
        <f aca="false">CONCATENATE(B11,F11,D11,UPPER(LEFT(J11,3)),RIGHT(A11,3))</f>
        <v>HO05ODYWHI037</v>
      </c>
    </row>
    <row r="12" customFormat="false" ht="13" hidden="false" customHeight="false" outlineLevel="0" collapsed="false">
      <c r="A12" s="0" t="s">
        <v>49</v>
      </c>
      <c r="B12" s="0" t="str">
        <f aca="false">LEFT(A12,2)</f>
        <v>CR</v>
      </c>
      <c r="C12" s="0" t="str">
        <f aca="false">VLOOKUP(B12,O$5:P$10,2)</f>
        <v>Chrysler</v>
      </c>
      <c r="D12" s="0" t="str">
        <f aca="false">MID(A12,5,3)</f>
        <v>CAR</v>
      </c>
      <c r="E12" s="0" t="str">
        <f aca="false">VLOOKUP(D12,O$13:P$23,2)</f>
        <v>Caravan</v>
      </c>
      <c r="F12" s="2" t="str">
        <f aca="false">MID(A12,3,2)</f>
        <v>00</v>
      </c>
      <c r="G12" s="0" t="n">
        <f aca="false">IF(22-F12&lt;0,100-F12+22,22-F12)</f>
        <v>22</v>
      </c>
      <c r="H12" s="1" t="n">
        <v>77243.1</v>
      </c>
      <c r="I12" s="3" t="n">
        <f aca="false">H12/(G12+0.5)</f>
        <v>3433.02666666667</v>
      </c>
      <c r="J12" s="0" t="s">
        <v>23</v>
      </c>
      <c r="K12" s="0" t="s">
        <v>50</v>
      </c>
      <c r="L12" s="0" t="n">
        <v>75000</v>
      </c>
      <c r="M12" s="0" t="str">
        <f aca="false">IF(H12&lt;=L12,"Yes","No")</f>
        <v>No</v>
      </c>
      <c r="N12" s="0" t="str">
        <f aca="false">CONCATENATE(B12,F12,D12,UPPER(LEFT(J12,3)),RIGHT(A12,3))</f>
        <v>CR00CARBLA046</v>
      </c>
    </row>
    <row r="13" customFormat="false" ht="13" hidden="false" customHeight="false" outlineLevel="0" collapsed="false">
      <c r="A13" s="0" t="s">
        <v>51</v>
      </c>
      <c r="B13" s="0" t="str">
        <f aca="false">LEFT(A13,2)</f>
        <v>GM</v>
      </c>
      <c r="C13" s="0" t="str">
        <f aca="false">VLOOKUP(B13,O$5:P$10,2)</f>
        <v>General</v>
      </c>
      <c r="D13" s="0" t="str">
        <f aca="false">MID(A13,5,3)</f>
        <v>SLV</v>
      </c>
      <c r="E13" s="0" t="str">
        <f aca="false">VLOOKUP(D13,O$13:P$23,2)</f>
        <v>Silverado</v>
      </c>
      <c r="F13" s="2" t="str">
        <f aca="false">MID(A13,3,2)</f>
        <v>98</v>
      </c>
      <c r="G13" s="0" t="n">
        <f aca="false">IF(22-F13&lt;0,100-F13+22,22-F13)</f>
        <v>24</v>
      </c>
      <c r="H13" s="1" t="n">
        <v>83162.7</v>
      </c>
      <c r="I13" s="3" t="n">
        <f aca="false">H13/(G13+0.5)</f>
        <v>3394.39591836735</v>
      </c>
      <c r="J13" s="0" t="s">
        <v>23</v>
      </c>
      <c r="K13" s="0" t="s">
        <v>52</v>
      </c>
      <c r="L13" s="0" t="n">
        <v>100000</v>
      </c>
      <c r="M13" s="0" t="str">
        <f aca="false">IF(H13&lt;=L13,"Yes","No")</f>
        <v>Yes</v>
      </c>
      <c r="N13" s="0" t="str">
        <f aca="false">CONCATENATE(B13,F13,D13,UPPER(LEFT(J13,3)),RIGHT(A13,3))</f>
        <v>GM98SLVBLA018</v>
      </c>
      <c r="O13" s="0" t="s">
        <v>53</v>
      </c>
      <c r="P13" s="0" t="s">
        <v>54</v>
      </c>
    </row>
    <row r="14" customFormat="false" ht="13" hidden="false" customHeight="false" outlineLevel="0" collapsed="false">
      <c r="A14" s="0" t="s">
        <v>55</v>
      </c>
      <c r="B14" s="0" t="str">
        <f aca="false">LEFT(A14,2)</f>
        <v>CR</v>
      </c>
      <c r="C14" s="0" t="str">
        <f aca="false">VLOOKUP(B14,O$5:P$10,2)</f>
        <v>Chrysler</v>
      </c>
      <c r="D14" s="0" t="str">
        <f aca="false">MID(A14,5,3)</f>
        <v>CAR</v>
      </c>
      <c r="E14" s="0" t="str">
        <f aca="false">VLOOKUP(D14,O$13:P$23,2)</f>
        <v>Caravan</v>
      </c>
      <c r="F14" s="2" t="str">
        <f aca="false">MID(A14,3,2)</f>
        <v>99</v>
      </c>
      <c r="G14" s="0" t="n">
        <f aca="false">IF(22-F14&lt;0,100-F14+22,22-F14)</f>
        <v>23</v>
      </c>
      <c r="H14" s="1" t="n">
        <v>79420.6</v>
      </c>
      <c r="I14" s="3" t="n">
        <f aca="false">H14/(G14+0.5)</f>
        <v>3379.6</v>
      </c>
      <c r="J14" s="0" t="s">
        <v>15</v>
      </c>
      <c r="K14" s="0" t="s">
        <v>56</v>
      </c>
      <c r="L14" s="0" t="n">
        <v>75000</v>
      </c>
      <c r="M14" s="0" t="str">
        <f aca="false">IF(H14&lt;=L14,"Yes","No")</f>
        <v>No</v>
      </c>
      <c r="N14" s="0" t="str">
        <f aca="false">CONCATENATE(B14,F14,D14,UPPER(LEFT(J14,3)),RIGHT(A14,3))</f>
        <v>CR99CARGRE045</v>
      </c>
      <c r="O14" s="0" t="s">
        <v>57</v>
      </c>
      <c r="P14" s="0" t="s">
        <v>58</v>
      </c>
    </row>
    <row r="15" customFormat="false" ht="13" hidden="false" customHeight="false" outlineLevel="0" collapsed="false">
      <c r="A15" s="0" t="s">
        <v>59</v>
      </c>
      <c r="B15" s="0" t="str">
        <f aca="false">LEFT(A15,2)</f>
        <v>TY</v>
      </c>
      <c r="C15" s="0" t="str">
        <f aca="false">VLOOKUP(B15,O$5:P$10,2)</f>
        <v>Toyota</v>
      </c>
      <c r="D15" s="0" t="str">
        <f aca="false">MID(A15,5,3)</f>
        <v>CAM</v>
      </c>
      <c r="E15" s="0" t="str">
        <f aca="false">VLOOKUP(D15,O$13:P$23,2)</f>
        <v>Camry</v>
      </c>
      <c r="F15" s="2" t="str">
        <f aca="false">MID(A15,3,2)</f>
        <v>02</v>
      </c>
      <c r="G15" s="0" t="n">
        <f aca="false">IF(22-F15&lt;0,100-F15+22,22-F15)</f>
        <v>20</v>
      </c>
      <c r="H15" s="1" t="n">
        <v>67829.1</v>
      </c>
      <c r="I15" s="3" t="n">
        <f aca="false">H15/(G15+0.5)</f>
        <v>3308.73658536585</v>
      </c>
      <c r="J15" s="0" t="s">
        <v>23</v>
      </c>
      <c r="K15" s="0" t="s">
        <v>45</v>
      </c>
      <c r="L15" s="0" t="n">
        <v>100000</v>
      </c>
      <c r="M15" s="0" t="str">
        <f aca="false">IF(H15&lt;=L15,"Yes","No")</f>
        <v>Yes</v>
      </c>
      <c r="N15" s="0" t="str">
        <f aca="false">CONCATENATE(B15,F15,D15,UPPER(LEFT(J15,3)),RIGHT(A15,3))</f>
        <v>TY02CAMBLA023</v>
      </c>
      <c r="O15" s="0" t="s">
        <v>60</v>
      </c>
      <c r="P15" s="0" t="s">
        <v>61</v>
      </c>
    </row>
    <row r="16" customFormat="false" ht="13" hidden="false" customHeight="false" outlineLevel="0" collapsed="false">
      <c r="A16" s="0" t="s">
        <v>62</v>
      </c>
      <c r="B16" s="0" t="str">
        <f aca="false">LEFT(A16,2)</f>
        <v>HO</v>
      </c>
      <c r="C16" s="0" t="str">
        <f aca="false">VLOOKUP(B16,O$5:P$10,2)</f>
        <v>Honda</v>
      </c>
      <c r="D16" s="0" t="str">
        <f aca="false">MID(A16,5,3)</f>
        <v>ODY</v>
      </c>
      <c r="E16" s="0" t="str">
        <f aca="false">VLOOKUP(D16,O$13:P$23,2)</f>
        <v>Odyssey</v>
      </c>
      <c r="F16" s="2" t="str">
        <f aca="false">MID(A16,3,2)</f>
        <v>07</v>
      </c>
      <c r="G16" s="0" t="n">
        <f aca="false">IF(22-F16&lt;0,100-F16+22,22-F16)</f>
        <v>15</v>
      </c>
      <c r="H16" s="1" t="n">
        <v>50854.1</v>
      </c>
      <c r="I16" s="3" t="n">
        <f aca="false">H16/(G16+0.5)</f>
        <v>3280.90967741936</v>
      </c>
      <c r="J16" s="0" t="s">
        <v>23</v>
      </c>
      <c r="K16" s="0" t="s">
        <v>24</v>
      </c>
      <c r="L16" s="0" t="n">
        <v>100000</v>
      </c>
      <c r="M16" s="0" t="str">
        <f aca="false">IF(H16&lt;=L16,"Yes","No")</f>
        <v>Yes</v>
      </c>
      <c r="N16" s="0" t="str">
        <f aca="false">CONCATENATE(B16,F16,D16,UPPER(LEFT(J16,3)),RIGHT(A16,3))</f>
        <v>HO07ODYBLA038</v>
      </c>
      <c r="O16" s="0" t="s">
        <v>63</v>
      </c>
      <c r="P16" s="0" t="s">
        <v>64</v>
      </c>
    </row>
    <row r="17" customFormat="false" ht="13" hidden="false" customHeight="false" outlineLevel="0" collapsed="false">
      <c r="A17" s="0" t="s">
        <v>65</v>
      </c>
      <c r="B17" s="0" t="str">
        <f aca="false">LEFT(A17,2)</f>
        <v>HO</v>
      </c>
      <c r="C17" s="0" t="str">
        <f aca="false">VLOOKUP(B17,O$5:P$10,2)</f>
        <v>Honda</v>
      </c>
      <c r="D17" s="0" t="str">
        <f aca="false">MID(A17,5,3)</f>
        <v>CIV</v>
      </c>
      <c r="E17" s="0" t="str">
        <f aca="false">VLOOKUP(D17,O$13:P$23,2)</f>
        <v>Civic</v>
      </c>
      <c r="F17" s="2" t="str">
        <f aca="false">MID(A17,3,2)</f>
        <v>01</v>
      </c>
      <c r="G17" s="0" t="n">
        <f aca="false">IF(22-F17&lt;0,100-F17+22,22-F17)</f>
        <v>21</v>
      </c>
      <c r="H17" s="1" t="n">
        <v>69891.9</v>
      </c>
      <c r="I17" s="3" t="n">
        <f aca="false">H17/(G17+0.5)</f>
        <v>3250.78604651163</v>
      </c>
      <c r="J17" s="0" t="s">
        <v>32</v>
      </c>
      <c r="K17" s="0" t="s">
        <v>50</v>
      </c>
      <c r="L17" s="0" t="n">
        <v>75000</v>
      </c>
      <c r="M17" s="0" t="str">
        <f aca="false">IF(H17&lt;=L17,"Yes","No")</f>
        <v>Yes</v>
      </c>
      <c r="N17" s="0" t="str">
        <f aca="false">CONCATENATE(B17,F17,D17,UPPER(LEFT(J17,3)),RIGHT(A17,3))</f>
        <v>HO01CIVBLU031</v>
      </c>
      <c r="O17" s="0" t="s">
        <v>66</v>
      </c>
      <c r="P17" s="0" t="s">
        <v>67</v>
      </c>
    </row>
    <row r="18" customFormat="false" ht="13" hidden="false" customHeight="false" outlineLevel="0" collapsed="false">
      <c r="A18" s="0" t="s">
        <v>68</v>
      </c>
      <c r="B18" s="0" t="str">
        <f aca="false">LEFT(A18,2)</f>
        <v>HO</v>
      </c>
      <c r="C18" s="0" t="str">
        <f aca="false">VLOOKUP(B18,O$5:P$10,2)</f>
        <v>Honda</v>
      </c>
      <c r="D18" s="0" t="str">
        <f aca="false">MID(A18,5,3)</f>
        <v>ODY</v>
      </c>
      <c r="E18" s="0" t="str">
        <f aca="false">VLOOKUP(D18,O$13:P$23,2)</f>
        <v>Odyssey</v>
      </c>
      <c r="F18" s="2" t="str">
        <f aca="false">MID(A18,3,2)</f>
        <v>01</v>
      </c>
      <c r="G18" s="0" t="n">
        <f aca="false">IF(22-F18&lt;0,100-F18+22,22-F18)</f>
        <v>21</v>
      </c>
      <c r="H18" s="1" t="n">
        <v>68658.9</v>
      </c>
      <c r="I18" s="3" t="n">
        <f aca="false">H18/(G18+0.5)</f>
        <v>3193.43720930232</v>
      </c>
      <c r="J18" s="0" t="s">
        <v>23</v>
      </c>
      <c r="K18" s="0" t="s">
        <v>45</v>
      </c>
      <c r="L18" s="0" t="n">
        <v>100000</v>
      </c>
      <c r="M18" s="0" t="str">
        <f aca="false">IF(H18&lt;=L18,"Yes","No")</f>
        <v>Yes</v>
      </c>
      <c r="N18" s="0" t="str">
        <f aca="false">CONCATENATE(B18,F18,D18,UPPER(LEFT(J18,3)),RIGHT(A18,3))</f>
        <v>HO01ODYBLA040</v>
      </c>
      <c r="O18" s="0" t="s">
        <v>69</v>
      </c>
      <c r="P18" s="0" t="s">
        <v>70</v>
      </c>
    </row>
    <row r="19" customFormat="false" ht="13" hidden="false" customHeight="false" outlineLevel="0" collapsed="false">
      <c r="A19" s="0" t="s">
        <v>71</v>
      </c>
      <c r="B19" s="0" t="str">
        <f aca="false">LEFT(A19,2)</f>
        <v>FD</v>
      </c>
      <c r="C19" s="0" t="str">
        <f aca="false">VLOOKUP(B19,O$5:P$10,2)</f>
        <v>Ford</v>
      </c>
      <c r="D19" s="0" t="str">
        <f aca="false">MID(A19,5,3)</f>
        <v>FCS</v>
      </c>
      <c r="E19" s="0" t="str">
        <f aca="false">VLOOKUP(D19,O$13:P$23,2)</f>
        <v>Focus</v>
      </c>
      <c r="F19" s="2" t="str">
        <f aca="false">MID(A19,3,2)</f>
        <v>06</v>
      </c>
      <c r="G19" s="0" t="n">
        <f aca="false">IF(22-F19&lt;0,100-F19+22,22-F19)</f>
        <v>16</v>
      </c>
      <c r="H19" s="1" t="n">
        <v>52229.5</v>
      </c>
      <c r="I19" s="3" t="n">
        <f aca="false">H19/(G19+0.5)</f>
        <v>3165.42424242424</v>
      </c>
      <c r="J19" s="0" t="s">
        <v>15</v>
      </c>
      <c r="K19" s="0" t="s">
        <v>72</v>
      </c>
      <c r="L19" s="0" t="n">
        <v>75000</v>
      </c>
      <c r="M19" s="0" t="str">
        <f aca="false">IF(H19&lt;=L19,"Yes","No")</f>
        <v>Yes</v>
      </c>
      <c r="N19" s="0" t="str">
        <f aca="false">CONCATENATE(B19,F19,D19,UPPER(LEFT(J19,3)),RIGHT(A19,3))</f>
        <v>FD06FCSGRE007</v>
      </c>
      <c r="O19" s="0" t="s">
        <v>73</v>
      </c>
      <c r="P19" s="0" t="s">
        <v>74</v>
      </c>
    </row>
    <row r="20" customFormat="false" ht="13" hidden="false" customHeight="false" outlineLevel="0" collapsed="false">
      <c r="A20" s="0" t="s">
        <v>75</v>
      </c>
      <c r="B20" s="0" t="str">
        <f aca="false">LEFT(A20,2)</f>
        <v>TY</v>
      </c>
      <c r="C20" s="0" t="str">
        <f aca="false">VLOOKUP(B20,O$5:P$10,2)</f>
        <v>Toyota</v>
      </c>
      <c r="D20" s="0" t="str">
        <f aca="false">MID(A20,5,3)</f>
        <v>COR</v>
      </c>
      <c r="E20" s="0" t="str">
        <f aca="false">VLOOKUP(D20,O$13:P$23,2)</f>
        <v>Corolla</v>
      </c>
      <c r="F20" s="2" t="str">
        <f aca="false">MID(A20,3,2)</f>
        <v>02</v>
      </c>
      <c r="G20" s="0" t="n">
        <f aca="false">IF(22-F20&lt;0,100-F20+22,22-F20)</f>
        <v>20</v>
      </c>
      <c r="H20" s="1" t="n">
        <v>64467.4</v>
      </c>
      <c r="I20" s="3" t="n">
        <f aca="false">H20/(G20+0.5)</f>
        <v>3144.7512195122</v>
      </c>
      <c r="J20" s="0" t="s">
        <v>76</v>
      </c>
      <c r="K20" s="0" t="s">
        <v>28</v>
      </c>
      <c r="L20" s="0" t="n">
        <v>100000</v>
      </c>
      <c r="M20" s="0" t="str">
        <f aca="false">IF(H20&lt;=L20,"Yes","No")</f>
        <v>Yes</v>
      </c>
      <c r="N20" s="0" t="str">
        <f aca="false">CONCATENATE(B20,F20,D20,UPPER(LEFT(J20,3)),RIGHT(A20,3))</f>
        <v>TY02CORRED025</v>
      </c>
      <c r="O20" s="0" t="s">
        <v>77</v>
      </c>
      <c r="P20" s="0" t="s">
        <v>78</v>
      </c>
    </row>
    <row r="21" customFormat="false" ht="13" hidden="false" customHeight="false" outlineLevel="0" collapsed="false">
      <c r="A21" s="0" t="s">
        <v>79</v>
      </c>
      <c r="B21" s="0" t="str">
        <f aca="false">LEFT(A21,2)</f>
        <v>FD</v>
      </c>
      <c r="C21" s="0" t="str">
        <f aca="false">VLOOKUP(B21,O$5:P$10,2)</f>
        <v>Ford</v>
      </c>
      <c r="D21" s="0" t="str">
        <f aca="false">MID(A21,5,3)</f>
        <v>MTG</v>
      </c>
      <c r="E21" s="0" t="str">
        <f aca="false">VLOOKUP(D21,O$13:P$23,2)</f>
        <v>Mustang</v>
      </c>
      <c r="F21" s="2" t="str">
        <f aca="false">MID(A21,3,2)</f>
        <v>08</v>
      </c>
      <c r="G21" s="0" t="n">
        <f aca="false">IF(22-F21&lt;0,100-F21+22,22-F21)</f>
        <v>14</v>
      </c>
      <c r="H21" s="1" t="n">
        <v>44946.5</v>
      </c>
      <c r="I21" s="3" t="n">
        <f aca="false">H21/(G21+0.5)</f>
        <v>3099.75862068966</v>
      </c>
      <c r="J21" s="0" t="s">
        <v>15</v>
      </c>
      <c r="K21" s="0" t="s">
        <v>72</v>
      </c>
      <c r="L21" s="0" t="n">
        <v>50000</v>
      </c>
      <c r="M21" s="0" t="str">
        <f aca="false">IF(H21&lt;=L21,"Yes","No")</f>
        <v>Yes</v>
      </c>
      <c r="N21" s="0" t="str">
        <f aca="false">CONCATENATE(B21,F21,D21,UPPER(LEFT(J21,3)),RIGHT(A21,3))</f>
        <v>FD08MTGGRE003</v>
      </c>
      <c r="O21" s="0" t="s">
        <v>80</v>
      </c>
      <c r="P21" s="0" t="s">
        <v>81</v>
      </c>
    </row>
    <row r="22" customFormat="false" ht="13" hidden="false" customHeight="false" outlineLevel="0" collapsed="false">
      <c r="A22" s="0" t="s">
        <v>82</v>
      </c>
      <c r="B22" s="0" t="str">
        <f aca="false">LEFT(A22,2)</f>
        <v>HO</v>
      </c>
      <c r="C22" s="0" t="str">
        <f aca="false">VLOOKUP(B22,O$5:P$10,2)</f>
        <v>Honda</v>
      </c>
      <c r="D22" s="0" t="str">
        <f aca="false">MID(A22,5,3)</f>
        <v>ODY</v>
      </c>
      <c r="E22" s="0" t="str">
        <f aca="false">VLOOKUP(D22,O$13:P$23,2)</f>
        <v>Odyssey</v>
      </c>
      <c r="F22" s="2" t="str">
        <f aca="false">MID(A22,3,2)</f>
        <v>08</v>
      </c>
      <c r="G22" s="0" t="n">
        <f aca="false">IF(22-F22&lt;0,100-F22+22,22-F22)</f>
        <v>14</v>
      </c>
      <c r="H22" s="1" t="n">
        <v>42504.6</v>
      </c>
      <c r="I22" s="3" t="n">
        <f aca="false">H22/(G22+0.5)</f>
        <v>2931.35172413793</v>
      </c>
      <c r="J22" s="0" t="s">
        <v>18</v>
      </c>
      <c r="K22" s="0" t="s">
        <v>41</v>
      </c>
      <c r="L22" s="0" t="n">
        <v>100000</v>
      </c>
      <c r="M22" s="0" t="str">
        <f aca="false">IF(H22&lt;=L22,"Yes","No")</f>
        <v>Yes</v>
      </c>
      <c r="N22" s="0" t="str">
        <f aca="false">CONCATENATE(B22,F22,D22,UPPER(LEFT(J22,3)),RIGHT(A22,3))</f>
        <v>HO08ODYWHI039</v>
      </c>
      <c r="O22" s="0" t="s">
        <v>83</v>
      </c>
      <c r="P22" s="0" t="s">
        <v>84</v>
      </c>
    </row>
    <row r="23" customFormat="false" ht="13" hidden="false" customHeight="false" outlineLevel="0" collapsed="false">
      <c r="A23" s="0" t="s">
        <v>85</v>
      </c>
      <c r="B23" s="0" t="str">
        <f aca="false">LEFT(A23,2)</f>
        <v>FD</v>
      </c>
      <c r="C23" s="0" t="str">
        <f aca="false">VLOOKUP(B23,O$5:P$10,2)</f>
        <v>Ford</v>
      </c>
      <c r="D23" s="0" t="str">
        <f aca="false">MID(A23,5,3)</f>
        <v>FCS</v>
      </c>
      <c r="E23" s="0" t="str">
        <f aca="false">VLOOKUP(D23,O$13:P$23,2)</f>
        <v>Focus</v>
      </c>
      <c r="F23" s="2" t="str">
        <f aca="false">MID(A23,3,2)</f>
        <v>13</v>
      </c>
      <c r="G23" s="0" t="n">
        <f aca="false">IF(22-F23&lt;0,100-F23+22,22-F23)</f>
        <v>9</v>
      </c>
      <c r="H23" s="1" t="n">
        <v>27637.1</v>
      </c>
      <c r="I23" s="3" t="n">
        <f aca="false">H23/(G23+0.5)</f>
        <v>2909.16842105263</v>
      </c>
      <c r="J23" s="0" t="s">
        <v>23</v>
      </c>
      <c r="K23" s="0" t="s">
        <v>45</v>
      </c>
      <c r="L23" s="0" t="n">
        <v>75000</v>
      </c>
      <c r="M23" s="0" t="str">
        <f aca="false">IF(H23&lt;=L23,"Yes","No")</f>
        <v>Yes</v>
      </c>
      <c r="N23" s="0" t="str">
        <f aca="false">CONCATENATE(B23,F23,D23,UPPER(LEFT(J23,3)),RIGHT(A23,3))</f>
        <v>FD13FCSBLA009</v>
      </c>
      <c r="O23" s="0" t="s">
        <v>86</v>
      </c>
      <c r="P23" s="0" t="s">
        <v>87</v>
      </c>
    </row>
    <row r="24" customFormat="false" ht="13" hidden="false" customHeight="false" outlineLevel="0" collapsed="false">
      <c r="A24" s="0" t="s">
        <v>88</v>
      </c>
      <c r="B24" s="0" t="str">
        <f aca="false">LEFT(A24,2)</f>
        <v>FD</v>
      </c>
      <c r="C24" s="0" t="str">
        <f aca="false">VLOOKUP(B24,O$5:P$10,2)</f>
        <v>Ford</v>
      </c>
      <c r="D24" s="0" t="str">
        <f aca="false">MID(A24,5,3)</f>
        <v>FCS</v>
      </c>
      <c r="E24" s="0" t="str">
        <f aca="false">VLOOKUP(D24,O$13:P$23,2)</f>
        <v>Focus</v>
      </c>
      <c r="F24" s="2" t="str">
        <f aca="false">MID(A24,3,2)</f>
        <v>13</v>
      </c>
      <c r="G24" s="0" t="n">
        <f aca="false">IF(22-F24&lt;0,100-F24+22,22-F24)</f>
        <v>9</v>
      </c>
      <c r="H24" s="1" t="n">
        <v>27534.8</v>
      </c>
      <c r="I24" s="3" t="n">
        <f aca="false">H24/(G24+0.5)</f>
        <v>2898.4</v>
      </c>
      <c r="J24" s="0" t="s">
        <v>18</v>
      </c>
      <c r="K24" s="0" t="s">
        <v>89</v>
      </c>
      <c r="L24" s="0" t="n">
        <v>75000</v>
      </c>
      <c r="M24" s="0" t="str">
        <f aca="false">IF(H24&lt;=L24,"Yes","No")</f>
        <v>Yes</v>
      </c>
      <c r="N24" s="0" t="str">
        <f aca="false">CONCATENATE(B24,F24,D24,UPPER(LEFT(J24,3)),RIGHT(A24,3))</f>
        <v>FD13FCSWHI010</v>
      </c>
    </row>
    <row r="25" customFormat="false" ht="13" hidden="false" customHeight="false" outlineLevel="0" collapsed="false">
      <c r="A25" s="0" t="s">
        <v>90</v>
      </c>
      <c r="B25" s="0" t="str">
        <f aca="false">LEFT(A25,2)</f>
        <v>CR</v>
      </c>
      <c r="C25" s="0" t="str">
        <f aca="false">VLOOKUP(B25,O$5:P$10,2)</f>
        <v>Chrysler</v>
      </c>
      <c r="D25" s="0" t="str">
        <f aca="false">MID(A25,5,3)</f>
        <v>CAR</v>
      </c>
      <c r="E25" s="0" t="str">
        <f aca="false">VLOOKUP(D25,O$13:P$23,2)</f>
        <v>Caravan</v>
      </c>
      <c r="F25" s="2" t="str">
        <f aca="false">MID(A25,3,2)</f>
        <v>04</v>
      </c>
      <c r="G25" s="0" t="n">
        <f aca="false">IF(22-F25&lt;0,100-F25+22,22-F25)</f>
        <v>18</v>
      </c>
      <c r="H25" s="1" t="n">
        <v>52699.4</v>
      </c>
      <c r="I25" s="3" t="n">
        <f aca="false">H25/(G25+0.5)</f>
        <v>2848.61621621622</v>
      </c>
      <c r="J25" s="0" t="s">
        <v>76</v>
      </c>
      <c r="K25" s="0" t="s">
        <v>19</v>
      </c>
      <c r="L25" s="0" t="n">
        <v>75000</v>
      </c>
      <c r="M25" s="0" t="str">
        <f aca="false">IF(H25&lt;=L25,"Yes","No")</f>
        <v>Yes</v>
      </c>
      <c r="N25" s="0" t="str">
        <f aca="false">CONCATENATE(B25,F25,D25,UPPER(LEFT(J25,3)),RIGHT(A25,3))</f>
        <v>CR04CARRED048</v>
      </c>
    </row>
    <row r="26" customFormat="false" ht="13" hidden="false" customHeight="false" outlineLevel="0" collapsed="false">
      <c r="A26" s="0" t="s">
        <v>91</v>
      </c>
      <c r="B26" s="0" t="str">
        <f aca="false">LEFT(A26,2)</f>
        <v>TY</v>
      </c>
      <c r="C26" s="0" t="str">
        <f aca="false">VLOOKUP(B26,O$5:P$10,2)</f>
        <v>Toyota</v>
      </c>
      <c r="D26" s="0" t="str">
        <f aca="false">MID(A26,5,3)</f>
        <v>COR</v>
      </c>
      <c r="E26" s="0" t="str">
        <f aca="false">VLOOKUP(D26,O$13:P$23,2)</f>
        <v>Corolla</v>
      </c>
      <c r="F26" s="2" t="str">
        <f aca="false">MID(A26,3,2)</f>
        <v>12</v>
      </c>
      <c r="G26" s="0" t="n">
        <f aca="false">IF(22-F26&lt;0,100-F26+22,22-F26)</f>
        <v>10</v>
      </c>
      <c r="H26" s="1" t="n">
        <v>29601.9</v>
      </c>
      <c r="I26" s="3" t="n">
        <f aca="false">H26/(G26+0.5)</f>
        <v>2819.22857142857</v>
      </c>
      <c r="J26" s="0" t="s">
        <v>23</v>
      </c>
      <c r="K26" s="0" t="s">
        <v>52</v>
      </c>
      <c r="L26" s="0" t="n">
        <v>100000</v>
      </c>
      <c r="M26" s="0" t="str">
        <f aca="false">IF(H26&lt;=L26,"Yes","No")</f>
        <v>Yes</v>
      </c>
      <c r="N26" s="0" t="str">
        <f aca="false">CONCATENATE(B26,F26,D26,UPPER(LEFT(J26,3)),RIGHT(A26,3))</f>
        <v>TY12CORBLA028</v>
      </c>
      <c r="O26" s="4"/>
    </row>
    <row r="27" customFormat="false" ht="13" hidden="false" customHeight="false" outlineLevel="0" collapsed="false">
      <c r="A27" s="0" t="s">
        <v>92</v>
      </c>
      <c r="B27" s="0" t="str">
        <f aca="false">LEFT(A27,2)</f>
        <v>FD</v>
      </c>
      <c r="C27" s="0" t="str">
        <f aca="false">VLOOKUP(B27,O$5:P$10,2)</f>
        <v>Ford</v>
      </c>
      <c r="D27" s="0" t="str">
        <f aca="false">MID(A27,5,3)</f>
        <v>FCS</v>
      </c>
      <c r="E27" s="0" t="str">
        <f aca="false">VLOOKUP(D27,O$13:P$23,2)</f>
        <v>Focus</v>
      </c>
      <c r="F27" s="2" t="str">
        <f aca="false">MID(A27,3,2)</f>
        <v>06</v>
      </c>
      <c r="G27" s="0" t="n">
        <f aca="false">IF(22-F27&lt;0,100-F27+22,22-F27)</f>
        <v>16</v>
      </c>
      <c r="H27" s="1" t="n">
        <v>46311.4</v>
      </c>
      <c r="I27" s="3" t="n">
        <f aca="false">H27/(G27+0.5)</f>
        <v>2806.75151515152</v>
      </c>
      <c r="J27" s="0" t="s">
        <v>15</v>
      </c>
      <c r="K27" s="0" t="s">
        <v>21</v>
      </c>
      <c r="L27" s="0" t="n">
        <v>75000</v>
      </c>
      <c r="M27" s="0" t="str">
        <f aca="false">IF(H27&lt;=L27,"Yes","No")</f>
        <v>Yes</v>
      </c>
      <c r="N27" s="0" t="str">
        <f aca="false">CONCATENATE(B27,F27,D27,UPPER(LEFT(J27,3)),RIGHT(A27,3))</f>
        <v>FD06FCSGRE006</v>
      </c>
    </row>
    <row r="28" customFormat="false" ht="13" hidden="false" customHeight="false" outlineLevel="0" collapsed="false">
      <c r="A28" s="0" t="s">
        <v>93</v>
      </c>
      <c r="B28" s="0" t="str">
        <f aca="false">LEFT(A28,2)</f>
        <v>FD</v>
      </c>
      <c r="C28" s="0" t="str">
        <f aca="false">VLOOKUP(B28,O$5:P$10,2)</f>
        <v>Ford</v>
      </c>
      <c r="D28" s="0" t="str">
        <f aca="false">MID(A28,5,3)</f>
        <v>MTG</v>
      </c>
      <c r="E28" s="0" t="str">
        <f aca="false">VLOOKUP(D28,O$13:P$23,2)</f>
        <v>Mustang</v>
      </c>
      <c r="F28" s="2" t="str">
        <f aca="false">MID(A28,3,2)</f>
        <v>06</v>
      </c>
      <c r="G28" s="0" t="n">
        <f aca="false">IF(22-F28&lt;0,100-F28+22,22-F28)</f>
        <v>16</v>
      </c>
      <c r="H28" s="1" t="n">
        <v>44974.8</v>
      </c>
      <c r="I28" s="3" t="n">
        <f aca="false">H28/(G28+0.5)</f>
        <v>2725.74545454545</v>
      </c>
      <c r="J28" s="0" t="s">
        <v>18</v>
      </c>
      <c r="K28" s="0" t="s">
        <v>94</v>
      </c>
      <c r="L28" s="0" t="n">
        <v>50000</v>
      </c>
      <c r="M28" s="0" t="str">
        <f aca="false">IF(H28&lt;=L28,"Yes","No")</f>
        <v>Yes</v>
      </c>
      <c r="N28" s="0" t="str">
        <f aca="false">CONCATENATE(B28,F28,D28,UPPER(LEFT(J28,3)),RIGHT(A28,3))</f>
        <v>FD06MTGWHI002</v>
      </c>
    </row>
    <row r="29" customFormat="false" ht="13" hidden="false" customHeight="false" outlineLevel="0" collapsed="false">
      <c r="A29" s="0" t="s">
        <v>95</v>
      </c>
      <c r="B29" s="0" t="str">
        <f aca="false">LEFT(A29,2)</f>
        <v>CR</v>
      </c>
      <c r="C29" s="0" t="str">
        <f aca="false">VLOOKUP(B29,O$5:P$10,2)</f>
        <v>Chrysler</v>
      </c>
      <c r="D29" s="0" t="str">
        <f aca="false">MID(A29,5,3)</f>
        <v>PTC</v>
      </c>
      <c r="E29" s="0" t="str">
        <f aca="false">VLOOKUP(D29,O$13:P$23,2)</f>
        <v>PT Cruiser</v>
      </c>
      <c r="F29" s="2" t="str">
        <f aca="false">MID(A29,3,2)</f>
        <v>07</v>
      </c>
      <c r="G29" s="0" t="n">
        <f aca="false">IF(22-F29&lt;0,100-F29+22,22-F29)</f>
        <v>15</v>
      </c>
      <c r="H29" s="1" t="n">
        <v>42074.2</v>
      </c>
      <c r="I29" s="3" t="n">
        <f aca="false">H29/(G29+0.5)</f>
        <v>2714.46451612903</v>
      </c>
      <c r="J29" s="0" t="s">
        <v>15</v>
      </c>
      <c r="K29" s="0" t="s">
        <v>28</v>
      </c>
      <c r="L29" s="0" t="n">
        <v>75000</v>
      </c>
      <c r="M29" s="0" t="str">
        <f aca="false">IF(H29&lt;=L29,"Yes","No")</f>
        <v>Yes</v>
      </c>
      <c r="N29" s="0" t="str">
        <f aca="false">CONCATENATE(B29,F29,D29,UPPER(LEFT(J29,3)),RIGHT(A29,3))</f>
        <v>CR07PTCGRE043</v>
      </c>
    </row>
    <row r="30" customFormat="false" ht="13" hidden="false" customHeight="false" outlineLevel="0" collapsed="false">
      <c r="A30" s="0" t="s">
        <v>96</v>
      </c>
      <c r="B30" s="0" t="str">
        <f aca="false">LEFT(A30,2)</f>
        <v>HO</v>
      </c>
      <c r="C30" s="0" t="str">
        <f aca="false">VLOOKUP(B30,O$5:P$10,2)</f>
        <v>Honda</v>
      </c>
      <c r="D30" s="0" t="str">
        <f aca="false">MID(A30,5,3)</f>
        <v>CIV</v>
      </c>
      <c r="E30" s="0" t="str">
        <f aca="false">VLOOKUP(D30,O$13:P$23,2)</f>
        <v>Civic</v>
      </c>
      <c r="F30" s="2" t="str">
        <f aca="false">MID(A30,3,2)</f>
        <v>10</v>
      </c>
      <c r="G30" s="0" t="n">
        <f aca="false">IF(22-F30&lt;0,100-F30+22,22-F30)</f>
        <v>12</v>
      </c>
      <c r="H30" s="1" t="n">
        <v>33477.2</v>
      </c>
      <c r="I30" s="3" t="n">
        <f aca="false">H30/(G30+0.5)</f>
        <v>2678.176</v>
      </c>
      <c r="J30" s="0" t="s">
        <v>23</v>
      </c>
      <c r="K30" s="0" t="s">
        <v>24</v>
      </c>
      <c r="L30" s="0" t="n">
        <v>75000</v>
      </c>
      <c r="M30" s="0" t="str">
        <f aca="false">IF(H30&lt;=L30,"Yes","No")</f>
        <v>Yes</v>
      </c>
      <c r="N30" s="0" t="str">
        <f aca="false">CONCATENATE(B30,F30,D30,UPPER(LEFT(J30,3)),RIGHT(A30,3))</f>
        <v>HO10CIVBLA033</v>
      </c>
    </row>
    <row r="31" customFormat="false" ht="13" hidden="false" customHeight="false" outlineLevel="0" collapsed="false">
      <c r="A31" s="0" t="s">
        <v>97</v>
      </c>
      <c r="B31" s="0" t="str">
        <f aca="false">LEFT(A31,2)</f>
        <v>HO</v>
      </c>
      <c r="C31" s="0" t="str">
        <f aca="false">VLOOKUP(B31,O$5:P$10,2)</f>
        <v>Honda</v>
      </c>
      <c r="D31" s="0" t="str">
        <f aca="false">MID(A31,5,3)</f>
        <v>CIV</v>
      </c>
      <c r="E31" s="0" t="str">
        <f aca="false">VLOOKUP(D31,O$13:P$23,2)</f>
        <v>Civic</v>
      </c>
      <c r="F31" s="2" t="str">
        <f aca="false">MID(A31,3,2)</f>
        <v>11</v>
      </c>
      <c r="G31" s="0" t="n">
        <f aca="false">IF(22-F31&lt;0,100-F31+22,22-F31)</f>
        <v>11</v>
      </c>
      <c r="H31" s="1" t="n">
        <v>30555.3</v>
      </c>
      <c r="I31" s="3" t="n">
        <f aca="false">H31/(G31+0.5)</f>
        <v>2656.98260869565</v>
      </c>
      <c r="J31" s="0" t="s">
        <v>23</v>
      </c>
      <c r="K31" s="0" t="s">
        <v>72</v>
      </c>
      <c r="L31" s="0" t="n">
        <v>75000</v>
      </c>
      <c r="M31" s="0" t="str">
        <f aca="false">IF(H31&lt;=L31,"Yes","No")</f>
        <v>Yes</v>
      </c>
      <c r="N31" s="0" t="str">
        <f aca="false">CONCATENATE(B31,F31,D31,UPPER(LEFT(J31,3)),RIGHT(A31,3))</f>
        <v>HO11CIVBLA034</v>
      </c>
    </row>
    <row r="32" customFormat="false" ht="13" hidden="false" customHeight="false" outlineLevel="0" collapsed="false">
      <c r="A32" s="0" t="s">
        <v>98</v>
      </c>
      <c r="B32" s="0" t="str">
        <f aca="false">LEFT(A32,2)</f>
        <v>FD</v>
      </c>
      <c r="C32" s="0" t="str">
        <f aca="false">VLOOKUP(B32,O$5:P$10,2)</f>
        <v>Ford</v>
      </c>
      <c r="D32" s="0" t="str">
        <f aca="false">MID(A32,5,3)</f>
        <v>FCS</v>
      </c>
      <c r="E32" s="0" t="str">
        <f aca="false">VLOOKUP(D32,O$13:P$23,2)</f>
        <v>Focus</v>
      </c>
      <c r="F32" s="2" t="str">
        <f aca="false">MID(A32,3,2)</f>
        <v>09</v>
      </c>
      <c r="G32" s="0" t="n">
        <f aca="false">IF(22-F32&lt;0,100-F32+22,22-F32)</f>
        <v>13</v>
      </c>
      <c r="H32" s="1" t="n">
        <v>35137</v>
      </c>
      <c r="I32" s="3" t="n">
        <f aca="false">H32/(G32+0.5)</f>
        <v>2602.74074074074</v>
      </c>
      <c r="J32" s="0" t="s">
        <v>23</v>
      </c>
      <c r="K32" s="0" t="s">
        <v>37</v>
      </c>
      <c r="L32" s="0" t="n">
        <v>75000</v>
      </c>
      <c r="M32" s="0" t="str">
        <f aca="false">IF(H32&lt;=L32,"Yes","No")</f>
        <v>Yes</v>
      </c>
      <c r="N32" s="0" t="str">
        <f aca="false">CONCATENATE(B32,F32,D32,UPPER(LEFT(J32,3)),RIGHT(A32,3))</f>
        <v>FD09FCSBLA008</v>
      </c>
    </row>
    <row r="33" customFormat="false" ht="13" hidden="false" customHeight="false" outlineLevel="0" collapsed="false">
      <c r="A33" s="0" t="s">
        <v>99</v>
      </c>
      <c r="B33" s="0" t="str">
        <f aca="false">LEFT(A33,2)</f>
        <v>FD</v>
      </c>
      <c r="C33" s="0" t="str">
        <f aca="false">VLOOKUP(B33,O$5:P$10,2)</f>
        <v>Ford</v>
      </c>
      <c r="D33" s="0" t="str">
        <f aca="false">MID(A33,5,3)</f>
        <v>MTG</v>
      </c>
      <c r="E33" s="0" t="str">
        <f aca="false">VLOOKUP(D33,O$13:P$23,2)</f>
        <v>Mustang</v>
      </c>
      <c r="F33" s="2" t="str">
        <f aca="false">MID(A33,3,2)</f>
        <v>08</v>
      </c>
      <c r="G33" s="0" t="n">
        <f aca="false">IF(22-F33&lt;0,100-F33+22,22-F33)</f>
        <v>14</v>
      </c>
      <c r="H33" s="1" t="n">
        <v>37558.8</v>
      </c>
      <c r="I33" s="3" t="n">
        <f aca="false">H33/(G33+0.5)</f>
        <v>2590.26206896552</v>
      </c>
      <c r="J33" s="0" t="s">
        <v>23</v>
      </c>
      <c r="K33" s="0" t="s">
        <v>50</v>
      </c>
      <c r="L33" s="0" t="n">
        <v>50000</v>
      </c>
      <c r="M33" s="0" t="str">
        <f aca="false">IF(H33&lt;=L33,"Yes","No")</f>
        <v>Yes</v>
      </c>
      <c r="N33" s="0" t="str">
        <f aca="false">CONCATENATE(B33,F33,D33,UPPER(LEFT(J33,3)),RIGHT(A33,3))</f>
        <v>FD08MTGBLA004</v>
      </c>
    </row>
    <row r="34" customFormat="false" ht="13" hidden="false" customHeight="false" outlineLevel="0" collapsed="false">
      <c r="A34" s="0" t="s">
        <v>100</v>
      </c>
      <c r="B34" s="0" t="str">
        <f aca="false">LEFT(A34,2)</f>
        <v>HY</v>
      </c>
      <c r="C34" s="0" t="str">
        <f aca="false">VLOOKUP(B34,O$5:P$10,2)</f>
        <v>Hyundai</v>
      </c>
      <c r="D34" s="0" t="str">
        <f aca="false">MID(A34,5,3)</f>
        <v>ELA</v>
      </c>
      <c r="E34" s="0" t="str">
        <f aca="false">VLOOKUP(D34,O$13:P$23,2)</f>
        <v>Elantra</v>
      </c>
      <c r="F34" s="2" t="str">
        <f aca="false">MID(A34,3,2)</f>
        <v>11</v>
      </c>
      <c r="G34" s="0" t="n">
        <f aca="false">IF(22-F34&lt;0,100-F34+22,22-F34)</f>
        <v>11</v>
      </c>
      <c r="H34" s="1" t="n">
        <v>29102.3</v>
      </c>
      <c r="I34" s="3" t="n">
        <f aca="false">H34/(G34+0.5)</f>
        <v>2530.6347826087</v>
      </c>
      <c r="J34" s="0" t="s">
        <v>23</v>
      </c>
      <c r="K34" s="0" t="s">
        <v>101</v>
      </c>
      <c r="L34" s="0" t="n">
        <v>100000</v>
      </c>
      <c r="M34" s="0" t="str">
        <f aca="false">IF(H34&lt;=L34,"Yes","No")</f>
        <v>Yes</v>
      </c>
      <c r="N34" s="0" t="str">
        <f aca="false">CONCATENATE(B34,F34,D34,UPPER(LEFT(J34,3)),RIGHT(A34,3))</f>
        <v>HY11ELABLA049</v>
      </c>
    </row>
    <row r="35" customFormat="false" ht="13" hidden="false" customHeight="false" outlineLevel="0" collapsed="false">
      <c r="A35" s="0" t="s">
        <v>102</v>
      </c>
      <c r="B35" s="0" t="str">
        <f aca="false">LEFT(A35,2)</f>
        <v>FD</v>
      </c>
      <c r="C35" s="0" t="str">
        <f aca="false">VLOOKUP(B35,O$5:P$10,2)</f>
        <v>Ford</v>
      </c>
      <c r="D35" s="0" t="str">
        <f aca="false">MID(A35,5,3)</f>
        <v>MTG</v>
      </c>
      <c r="E35" s="0" t="str">
        <f aca="false">VLOOKUP(D35,O$13:P$23,2)</f>
        <v>Mustang</v>
      </c>
      <c r="F35" s="2" t="str">
        <f aca="false">MID(A35,3,2)</f>
        <v>08</v>
      </c>
      <c r="G35" s="0" t="n">
        <f aca="false">IF(22-F35&lt;0,100-F35+22,22-F35)</f>
        <v>14</v>
      </c>
      <c r="H35" s="1" t="n">
        <v>36438.5</v>
      </c>
      <c r="I35" s="3" t="n">
        <f aca="false">H35/(G35+0.5)</f>
        <v>2513</v>
      </c>
      <c r="J35" s="0" t="s">
        <v>18</v>
      </c>
      <c r="K35" s="0" t="s">
        <v>45</v>
      </c>
      <c r="L35" s="0" t="n">
        <v>50000</v>
      </c>
      <c r="M35" s="0" t="str">
        <f aca="false">IF(H35&lt;=L35,"Yes","No")</f>
        <v>Yes</v>
      </c>
      <c r="N35" s="0" t="str">
        <f aca="false">CONCATENATE(B35,F35,D35,UPPER(LEFT(J35,3)),RIGHT(A35,3))</f>
        <v>FD08MTGWHI005</v>
      </c>
    </row>
    <row r="36" customFormat="false" ht="13" hidden="false" customHeight="false" outlineLevel="0" collapsed="false">
      <c r="A36" s="0" t="s">
        <v>103</v>
      </c>
      <c r="B36" s="0" t="str">
        <f aca="false">LEFT(A36,2)</f>
        <v>GM</v>
      </c>
      <c r="C36" s="0" t="str">
        <f aca="false">VLOOKUP(B36,O$5:P$10,2)</f>
        <v>General</v>
      </c>
      <c r="D36" s="0" t="str">
        <f aca="false">MID(A36,5,3)</f>
        <v>SLV</v>
      </c>
      <c r="E36" s="0" t="str">
        <f aca="false">VLOOKUP(D36,O$13:P$23,2)</f>
        <v>Silverado</v>
      </c>
      <c r="F36" s="2" t="str">
        <f aca="false">MID(A36,3,2)</f>
        <v>10</v>
      </c>
      <c r="G36" s="0" t="n">
        <f aca="false">IF(22-F36&lt;0,100-F36+22,22-F36)</f>
        <v>12</v>
      </c>
      <c r="H36" s="1" t="n">
        <v>31144.4</v>
      </c>
      <c r="I36" s="3" t="n">
        <f aca="false">H36/(G36+0.5)</f>
        <v>2491.552</v>
      </c>
      <c r="J36" s="0" t="s">
        <v>23</v>
      </c>
      <c r="K36" s="0" t="s">
        <v>56</v>
      </c>
      <c r="L36" s="0" t="n">
        <v>100000</v>
      </c>
      <c r="M36" s="0" t="str">
        <f aca="false">IF(H36&lt;=L36,"Yes","No")</f>
        <v>Yes</v>
      </c>
      <c r="N36" s="0" t="str">
        <f aca="false">CONCATENATE(B36,F36,D36,UPPER(LEFT(J36,3)),RIGHT(A36,3))</f>
        <v>GM10SLVBLA017</v>
      </c>
    </row>
    <row r="37" customFormat="false" ht="13" hidden="false" customHeight="false" outlineLevel="0" collapsed="false">
      <c r="A37" s="0" t="s">
        <v>104</v>
      </c>
      <c r="B37" s="0" t="str">
        <f aca="false">LEFT(A37,2)</f>
        <v>FD</v>
      </c>
      <c r="C37" s="0" t="str">
        <f aca="false">VLOOKUP(B37,O$5:P$10,2)</f>
        <v>Ford</v>
      </c>
      <c r="D37" s="0" t="str">
        <f aca="false">MID(A37,5,3)</f>
        <v>MTG</v>
      </c>
      <c r="E37" s="0" t="str">
        <f aca="false">VLOOKUP(D37,O$13:P$23,2)</f>
        <v>Mustang</v>
      </c>
      <c r="F37" s="2" t="str">
        <f aca="false">MID(A37,3,2)</f>
        <v>06</v>
      </c>
      <c r="G37" s="0" t="n">
        <f aca="false">IF(22-F37&lt;0,100-F37+22,22-F37)</f>
        <v>16</v>
      </c>
      <c r="H37" s="1" t="n">
        <v>40326.8</v>
      </c>
      <c r="I37" s="3" t="n">
        <f aca="false">H37/(G37+0.5)</f>
        <v>2444.04848484848</v>
      </c>
      <c r="J37" s="0" t="s">
        <v>23</v>
      </c>
      <c r="K37" s="0" t="s">
        <v>45</v>
      </c>
      <c r="L37" s="0" t="n">
        <v>50000</v>
      </c>
      <c r="M37" s="0" t="str">
        <f aca="false">IF(H37&lt;=L37,"Yes","No")</f>
        <v>Yes</v>
      </c>
      <c r="N37" s="0" t="str">
        <f aca="false">CONCATENATE(B37,F37,D37,UPPER(LEFT(J37,3)),RIGHT(A37,3))</f>
        <v>FD06MTGBLA001</v>
      </c>
    </row>
    <row r="38" customFormat="false" ht="13" hidden="false" customHeight="false" outlineLevel="0" collapsed="false">
      <c r="A38" s="0" t="s">
        <v>105</v>
      </c>
      <c r="B38" s="0" t="str">
        <f aca="false">LEFT(A38,2)</f>
        <v>CR</v>
      </c>
      <c r="C38" s="0" t="str">
        <f aca="false">VLOOKUP(B38,O$5:P$10,2)</f>
        <v>Chrysler</v>
      </c>
      <c r="D38" s="0" t="str">
        <f aca="false">MID(A38,5,3)</f>
        <v>PTC</v>
      </c>
      <c r="E38" s="0" t="str">
        <f aca="false">VLOOKUP(D38,O$13:P$23,2)</f>
        <v>PT Cruiser</v>
      </c>
      <c r="F38" s="2" t="str">
        <f aca="false">MID(A38,3,2)</f>
        <v>11</v>
      </c>
      <c r="G38" s="0" t="n">
        <f aca="false">IF(22-F38&lt;0,100-F38+22,22-F38)</f>
        <v>11</v>
      </c>
      <c r="H38" s="1" t="n">
        <v>27394.2</v>
      </c>
      <c r="I38" s="3" t="n">
        <f aca="false">H38/(G38+0.5)</f>
        <v>2382.10434782609</v>
      </c>
      <c r="J38" s="0" t="s">
        <v>23</v>
      </c>
      <c r="K38" s="0" t="s">
        <v>33</v>
      </c>
      <c r="L38" s="0" t="n">
        <v>75000</v>
      </c>
      <c r="M38" s="0" t="str">
        <f aca="false">IF(H38&lt;=L38,"Yes","No")</f>
        <v>Yes</v>
      </c>
      <c r="N38" s="0" t="str">
        <f aca="false">CONCATENATE(B38,F38,D38,UPPER(LEFT(J38,3)),RIGHT(A38,3))</f>
        <v>CR11PTCBLA044</v>
      </c>
    </row>
    <row r="39" customFormat="false" ht="13" hidden="false" customHeight="false" outlineLevel="0" collapsed="false">
      <c r="A39" s="0" t="s">
        <v>106</v>
      </c>
      <c r="B39" s="0" t="str">
        <f aca="false">LEFT(A39,2)</f>
        <v>FD</v>
      </c>
      <c r="C39" s="0" t="str">
        <f aca="false">VLOOKUP(B39,O$5:P$10,2)</f>
        <v>Ford</v>
      </c>
      <c r="D39" s="0" t="str">
        <f aca="false">MID(A39,5,3)</f>
        <v>FCS</v>
      </c>
      <c r="E39" s="0" t="str">
        <f aca="false">VLOOKUP(D39,O$13:P$23,2)</f>
        <v>Focus</v>
      </c>
      <c r="F39" s="2" t="str">
        <f aca="false">MID(A39,3,2)</f>
        <v>13</v>
      </c>
      <c r="G39" s="0" t="n">
        <f aca="false">IF(22-F39&lt;0,100-F39+22,22-F39)</f>
        <v>9</v>
      </c>
      <c r="H39" s="1" t="n">
        <v>22521.6</v>
      </c>
      <c r="I39" s="3" t="n">
        <f aca="false">H39/(G39+0.5)</f>
        <v>2370.6947368421</v>
      </c>
      <c r="J39" s="0" t="s">
        <v>23</v>
      </c>
      <c r="K39" s="0" t="s">
        <v>33</v>
      </c>
      <c r="L39" s="0" t="n">
        <v>75000</v>
      </c>
      <c r="M39" s="0" t="str">
        <f aca="false">IF(H39&lt;=L39,"Yes","No")</f>
        <v>Yes</v>
      </c>
      <c r="N39" s="0" t="str">
        <f aca="false">CONCATENATE(B39,F39,D39,UPPER(LEFT(J39,3)),RIGHT(A39,3))</f>
        <v>FD13FCSBLA012</v>
      </c>
    </row>
    <row r="40" customFormat="false" ht="13" hidden="false" customHeight="false" outlineLevel="0" collapsed="false">
      <c r="A40" s="0" t="s">
        <v>107</v>
      </c>
      <c r="B40" s="0" t="str">
        <f aca="false">LEFT(A40,2)</f>
        <v>HY</v>
      </c>
      <c r="C40" s="0" t="str">
        <f aca="false">VLOOKUP(B40,O$5:P$10,2)</f>
        <v>Hyundai</v>
      </c>
      <c r="D40" s="0" t="str">
        <f aca="false">MID(A40,5,3)</f>
        <v>ELA</v>
      </c>
      <c r="E40" s="0" t="str">
        <f aca="false">VLOOKUP(D40,O$13:P$23,2)</f>
        <v>Elantra</v>
      </c>
      <c r="F40" s="2" t="str">
        <f aca="false">MID(A40,3,2)</f>
        <v>13</v>
      </c>
      <c r="G40" s="0" t="n">
        <f aca="false">IF(22-F40&lt;0,100-F40+22,22-F40)</f>
        <v>9</v>
      </c>
      <c r="H40" s="1" t="n">
        <v>22188.5</v>
      </c>
      <c r="I40" s="3" t="n">
        <f aca="false">H40/(G40+0.5)</f>
        <v>2335.63157894737</v>
      </c>
      <c r="J40" s="0" t="s">
        <v>32</v>
      </c>
      <c r="K40" s="0" t="s">
        <v>21</v>
      </c>
      <c r="L40" s="0" t="n">
        <v>100000</v>
      </c>
      <c r="M40" s="0" t="str">
        <f aca="false">IF(H40&lt;=L40,"Yes","No")</f>
        <v>Yes</v>
      </c>
      <c r="N40" s="0" t="str">
        <f aca="false">CONCATENATE(B40,F40,D40,UPPER(LEFT(J40,3)),RIGHT(A40,3))</f>
        <v>HY13ELABLU052</v>
      </c>
    </row>
    <row r="41" customFormat="false" ht="13" hidden="false" customHeight="false" outlineLevel="0" collapsed="false">
      <c r="A41" s="0" t="s">
        <v>108</v>
      </c>
      <c r="B41" s="0" t="str">
        <f aca="false">LEFT(A41,2)</f>
        <v>HO</v>
      </c>
      <c r="C41" s="0" t="str">
        <f aca="false">VLOOKUP(B41,O$5:P$10,2)</f>
        <v>Honda</v>
      </c>
      <c r="D41" s="0" t="str">
        <f aca="false">MID(A41,5,3)</f>
        <v>CIV</v>
      </c>
      <c r="E41" s="0" t="str">
        <f aca="false">VLOOKUP(D41,O$13:P$23,2)</f>
        <v>Civic</v>
      </c>
      <c r="F41" s="2" t="str">
        <f aca="false">MID(A41,3,2)</f>
        <v>12</v>
      </c>
      <c r="G41" s="0" t="n">
        <f aca="false">IF(22-F41&lt;0,100-F41+22,22-F41)</f>
        <v>10</v>
      </c>
      <c r="H41" s="1" t="n">
        <v>24513.2</v>
      </c>
      <c r="I41" s="3" t="n">
        <f aca="false">H41/(G41+0.5)</f>
        <v>2334.59047619048</v>
      </c>
      <c r="J41" s="0" t="s">
        <v>23</v>
      </c>
      <c r="K41" s="0" t="s">
        <v>56</v>
      </c>
      <c r="L41" s="0" t="n">
        <v>75000</v>
      </c>
      <c r="M41" s="0" t="str">
        <f aca="false">IF(H41&lt;=L41,"Yes","No")</f>
        <v>Yes</v>
      </c>
      <c r="N41" s="0" t="str">
        <f aca="false">CONCATENATE(B41,F41,D41,UPPER(LEFT(J41,3)),RIGHT(A41,3))</f>
        <v>HO12CIVBLA035</v>
      </c>
    </row>
    <row r="42" customFormat="false" ht="13" hidden="false" customHeight="false" outlineLevel="0" collapsed="false">
      <c r="A42" s="0" t="s">
        <v>109</v>
      </c>
      <c r="B42" s="0" t="str">
        <f aca="false">LEFT(A42,2)</f>
        <v>HY</v>
      </c>
      <c r="C42" s="0" t="str">
        <f aca="false">VLOOKUP(B42,O$5:P$10,2)</f>
        <v>Hyundai</v>
      </c>
      <c r="D42" s="0" t="str">
        <f aca="false">MID(A42,5,3)</f>
        <v>ELA</v>
      </c>
      <c r="E42" s="0" t="str">
        <f aca="false">VLOOKUP(D42,O$13:P$23,2)</f>
        <v>Elantra</v>
      </c>
      <c r="F42" s="2" t="str">
        <f aca="false">MID(A42,3,2)</f>
        <v>13</v>
      </c>
      <c r="G42" s="0" t="n">
        <f aca="false">IF(22-F42&lt;0,100-F42+22,22-F42)</f>
        <v>9</v>
      </c>
      <c r="H42" s="1" t="n">
        <v>20223.9</v>
      </c>
      <c r="I42" s="3" t="n">
        <f aca="false">H42/(G42+0.5)</f>
        <v>2128.83157894737</v>
      </c>
      <c r="J42" s="0" t="s">
        <v>23</v>
      </c>
      <c r="K42" s="0" t="s">
        <v>89</v>
      </c>
      <c r="L42" s="0" t="n">
        <v>100000</v>
      </c>
      <c r="M42" s="0" t="str">
        <f aca="false">IF(H42&lt;=L42,"Yes","No")</f>
        <v>Yes</v>
      </c>
      <c r="N42" s="0" t="str">
        <f aca="false">CONCATENATE(B42,F42,D42,UPPER(LEFT(J42,3)),RIGHT(A42,3))</f>
        <v>HY13ELABLA051</v>
      </c>
    </row>
    <row r="43" customFormat="false" ht="13" hidden="false" customHeight="false" outlineLevel="0" collapsed="false">
      <c r="A43" s="0" t="s">
        <v>110</v>
      </c>
      <c r="B43" s="0" t="str">
        <f aca="false">LEFT(A43,2)</f>
        <v>HY</v>
      </c>
      <c r="C43" s="0" t="str">
        <f aca="false">VLOOKUP(B43,O$5:P$10,2)</f>
        <v>Hyundai</v>
      </c>
      <c r="D43" s="0" t="str">
        <f aca="false">MID(A43,5,3)</f>
        <v>ELA</v>
      </c>
      <c r="E43" s="0" t="str">
        <f aca="false">VLOOKUP(D43,O$13:P$23,2)</f>
        <v>Elantra</v>
      </c>
      <c r="F43" s="2" t="str">
        <f aca="false">MID(A43,3,2)</f>
        <v>12</v>
      </c>
      <c r="G43" s="0" t="n">
        <f aca="false">IF(22-F43&lt;0,100-F43+22,22-F43)</f>
        <v>10</v>
      </c>
      <c r="H43" s="1" t="n">
        <v>22282</v>
      </c>
      <c r="I43" s="3" t="n">
        <f aca="false">H43/(G43+0.5)</f>
        <v>2122.09523809524</v>
      </c>
      <c r="J43" s="0" t="s">
        <v>32</v>
      </c>
      <c r="K43" s="0" t="s">
        <v>94</v>
      </c>
      <c r="L43" s="0" t="n">
        <v>100000</v>
      </c>
      <c r="M43" s="0" t="str">
        <f aca="false">IF(H43&lt;=L43,"Yes","No")</f>
        <v>Yes</v>
      </c>
      <c r="N43" s="0" t="str">
        <f aca="false">CONCATENATE(B43,F43,D43,UPPER(LEFT(J43,3)),RIGHT(A43,3))</f>
        <v>HY12ELABLU050</v>
      </c>
    </row>
    <row r="44" customFormat="false" ht="13" hidden="false" customHeight="false" outlineLevel="0" collapsed="false">
      <c r="A44" s="0" t="s">
        <v>111</v>
      </c>
      <c r="B44" s="0" t="str">
        <f aca="false">LEFT(A44,2)</f>
        <v>GM</v>
      </c>
      <c r="C44" s="0" t="str">
        <f aca="false">VLOOKUP(B44,O$5:P$10,2)</f>
        <v>General</v>
      </c>
      <c r="D44" s="0" t="str">
        <f aca="false">MID(A44,5,3)</f>
        <v>CMR</v>
      </c>
      <c r="E44" s="0" t="str">
        <f aca="false">VLOOKUP(D44,O$13:P$23,2)</f>
        <v>Camero</v>
      </c>
      <c r="F44" s="2" t="str">
        <f aca="false">MID(A44,3,2)</f>
        <v>09</v>
      </c>
      <c r="G44" s="0" t="n">
        <f aca="false">IF(22-F44&lt;0,100-F44+22,22-F44)</f>
        <v>13</v>
      </c>
      <c r="H44" s="1" t="n">
        <v>28464.8</v>
      </c>
      <c r="I44" s="3" t="n">
        <f aca="false">H44/(G44+0.5)</f>
        <v>2108.5037037037</v>
      </c>
      <c r="J44" s="0" t="s">
        <v>18</v>
      </c>
      <c r="K44" s="0" t="s">
        <v>52</v>
      </c>
      <c r="L44" s="0" t="n">
        <v>100000</v>
      </c>
      <c r="M44" s="0" t="str">
        <f aca="false">IF(H44&lt;=L44,"Yes","No")</f>
        <v>Yes</v>
      </c>
      <c r="N44" s="0" t="str">
        <f aca="false">CONCATENATE(B44,F44,D44,UPPER(LEFT(J44,3)),RIGHT(A44,3))</f>
        <v>GM09CMRWHI014</v>
      </c>
    </row>
    <row r="45" customFormat="false" ht="13" hidden="false" customHeight="false" outlineLevel="0" collapsed="false">
      <c r="A45" s="0" t="s">
        <v>112</v>
      </c>
      <c r="B45" s="0" t="str">
        <f aca="false">LEFT(A45,2)</f>
        <v>TY</v>
      </c>
      <c r="C45" s="0" t="str">
        <f aca="false">VLOOKUP(B45,O$5:P$10,2)</f>
        <v>Toyota</v>
      </c>
      <c r="D45" s="0" t="str">
        <f aca="false">MID(A45,5,3)</f>
        <v>CAM</v>
      </c>
      <c r="E45" s="0" t="str">
        <f aca="false">VLOOKUP(D45,O$13:P$23,2)</f>
        <v>Camry</v>
      </c>
      <c r="F45" s="2" t="str">
        <f aca="false">MID(A45,3,2)</f>
        <v>12</v>
      </c>
      <c r="G45" s="0" t="n">
        <f aca="false">IF(22-F45&lt;0,100-F45+22,22-F45)</f>
        <v>10</v>
      </c>
      <c r="H45" s="1" t="n">
        <v>22128.2</v>
      </c>
      <c r="I45" s="3" t="n">
        <f aca="false">H45/(G45+0.5)</f>
        <v>2107.44761904762</v>
      </c>
      <c r="J45" s="0" t="s">
        <v>32</v>
      </c>
      <c r="K45" s="0" t="s">
        <v>16</v>
      </c>
      <c r="L45" s="0" t="n">
        <v>100000</v>
      </c>
      <c r="M45" s="0" t="str">
        <f aca="false">IF(H45&lt;=L45,"Yes","No")</f>
        <v>Yes</v>
      </c>
      <c r="N45" s="0" t="str">
        <f aca="false">CONCATENATE(B45,F45,D45,UPPER(LEFT(J45,3)),RIGHT(A45,3))</f>
        <v>TY12CAMBLU029</v>
      </c>
    </row>
    <row r="46" customFormat="false" ht="13" hidden="false" customHeight="false" outlineLevel="0" collapsed="false">
      <c r="A46" s="0" t="s">
        <v>113</v>
      </c>
      <c r="B46" s="0" t="str">
        <f aca="false">LEFT(A46,2)</f>
        <v>TY</v>
      </c>
      <c r="C46" s="0" t="str">
        <f aca="false">VLOOKUP(B46,O$5:P$10,2)</f>
        <v>Toyota</v>
      </c>
      <c r="D46" s="0" t="str">
        <f aca="false">MID(A46,5,3)</f>
        <v>COR</v>
      </c>
      <c r="E46" s="0" t="str">
        <f aca="false">VLOOKUP(D46,O$13:P$23,2)</f>
        <v>Corolla</v>
      </c>
      <c r="F46" s="2" t="str">
        <f aca="false">MID(A46,3,2)</f>
        <v>14</v>
      </c>
      <c r="G46" s="0" t="n">
        <f aca="false">IF(22-F46&lt;0,100-F46+22,22-F46)</f>
        <v>8</v>
      </c>
      <c r="H46" s="1" t="n">
        <v>17556.3</v>
      </c>
      <c r="I46" s="3" t="n">
        <f aca="false">H46/(G46+0.5)</f>
        <v>2065.44705882353</v>
      </c>
      <c r="J46" s="0" t="s">
        <v>32</v>
      </c>
      <c r="K46" s="0" t="s">
        <v>89</v>
      </c>
      <c r="L46" s="0" t="n">
        <v>100000</v>
      </c>
      <c r="M46" s="0" t="str">
        <f aca="false">IF(H46&lt;=L46,"Yes","No")</f>
        <v>Yes</v>
      </c>
      <c r="N46" s="0" t="str">
        <f aca="false">CONCATENATE(B46,F46,D46,UPPER(LEFT(J46,3)),RIGHT(A46,3))</f>
        <v>TY14CORBLU027</v>
      </c>
    </row>
    <row r="47" customFormat="false" ht="13" hidden="false" customHeight="false" outlineLevel="0" collapsed="false">
      <c r="A47" s="0" t="s">
        <v>114</v>
      </c>
      <c r="B47" s="0" t="str">
        <f aca="false">LEFT(A47,2)</f>
        <v>GM</v>
      </c>
      <c r="C47" s="0" t="str">
        <f aca="false">VLOOKUP(B47,O$5:P$10,2)</f>
        <v>General</v>
      </c>
      <c r="D47" s="0" t="str">
        <f aca="false">MID(A47,5,3)</f>
        <v>CMR</v>
      </c>
      <c r="E47" s="0" t="str">
        <f aca="false">VLOOKUP(D47,O$13:P$23,2)</f>
        <v>Camero</v>
      </c>
      <c r="F47" s="2" t="str">
        <f aca="false">MID(A47,3,2)</f>
        <v>12</v>
      </c>
      <c r="G47" s="0" t="n">
        <f aca="false">IF(22-F47&lt;0,100-F47+22,22-F47)</f>
        <v>10</v>
      </c>
      <c r="H47" s="1" t="n">
        <v>19421.1</v>
      </c>
      <c r="I47" s="3" t="n">
        <f aca="false">H47/(G47+0.5)</f>
        <v>1849.62857142857</v>
      </c>
      <c r="J47" s="0" t="s">
        <v>23</v>
      </c>
      <c r="K47" s="0" t="s">
        <v>19</v>
      </c>
      <c r="L47" s="0" t="n">
        <v>100000</v>
      </c>
      <c r="M47" s="0" t="str">
        <f aca="false">IF(H47&lt;=L47,"Yes","No")</f>
        <v>Yes</v>
      </c>
      <c r="N47" s="0" t="str">
        <f aca="false">CONCATENATE(B47,F47,D47,UPPER(LEFT(J47,3)),RIGHT(A47,3))</f>
        <v>GM12CMRBLA015</v>
      </c>
    </row>
    <row r="48" customFormat="false" ht="13" hidden="false" customHeight="false" outlineLevel="0" collapsed="false">
      <c r="A48" s="0" t="s">
        <v>115</v>
      </c>
      <c r="B48" s="0" t="str">
        <f aca="false">LEFT(A48,2)</f>
        <v>FD</v>
      </c>
      <c r="C48" s="0" t="str">
        <f aca="false">VLOOKUP(B48,O$5:P$10,2)</f>
        <v>Ford</v>
      </c>
      <c r="D48" s="0" t="str">
        <f aca="false">MID(A48,5,3)</f>
        <v>FCS</v>
      </c>
      <c r="E48" s="0" t="str">
        <f aca="false">VLOOKUP(D48,O$13:P$23,2)</f>
        <v>Focus</v>
      </c>
      <c r="F48" s="2" t="str">
        <f aca="false">MID(A48,3,2)</f>
        <v>12</v>
      </c>
      <c r="G48" s="0" t="n">
        <f aca="false">IF(22-F48&lt;0,100-F48+22,22-F48)</f>
        <v>10</v>
      </c>
      <c r="H48" s="1" t="n">
        <v>19341.7</v>
      </c>
      <c r="I48" s="3" t="n">
        <f aca="false">H48/(G48+0.5)</f>
        <v>1842.06666666667</v>
      </c>
      <c r="J48" s="0" t="s">
        <v>18</v>
      </c>
      <c r="K48" s="0" t="s">
        <v>116</v>
      </c>
      <c r="L48" s="0" t="n">
        <v>75000</v>
      </c>
      <c r="M48" s="0" t="str">
        <f aca="false">IF(H48&lt;=L48,"Yes","No")</f>
        <v>Yes</v>
      </c>
      <c r="N48" s="0" t="str">
        <f aca="false">CONCATENATE(B48,F48,D48,UPPER(LEFT(J48,3)),RIGHT(A48,3))</f>
        <v>FD12FCSWHI011</v>
      </c>
    </row>
    <row r="49" customFormat="false" ht="13" hidden="false" customHeight="false" outlineLevel="0" collapsed="false">
      <c r="A49" s="0" t="s">
        <v>117</v>
      </c>
      <c r="B49" s="0" t="str">
        <f aca="false">LEFT(A49,2)</f>
        <v>HO</v>
      </c>
      <c r="C49" s="0" t="str">
        <f aca="false">VLOOKUP(B49,O$5:P$10,2)</f>
        <v>Honda</v>
      </c>
      <c r="D49" s="0" t="str">
        <f aca="false">MID(A49,5,3)</f>
        <v>CIV</v>
      </c>
      <c r="E49" s="0" t="str">
        <f aca="false">VLOOKUP(D49,O$13:P$23,2)</f>
        <v>Civic</v>
      </c>
      <c r="F49" s="2" t="str">
        <f aca="false">MID(A49,3,2)</f>
        <v>10</v>
      </c>
      <c r="G49" s="0" t="n">
        <f aca="false">IF(22-F49&lt;0,100-F49+22,22-F49)</f>
        <v>12</v>
      </c>
      <c r="H49" s="1" t="n">
        <v>22573</v>
      </c>
      <c r="I49" s="3" t="n">
        <f aca="false">H49/(G49+0.5)</f>
        <v>1805.84</v>
      </c>
      <c r="J49" s="0" t="s">
        <v>32</v>
      </c>
      <c r="K49" s="0" t="s">
        <v>101</v>
      </c>
      <c r="L49" s="0" t="n">
        <v>75000</v>
      </c>
      <c r="M49" s="0" t="str">
        <f aca="false">IF(H49&lt;=L49,"Yes","No")</f>
        <v>Yes</v>
      </c>
      <c r="N49" s="0" t="str">
        <f aca="false">CONCATENATE(B49,F49,D49,UPPER(LEFT(J49,3)),RIGHT(A49,3))</f>
        <v>HO10CIVBLU032</v>
      </c>
    </row>
    <row r="50" customFormat="false" ht="13" hidden="false" customHeight="false" outlineLevel="0" collapsed="false">
      <c r="A50" s="0" t="s">
        <v>118</v>
      </c>
      <c r="B50" s="0" t="str">
        <f aca="false">LEFT(A50,2)</f>
        <v>GM</v>
      </c>
      <c r="C50" s="0" t="str">
        <f aca="false">VLOOKUP(B50,O$5:P$10,2)</f>
        <v>General</v>
      </c>
      <c r="D50" s="0" t="str">
        <f aca="false">MID(A50,5,3)</f>
        <v>CMR</v>
      </c>
      <c r="E50" s="0" t="str">
        <f aca="false">VLOOKUP(D50,O$13:P$23,2)</f>
        <v>Camero</v>
      </c>
      <c r="F50" s="2" t="str">
        <f aca="false">MID(A50,3,2)</f>
        <v>14</v>
      </c>
      <c r="G50" s="0" t="n">
        <f aca="false">IF(22-F50&lt;0,100-F50+22,22-F50)</f>
        <v>8</v>
      </c>
      <c r="H50" s="1" t="n">
        <v>14289.6</v>
      </c>
      <c r="I50" s="3" t="n">
        <f aca="false">H50/(G50+0.5)</f>
        <v>1681.12941176471</v>
      </c>
      <c r="J50" s="0" t="s">
        <v>18</v>
      </c>
      <c r="K50" s="0" t="s">
        <v>101</v>
      </c>
      <c r="L50" s="0" t="n">
        <v>100000</v>
      </c>
      <c r="M50" s="0" t="str">
        <f aca="false">IF(H50&lt;=L50,"Yes","No")</f>
        <v>Yes</v>
      </c>
      <c r="N50" s="0" t="str">
        <f aca="false">CONCATENATE(B50,F50,D50,UPPER(LEFT(J50,3)),RIGHT(A50,3))</f>
        <v>GM14CMRWHI016</v>
      </c>
    </row>
    <row r="51" customFormat="false" ht="13" hidden="false" customHeight="false" outlineLevel="0" collapsed="false">
      <c r="A51" s="0" t="s">
        <v>119</v>
      </c>
      <c r="B51" s="0" t="str">
        <f aca="false">LEFT(A51,2)</f>
        <v>HO</v>
      </c>
      <c r="C51" s="0" t="str">
        <f aca="false">VLOOKUP(B51,O$5:P$10,2)</f>
        <v>Honda</v>
      </c>
      <c r="D51" s="0" t="str">
        <f aca="false">MID(A51,5,3)</f>
        <v>CIV</v>
      </c>
      <c r="E51" s="0" t="str">
        <f aca="false">VLOOKUP(D51,O$13:P$23,2)</f>
        <v>Civic</v>
      </c>
      <c r="F51" s="2" t="str">
        <f aca="false">MID(A51,3,2)</f>
        <v>13</v>
      </c>
      <c r="G51" s="0" t="n">
        <f aca="false">IF(22-F51&lt;0,100-F51+22,22-F51)</f>
        <v>9</v>
      </c>
      <c r="H51" s="1" t="n">
        <v>13867.6</v>
      </c>
      <c r="I51" s="3" t="n">
        <f aca="false">H51/(G51+0.5)</f>
        <v>1459.74736842105</v>
      </c>
      <c r="J51" s="0" t="s">
        <v>23</v>
      </c>
      <c r="K51" s="0" t="s">
        <v>16</v>
      </c>
      <c r="L51" s="0" t="n">
        <v>75000</v>
      </c>
      <c r="M51" s="0" t="str">
        <f aca="false">IF(H51&lt;=L51,"Yes","No")</f>
        <v>Yes</v>
      </c>
      <c r="N51" s="0" t="str">
        <f aca="false">CONCATENATE(B51,F51,D51,UPPER(LEFT(J51,3)),RIGHT(A51,3))</f>
        <v>HO13CIVBLA036</v>
      </c>
    </row>
    <row r="52" customFormat="false" ht="13" hidden="false" customHeight="false" outlineLevel="0" collapsed="false">
      <c r="A52" s="0" t="s">
        <v>120</v>
      </c>
      <c r="B52" s="0" t="str">
        <f aca="false">LEFT(A52,2)</f>
        <v>FD</v>
      </c>
      <c r="C52" s="0" t="str">
        <f aca="false">VLOOKUP(B52,O$5:P$10,2)</f>
        <v>Ford</v>
      </c>
      <c r="D52" s="0" t="str">
        <f aca="false">MID(A52,5,3)</f>
        <v>FCS</v>
      </c>
      <c r="E52" s="0" t="str">
        <f aca="false">VLOOKUP(D52,O$13:P$23,2)</f>
        <v>Focus</v>
      </c>
      <c r="F52" s="2" t="str">
        <f aca="false">MID(A52,3,2)</f>
        <v>13</v>
      </c>
      <c r="G52" s="0" t="n">
        <f aca="false">IF(22-F52&lt;0,100-F52+22,22-F52)</f>
        <v>9</v>
      </c>
      <c r="H52" s="1" t="n">
        <v>13682.9</v>
      </c>
      <c r="I52" s="3" t="n">
        <f aca="false">H52/(G52+0.5)</f>
        <v>1440.30526315789</v>
      </c>
      <c r="J52" s="0" t="s">
        <v>23</v>
      </c>
      <c r="K52" s="0" t="s">
        <v>41</v>
      </c>
      <c r="L52" s="0" t="n">
        <v>75000</v>
      </c>
      <c r="M52" s="0" t="str">
        <f aca="false">IF(H52&lt;=L52,"Yes","No")</f>
        <v>Yes</v>
      </c>
      <c r="N52" s="0" t="str">
        <f aca="false">CONCATENATE(B52,F52,D52,UPPER(LEFT(J52,3)),RIGHT(A52,3))</f>
        <v>FD13FCSBLA013</v>
      </c>
    </row>
    <row r="53" customFormat="false" ht="13" hidden="false" customHeight="false" outlineLevel="0" collapsed="false">
      <c r="A53" s="0" t="s">
        <v>121</v>
      </c>
      <c r="B53" s="0" t="str">
        <f aca="false">LEFT(A53,2)</f>
        <v>HO</v>
      </c>
      <c r="C53" s="0" t="str">
        <f aca="false">VLOOKUP(B53,O$5:P$10,2)</f>
        <v>Honda</v>
      </c>
      <c r="D53" s="0" t="str">
        <f aca="false">MID(A53,5,3)</f>
        <v>ODY</v>
      </c>
      <c r="E53" s="0" t="str">
        <f aca="false">VLOOKUP(D53,O$13:P$23,2)</f>
        <v>Odyssey</v>
      </c>
      <c r="F53" s="2" t="str">
        <f aca="false">MID(A53,3,2)</f>
        <v>14</v>
      </c>
      <c r="G53" s="0" t="n">
        <f aca="false">IF(22-F53&lt;0,100-F53+22,22-F53)</f>
        <v>8</v>
      </c>
      <c r="H53" s="1" t="n">
        <v>3708.1</v>
      </c>
      <c r="I53" s="3" t="n">
        <f aca="false">H53/(G53+0.5)</f>
        <v>436.247058823529</v>
      </c>
      <c r="J53" s="0" t="s">
        <v>23</v>
      </c>
      <c r="K53" s="0" t="s">
        <v>94</v>
      </c>
      <c r="L53" s="0" t="n">
        <v>100000</v>
      </c>
      <c r="M53" s="0" t="str">
        <f aca="false">IF(H53&lt;=L53,"Yes","No")</f>
        <v>Yes</v>
      </c>
      <c r="N53" s="0" t="str">
        <f aca="false">CONCATENATE(B53,F53,D53,UPPER(LEFT(J53,3)),RIGHT(A53,3))</f>
        <v>HO14ODYBLA041</v>
      </c>
    </row>
  </sheetData>
  <conditionalFormatting sqref="I1:I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10</v>
      </c>
      <c r="B1" s="6" t="s">
        <v>122</v>
      </c>
    </row>
    <row r="2" customFormat="false" ht="12.8" hidden="false" customHeight="false" outlineLevel="0" collapsed="false">
      <c r="A2" s="7" t="s">
        <v>19</v>
      </c>
      <c r="B2" s="8" t="n">
        <v>144647.7</v>
      </c>
    </row>
    <row r="3" customFormat="false" ht="12.8" hidden="false" customHeight="false" outlineLevel="0" collapsed="false">
      <c r="A3" s="9" t="s">
        <v>16</v>
      </c>
      <c r="B3" s="10" t="n">
        <v>150656.4</v>
      </c>
    </row>
    <row r="4" customFormat="false" ht="12.8" hidden="false" customHeight="false" outlineLevel="0" collapsed="false">
      <c r="A4" s="9" t="s">
        <v>21</v>
      </c>
      <c r="B4" s="10" t="n">
        <v>154427.9</v>
      </c>
    </row>
    <row r="5" customFormat="false" ht="12.8" hidden="false" customHeight="false" outlineLevel="0" collapsed="false">
      <c r="A5" s="9" t="s">
        <v>28</v>
      </c>
      <c r="B5" s="10" t="n">
        <v>179986</v>
      </c>
    </row>
    <row r="6" customFormat="false" ht="12.8" hidden="false" customHeight="false" outlineLevel="0" collapsed="false">
      <c r="A6" s="9" t="s">
        <v>37</v>
      </c>
      <c r="B6" s="10" t="n">
        <v>143640.7</v>
      </c>
    </row>
    <row r="7" customFormat="false" ht="12.8" hidden="false" customHeight="false" outlineLevel="0" collapsed="false">
      <c r="A7" s="9" t="s">
        <v>56</v>
      </c>
      <c r="B7" s="10" t="n">
        <v>135078.2</v>
      </c>
    </row>
    <row r="8" customFormat="false" ht="12.8" hidden="false" customHeight="false" outlineLevel="0" collapsed="false">
      <c r="A8" s="9" t="s">
        <v>50</v>
      </c>
      <c r="B8" s="10" t="n">
        <v>184693.8</v>
      </c>
    </row>
    <row r="9" customFormat="false" ht="12.8" hidden="false" customHeight="false" outlineLevel="0" collapsed="false">
      <c r="A9" s="9" t="s">
        <v>72</v>
      </c>
      <c r="B9" s="10" t="n">
        <v>127731.3</v>
      </c>
    </row>
    <row r="10" customFormat="false" ht="12.8" hidden="false" customHeight="false" outlineLevel="0" collapsed="false">
      <c r="A10" s="9" t="s">
        <v>94</v>
      </c>
      <c r="B10" s="10" t="n">
        <v>70964.9</v>
      </c>
    </row>
    <row r="11" customFormat="false" ht="12.8" hidden="false" customHeight="false" outlineLevel="0" collapsed="false">
      <c r="A11" s="9" t="s">
        <v>89</v>
      </c>
      <c r="B11" s="10" t="n">
        <v>65315</v>
      </c>
    </row>
    <row r="12" customFormat="false" ht="12.8" hidden="false" customHeight="false" outlineLevel="0" collapsed="false">
      <c r="A12" s="9" t="s">
        <v>41</v>
      </c>
      <c r="B12" s="10" t="n">
        <v>138561.5</v>
      </c>
    </row>
    <row r="13" customFormat="false" ht="12.8" hidden="false" customHeight="false" outlineLevel="0" collapsed="false">
      <c r="A13" s="9" t="s">
        <v>52</v>
      </c>
      <c r="B13" s="10" t="n">
        <v>141229.4</v>
      </c>
    </row>
    <row r="14" customFormat="false" ht="12.8" hidden="false" customHeight="false" outlineLevel="0" collapsed="false">
      <c r="A14" s="9" t="s">
        <v>45</v>
      </c>
      <c r="B14" s="10" t="n">
        <v>305432.4</v>
      </c>
    </row>
    <row r="15" customFormat="false" ht="12.8" hidden="false" customHeight="false" outlineLevel="0" collapsed="false">
      <c r="A15" s="9" t="s">
        <v>24</v>
      </c>
      <c r="B15" s="10" t="n">
        <v>177713.9</v>
      </c>
    </row>
    <row r="16" customFormat="false" ht="12.8" hidden="false" customHeight="false" outlineLevel="0" collapsed="false">
      <c r="A16" s="9" t="s">
        <v>101</v>
      </c>
      <c r="B16" s="10" t="n">
        <v>65964.9</v>
      </c>
    </row>
    <row r="17" customFormat="false" ht="12.8" hidden="false" customHeight="false" outlineLevel="0" collapsed="false">
      <c r="A17" s="9" t="s">
        <v>33</v>
      </c>
      <c r="B17" s="10" t="n">
        <v>130601.6</v>
      </c>
    </row>
    <row r="18" customFormat="false" ht="12.8" hidden="false" customHeight="false" outlineLevel="0" collapsed="false">
      <c r="A18" s="9" t="s">
        <v>116</v>
      </c>
      <c r="B18" s="11" t="n">
        <v>19341.7</v>
      </c>
    </row>
    <row r="19" customFormat="false" ht="12.8" hidden="false" customHeight="false" outlineLevel="0" collapsed="false">
      <c r="A19" s="12" t="s">
        <v>123</v>
      </c>
      <c r="B19" s="13" t="n">
        <v>2335987.3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2022-08-08T18:50:57Z</dcterms:modified>
  <cp:revision>4</cp:revision>
  <dc:subject/>
  <dc:title/>
</cp:coreProperties>
</file>