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PT-GARIAHAT ROAD-KOLKATA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4000441961</v>
      </c>
      <c r="C5" s="50" t="inlineStr">
        <is>
          <t>PT-GARIAHAT ROAD-KOLKATA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4000441961</v>
      </c>
      <c r="B6" s="48" t="n">
        <v>4000441961</v>
      </c>
      <c r="C6" s="49" t="n">
        <v>4000441961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VLOOKUP(B8,'C:\C-BIA\PurchaseOrder\Week\Master Files\[Item Master.xlsx]Item Master'!$A:$S,19,FALSE)</f>
        <v/>
      </c>
      <c r="B8" s="46" t="n">
        <v>7613108917083</v>
      </c>
      <c r="C8" s="27">
        <f>VLOOKUP(B8,'C:\C-BIA\PurchaseOrder\Week\Master Files\[Item Master.xlsx]Item Master'!$A:$C,3,FALSE)</f>
        <v/>
      </c>
      <c r="D8" s="9">
        <f>VLOOKUP(B8,'C:\C-BIA\PurchaseOrder\Week\Master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VLOOKUP(B8,'C:\C-BIA\PurchaseOrder\Week\Master Files\[Item Master.xlsx]Item Master'!$A:$M,13,FALSE)</f>
        <v/>
      </c>
      <c r="I8" s="27" t="n">
        <v>0</v>
      </c>
      <c r="J8" s="29">
        <f>VLOOKUP(B8,C:\C-BIA\PurchaseOrder\Week\PivotTable\[PivotTableoutput2.xlsx]Sheet1'!$A:$X,24,FALSE)</f>
        <v/>
      </c>
      <c r="K8" s="27">
        <f>J8-G8</f>
        <v/>
      </c>
      <c r="L8" s="30">
        <f>VLOOKUP(B8,'C:\C-BIA\PurchaseOrder\Week\Master Files\[Location 2 Master.xlsx]Sheet1'!$A:$C,3,FALSE)</f>
        <v/>
      </c>
      <c r="M8" s="30">
        <f>VLOOKUP(B8,'C:\C-BIA\PurchaseOrder\Week\Master Files\[Location 2 Master.xlsx]Sheet1'!$A:$D,4,FALSE)</f>
        <v/>
      </c>
      <c r="N8" s="31">
        <f>VLOOKUP(B8,'C:\C-BIA\PurchaseOrder\Week\Master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VLOOKUP(B9,'C:\C-BIA\PurchaseOrder\Week\Master Files\[Item Master.xlsx]Item Master'!$A:$S,19,FALSE)</f>
        <v/>
      </c>
      <c r="B9" s="46" t="n">
        <v>7613109479665</v>
      </c>
      <c r="C9" s="27">
        <f>VLOOKUP(B9,'C:\C-BIA\PurchaseOrder\Week\Master Files\[Item Master.xlsx]Item Master'!$A:$C,3,FALSE)</f>
        <v/>
      </c>
      <c r="D9" s="9">
        <f>VLOOKUP(B9,'C:\C-BIA\PurchaseOrder\Week\Master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VLOOKUP(B9,'C:\C-BIA\PurchaseOrder\Week\Master Files\[Item Master.xlsx]Item Master'!$A:$M,13,FALSE)</f>
        <v/>
      </c>
      <c r="I9" s="27" t="n">
        <v>0</v>
      </c>
      <c r="J9" s="29">
        <f>VLOOKUP(B9,C:\C-BIA\PurchaseOrder\Week\PivotTable\[PivotTableoutput2.xlsx]Sheet1'!$A:$X,24,FALSE)</f>
        <v/>
      </c>
      <c r="K9" s="27">
        <f>J9-G9</f>
        <v/>
      </c>
      <c r="L9" s="30">
        <f>VLOOKUP(B9,'C:\C-BIA\PurchaseOrder\Week\Master Files\[Location 2 Master.xlsx]Sheet1'!$A:$C,3,FALSE)</f>
        <v/>
      </c>
      <c r="M9" s="30">
        <f>VLOOKUP(B9,'C:\C-BIA\PurchaseOrder\Week\Master Files\[Location 2 Master.xlsx]Sheet1'!$A:$D,4,FALSE)</f>
        <v/>
      </c>
      <c r="N9" s="31">
        <f>VLOOKUP(B9,'C:\C-BIA\PurchaseOrder\Week\Master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VLOOKUP(B10,'C:\C-BIA\PurchaseOrder\Week\Master Files\[Item Master.xlsx]Item Master'!$A:$S,19,FALSE)</f>
        <v/>
      </c>
      <c r="B10" s="46" t="n">
        <v>7613109479672</v>
      </c>
      <c r="C10" s="27">
        <f>VLOOKUP(B10,'C:\C-BIA\PurchaseOrder\Week\Master Files\[Item Master.xlsx]Item Master'!$A:$C,3,FALSE)</f>
        <v/>
      </c>
      <c r="D10" s="9">
        <f>VLOOKUP(B10,'C:\C-BIA\PurchaseOrder\Week\Master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VLOOKUP(B10,'C:\C-BIA\PurchaseOrder\Week\Master Files\[Item Master.xlsx]Item Master'!$A:$M,13,FALSE)</f>
        <v/>
      </c>
      <c r="I10" s="27" t="n">
        <v>0</v>
      </c>
      <c r="J10" s="29">
        <f>VLOOKUP(B10,C:\C-BIA\PurchaseOrder\Week\PivotTable\[PivotTableoutput2.xlsx]Sheet1'!$A:$X,24,FALSE)</f>
        <v/>
      </c>
      <c r="K10" s="27">
        <f>J10-G10</f>
        <v/>
      </c>
      <c r="L10" s="30">
        <f>VLOOKUP(B10,'C:\C-BIA\PurchaseOrder\Week\Master Files\[Location 2 Master.xlsx]Sheet1'!$A:$C,3,FALSE)</f>
        <v/>
      </c>
      <c r="M10" s="30">
        <f>VLOOKUP(B10,'C:\C-BIA\PurchaseOrder\Week\Master Files\[Location 2 Master.xlsx]Sheet1'!$A:$D,4,FALSE)</f>
        <v/>
      </c>
      <c r="N10" s="31">
        <f>VLOOKUP(B10,'C:\C-BIA\PurchaseOrder\Week\Master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VLOOKUP(B11,'C:\C-BIA\PurchaseOrder\Week\Master Files\[Item Master.xlsx]Item Master'!$A:$S,19,FALSE)</f>
        <v/>
      </c>
      <c r="B11" s="46" t="n">
        <v>7613109479689</v>
      </c>
      <c r="C11" s="27">
        <f>VLOOKUP(B11,'C:\C-BIA\PurchaseOrder\Week\Master Files\[Item Master.xlsx]Item Master'!$A:$C,3,FALSE)</f>
        <v/>
      </c>
      <c r="D11" s="9">
        <f>VLOOKUP(B11,'C:\C-BIA\PurchaseOrder\Week\Master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VLOOKUP(B11,'C:\C-BIA\PurchaseOrder\Week\Master Files\[Item Master.xlsx]Item Master'!$A:$M,13,FALSE)</f>
        <v/>
      </c>
      <c r="I11" s="27" t="n">
        <v>0</v>
      </c>
      <c r="J11" s="29">
        <f>VLOOKUP(B11,C:\C-BIA\PurchaseOrder\Week\PivotTable\[PivotTableoutput2.xlsx]Sheet1'!$A:$X,24,FALSE)</f>
        <v/>
      </c>
      <c r="K11" s="27">
        <f>J11-G11</f>
        <v/>
      </c>
      <c r="L11" s="30">
        <f>VLOOKUP(B11,'C:\C-BIA\PurchaseOrder\Week\Master Files\[Location 2 Master.xlsx]Sheet1'!$A:$C,3,FALSE)</f>
        <v/>
      </c>
      <c r="M11" s="30">
        <f>VLOOKUP(B11,'C:\C-BIA\PurchaseOrder\Week\Master Files\[Location 2 Master.xlsx]Sheet1'!$A:$D,4,FALSE)</f>
        <v/>
      </c>
      <c r="N11" s="31">
        <f>VLOOKUP(B11,'C:\C-BIA\PurchaseOrder\Week\Master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VLOOKUP(B12,'C:\C-BIA\PurchaseOrder\Week\Master Files\[Item Master.xlsx]Item Master'!$A:$S,19,FALSE)</f>
        <v/>
      </c>
      <c r="B12" s="46" t="n">
        <v>7613109501403</v>
      </c>
      <c r="C12" s="27">
        <f>VLOOKUP(B12,'C:\C-BIA\PurchaseOrder\Week\Master Files\[Item Master.xlsx]Item Master'!$A:$C,3,FALSE)</f>
        <v/>
      </c>
      <c r="D12" s="9">
        <f>VLOOKUP(B12,'C:\C-BIA\PurchaseOrder\Week\Master Files\[Item Master.xlsx]Item Master'!$A:$B,2,FALSE)</f>
        <v/>
      </c>
      <c r="E12" s="47" t="n">
        <v>2</v>
      </c>
      <c r="F12" s="47" t="n">
        <v>2</v>
      </c>
      <c r="G12" s="9" t="n">
        <v>0</v>
      </c>
      <c r="H12" s="27">
        <f>VLOOKUP(B12,'C:\C-BIA\PurchaseOrder\Week\Master Files\[Item Master.xlsx]Item Master'!$A:$M,13,FALSE)</f>
        <v/>
      </c>
      <c r="I12" s="27" t="n">
        <v>0</v>
      </c>
      <c r="J12" s="29">
        <f>VLOOKUP(B12,C:\C-BIA\PurchaseOrder\Week\PivotTable\[PivotTableoutput2.xlsx]Sheet1'!$A:$X,24,FALSE)</f>
        <v/>
      </c>
      <c r="K12" s="27">
        <f>J12-G12</f>
        <v/>
      </c>
      <c r="L12" s="30">
        <f>VLOOKUP(B12,'C:\C-BIA\PurchaseOrder\Week\Master Files\[Location 2 Master.xlsx]Sheet1'!$A:$C,3,FALSE)</f>
        <v/>
      </c>
      <c r="M12" s="30">
        <f>VLOOKUP(B12,'C:\C-BIA\PurchaseOrder\Week\Master Files\[Location 2 Master.xlsx]Sheet1'!$A:$D,4,FALSE)</f>
        <v/>
      </c>
      <c r="N12" s="31">
        <f>VLOOKUP(B12,'C:\C-BIA\PurchaseOrder\Week\Master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VLOOKUP(B13,'C:\C-BIA\PurchaseOrder\Week\Master Files\[Item Master.xlsx]Item Master'!$A:$S,19,FALSE)</f>
        <v/>
      </c>
      <c r="B13" s="46" t="n">
        <v>7613109501458</v>
      </c>
      <c r="C13" s="27">
        <f>VLOOKUP(B13,'C:\C-BIA\PurchaseOrder\Week\Master Files\[Item Master.xlsx]Item Master'!$A:$C,3,FALSE)</f>
        <v/>
      </c>
      <c r="D13" s="9">
        <f>VLOOKUP(B13,'C:\C-BIA\PurchaseOrder\Week\Master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VLOOKUP(B13,'C:\C-BIA\PurchaseOrder\Week\Master Files\[Item Master.xlsx]Item Master'!$A:$M,13,FALSE)</f>
        <v/>
      </c>
      <c r="I13" s="27" t="n">
        <v>0</v>
      </c>
      <c r="J13" s="29">
        <f>VLOOKUP(B13,C:\C-BIA\PurchaseOrder\Week\PivotTable\[PivotTableoutput2.xlsx]Sheet1'!$A:$X,24,FALSE)</f>
        <v/>
      </c>
      <c r="K13" s="27">
        <f>J13-G13</f>
        <v/>
      </c>
      <c r="L13" s="30">
        <f>VLOOKUP(B13,'C:\C-BIA\PurchaseOrder\Week\Master Files\[Location 2 Master.xlsx]Sheet1'!$A:$C,3,FALSE)</f>
        <v/>
      </c>
      <c r="M13" s="30">
        <f>VLOOKUP(B13,'C:\C-BIA\PurchaseOrder\Week\Master Files\[Location 2 Master.xlsx]Sheet1'!$A:$D,4,FALSE)</f>
        <v/>
      </c>
      <c r="N13" s="31">
        <f>VLOOKUP(B13,'C:\C-BIA\PurchaseOrder\Week\Master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VLOOKUP(B14,'C:\C-BIA\PurchaseOrder\Week\Master Files\[Item Master.xlsx]Item Master'!$A:$S,19,FALSE)</f>
        <v/>
      </c>
      <c r="B14" s="46" t="n">
        <v>7613109501465</v>
      </c>
      <c r="C14" s="27">
        <f>VLOOKUP(B14,'C:\C-BIA\PurchaseOrder\Week\Master Files\[Item Master.xlsx]Item Master'!$A:$C,3,FALSE)</f>
        <v/>
      </c>
      <c r="D14" s="9">
        <f>VLOOKUP(B14,'C:\C-BIA\PurchaseOrder\Week\Master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VLOOKUP(B14,'C:\C-BIA\PurchaseOrder\Week\Master Files\[Item Master.xlsx]Item Master'!$A:$M,13,FALSE)</f>
        <v/>
      </c>
      <c r="I14" s="27" t="n">
        <v>0</v>
      </c>
      <c r="J14" s="29">
        <f>VLOOKUP(B14,C:\C-BIA\PurchaseOrder\Week\PivotTable\[PivotTableoutput2.xlsx]Sheet1'!$A:$X,24,FALSE)</f>
        <v/>
      </c>
      <c r="K14" s="27">
        <f>J14-G14</f>
        <v/>
      </c>
      <c r="L14" s="30">
        <f>VLOOKUP(B14,'C:\C-BIA\PurchaseOrder\Week\Master Files\[Location 2 Master.xlsx]Sheet1'!$A:$C,3,FALSE)</f>
        <v/>
      </c>
      <c r="M14" s="30">
        <f>VLOOKUP(B14,'C:\C-BIA\PurchaseOrder\Week\Master Files\[Location 2 Master.xlsx]Sheet1'!$A:$D,4,FALSE)</f>
        <v/>
      </c>
      <c r="N14" s="31">
        <f>VLOOKUP(B14,'C:\C-BIA\PurchaseOrder\Week\Master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VLOOKUP(B15,'C:\C-BIA\PurchaseOrder\Week\Master Files\[Item Master.xlsx]Item Master'!$A:$S,19,FALSE)</f>
        <v/>
      </c>
      <c r="B15" s="46" t="n">
        <v>7613109951918</v>
      </c>
      <c r="C15" s="27">
        <f>VLOOKUP(B15,'C:\C-BIA\PurchaseOrder\Week\Master Files\[Item Master.xlsx]Item Master'!$A:$C,3,FALSE)</f>
        <v/>
      </c>
      <c r="D15" s="9">
        <f>VLOOKUP(B15,'C:\C-BIA\PurchaseOrder\Week\Master Files\[Item Master.xlsx]Item Master'!$A:$B,2,FALSE)</f>
        <v/>
      </c>
      <c r="E15" s="47" t="n">
        <v>2</v>
      </c>
      <c r="F15" s="47" t="n">
        <v>2</v>
      </c>
      <c r="G15" s="9" t="n">
        <v>0</v>
      </c>
      <c r="H15" s="27">
        <f>VLOOKUP(B15,'C:\C-BIA\PurchaseOrder\Week\Master Files\[Item Master.xlsx]Item Master'!$A:$M,13,FALSE)</f>
        <v/>
      </c>
      <c r="I15" s="27" t="n">
        <v>0</v>
      </c>
      <c r="J15" s="29">
        <f>VLOOKUP(B15,C:\C-BIA\PurchaseOrder\Week\PivotTable\[PivotTableoutput2.xlsx]Sheet1'!$A:$X,24,FALSE)</f>
        <v/>
      </c>
      <c r="K15" s="27">
        <f>J15-G15</f>
        <v/>
      </c>
      <c r="L15" s="30">
        <f>VLOOKUP(B15,'C:\C-BIA\PurchaseOrder\Week\Master Files\[Location 2 Master.xlsx]Sheet1'!$A:$C,3,FALSE)</f>
        <v/>
      </c>
      <c r="M15" s="30">
        <f>VLOOKUP(B15,'C:\C-BIA\PurchaseOrder\Week\Master Files\[Location 2 Master.xlsx]Sheet1'!$A:$D,4,FALSE)</f>
        <v/>
      </c>
      <c r="N15" s="31">
        <f>VLOOKUP(B15,'C:\C-BIA\PurchaseOrder\Week\Master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VLOOKUP(B16,'C:\C-BIA\PurchaseOrder\Week\Master Files\[Item Master.xlsx]Item Master'!$A:$S,19,FALSE)</f>
        <v/>
      </c>
      <c r="B16" s="46" t="n">
        <v>7613112448696</v>
      </c>
      <c r="C16" s="27">
        <f>VLOOKUP(B16,'C:\C-BIA\PurchaseOrder\Week\Master Files\[Item Master.xlsx]Item Master'!$A:$C,3,FALSE)</f>
        <v/>
      </c>
      <c r="D16" s="9">
        <f>VLOOKUP(B16,'C:\C-BIA\PurchaseOrder\Week\Master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VLOOKUP(B16,'C:\C-BIA\PurchaseOrder\Week\Master Files\[Item Master.xlsx]Item Master'!$A:$M,13,FALSE)</f>
        <v/>
      </c>
      <c r="I16" s="27" t="n">
        <v>0</v>
      </c>
      <c r="J16" s="29">
        <f>VLOOKUP(B16,C:\C-BIA\PurchaseOrder\Week\PivotTable\[PivotTableoutput2.xlsx]Sheet1'!$A:$X,24,FALSE)</f>
        <v/>
      </c>
      <c r="K16" s="27">
        <f>J16-G16</f>
        <v/>
      </c>
      <c r="L16" s="30">
        <f>VLOOKUP(B16,'C:\C-BIA\PurchaseOrder\Week\Master Files\[Location 2 Master.xlsx]Sheet1'!$A:$C,3,FALSE)</f>
        <v/>
      </c>
      <c r="M16" s="30">
        <f>VLOOKUP(B16,'C:\C-BIA\PurchaseOrder\Week\Master Files\[Location 2 Master.xlsx]Sheet1'!$A:$D,4,FALSE)</f>
        <v/>
      </c>
      <c r="N16" s="31">
        <f>VLOOKUP(B16,'C:\C-BIA\PurchaseOrder\Week\Master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VLOOKUP(B17,'C:\C-BIA\PurchaseOrder\Week\Master Files\[Item Master.xlsx]Item Master'!$A:$S,19,FALSE)</f>
        <v/>
      </c>
      <c r="B17" s="46" t="n">
        <v>7613112449082</v>
      </c>
      <c r="C17" s="27">
        <f>VLOOKUP(B17,'C:\C-BIA\PurchaseOrder\Week\Master Files\[Item Master.xlsx]Item Master'!$A:$C,3,FALSE)</f>
        <v/>
      </c>
      <c r="D17" s="9">
        <f>VLOOKUP(B17,'C:\C-BIA\PurchaseOrder\Week\Master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VLOOKUP(B17,'C:\C-BIA\PurchaseOrder\Week\Master Files\[Item Master.xlsx]Item Master'!$A:$M,13,FALSE)</f>
        <v/>
      </c>
      <c r="I17" s="27" t="n">
        <v>0</v>
      </c>
      <c r="J17" s="29">
        <f>VLOOKUP(B17,C:\C-BIA\PurchaseOrder\Week\PivotTable\[PivotTableoutput2.xlsx]Sheet1'!$A:$X,24,FALSE)</f>
        <v/>
      </c>
      <c r="K17" s="27">
        <f>J17-G17</f>
        <v/>
      </c>
      <c r="L17" s="30">
        <f>VLOOKUP(B17,'C:\C-BIA\PurchaseOrder\Week\Master Files\[Location 2 Master.xlsx]Sheet1'!$A:$C,3,FALSE)</f>
        <v/>
      </c>
      <c r="M17" s="30">
        <f>VLOOKUP(B17,'C:\C-BIA\PurchaseOrder\Week\Master Files\[Location 2 Master.xlsx]Sheet1'!$A:$D,4,FALSE)</f>
        <v/>
      </c>
      <c r="N17" s="31">
        <f>VLOOKUP(B17,'C:\C-BIA\PurchaseOrder\Week\Master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VLOOKUP(B18,'C:\C-BIA\PurchaseOrder\Week\Master Files\[Item Master.xlsx]Item Master'!$A:$S,19,FALSE)</f>
        <v/>
      </c>
      <c r="B18" s="46" t="n">
        <v>7613112449181</v>
      </c>
      <c r="C18" s="27">
        <f>VLOOKUP(B18,'C:\C-BIA\PurchaseOrder\Week\Master Files\[Item Master.xlsx]Item Master'!$A:$C,3,FALSE)</f>
        <v/>
      </c>
      <c r="D18" s="9">
        <f>VLOOKUP(B18,'C:\C-BIA\PurchaseOrder\Week\Master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VLOOKUP(B18,'C:\C-BIA\PurchaseOrder\Week\Master Files\[Item Master.xlsx]Item Master'!$A:$M,13,FALSE)</f>
        <v/>
      </c>
      <c r="I18" s="27" t="n">
        <v>0</v>
      </c>
      <c r="J18" s="29">
        <f>VLOOKUP(B18,C:\C-BIA\PurchaseOrder\Week\PivotTable\[PivotTableoutput2.xlsx]Sheet1'!$A:$X,24,FALSE)</f>
        <v/>
      </c>
      <c r="K18" s="27">
        <f>J18-G18</f>
        <v/>
      </c>
      <c r="L18" s="30">
        <f>VLOOKUP(B18,'C:\C-BIA\PurchaseOrder\Week\Master Files\[Location 2 Master.xlsx]Sheet1'!$A:$C,3,FALSE)</f>
        <v/>
      </c>
      <c r="M18" s="30">
        <f>VLOOKUP(B18,'C:\C-BIA\PurchaseOrder\Week\Master Files\[Location 2 Master.xlsx]Sheet1'!$A:$D,4,FALSE)</f>
        <v/>
      </c>
      <c r="N18" s="31">
        <f>VLOOKUP(B18,'C:\C-BIA\PurchaseOrder\Week\Master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VLOOKUP(B19,'C:\C-BIA\PurchaseOrder\Week\Master Files\[Item Master.xlsx]Item Master'!$A:$S,19,FALSE)</f>
        <v/>
      </c>
      <c r="B19" s="46" t="n">
        <v>7613114290057</v>
      </c>
      <c r="C19" s="27">
        <f>VLOOKUP(B19,'C:\C-BIA\PurchaseOrder\Week\Master Files\[Item Master.xlsx]Item Master'!$A:$C,3,FALSE)</f>
        <v/>
      </c>
      <c r="D19" s="9">
        <f>VLOOKUP(B19,'C:\C-BIA\PurchaseOrder\Week\Master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VLOOKUP(B19,'C:\C-BIA\PurchaseOrder\Week\Master Files\[Item Master.xlsx]Item Master'!$A:$M,13,FALSE)</f>
        <v/>
      </c>
      <c r="I19" s="27" t="n">
        <v>0</v>
      </c>
      <c r="J19" s="29">
        <f>VLOOKUP(B19,C:\C-BIA\PurchaseOrder\Week\PivotTable\[PivotTableoutput2.xlsx]Sheet1'!$A:$X,24,FALSE)</f>
        <v/>
      </c>
      <c r="K19" s="27">
        <f>J19-G19</f>
        <v/>
      </c>
      <c r="L19" s="30">
        <f>VLOOKUP(B19,'C:\C-BIA\PurchaseOrder\Week\Master Files\[Location 2 Master.xlsx]Sheet1'!$A:$C,3,FALSE)</f>
        <v/>
      </c>
      <c r="M19" s="30">
        <f>VLOOKUP(B19,'C:\C-BIA\PurchaseOrder\Week\Master Files\[Location 2 Master.xlsx]Sheet1'!$A:$D,4,FALSE)</f>
        <v/>
      </c>
      <c r="N19" s="31">
        <f>VLOOKUP(B19,'C:\C-BIA\PurchaseOrder\Week\Master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VLOOKUP(B20,'C:\C-BIA\PurchaseOrder\Week\Master Files\[Item Master.xlsx]Item Master'!$A:$S,19,FALSE)</f>
        <v/>
      </c>
      <c r="B20" s="46" t="n">
        <v>7613114294086</v>
      </c>
      <c r="C20" s="27">
        <f>VLOOKUP(B20,'C:\C-BIA\PurchaseOrder\Week\Master Files\[Item Master.xlsx]Item Master'!$A:$C,3,FALSE)</f>
        <v/>
      </c>
      <c r="D20" s="9">
        <f>VLOOKUP(B20,'C:\C-BIA\PurchaseOrder\Week\Master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VLOOKUP(B20,'C:\C-BIA\PurchaseOrder\Week\Master Files\[Item Master.xlsx]Item Master'!$A:$M,13,FALSE)</f>
        <v/>
      </c>
      <c r="I20" s="27" t="n">
        <v>0</v>
      </c>
      <c r="J20" s="29">
        <f>VLOOKUP(B20,C:\C-BIA\PurchaseOrder\Week\PivotTable\[PivotTableoutput2.xlsx]Sheet1'!$A:$X,24,FALSE)</f>
        <v/>
      </c>
      <c r="K20" s="27">
        <f>J20-G20</f>
        <v/>
      </c>
      <c r="L20" s="30">
        <f>VLOOKUP(B20,'C:\C-BIA\PurchaseOrder\Week\Master Files\[Location 2 Master.xlsx]Sheet1'!$A:$C,3,FALSE)</f>
        <v/>
      </c>
      <c r="M20" s="30">
        <f>VLOOKUP(B20,'C:\C-BIA\PurchaseOrder\Week\Master Files\[Location 2 Master.xlsx]Sheet1'!$A:$D,4,FALSE)</f>
        <v/>
      </c>
      <c r="N20" s="31">
        <f>VLOOKUP(B20,'C:\C-BIA\PurchaseOrder\Week\Master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VLOOKUP(B21,'C:\C-BIA\PurchaseOrder\Week\Master Files\[Item Master.xlsx]Item Master'!$A:$S,19,FALSE)</f>
        <v/>
      </c>
      <c r="B21" s="46" t="n">
        <v>7613114294093</v>
      </c>
      <c r="C21" s="27">
        <f>VLOOKUP(B21,'C:\C-BIA\PurchaseOrder\Week\Master Files\[Item Master.xlsx]Item Master'!$A:$C,3,FALSE)</f>
        <v/>
      </c>
      <c r="D21" s="9">
        <f>VLOOKUP(B21,'C:\C-BIA\PurchaseOrder\Week\Master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VLOOKUP(B21,'C:\C-BIA\PurchaseOrder\Week\Master Files\[Item Master.xlsx]Item Master'!$A:$M,13,FALSE)</f>
        <v/>
      </c>
      <c r="I21" s="27" t="n">
        <v>0</v>
      </c>
      <c r="J21" s="29">
        <f>VLOOKUP(B21,C:\C-BIA\PurchaseOrder\Week\PivotTable\[PivotTableoutput2.xlsx]Sheet1'!$A:$X,24,FALSE)</f>
        <v/>
      </c>
      <c r="K21" s="27">
        <f>J21-G21</f>
        <v/>
      </c>
      <c r="L21" s="30">
        <f>VLOOKUP(B21,'C:\C-BIA\PurchaseOrder\Week\Master Files\[Location 2 Master.xlsx]Sheet1'!$A:$C,3,FALSE)</f>
        <v/>
      </c>
      <c r="M21" s="30">
        <f>VLOOKUP(B21,'C:\C-BIA\PurchaseOrder\Week\Master Files\[Location 2 Master.xlsx]Sheet1'!$A:$D,4,FALSE)</f>
        <v/>
      </c>
      <c r="N21" s="31">
        <f>VLOOKUP(B21,'C:\C-BIA\PurchaseOrder\Week\Master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VLOOKUP(B22,'C:\C-BIA\PurchaseOrder\Week\Master Files\[Item Master.xlsx]Item Master'!$A:$S,19,FALSE)</f>
        <v/>
      </c>
      <c r="B22" s="46" t="n">
        <v>7613114356593</v>
      </c>
      <c r="C22" s="27">
        <f>VLOOKUP(B22,'C:\C-BIA\PurchaseOrder\Week\Master Files\[Item Master.xlsx]Item Master'!$A:$C,3,FALSE)</f>
        <v/>
      </c>
      <c r="D22" s="9">
        <f>VLOOKUP(B22,'C:\C-BIA\PurchaseOrder\Week\Master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VLOOKUP(B22,'C:\C-BIA\PurchaseOrder\Week\Master Files\[Item Master.xlsx]Item Master'!$A:$M,13,FALSE)</f>
        <v/>
      </c>
      <c r="I22" s="27" t="n">
        <v>0</v>
      </c>
      <c r="J22" s="29">
        <f>VLOOKUP(B22,C:\C-BIA\PurchaseOrder\Week\PivotTable\[PivotTableoutput2.xlsx]Sheet1'!$A:$X,24,FALSE)</f>
        <v/>
      </c>
      <c r="K22" s="27">
        <f>J22-G22</f>
        <v/>
      </c>
      <c r="L22" s="30">
        <f>VLOOKUP(B22,'C:\C-BIA\PurchaseOrder\Week\Master Files\[Location 2 Master.xlsx]Sheet1'!$A:$C,3,FALSE)</f>
        <v/>
      </c>
      <c r="M22" s="30">
        <f>VLOOKUP(B22,'C:\C-BIA\PurchaseOrder\Week\Master Files\[Location 2 Master.xlsx]Sheet1'!$A:$D,4,FALSE)</f>
        <v/>
      </c>
      <c r="N22" s="31">
        <f>VLOOKUP(B22,'C:\C-BIA\PurchaseOrder\Week\Master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VLOOKUP(B23,'C:\C-BIA\PurchaseOrder\Week\Master Files\[Item Master.xlsx]Item Master'!$A:$S,19,FALSE)</f>
        <v/>
      </c>
      <c r="B23" s="46" t="n">
        <v>7613114356616</v>
      </c>
      <c r="C23" s="27">
        <f>VLOOKUP(B23,'C:\C-BIA\PurchaseOrder\Week\Master Files\[Item Master.xlsx]Item Master'!$A:$C,3,FALSE)</f>
        <v/>
      </c>
      <c r="D23" s="9">
        <f>VLOOKUP(B23,'C:\C-BIA\PurchaseOrder\Week\Master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VLOOKUP(B23,'C:\C-BIA\PurchaseOrder\Week\Master Files\[Item Master.xlsx]Item Master'!$A:$M,13,FALSE)</f>
        <v/>
      </c>
      <c r="I23" s="27" t="n">
        <v>0</v>
      </c>
      <c r="J23" s="29">
        <f>VLOOKUP(B23,C:\C-BIA\PurchaseOrder\Week\PivotTable\[PivotTableoutput2.xlsx]Sheet1'!$A:$X,24,FALSE)</f>
        <v/>
      </c>
      <c r="K23" s="27">
        <f>J23-G23</f>
        <v/>
      </c>
      <c r="L23" s="30">
        <f>VLOOKUP(B23,'C:\C-BIA\PurchaseOrder\Week\Master Files\[Location 2 Master.xlsx]Sheet1'!$A:$C,3,FALSE)</f>
        <v/>
      </c>
      <c r="M23" s="30">
        <f>VLOOKUP(B23,'C:\C-BIA\PurchaseOrder\Week\Master Files\[Location 2 Master.xlsx]Sheet1'!$A:$D,4,FALSE)</f>
        <v/>
      </c>
      <c r="N23" s="31">
        <f>VLOOKUP(B23,'C:\C-BIA\PurchaseOrder\Week\Master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VLOOKUP(B24,'C:\C-BIA\PurchaseOrder\Week\Master Files\[Item Master.xlsx]Item Master'!$A:$S,19,FALSE)</f>
        <v/>
      </c>
      <c r="B24" s="46" t="n">
        <v>7613114364895</v>
      </c>
      <c r="C24" s="27">
        <f>VLOOKUP(B24,'C:\C-BIA\PurchaseOrder\Week\Master Files\[Item Master.xlsx]Item Master'!$A:$C,3,FALSE)</f>
        <v/>
      </c>
      <c r="D24" s="9">
        <f>VLOOKUP(B24,'C:\C-BIA\PurchaseOrder\Week\Master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VLOOKUP(B24,'C:\C-BIA\PurchaseOrder\Week\Master Files\[Item Master.xlsx]Item Master'!$A:$M,13,FALSE)</f>
        <v/>
      </c>
      <c r="I24" s="27" t="n">
        <v>0</v>
      </c>
      <c r="J24" s="29">
        <f>VLOOKUP(B24,C:\C-BIA\PurchaseOrder\Week\PivotTable\[PivotTableoutput2.xlsx]Sheet1'!$A:$X,24,FALSE)</f>
        <v/>
      </c>
      <c r="K24" s="27">
        <f>J24-G24</f>
        <v/>
      </c>
      <c r="L24" s="30">
        <f>VLOOKUP(B24,'C:\C-BIA\PurchaseOrder\Week\Master Files\[Location 2 Master.xlsx]Sheet1'!$A:$C,3,FALSE)</f>
        <v/>
      </c>
      <c r="M24" s="30">
        <f>VLOOKUP(B24,'C:\C-BIA\PurchaseOrder\Week\Master Files\[Location 2 Master.xlsx]Sheet1'!$A:$D,4,FALSE)</f>
        <v/>
      </c>
      <c r="N24" s="31">
        <f>VLOOKUP(B24,'C:\C-BIA\PurchaseOrder\Week\Master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VLOOKUP(B25,'C:\C-BIA\PurchaseOrder\Week\Master Files\[Item Master.xlsx]Item Master'!$A:$S,19,FALSE)</f>
        <v/>
      </c>
      <c r="B25" s="46" t="n">
        <v>7613114376355</v>
      </c>
      <c r="C25" s="27">
        <f>VLOOKUP(B25,'C:\C-BIA\PurchaseOrder\Week\Master Files\[Item Master.xlsx]Item Master'!$A:$C,3,FALSE)</f>
        <v/>
      </c>
      <c r="D25" s="9">
        <f>VLOOKUP(B25,'C:\C-BIA\PurchaseOrder\Week\Master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VLOOKUP(B25,'C:\C-BIA\PurchaseOrder\Week\Master Files\[Item Master.xlsx]Item Master'!$A:$M,13,FALSE)</f>
        <v/>
      </c>
      <c r="I25" s="27" t="n">
        <v>0</v>
      </c>
      <c r="J25" s="29">
        <f>VLOOKUP(B25,C:\C-BIA\PurchaseOrder\Week\PivotTable\[PivotTableoutput2.xlsx]Sheet1'!$A:$X,24,FALSE)</f>
        <v/>
      </c>
      <c r="K25" s="27">
        <f>J25-G25</f>
        <v/>
      </c>
      <c r="L25" s="30">
        <f>VLOOKUP(B25,'C:\C-BIA\PurchaseOrder\Week\Master Files\[Location 2 Master.xlsx]Sheet1'!$A:$C,3,FALSE)</f>
        <v/>
      </c>
      <c r="M25" s="30">
        <f>VLOOKUP(B25,'C:\C-BIA\PurchaseOrder\Week\Master Files\[Location 2 Master.xlsx]Sheet1'!$A:$D,4,FALSE)</f>
        <v/>
      </c>
      <c r="N25" s="31">
        <f>VLOOKUP(B25,'C:\C-BIA\PurchaseOrder\Week\Master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VLOOKUP(B26,'C:\C-BIA\PurchaseOrder\Week\Master Files\[Item Master.xlsx]Item Master'!$A:$S,19,FALSE)</f>
        <v/>
      </c>
      <c r="B26" s="46" t="n">
        <v>7613114674253</v>
      </c>
      <c r="C26" s="27">
        <f>VLOOKUP(B26,'C:\C-BIA\PurchaseOrder\Week\Master Files\[Item Master.xlsx]Item Master'!$A:$C,3,FALSE)</f>
        <v/>
      </c>
      <c r="D26" s="9">
        <f>VLOOKUP(B26,'C:\C-BIA\PurchaseOrder\Week\Master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VLOOKUP(B26,'C:\C-BIA\PurchaseOrder\Week\Master Files\[Item Master.xlsx]Item Master'!$A:$M,13,FALSE)</f>
        <v/>
      </c>
      <c r="I26" s="27" t="n">
        <v>0</v>
      </c>
      <c r="J26" s="29">
        <f>VLOOKUP(B26,C:\C-BIA\PurchaseOrder\Week\PivotTable\[PivotTableoutput2.xlsx]Sheet1'!$A:$X,24,FALSE)</f>
        <v/>
      </c>
      <c r="K26" s="27">
        <f>J26-G26</f>
        <v/>
      </c>
      <c r="L26" s="30">
        <f>VLOOKUP(B26,'C:\C-BIA\PurchaseOrder\Week\Master Files\[Location 2 Master.xlsx]Sheet1'!$A:$C,3,FALSE)</f>
        <v/>
      </c>
      <c r="M26" s="30">
        <f>VLOOKUP(B26,'C:\C-BIA\PurchaseOrder\Week\Master Files\[Location 2 Master.xlsx]Sheet1'!$A:$D,4,FALSE)</f>
        <v/>
      </c>
      <c r="N26" s="31">
        <f>VLOOKUP(B26,'C:\C-BIA\PurchaseOrder\Week\Master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VLOOKUP(B27,'C:\C-BIA\PurchaseOrder\Week\Master Files\[Item Master.xlsx]Item Master'!$A:$S,19,FALSE)</f>
        <v/>
      </c>
      <c r="B27" s="46" t="n">
        <v>7613124603274</v>
      </c>
      <c r="C27" s="27">
        <f>VLOOKUP(B27,'C:\C-BIA\PurchaseOrder\Week\Master Files\[Item Master.xlsx]Item Master'!$A:$C,3,FALSE)</f>
        <v/>
      </c>
      <c r="D27" s="9">
        <f>VLOOKUP(B27,'C:\C-BIA\PurchaseOrder\Week\Master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VLOOKUP(B27,'C:\C-BIA\PurchaseOrder\Week\Master Files\[Item Master.xlsx]Item Master'!$A:$M,13,FALSE)</f>
        <v/>
      </c>
      <c r="I27" s="27" t="n">
        <v>0</v>
      </c>
      <c r="J27" s="29">
        <f>VLOOKUP(B27,C:\C-BIA\PurchaseOrder\Week\PivotTable\[PivotTableoutput2.xlsx]Sheet1'!$A:$X,24,FALSE)</f>
        <v/>
      </c>
      <c r="K27" s="27">
        <f>J27-G27</f>
        <v/>
      </c>
      <c r="L27" s="30">
        <f>VLOOKUP(B27,'C:\C-BIA\PurchaseOrder\Week\Master Files\[Location 2 Master.xlsx]Sheet1'!$A:$C,3,FALSE)</f>
        <v/>
      </c>
      <c r="M27" s="30">
        <f>VLOOKUP(B27,'C:\C-BIA\PurchaseOrder\Week\Master Files\[Location 2 Master.xlsx]Sheet1'!$A:$D,4,FALSE)</f>
        <v/>
      </c>
      <c r="N27" s="31">
        <f>VLOOKUP(B27,'C:\C-BIA\PurchaseOrder\Week\Master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VLOOKUP(B28,'C:\C-BIA\PurchaseOrder\Week\Master Files\[Item Master.xlsx]Item Master'!$A:$S,19,FALSE)</f>
        <v/>
      </c>
      <c r="B28" s="46" t="n">
        <v>7613124606053</v>
      </c>
      <c r="C28" s="27">
        <f>VLOOKUP(B28,'C:\C-BIA\PurchaseOrder\Week\Master Files\[Item Master.xlsx]Item Master'!$A:$C,3,FALSE)</f>
        <v/>
      </c>
      <c r="D28" s="9">
        <f>VLOOKUP(B28,'C:\C-BIA\PurchaseOrder\Week\Master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VLOOKUP(B28,'C:\C-BIA\PurchaseOrder\Week\Master Files\[Item Master.xlsx]Item Master'!$A:$M,13,FALSE)</f>
        <v/>
      </c>
      <c r="I28" s="27" t="n">
        <v>0</v>
      </c>
      <c r="J28" s="29">
        <f>VLOOKUP(B28,C:\C-BIA\PurchaseOrder\Week\PivotTable\[PivotTableoutput2.xlsx]Sheet1'!$A:$X,24,FALSE)</f>
        <v/>
      </c>
      <c r="K28" s="27">
        <f>J28-G28</f>
        <v/>
      </c>
      <c r="L28" s="30">
        <f>VLOOKUP(B28,'C:\C-BIA\PurchaseOrder\Week\Master Files\[Location 2 Master.xlsx]Sheet1'!$A:$C,3,FALSE)</f>
        <v/>
      </c>
      <c r="M28" s="30">
        <f>VLOOKUP(B28,'C:\C-BIA\PurchaseOrder\Week\Master Files\[Location 2 Master.xlsx]Sheet1'!$A:$D,4,FALSE)</f>
        <v/>
      </c>
      <c r="N28" s="31">
        <f>VLOOKUP(B28,'C:\C-BIA\PurchaseOrder\Week\Master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VLOOKUP(B29,'C:\C-BIA\PurchaseOrder\Week\Master Files\[Item Master.xlsx]Item Master'!$A:$S,19,FALSE)</f>
        <v/>
      </c>
      <c r="B29" s="46" t="n">
        <v>7613124606077</v>
      </c>
      <c r="C29" s="27">
        <f>VLOOKUP(B29,'C:\C-BIA\PurchaseOrder\Week\Master Files\[Item Master.xlsx]Item Master'!$A:$C,3,FALSE)</f>
        <v/>
      </c>
      <c r="D29" s="9">
        <f>VLOOKUP(B29,'C:\C-BIA\PurchaseOrder\Week\Master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VLOOKUP(B29,'C:\C-BIA\PurchaseOrder\Week\Master Files\[Item Master.xlsx]Item Master'!$A:$M,13,FALSE)</f>
        <v/>
      </c>
      <c r="I29" s="27" t="n">
        <v>0</v>
      </c>
      <c r="J29" s="29">
        <f>VLOOKUP(B29,C:\C-BIA\PurchaseOrder\Week\PivotTable\[PivotTableoutput2.xlsx]Sheet1'!$A:$X,24,FALSE)</f>
        <v/>
      </c>
      <c r="K29" s="27">
        <f>J29-G29</f>
        <v/>
      </c>
      <c r="L29" s="30">
        <f>VLOOKUP(B29,'C:\C-BIA\PurchaseOrder\Week\Master Files\[Location 2 Master.xlsx]Sheet1'!$A:$C,3,FALSE)</f>
        <v/>
      </c>
      <c r="M29" s="30">
        <f>VLOOKUP(B29,'C:\C-BIA\PurchaseOrder\Week\Master Files\[Location 2 Master.xlsx]Sheet1'!$A:$D,4,FALSE)</f>
        <v/>
      </c>
      <c r="N29" s="31">
        <f>VLOOKUP(B29,'C:\C-BIA\PurchaseOrder\Week\Master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VLOOKUP(B30,'C:\C-BIA\PurchaseOrder\Week\Master Files\[Item Master.xlsx]Item Master'!$A:$S,19,FALSE)</f>
        <v/>
      </c>
      <c r="B30" s="46" t="n">
        <v>7613125338236</v>
      </c>
      <c r="C30" s="27">
        <f>VLOOKUP(B30,'C:\C-BIA\PurchaseOrder\Week\Master Files\[Item Master.xlsx]Item Master'!$A:$C,3,FALSE)</f>
        <v/>
      </c>
      <c r="D30" s="9">
        <f>VLOOKUP(B30,'C:\C-BIA\PurchaseOrder\Week\Master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VLOOKUP(B30,'C:\C-BIA\PurchaseOrder\Week\Master Files\[Item Master.xlsx]Item Master'!$A:$M,13,FALSE)</f>
        <v/>
      </c>
      <c r="I30" s="27" t="n">
        <v>0</v>
      </c>
      <c r="J30" s="29">
        <f>VLOOKUP(B30,C:\C-BIA\PurchaseOrder\Week\PivotTable\[PivotTableoutput2.xlsx]Sheet1'!$A:$X,24,FALSE)</f>
        <v/>
      </c>
      <c r="K30" s="27">
        <f>J30-G30</f>
        <v/>
      </c>
      <c r="L30" s="30">
        <f>VLOOKUP(B30,'C:\C-BIA\PurchaseOrder\Week\Master Files\[Location 2 Master.xlsx]Sheet1'!$A:$C,3,FALSE)</f>
        <v/>
      </c>
      <c r="M30" s="30">
        <f>VLOOKUP(B30,'C:\C-BIA\PurchaseOrder\Week\Master Files\[Location 2 Master.xlsx]Sheet1'!$A:$D,4,FALSE)</f>
        <v/>
      </c>
      <c r="N30" s="31">
        <f>VLOOKUP(B30,'C:\C-BIA\PurchaseOrder\Week\Master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VLOOKUP(B31,'C:\C-BIA\PurchaseOrder\Week\Master Files\[Item Master.xlsx]Item Master'!$A:$S,19,FALSE)</f>
        <v/>
      </c>
      <c r="B31" s="46" t="n">
        <v>7613125352225</v>
      </c>
      <c r="C31" s="27">
        <f>VLOOKUP(B31,'C:\C-BIA\PurchaseOrder\Week\Master Files\[Item Master.xlsx]Item Master'!$A:$C,3,FALSE)</f>
        <v/>
      </c>
      <c r="D31" s="9">
        <f>VLOOKUP(B31,'C:\C-BIA\PurchaseOrder\Week\Master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VLOOKUP(B31,'C:\C-BIA\PurchaseOrder\Week\Master Files\[Item Master.xlsx]Item Master'!$A:$M,13,FALSE)</f>
        <v/>
      </c>
      <c r="I31" s="27" t="n">
        <v>0</v>
      </c>
      <c r="J31" s="29">
        <f>VLOOKUP(B31,C:\C-BIA\PurchaseOrder\Week\PivotTable\[PivotTableoutput2.xlsx]Sheet1'!$A:$X,24,FALSE)</f>
        <v/>
      </c>
      <c r="K31" s="27">
        <f>J31-G31</f>
        <v/>
      </c>
      <c r="L31" s="30">
        <f>VLOOKUP(B31,'C:\C-BIA\PurchaseOrder\Week\Master Files\[Location 2 Master.xlsx]Sheet1'!$A:$C,3,FALSE)</f>
        <v/>
      </c>
      <c r="M31" s="30">
        <f>VLOOKUP(B31,'C:\C-BIA\PurchaseOrder\Week\Master Files\[Location 2 Master.xlsx]Sheet1'!$A:$D,4,FALSE)</f>
        <v/>
      </c>
      <c r="N31" s="31">
        <f>VLOOKUP(B31,'C:\C-BIA\PurchaseOrder\Week\Master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VLOOKUP(B32,'C:\C-BIA\PurchaseOrder\Week\Master Files\[Item Master.xlsx]Item Master'!$A:$S,19,FALSE)</f>
        <v/>
      </c>
      <c r="B32" s="46" t="n">
        <v>7613125352249</v>
      </c>
      <c r="C32" s="27">
        <f>VLOOKUP(B32,'C:\C-BIA\PurchaseOrder\Week\Master Files\[Item Master.xlsx]Item Master'!$A:$C,3,FALSE)</f>
        <v/>
      </c>
      <c r="D32" s="9">
        <f>VLOOKUP(B32,'C:\C-BIA\PurchaseOrder\Week\Master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VLOOKUP(B32,'C:\C-BIA\PurchaseOrder\Week\Master Files\[Item Master.xlsx]Item Master'!$A:$M,13,FALSE)</f>
        <v/>
      </c>
      <c r="I32" s="27" t="n">
        <v>0</v>
      </c>
      <c r="J32" s="29">
        <f>VLOOKUP(B32,C:\C-BIA\PurchaseOrder\Week\PivotTable\[PivotTableoutput2.xlsx]Sheet1'!$A:$X,24,FALSE)</f>
        <v/>
      </c>
      <c r="K32" s="27">
        <f>J32-G32</f>
        <v/>
      </c>
      <c r="L32" s="30">
        <f>VLOOKUP(B32,'C:\C-BIA\PurchaseOrder\Week\Master Files\[Location 2 Master.xlsx]Sheet1'!$A:$C,3,FALSE)</f>
        <v/>
      </c>
      <c r="M32" s="30">
        <f>VLOOKUP(B32,'C:\C-BIA\PurchaseOrder\Week\Master Files\[Location 2 Master.xlsx]Sheet1'!$A:$D,4,FALSE)</f>
        <v/>
      </c>
      <c r="N32" s="31">
        <f>VLOOKUP(B32,'C:\C-BIA\PurchaseOrder\Week\Master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VLOOKUP(B33,'C:\C-BIA\PurchaseOrder\Week\Master Files\[Item Master.xlsx]Item Master'!$A:$S,19,FALSE)</f>
        <v/>
      </c>
      <c r="B33" s="46" t="n">
        <v>7613125352300</v>
      </c>
      <c r="C33" s="27">
        <f>VLOOKUP(B33,'C:\C-BIA\PurchaseOrder\Week\Master Files\[Item Master.xlsx]Item Master'!$A:$C,3,FALSE)</f>
        <v/>
      </c>
      <c r="D33" s="9">
        <f>VLOOKUP(B33,'C:\C-BIA\PurchaseOrder\Week\Master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VLOOKUP(B33,'C:\C-BIA\PurchaseOrder\Week\Master Files\[Item Master.xlsx]Item Master'!$A:$M,13,FALSE)</f>
        <v/>
      </c>
      <c r="I33" s="27" t="n">
        <v>0</v>
      </c>
      <c r="J33" s="29">
        <f>VLOOKUP(B33,C:\C-BIA\PurchaseOrder\Week\PivotTable\[PivotTableoutput2.xlsx]Sheet1'!$A:$X,24,FALSE)</f>
        <v/>
      </c>
      <c r="K33" s="27">
        <f>J33-G33</f>
        <v/>
      </c>
      <c r="L33" s="30">
        <f>VLOOKUP(B33,'C:\C-BIA\PurchaseOrder\Week\Master Files\[Location 2 Master.xlsx]Sheet1'!$A:$C,3,FALSE)</f>
        <v/>
      </c>
      <c r="M33" s="30">
        <f>VLOOKUP(B33,'C:\C-BIA\PurchaseOrder\Week\Master Files\[Location 2 Master.xlsx]Sheet1'!$A:$D,4,FALSE)</f>
        <v/>
      </c>
      <c r="N33" s="31">
        <f>VLOOKUP(B33,'C:\C-BIA\PurchaseOrder\Week\Master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VLOOKUP(B34,'C:\C-BIA\PurchaseOrder\Week\Master Files\[Item Master.xlsx]Item Master'!$A:$S,19,FALSE)</f>
        <v/>
      </c>
      <c r="B34" s="46" t="n">
        <v>7613125352348</v>
      </c>
      <c r="C34" s="27">
        <f>VLOOKUP(B34,'C:\C-BIA\PurchaseOrder\Week\Master Files\[Item Master.xlsx]Item Master'!$A:$C,3,FALSE)</f>
        <v/>
      </c>
      <c r="D34" s="9">
        <f>VLOOKUP(B34,'C:\C-BIA\PurchaseOrder\Week\Master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VLOOKUP(B34,'C:\C-BIA\PurchaseOrder\Week\Master Files\[Item Master.xlsx]Item Master'!$A:$M,13,FALSE)</f>
        <v/>
      </c>
      <c r="I34" s="27" t="n">
        <v>0</v>
      </c>
      <c r="J34" s="29">
        <f>VLOOKUP(B34,C:\C-BIA\PurchaseOrder\Week\PivotTable\[PivotTableoutput2.xlsx]Sheet1'!$A:$X,24,FALSE)</f>
        <v/>
      </c>
      <c r="K34" s="27">
        <f>J34-G34</f>
        <v/>
      </c>
      <c r="L34" s="30">
        <f>VLOOKUP(B34,'C:\C-BIA\PurchaseOrder\Week\Master Files\[Location 2 Master.xlsx]Sheet1'!$A:$C,3,FALSE)</f>
        <v/>
      </c>
      <c r="M34" s="30">
        <f>VLOOKUP(B34,'C:\C-BIA\PurchaseOrder\Week\Master Files\[Location 2 Master.xlsx]Sheet1'!$A:$D,4,FALSE)</f>
        <v/>
      </c>
      <c r="N34" s="31">
        <f>VLOOKUP(B34,'C:\C-BIA\PurchaseOrder\Week\Master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VLOOKUP(B35,'C:\C-BIA\PurchaseOrder\Week\Master Files\[Item Master.xlsx]Item Master'!$A:$S,19,FALSE)</f>
        <v/>
      </c>
      <c r="B35" s="46" t="n">
        <v>7613125736681</v>
      </c>
      <c r="C35" s="27">
        <f>VLOOKUP(B35,'C:\C-BIA\PurchaseOrder\Week\Master Files\[Item Master.xlsx]Item Master'!$A:$C,3,FALSE)</f>
        <v/>
      </c>
      <c r="D35" s="9">
        <f>VLOOKUP(B35,'C:\C-BIA\PurchaseOrder\Week\Master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VLOOKUP(B35,'C:\C-BIA\PurchaseOrder\Week\Master Files\[Item Master.xlsx]Item Master'!$A:$M,13,FALSE)</f>
        <v/>
      </c>
      <c r="I35" s="27" t="n">
        <v>0</v>
      </c>
      <c r="J35" s="29">
        <f>VLOOKUP(B35,C:\C-BIA\PurchaseOrder\Week\PivotTable\[PivotTableoutput2.xlsx]Sheet1'!$A:$X,24,FALSE)</f>
        <v/>
      </c>
      <c r="K35" s="27">
        <f>J35-G35</f>
        <v/>
      </c>
      <c r="L35" s="30">
        <f>VLOOKUP(B35,'C:\C-BIA\PurchaseOrder\Week\Master Files\[Location 2 Master.xlsx]Sheet1'!$A:$C,3,FALSE)</f>
        <v/>
      </c>
      <c r="M35" s="30">
        <f>VLOOKUP(B35,'C:\C-BIA\PurchaseOrder\Week\Master Files\[Location 2 Master.xlsx]Sheet1'!$A:$D,4,FALSE)</f>
        <v/>
      </c>
      <c r="N35" s="31">
        <f>VLOOKUP(B35,'C:\C-BIA\PurchaseOrder\Week\Master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VLOOKUP(B36,'C:\C-BIA\PurchaseOrder\Week\Master Files\[Item Master.xlsx]Item Master'!$A:$S,19,FALSE)</f>
        <v/>
      </c>
      <c r="B36" s="46" t="n">
        <v>7613125736704</v>
      </c>
      <c r="C36" s="27">
        <f>VLOOKUP(B36,'C:\C-BIA\PurchaseOrder\Week\Master Files\[Item Master.xlsx]Item Master'!$A:$C,3,FALSE)</f>
        <v/>
      </c>
      <c r="D36" s="9">
        <f>VLOOKUP(B36,'C:\C-BIA\PurchaseOrder\Week\Master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VLOOKUP(B36,'C:\C-BIA\PurchaseOrder\Week\Master Files\[Item Master.xlsx]Item Master'!$A:$M,13,FALSE)</f>
        <v/>
      </c>
      <c r="I36" s="27" t="n">
        <v>0</v>
      </c>
      <c r="J36" s="29">
        <f>VLOOKUP(B36,C:\C-BIA\PurchaseOrder\Week\PivotTable\[PivotTableoutput2.xlsx]Sheet1'!$A:$X,24,FALSE)</f>
        <v/>
      </c>
      <c r="K36" s="27">
        <f>J36-G36</f>
        <v/>
      </c>
      <c r="L36" s="30">
        <f>VLOOKUP(B36,'C:\C-BIA\PurchaseOrder\Week\Master Files\[Location 2 Master.xlsx]Sheet1'!$A:$C,3,FALSE)</f>
        <v/>
      </c>
      <c r="M36" s="30">
        <f>VLOOKUP(B36,'C:\C-BIA\PurchaseOrder\Week\Master Files\[Location 2 Master.xlsx]Sheet1'!$A:$D,4,FALSE)</f>
        <v/>
      </c>
      <c r="N36" s="31">
        <f>VLOOKUP(B36,'C:\C-BIA\PurchaseOrder\Week\Master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VLOOKUP(B37,'C:\C-BIA\PurchaseOrder\Week\Master Files\[Item Master.xlsx]Item Master'!$A:$S,19,FALSE)</f>
        <v/>
      </c>
      <c r="B37" s="46" t="n">
        <v>7613125736711</v>
      </c>
      <c r="C37" s="27">
        <f>VLOOKUP(B37,'C:\C-BIA\PurchaseOrder\Week\Master Files\[Item Master.xlsx]Item Master'!$A:$C,3,FALSE)</f>
        <v/>
      </c>
      <c r="D37" s="9">
        <f>VLOOKUP(B37,'C:\C-BIA\PurchaseOrder\Week\Master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VLOOKUP(B37,'C:\C-BIA\PurchaseOrder\Week\Master Files\[Item Master.xlsx]Item Master'!$A:$M,13,FALSE)</f>
        <v/>
      </c>
      <c r="I37" s="27" t="n">
        <v>0</v>
      </c>
      <c r="J37" s="29">
        <f>VLOOKUP(B37,C:\C-BIA\PurchaseOrder\Week\PivotTable\[PivotTableoutput2.xlsx]Sheet1'!$A:$X,24,FALSE)</f>
        <v/>
      </c>
      <c r="K37" s="27">
        <f>J37-G37</f>
        <v/>
      </c>
      <c r="L37" s="30">
        <f>VLOOKUP(B37,'C:\C-BIA\PurchaseOrder\Week\Master Files\[Location 2 Master.xlsx]Sheet1'!$A:$C,3,FALSE)</f>
        <v/>
      </c>
      <c r="M37" s="30">
        <f>VLOOKUP(B37,'C:\C-BIA\PurchaseOrder\Week\Master Files\[Location 2 Master.xlsx]Sheet1'!$A:$D,4,FALSE)</f>
        <v/>
      </c>
      <c r="N37" s="31">
        <f>VLOOKUP(B37,'C:\C-BIA\PurchaseOrder\Week\Master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VLOOKUP(B38,'C:\C-BIA\PurchaseOrder\Week\Master Files\[Item Master.xlsx]Item Master'!$A:$S,19,FALSE)</f>
        <v/>
      </c>
      <c r="B38" s="46" t="n">
        <v>7613125736728</v>
      </c>
      <c r="C38" s="27">
        <f>VLOOKUP(B38,'C:\C-BIA\PurchaseOrder\Week\Master Files\[Item Master.xlsx]Item Master'!$A:$C,3,FALSE)</f>
        <v/>
      </c>
      <c r="D38" s="9">
        <f>VLOOKUP(B38,'C:\C-BIA\PurchaseOrder\Week\Master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VLOOKUP(B38,'C:\C-BIA\PurchaseOrder\Week\Master Files\[Item Master.xlsx]Item Master'!$A:$M,13,FALSE)</f>
        <v/>
      </c>
      <c r="I38" s="27" t="n">
        <v>0</v>
      </c>
      <c r="J38" s="29">
        <f>VLOOKUP(B38,C:\C-BIA\PurchaseOrder\Week\PivotTable\[PivotTableoutput2.xlsx]Sheet1'!$A:$X,24,FALSE)</f>
        <v/>
      </c>
      <c r="K38" s="27">
        <f>J38-G38</f>
        <v/>
      </c>
      <c r="L38" s="30">
        <f>VLOOKUP(B38,'C:\C-BIA\PurchaseOrder\Week\Master Files\[Location 2 Master.xlsx]Sheet1'!$A:$C,3,FALSE)</f>
        <v/>
      </c>
      <c r="M38" s="30">
        <f>VLOOKUP(B38,'C:\C-BIA\PurchaseOrder\Week\Master Files\[Location 2 Master.xlsx]Sheet1'!$A:$D,4,FALSE)</f>
        <v/>
      </c>
      <c r="N38" s="31">
        <f>VLOOKUP(B38,'C:\C-BIA\PurchaseOrder\Week\Master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VLOOKUP(B39,'C:\C-BIA\PurchaseOrder\Week\Master Files\[Item Master.xlsx]Item Master'!$A:$S,19,FALSE)</f>
        <v/>
      </c>
      <c r="B39" s="46" t="n">
        <v>7613125736735</v>
      </c>
      <c r="C39" s="27">
        <f>VLOOKUP(B39,'C:\C-BIA\PurchaseOrder\Week\Master Files\[Item Master.xlsx]Item Master'!$A:$C,3,FALSE)</f>
        <v/>
      </c>
      <c r="D39" s="9">
        <f>VLOOKUP(B39,'C:\C-BIA\PurchaseOrder\Week\Master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VLOOKUP(B39,'C:\C-BIA\PurchaseOrder\Week\Master Files\[Item Master.xlsx]Item Master'!$A:$M,13,FALSE)</f>
        <v/>
      </c>
      <c r="I39" s="27" t="n">
        <v>0</v>
      </c>
      <c r="J39" s="29">
        <f>VLOOKUP(B39,C:\C-BIA\PurchaseOrder\Week\PivotTable\[PivotTableoutput2.xlsx]Sheet1'!$A:$X,24,FALSE)</f>
        <v/>
      </c>
      <c r="K39" s="27">
        <f>J39-G39</f>
        <v/>
      </c>
      <c r="L39" s="30">
        <f>VLOOKUP(B39,'C:\C-BIA\PurchaseOrder\Week\Master Files\[Location 2 Master.xlsx]Sheet1'!$A:$C,3,FALSE)</f>
        <v/>
      </c>
      <c r="M39" s="30">
        <f>VLOOKUP(B39,'C:\C-BIA\PurchaseOrder\Week\Master Files\[Location 2 Master.xlsx]Sheet1'!$A:$D,4,FALSE)</f>
        <v/>
      </c>
      <c r="N39" s="31">
        <f>VLOOKUP(B39,'C:\C-BIA\PurchaseOrder\Week\Master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VLOOKUP(B40,'C:\C-BIA\PurchaseOrder\Week\Master Files\[Item Master.xlsx]Item Master'!$A:$S,19,FALSE)</f>
        <v/>
      </c>
      <c r="B40" s="46" t="n">
        <v>7613125736742</v>
      </c>
      <c r="C40" s="27">
        <f>VLOOKUP(B40,'C:\C-BIA\PurchaseOrder\Week\Master Files\[Item Master.xlsx]Item Master'!$A:$C,3,FALSE)</f>
        <v/>
      </c>
      <c r="D40" s="9">
        <f>VLOOKUP(B40,'C:\C-BIA\PurchaseOrder\Week\Master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VLOOKUP(B40,'C:\C-BIA\PurchaseOrder\Week\Master Files\[Item Master.xlsx]Item Master'!$A:$M,13,FALSE)</f>
        <v/>
      </c>
      <c r="I40" s="27" t="n">
        <v>0</v>
      </c>
      <c r="J40" s="29">
        <f>VLOOKUP(B40,C:\C-BIA\PurchaseOrder\Week\PivotTable\[PivotTableoutput2.xlsx]Sheet1'!$A:$X,24,FALSE)</f>
        <v/>
      </c>
      <c r="K40" s="27">
        <f>J40-G40</f>
        <v/>
      </c>
      <c r="L40" s="30">
        <f>VLOOKUP(B40,'C:\C-BIA\PurchaseOrder\Week\Master Files\[Location 2 Master.xlsx]Sheet1'!$A:$C,3,FALSE)</f>
        <v/>
      </c>
      <c r="M40" s="30">
        <f>VLOOKUP(B40,'C:\C-BIA\PurchaseOrder\Week\Master Files\[Location 2 Master.xlsx]Sheet1'!$A:$D,4,FALSE)</f>
        <v/>
      </c>
      <c r="N40" s="31">
        <f>VLOOKUP(B40,'C:\C-BIA\PurchaseOrder\Week\Master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VLOOKUP(B41,'C:\C-BIA\PurchaseOrder\Week\Master Files\[Item Master.xlsx]Item Master'!$A:$S,19,FALSE)</f>
        <v/>
      </c>
      <c r="B41" s="46" t="n">
        <v>7613125738593</v>
      </c>
      <c r="C41" s="27">
        <f>VLOOKUP(B41,'C:\C-BIA\PurchaseOrder\Week\Master Files\[Item Master.xlsx]Item Master'!$A:$C,3,FALSE)</f>
        <v/>
      </c>
      <c r="D41" s="9">
        <f>VLOOKUP(B41,'C:\C-BIA\PurchaseOrder\Week\Master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VLOOKUP(B41,'C:\C-BIA\PurchaseOrder\Week\Master Files\[Item Master.xlsx]Item Master'!$A:$M,13,FALSE)</f>
        <v/>
      </c>
      <c r="I41" s="27" t="n">
        <v>0</v>
      </c>
      <c r="J41" s="29">
        <f>VLOOKUP(B41,C:\C-BIA\PurchaseOrder\Week\PivotTable\[PivotTableoutput2.xlsx]Sheet1'!$A:$X,24,FALSE)</f>
        <v/>
      </c>
      <c r="K41" s="27">
        <f>J41-G41</f>
        <v/>
      </c>
      <c r="L41" s="30">
        <f>VLOOKUP(B41,'C:\C-BIA\PurchaseOrder\Week\Master Files\[Location 2 Master.xlsx]Sheet1'!$A:$C,3,FALSE)</f>
        <v/>
      </c>
      <c r="M41" s="30">
        <f>VLOOKUP(B41,'C:\C-BIA\PurchaseOrder\Week\Master Files\[Location 2 Master.xlsx]Sheet1'!$A:$D,4,FALSE)</f>
        <v/>
      </c>
      <c r="N41" s="31">
        <f>VLOOKUP(B41,'C:\C-BIA\PurchaseOrder\Week\Master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VLOOKUP(B42,'C:\C-BIA\PurchaseOrder\Week\Master Files\[Item Master.xlsx]Item Master'!$A:$S,19,FALSE)</f>
        <v/>
      </c>
      <c r="B42" s="46" t="n">
        <v>7613125738609</v>
      </c>
      <c r="C42" s="27">
        <f>VLOOKUP(B42,'C:\C-BIA\PurchaseOrder\Week\Master Files\[Item Master.xlsx]Item Master'!$A:$C,3,FALSE)</f>
        <v/>
      </c>
      <c r="D42" s="9">
        <f>VLOOKUP(B42,'C:\C-BIA\PurchaseOrder\Week\Master Files\[Item Master.xlsx]Item Master'!$A:$B,2,FALSE)</f>
        <v/>
      </c>
      <c r="E42" s="47" t="n">
        <v>2</v>
      </c>
      <c r="F42" s="47" t="n">
        <v>2</v>
      </c>
      <c r="G42" s="9" t="n">
        <v>0</v>
      </c>
      <c r="H42" s="27">
        <f>VLOOKUP(B42,'C:\C-BIA\PurchaseOrder\Week\Master Files\[Item Master.xlsx]Item Master'!$A:$M,13,FALSE)</f>
        <v/>
      </c>
      <c r="I42" s="27" t="n">
        <v>0</v>
      </c>
      <c r="J42" s="29">
        <f>VLOOKUP(B42,C:\C-BIA\PurchaseOrder\Week\PivotTable\[PivotTableoutput2.xlsx]Sheet1'!$A:$X,24,FALSE)</f>
        <v/>
      </c>
      <c r="K42" s="27">
        <f>J42-G42</f>
        <v/>
      </c>
      <c r="L42" s="30">
        <f>VLOOKUP(B42,'C:\C-BIA\PurchaseOrder\Week\Master Files\[Location 2 Master.xlsx]Sheet1'!$A:$C,3,FALSE)</f>
        <v/>
      </c>
      <c r="M42" s="30">
        <f>VLOOKUP(B42,'C:\C-BIA\PurchaseOrder\Week\Master Files\[Location 2 Master.xlsx]Sheet1'!$A:$D,4,FALSE)</f>
        <v/>
      </c>
      <c r="N42" s="31">
        <f>VLOOKUP(B42,'C:\C-BIA\PurchaseOrder\Week\Master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VLOOKUP(B43,'C:\C-BIA\PurchaseOrder\Week\Master Files\[Item Master.xlsx]Item Master'!$A:$S,19,FALSE)</f>
        <v/>
      </c>
      <c r="B43" s="46" t="n">
        <v>7613125738616</v>
      </c>
      <c r="C43" s="27">
        <f>VLOOKUP(B43,'C:\C-BIA\PurchaseOrder\Week\Master Files\[Item Master.xlsx]Item Master'!$A:$C,3,FALSE)</f>
        <v/>
      </c>
      <c r="D43" s="9">
        <f>VLOOKUP(B43,'C:\C-BIA\PurchaseOrder\Week\Master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VLOOKUP(B43,'C:\C-BIA\PurchaseOrder\Week\Master Files\[Item Master.xlsx]Item Master'!$A:$M,13,FALSE)</f>
        <v/>
      </c>
      <c r="I43" s="27" t="n">
        <v>0</v>
      </c>
      <c r="J43" s="29">
        <f>VLOOKUP(B43,C:\C-BIA\PurchaseOrder\Week\PivotTable\[PivotTableoutput2.xlsx]Sheet1'!$A:$X,24,FALSE)</f>
        <v/>
      </c>
      <c r="K43" s="27">
        <f>J43-G43</f>
        <v/>
      </c>
      <c r="L43" s="30">
        <f>VLOOKUP(B43,'C:\C-BIA\PurchaseOrder\Week\Master Files\[Location 2 Master.xlsx]Sheet1'!$A:$C,3,FALSE)</f>
        <v/>
      </c>
      <c r="M43" s="30">
        <f>VLOOKUP(B43,'C:\C-BIA\PurchaseOrder\Week\Master Files\[Location 2 Master.xlsx]Sheet1'!$A:$D,4,FALSE)</f>
        <v/>
      </c>
      <c r="N43" s="31">
        <f>VLOOKUP(B43,'C:\C-BIA\PurchaseOrder\Week\Master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VLOOKUP(B44,'C:\C-BIA\PurchaseOrder\Week\Master Files\[Item Master.xlsx]Item Master'!$A:$S,19,FALSE)</f>
        <v/>
      </c>
      <c r="B44" s="46" t="n">
        <v>7613125738623</v>
      </c>
      <c r="C44" s="27">
        <f>VLOOKUP(B44,'C:\C-BIA\PurchaseOrder\Week\Master Files\[Item Master.xlsx]Item Master'!$A:$C,3,FALSE)</f>
        <v/>
      </c>
      <c r="D44" s="9">
        <f>VLOOKUP(B44,'C:\C-BIA\PurchaseOrder\Week\Master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VLOOKUP(B44,'C:\C-BIA\PurchaseOrder\Week\Master Files\[Item Master.xlsx]Item Master'!$A:$M,13,FALSE)</f>
        <v/>
      </c>
      <c r="I44" s="27" t="n">
        <v>0</v>
      </c>
      <c r="J44" s="29">
        <f>VLOOKUP(B44,C:\C-BIA\PurchaseOrder\Week\PivotTable\[PivotTableoutput2.xlsx]Sheet1'!$A:$X,24,FALSE)</f>
        <v/>
      </c>
      <c r="K44" s="27">
        <f>J44-G44</f>
        <v/>
      </c>
      <c r="L44" s="30">
        <f>VLOOKUP(B44,'C:\C-BIA\PurchaseOrder\Week\Master Files\[Location 2 Master.xlsx]Sheet1'!$A:$C,3,FALSE)</f>
        <v/>
      </c>
      <c r="M44" s="30">
        <f>VLOOKUP(B44,'C:\C-BIA\PurchaseOrder\Week\Master Files\[Location 2 Master.xlsx]Sheet1'!$A:$D,4,FALSE)</f>
        <v/>
      </c>
      <c r="N44" s="31">
        <f>VLOOKUP(B44,'C:\C-BIA\PurchaseOrder\Week\Master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VLOOKUP(B45,'C:\C-BIA\PurchaseOrder\Week\Master Files\[Item Master.xlsx]Item Master'!$A:$S,19,FALSE)</f>
        <v/>
      </c>
      <c r="B45" s="46" t="n">
        <v>7613125738630</v>
      </c>
      <c r="C45" s="27">
        <f>VLOOKUP(B45,'C:\C-BIA\PurchaseOrder\Week\Master Files\[Item Master.xlsx]Item Master'!$A:$C,3,FALSE)</f>
        <v/>
      </c>
      <c r="D45" s="9">
        <f>VLOOKUP(B45,'C:\C-BIA\PurchaseOrder\Week\Master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VLOOKUP(B45,'C:\C-BIA\PurchaseOrder\Week\Master Files\[Item Master.xlsx]Item Master'!$A:$M,13,FALSE)</f>
        <v/>
      </c>
      <c r="I45" s="27" t="n">
        <v>0</v>
      </c>
      <c r="J45" s="29">
        <f>VLOOKUP(B45,C:\C-BIA\PurchaseOrder\Week\PivotTable\[PivotTableoutput2.xlsx]Sheet1'!$A:$X,24,FALSE)</f>
        <v/>
      </c>
      <c r="K45" s="27">
        <f>J45-G45</f>
        <v/>
      </c>
      <c r="L45" s="30">
        <f>VLOOKUP(B45,'C:\C-BIA\PurchaseOrder\Week\Master Files\[Location 2 Master.xlsx]Sheet1'!$A:$C,3,FALSE)</f>
        <v/>
      </c>
      <c r="M45" s="30">
        <f>VLOOKUP(B45,'C:\C-BIA\PurchaseOrder\Week\Master Files\[Location 2 Master.xlsx]Sheet1'!$A:$D,4,FALSE)</f>
        <v/>
      </c>
      <c r="N45" s="31">
        <f>VLOOKUP(B45,'C:\C-BIA\PurchaseOrder\Week\Master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VLOOKUP(B46,'C:\C-BIA\PurchaseOrder\Week\Master Files\[Item Master.xlsx]Item Master'!$A:$S,19,FALSE)</f>
        <v/>
      </c>
      <c r="B46" s="46" t="n">
        <v>7613125738647</v>
      </c>
      <c r="C46" s="27">
        <f>VLOOKUP(B46,'C:\C-BIA\PurchaseOrder\Week\Master Files\[Item Master.xlsx]Item Master'!$A:$C,3,FALSE)</f>
        <v/>
      </c>
      <c r="D46" s="9">
        <f>VLOOKUP(B46,'C:\C-BIA\PurchaseOrder\Week\Master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VLOOKUP(B46,'C:\C-BIA\PurchaseOrder\Week\Master Files\[Item Master.xlsx]Item Master'!$A:$M,13,FALSE)</f>
        <v/>
      </c>
      <c r="I46" s="27" t="n">
        <v>0</v>
      </c>
      <c r="J46" s="29">
        <f>VLOOKUP(B46,C:\C-BIA\PurchaseOrder\Week\PivotTable\[PivotTableoutput2.xlsx]Sheet1'!$A:$X,24,FALSE)</f>
        <v/>
      </c>
      <c r="K46" s="27">
        <f>J46-G46</f>
        <v/>
      </c>
      <c r="L46" s="30">
        <f>VLOOKUP(B46,'C:\C-BIA\PurchaseOrder\Week\Master Files\[Location 2 Master.xlsx]Sheet1'!$A:$C,3,FALSE)</f>
        <v/>
      </c>
      <c r="M46" s="30">
        <f>VLOOKUP(B46,'C:\C-BIA\PurchaseOrder\Week\Master Files\[Location 2 Master.xlsx]Sheet1'!$A:$D,4,FALSE)</f>
        <v/>
      </c>
      <c r="N46" s="31">
        <f>VLOOKUP(B46,'C:\C-BIA\PurchaseOrder\Week\Master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VLOOKUP(B47,'C:\C-BIA\PurchaseOrder\Week\Master Files\[Item Master.xlsx]Item Master'!$A:$S,19,FALSE)</f>
        <v/>
      </c>
      <c r="B47" s="46" t="n">
        <v>7613125738654</v>
      </c>
      <c r="C47" s="27">
        <f>VLOOKUP(B47,'C:\C-BIA\PurchaseOrder\Week\Master Files\[Item Master.xlsx]Item Master'!$A:$C,3,FALSE)</f>
        <v/>
      </c>
      <c r="D47" s="9">
        <f>VLOOKUP(B47,'C:\C-BIA\PurchaseOrder\Week\Master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VLOOKUP(B47,'C:\C-BIA\PurchaseOrder\Week\Master Files\[Item Master.xlsx]Item Master'!$A:$M,13,FALSE)</f>
        <v/>
      </c>
      <c r="I47" s="27" t="n">
        <v>0</v>
      </c>
      <c r="J47" s="29">
        <f>VLOOKUP(B47,C:\C-BIA\PurchaseOrder\Week\PivotTable\[PivotTableoutput2.xlsx]Sheet1'!$A:$X,24,FALSE)</f>
        <v/>
      </c>
      <c r="K47" s="27">
        <f>J47-G47</f>
        <v/>
      </c>
      <c r="L47" s="30">
        <f>VLOOKUP(B47,'C:\C-BIA\PurchaseOrder\Week\Master Files\[Location 2 Master.xlsx]Sheet1'!$A:$C,3,FALSE)</f>
        <v/>
      </c>
      <c r="M47" s="30">
        <f>VLOOKUP(B47,'C:\C-BIA\PurchaseOrder\Week\Master Files\[Location 2 Master.xlsx]Sheet1'!$A:$D,4,FALSE)</f>
        <v/>
      </c>
      <c r="N47" s="31">
        <f>VLOOKUP(B47,'C:\C-BIA\PurchaseOrder\Week\Master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VLOOKUP(B48,'C:\C-BIA\PurchaseOrder\Week\Master Files\[Item Master.xlsx]Item Master'!$A:$S,19,FALSE)</f>
        <v/>
      </c>
      <c r="B48" s="46" t="n">
        <v>7613125738661</v>
      </c>
      <c r="C48" s="27">
        <f>VLOOKUP(B48,'C:\C-BIA\PurchaseOrder\Week\Master Files\[Item Master.xlsx]Item Master'!$A:$C,3,FALSE)</f>
        <v/>
      </c>
      <c r="D48" s="9">
        <f>VLOOKUP(B48,'C:\C-BIA\PurchaseOrder\Week\Master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VLOOKUP(B48,'C:\C-BIA\PurchaseOrder\Week\Master Files\[Item Master.xlsx]Item Master'!$A:$M,13,FALSE)</f>
        <v/>
      </c>
      <c r="I48" s="27" t="n">
        <v>0</v>
      </c>
      <c r="J48" s="29">
        <f>VLOOKUP(B48,C:\C-BIA\PurchaseOrder\Week\PivotTable\[PivotTableoutput2.xlsx]Sheet1'!$A:$X,24,FALSE)</f>
        <v/>
      </c>
      <c r="K48" s="27">
        <f>J48-G48</f>
        <v/>
      </c>
      <c r="L48" s="30">
        <f>VLOOKUP(B48,'C:\C-BIA\PurchaseOrder\Week\Master Files\[Location 2 Master.xlsx]Sheet1'!$A:$C,3,FALSE)</f>
        <v/>
      </c>
      <c r="M48" s="30">
        <f>VLOOKUP(B48,'C:\C-BIA\PurchaseOrder\Week\Master Files\[Location 2 Master.xlsx]Sheet1'!$A:$D,4,FALSE)</f>
        <v/>
      </c>
      <c r="N48" s="31">
        <f>VLOOKUP(B48,'C:\C-BIA\PurchaseOrder\Week\Master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VLOOKUP(B49,'C:\C-BIA\PurchaseOrder\Week\Master Files\[Item Master.xlsx]Item Master'!$A:$S,19,FALSE)</f>
        <v/>
      </c>
      <c r="B49" s="46" t="n">
        <v>7613136326499</v>
      </c>
      <c r="C49" s="27">
        <f>VLOOKUP(B49,'C:\C-BIA\PurchaseOrder\Week\Master Files\[Item Master.xlsx]Item Master'!$A:$C,3,FALSE)</f>
        <v/>
      </c>
      <c r="D49" s="9">
        <f>VLOOKUP(B49,'C:\C-BIA\PurchaseOrder\Week\Master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VLOOKUP(B49,'C:\C-BIA\PurchaseOrder\Week\Master Files\[Item Master.xlsx]Item Master'!$A:$M,13,FALSE)</f>
        <v/>
      </c>
      <c r="I49" s="27" t="n">
        <v>0</v>
      </c>
      <c r="J49" s="29">
        <f>VLOOKUP(B49,C:\C-BIA\PurchaseOrder\Week\PivotTable\[PivotTableoutput2.xlsx]Sheet1'!$A:$X,24,FALSE)</f>
        <v/>
      </c>
      <c r="K49" s="27">
        <f>J49-G49</f>
        <v/>
      </c>
      <c r="L49" s="30">
        <f>VLOOKUP(B49,'C:\C-BIA\PurchaseOrder\Week\Master Files\[Location 2 Master.xlsx]Sheet1'!$A:$C,3,FALSE)</f>
        <v/>
      </c>
      <c r="M49" s="30">
        <f>VLOOKUP(B49,'C:\C-BIA\PurchaseOrder\Week\Master Files\[Location 2 Master.xlsx]Sheet1'!$A:$D,4,FALSE)</f>
        <v/>
      </c>
      <c r="N49" s="31">
        <f>VLOOKUP(B49,'C:\C-BIA\PurchaseOrder\Week\Master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VLOOKUP(B50,'C:\C-BIA\PurchaseOrder\Week\Master Files\[Item Master.xlsx]Item Master'!$A:$S,19,FALSE)</f>
        <v/>
      </c>
      <c r="B50" s="46" t="n">
        <v>7613137366142</v>
      </c>
      <c r="C50" s="27">
        <f>VLOOKUP(B50,'C:\C-BIA\PurchaseOrder\Week\Master Files\[Item Master.xlsx]Item Master'!$A:$C,3,FALSE)</f>
        <v/>
      </c>
      <c r="D50" s="9">
        <f>VLOOKUP(B50,'C:\C-BIA\PurchaseOrder\Week\Master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VLOOKUP(B50,'C:\C-BIA\PurchaseOrder\Week\Master Files\[Item Master.xlsx]Item Master'!$A:$M,13,FALSE)</f>
        <v/>
      </c>
      <c r="I50" s="27" t="n">
        <v>0</v>
      </c>
      <c r="J50" s="29">
        <f>VLOOKUP(B50,C:\C-BIA\PurchaseOrder\Week\PivotTable\[PivotTableoutput2.xlsx]Sheet1'!$A:$X,24,FALSE)</f>
        <v/>
      </c>
      <c r="K50" s="27">
        <f>J50-G50</f>
        <v/>
      </c>
      <c r="L50" s="30">
        <f>VLOOKUP(B50,'C:\C-BIA\PurchaseOrder\Week\Master Files\[Location 2 Master.xlsx]Sheet1'!$A:$C,3,FALSE)</f>
        <v/>
      </c>
      <c r="M50" s="30">
        <f>VLOOKUP(B50,'C:\C-BIA\PurchaseOrder\Week\Master Files\[Location 2 Master.xlsx]Sheet1'!$A:$D,4,FALSE)</f>
        <v/>
      </c>
      <c r="N50" s="31">
        <f>VLOOKUP(B50,'C:\C-BIA\PurchaseOrder\Week\Master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VLOOKUP(B51,'C:\C-BIA\PurchaseOrder\Week\Master Files\[Item Master.xlsx]Item Master'!$A:$S,19,FALSE)</f>
        <v/>
      </c>
      <c r="B51" s="46" t="n">
        <v>7613137821825</v>
      </c>
      <c r="C51" s="27">
        <f>VLOOKUP(B51,'C:\C-BIA\PurchaseOrder\Week\Master Files\[Item Master.xlsx]Item Master'!$A:$C,3,FALSE)</f>
        <v/>
      </c>
      <c r="D51" s="9">
        <f>VLOOKUP(B51,'C:\C-BIA\PurchaseOrder\Week\Master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VLOOKUP(B51,'C:\C-BIA\PurchaseOrder\Week\Master Files\[Item Master.xlsx]Item Master'!$A:$M,13,FALSE)</f>
        <v/>
      </c>
      <c r="I51" s="27" t="n">
        <v>0</v>
      </c>
      <c r="J51" s="29">
        <f>VLOOKUP(B51,C:\C-BIA\PurchaseOrder\Week\PivotTable\[PivotTableoutput2.xlsx]Sheet1'!$A:$X,24,FALSE)</f>
        <v/>
      </c>
      <c r="K51" s="27">
        <f>J51-G51</f>
        <v/>
      </c>
      <c r="L51" s="30">
        <f>VLOOKUP(B51,'C:\C-BIA\PurchaseOrder\Week\Master Files\[Location 2 Master.xlsx]Sheet1'!$A:$C,3,FALSE)</f>
        <v/>
      </c>
      <c r="M51" s="30">
        <f>VLOOKUP(B51,'C:\C-BIA\PurchaseOrder\Week\Master Files\[Location 2 Master.xlsx]Sheet1'!$A:$D,4,FALSE)</f>
        <v/>
      </c>
      <c r="N51" s="31">
        <f>VLOOKUP(B51,'C:\C-BIA\PurchaseOrder\Week\Master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VLOOKUP(B52,'C:\C-BIA\PurchaseOrder\Week\Master Files\[Item Master.xlsx]Item Master'!$A:$S,19,FALSE)</f>
        <v/>
      </c>
      <c r="B52" s="46" t="n">
        <v>7613137852119</v>
      </c>
      <c r="C52" s="27">
        <f>VLOOKUP(B52,'C:\C-BIA\PurchaseOrder\Week\Master Files\[Item Master.xlsx]Item Master'!$A:$C,3,FALSE)</f>
        <v/>
      </c>
      <c r="D52" s="9">
        <f>VLOOKUP(B52,'C:\C-BIA\PurchaseOrder\Week\Master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VLOOKUP(B52,'C:\C-BIA\PurchaseOrder\Week\Master Files\[Item Master.xlsx]Item Master'!$A:$M,13,FALSE)</f>
        <v/>
      </c>
      <c r="I52" s="27" t="n">
        <v>0</v>
      </c>
      <c r="J52" s="29">
        <f>VLOOKUP(B52,C:\C-BIA\PurchaseOrder\Week\PivotTable\[PivotTableoutput2.xlsx]Sheet1'!$A:$X,24,FALSE)</f>
        <v/>
      </c>
      <c r="K52" s="27">
        <f>J52-G52</f>
        <v/>
      </c>
      <c r="L52" s="30">
        <f>VLOOKUP(B52,'C:\C-BIA\PurchaseOrder\Week\Master Files\[Location 2 Master.xlsx]Sheet1'!$A:$C,3,FALSE)</f>
        <v/>
      </c>
      <c r="M52" s="30">
        <f>VLOOKUP(B52,'C:\C-BIA\PurchaseOrder\Week\Master Files\[Location 2 Master.xlsx]Sheet1'!$A:$D,4,FALSE)</f>
        <v/>
      </c>
      <c r="N52" s="31">
        <f>VLOOKUP(B52,'C:\C-BIA\PurchaseOrder\Week\Master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VLOOKUP(B53,'C:\C-BIA\PurchaseOrder\Week\Master Files\[Item Master.xlsx]Item Master'!$A:$S,19,FALSE)</f>
        <v/>
      </c>
      <c r="B53" s="46" t="n">
        <v>7613138931264</v>
      </c>
      <c r="C53" s="27">
        <f>VLOOKUP(B53,'C:\C-BIA\PurchaseOrder\Week\Master Files\[Item Master.xlsx]Item Master'!$A:$C,3,FALSE)</f>
        <v/>
      </c>
      <c r="D53" s="9">
        <f>VLOOKUP(B53,'C:\C-BIA\PurchaseOrder\Week\Master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VLOOKUP(B53,'C:\C-BIA\PurchaseOrder\Week\Master Files\[Item Master.xlsx]Item Master'!$A:$M,13,FALSE)</f>
        <v/>
      </c>
      <c r="I53" s="27" t="n">
        <v>0</v>
      </c>
      <c r="J53" s="29">
        <f>VLOOKUP(B53,C:\C-BIA\PurchaseOrder\Week\PivotTable\[PivotTableoutput2.xlsx]Sheet1'!$A:$X,24,FALSE)</f>
        <v/>
      </c>
      <c r="K53" s="27">
        <f>J53-G53</f>
        <v/>
      </c>
      <c r="L53" s="30">
        <f>VLOOKUP(B53,'C:\C-BIA\PurchaseOrder\Week\Master Files\[Location 2 Master.xlsx]Sheet1'!$A:$C,3,FALSE)</f>
        <v/>
      </c>
      <c r="M53" s="30">
        <f>VLOOKUP(B53,'C:\C-BIA\PurchaseOrder\Week\Master Files\[Location 2 Master.xlsx]Sheet1'!$A:$D,4,FALSE)</f>
        <v/>
      </c>
      <c r="N53" s="31">
        <f>VLOOKUP(B53,'C:\C-BIA\PurchaseOrder\Week\Master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VLOOKUP(B54,'C:\C-BIA\PurchaseOrder\Week\Master Files\[Item Master.xlsx]Item Master'!$A:$S,19,FALSE)</f>
        <v/>
      </c>
      <c r="B54" s="46" t="n">
        <v>7613138931318</v>
      </c>
      <c r="C54" s="27">
        <f>VLOOKUP(B54,'C:\C-BIA\PurchaseOrder\Week\Master Files\[Item Master.xlsx]Item Master'!$A:$C,3,FALSE)</f>
        <v/>
      </c>
      <c r="D54" s="9">
        <f>VLOOKUP(B54,'C:\C-BIA\PurchaseOrder\Week\Master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VLOOKUP(B54,'C:\C-BIA\PurchaseOrder\Week\Master Files\[Item Master.xlsx]Item Master'!$A:$M,13,FALSE)</f>
        <v/>
      </c>
      <c r="I54" s="27" t="n">
        <v>0</v>
      </c>
      <c r="J54" s="29">
        <f>VLOOKUP(B54,C:\C-BIA\PurchaseOrder\Week\PivotTable\[PivotTableoutput2.xlsx]Sheet1'!$A:$X,24,FALSE)</f>
        <v/>
      </c>
      <c r="K54" s="27">
        <f>J54-G54</f>
        <v/>
      </c>
      <c r="L54" s="30">
        <f>VLOOKUP(B54,'C:\C-BIA\PurchaseOrder\Week\Master Files\[Location 2 Master.xlsx]Sheet1'!$A:$C,3,FALSE)</f>
        <v/>
      </c>
      <c r="M54" s="30">
        <f>VLOOKUP(B54,'C:\C-BIA\PurchaseOrder\Week\Master Files\[Location 2 Master.xlsx]Sheet1'!$A:$D,4,FALSE)</f>
        <v/>
      </c>
      <c r="N54" s="31">
        <f>VLOOKUP(B54,'C:\C-BIA\PurchaseOrder\Week\Master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VLOOKUP(B55,'C:\C-BIA\PurchaseOrder\Week\Master Files\[Item Master.xlsx]Item Master'!$A:$S,19,FALSE)</f>
        <v/>
      </c>
      <c r="B55" s="46" t="n">
        <v>7613138931349</v>
      </c>
      <c r="C55" s="27">
        <f>VLOOKUP(B55,'C:\C-BIA\PurchaseOrder\Week\Master Files\[Item Master.xlsx]Item Master'!$A:$C,3,FALSE)</f>
        <v/>
      </c>
      <c r="D55" s="9">
        <f>VLOOKUP(B55,'C:\C-BIA\PurchaseOrder\Week\Master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VLOOKUP(B55,'C:\C-BIA\PurchaseOrder\Week\Master Files\[Item Master.xlsx]Item Master'!$A:$M,13,FALSE)</f>
        <v/>
      </c>
      <c r="I55" s="27" t="n">
        <v>0</v>
      </c>
      <c r="J55" s="29">
        <f>VLOOKUP(B55,C:\C-BIA\PurchaseOrder\Week\PivotTable\[PivotTableoutput2.xlsx]Sheet1'!$A:$X,24,FALSE)</f>
        <v/>
      </c>
      <c r="K55" s="27">
        <f>J55-G55</f>
        <v/>
      </c>
      <c r="L55" s="30">
        <f>VLOOKUP(B55,'C:\C-BIA\PurchaseOrder\Week\Master Files\[Location 2 Master.xlsx]Sheet1'!$A:$C,3,FALSE)</f>
        <v/>
      </c>
      <c r="M55" s="30">
        <f>VLOOKUP(B55,'C:\C-BIA\PurchaseOrder\Week\Master Files\[Location 2 Master.xlsx]Sheet1'!$A:$D,4,FALSE)</f>
        <v/>
      </c>
      <c r="N55" s="31">
        <f>VLOOKUP(B55,'C:\C-BIA\PurchaseOrder\Week\Master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VLOOKUP(B56,'C:\C-BIA\PurchaseOrder\Week\Master Files\[Item Master.xlsx]Item Master'!$A:$S,19,FALSE)</f>
        <v/>
      </c>
      <c r="B56" s="46" t="n">
        <v>7613138932056</v>
      </c>
      <c r="C56" s="27">
        <f>VLOOKUP(B56,'C:\C-BIA\PurchaseOrder\Week\Master Files\[Item Master.xlsx]Item Master'!$A:$C,3,FALSE)</f>
        <v/>
      </c>
      <c r="D56" s="9">
        <f>VLOOKUP(B56,'C:\C-BIA\PurchaseOrder\Week\Master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VLOOKUP(B56,'C:\C-BIA\PurchaseOrder\Week\Master Files\[Item Master.xlsx]Item Master'!$A:$M,13,FALSE)</f>
        <v/>
      </c>
      <c r="I56" s="27" t="n">
        <v>0</v>
      </c>
      <c r="J56" s="29">
        <f>VLOOKUP(B56,C:\C-BIA\PurchaseOrder\Week\PivotTable\[PivotTableoutput2.xlsx]Sheet1'!$A:$X,24,FALSE)</f>
        <v/>
      </c>
      <c r="K56" s="27">
        <f>J56-G56</f>
        <v/>
      </c>
      <c r="L56" s="30">
        <f>VLOOKUP(B56,'C:\C-BIA\PurchaseOrder\Week\Master Files\[Location 2 Master.xlsx]Sheet1'!$A:$C,3,FALSE)</f>
        <v/>
      </c>
      <c r="M56" s="30">
        <f>VLOOKUP(B56,'C:\C-BIA\PurchaseOrder\Week\Master Files\[Location 2 Master.xlsx]Sheet1'!$A:$D,4,FALSE)</f>
        <v/>
      </c>
      <c r="N56" s="31">
        <f>VLOOKUP(B56,'C:\C-BIA\PurchaseOrder\Week\Master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VLOOKUP(B57,'C:\C-BIA\PurchaseOrder\Week\Master Files\[Item Master.xlsx]Item Master'!$A:$S,19,FALSE)</f>
        <v/>
      </c>
      <c r="B57" s="46" t="n">
        <v>7613138933497</v>
      </c>
      <c r="C57" s="27">
        <f>VLOOKUP(B57,'C:\C-BIA\PurchaseOrder\Week\Master Files\[Item Master.xlsx]Item Master'!$A:$C,3,FALSE)</f>
        <v/>
      </c>
      <c r="D57" s="9">
        <f>VLOOKUP(B57,'C:\C-BIA\PurchaseOrder\Week\Master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VLOOKUP(B57,'C:\C-BIA\PurchaseOrder\Week\Master Files\[Item Master.xlsx]Item Master'!$A:$M,13,FALSE)</f>
        <v/>
      </c>
      <c r="I57" s="27" t="n">
        <v>0</v>
      </c>
      <c r="J57" s="29">
        <f>VLOOKUP(B57,C:\C-BIA\PurchaseOrder\Week\PivotTable\[PivotTableoutput2.xlsx]Sheet1'!$A:$X,24,FALSE)</f>
        <v/>
      </c>
      <c r="K57" s="27">
        <f>J57-G57</f>
        <v/>
      </c>
      <c r="L57" s="30">
        <f>VLOOKUP(B57,'C:\C-BIA\PurchaseOrder\Week\Master Files\[Location 2 Master.xlsx]Sheet1'!$A:$C,3,FALSE)</f>
        <v/>
      </c>
      <c r="M57" s="30">
        <f>VLOOKUP(B57,'C:\C-BIA\PurchaseOrder\Week\Master Files\[Location 2 Master.xlsx]Sheet1'!$A:$D,4,FALSE)</f>
        <v/>
      </c>
      <c r="N57" s="31">
        <f>VLOOKUP(B57,'C:\C-BIA\PurchaseOrder\Week\Master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VLOOKUP(B58,'C:\C-BIA\PurchaseOrder\Week\Master Files\[Item Master.xlsx]Item Master'!$A:$S,19,FALSE)</f>
        <v/>
      </c>
      <c r="B58" s="46" t="n">
        <v>7613141186156</v>
      </c>
      <c r="C58" s="27">
        <f>VLOOKUP(B58,'C:\C-BIA\PurchaseOrder\Week\Master Files\[Item Master.xlsx]Item Master'!$A:$C,3,FALSE)</f>
        <v/>
      </c>
      <c r="D58" s="9">
        <f>VLOOKUP(B58,'C:\C-BIA\PurchaseOrder\Week\Master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VLOOKUP(B58,'C:\C-BIA\PurchaseOrder\Week\Master Files\[Item Master.xlsx]Item Master'!$A:$M,13,FALSE)</f>
        <v/>
      </c>
      <c r="I58" s="27" t="n">
        <v>0</v>
      </c>
      <c r="J58" s="29">
        <f>VLOOKUP(B58,C:\C-BIA\PurchaseOrder\Week\PivotTable\[PivotTableoutput2.xlsx]Sheet1'!$A:$X,24,FALSE)</f>
        <v/>
      </c>
      <c r="K58" s="27">
        <f>J58-G58</f>
        <v/>
      </c>
      <c r="L58" s="30">
        <f>VLOOKUP(B58,'C:\C-BIA\PurchaseOrder\Week\Master Files\[Location 2 Master.xlsx]Sheet1'!$A:$C,3,FALSE)</f>
        <v/>
      </c>
      <c r="M58" s="30">
        <f>VLOOKUP(B58,'C:\C-BIA\PurchaseOrder\Week\Master Files\[Location 2 Master.xlsx]Sheet1'!$A:$D,4,FALSE)</f>
        <v/>
      </c>
      <c r="N58" s="31">
        <f>VLOOKUP(B58,'C:\C-BIA\PurchaseOrder\Week\Master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VLOOKUP(B59,'C:\C-BIA\PurchaseOrder\Week\Master Files\[Item Master.xlsx]Item Master'!$A:$S,19,FALSE)</f>
        <v/>
      </c>
      <c r="B59" s="46" t="n">
        <v>7613141186217</v>
      </c>
      <c r="C59" s="27">
        <f>VLOOKUP(B59,'C:\C-BIA\PurchaseOrder\Week\Master Files\[Item Master.xlsx]Item Master'!$A:$C,3,FALSE)</f>
        <v/>
      </c>
      <c r="D59" s="9">
        <f>VLOOKUP(B59,'C:\C-BIA\PurchaseOrder\Week\Master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VLOOKUP(B59,'C:\C-BIA\PurchaseOrder\Week\Master Files\[Item Master.xlsx]Item Master'!$A:$M,13,FALSE)</f>
        <v/>
      </c>
      <c r="I59" s="27" t="n">
        <v>0</v>
      </c>
      <c r="J59" s="29">
        <f>VLOOKUP(B59,C:\C-BIA\PurchaseOrder\Week\PivotTable\[PivotTableoutput2.xlsx]Sheet1'!$A:$X,24,FALSE)</f>
        <v/>
      </c>
      <c r="K59" s="27">
        <f>J59-G59</f>
        <v/>
      </c>
      <c r="L59" s="30">
        <f>VLOOKUP(B59,'C:\C-BIA\PurchaseOrder\Week\Master Files\[Location 2 Master.xlsx]Sheet1'!$A:$C,3,FALSE)</f>
        <v/>
      </c>
      <c r="M59" s="30">
        <f>VLOOKUP(B59,'C:\C-BIA\PurchaseOrder\Week\Master Files\[Location 2 Master.xlsx]Sheet1'!$A:$D,4,FALSE)</f>
        <v/>
      </c>
      <c r="N59" s="31">
        <f>VLOOKUP(B59,'C:\C-BIA\PurchaseOrder\Week\Master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VLOOKUP(B60,'C:\C-BIA\PurchaseOrder\Week\Master Files\[Item Master.xlsx]Item Master'!$A:$S,19,FALSE)</f>
        <v/>
      </c>
      <c r="B60" s="46" t="n">
        <v>7613141280816</v>
      </c>
      <c r="C60" s="27">
        <f>VLOOKUP(B60,'C:\C-BIA\PurchaseOrder\Week\Master Files\[Item Master.xlsx]Item Master'!$A:$C,3,FALSE)</f>
        <v/>
      </c>
      <c r="D60" s="9">
        <f>VLOOKUP(B60,'C:\C-BIA\PurchaseOrder\Week\Master Files\[Item Master.xlsx]Item Master'!$A:$B,2,FALSE)</f>
        <v/>
      </c>
      <c r="E60" s="47" t="n">
        <v>2</v>
      </c>
      <c r="F60" s="47" t="n">
        <v>2</v>
      </c>
      <c r="G60" s="9" t="n">
        <v>0</v>
      </c>
      <c r="H60" s="27">
        <f>VLOOKUP(B60,'C:\C-BIA\PurchaseOrder\Week\Master Files\[Item Master.xlsx]Item Master'!$A:$M,13,FALSE)</f>
        <v/>
      </c>
      <c r="I60" s="27" t="n">
        <v>0</v>
      </c>
      <c r="J60" s="29">
        <f>VLOOKUP(B60,C:\C-BIA\PurchaseOrder\Week\PivotTable\[PivotTableoutput2.xlsx]Sheet1'!$A:$X,24,FALSE)</f>
        <v/>
      </c>
      <c r="K60" s="27">
        <f>J60-G60</f>
        <v/>
      </c>
      <c r="L60" s="30">
        <f>VLOOKUP(B60,'C:\C-BIA\PurchaseOrder\Week\Master Files\[Location 2 Master.xlsx]Sheet1'!$A:$C,3,FALSE)</f>
        <v/>
      </c>
      <c r="M60" s="30">
        <f>VLOOKUP(B60,'C:\C-BIA\PurchaseOrder\Week\Master Files\[Location 2 Master.xlsx]Sheet1'!$A:$D,4,FALSE)</f>
        <v/>
      </c>
      <c r="N60" s="31">
        <f>VLOOKUP(B60,'C:\C-BIA\PurchaseOrder\Week\Master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VLOOKUP(B61,'C:\C-BIA\PurchaseOrder\Week\Master Files\[Item Master.xlsx]Item Master'!$A:$S,19,FALSE)</f>
        <v/>
      </c>
      <c r="B61" s="46" t="n">
        <v>7613141280823</v>
      </c>
      <c r="C61" s="27">
        <f>VLOOKUP(B61,'C:\C-BIA\PurchaseOrder\Week\Master Files\[Item Master.xlsx]Item Master'!$A:$C,3,FALSE)</f>
        <v/>
      </c>
      <c r="D61" s="9">
        <f>VLOOKUP(B61,'C:\C-BIA\PurchaseOrder\Week\Master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VLOOKUP(B61,'C:\C-BIA\PurchaseOrder\Week\Master Files\[Item Master.xlsx]Item Master'!$A:$M,13,FALSE)</f>
        <v/>
      </c>
      <c r="I61" s="27" t="n">
        <v>0</v>
      </c>
      <c r="J61" s="29">
        <f>VLOOKUP(B61,C:\C-BIA\PurchaseOrder\Week\PivotTable\[PivotTableoutput2.xlsx]Sheet1'!$A:$X,24,FALSE)</f>
        <v/>
      </c>
      <c r="K61" s="27">
        <f>J61-G61</f>
        <v/>
      </c>
      <c r="L61" s="30">
        <f>VLOOKUP(B61,'C:\C-BIA\PurchaseOrder\Week\Master Files\[Location 2 Master.xlsx]Sheet1'!$A:$C,3,FALSE)</f>
        <v/>
      </c>
      <c r="M61" s="30">
        <f>VLOOKUP(B61,'C:\C-BIA\PurchaseOrder\Week\Master Files\[Location 2 Master.xlsx]Sheet1'!$A:$D,4,FALSE)</f>
        <v/>
      </c>
      <c r="N61" s="31">
        <f>VLOOKUP(B61,'C:\C-BIA\PurchaseOrder\Week\Master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>
        <v>651.73</v>
      </c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>
        <v>651.73</v>
      </c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>
        <v>651.73</v>
      </c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>
        <v>651.73</v>
      </c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>
        <v>651.73</v>
      </c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>
        <v>651.73</v>
      </c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>
        <v>651.73</v>
      </c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>
        <v>651.73</v>
      </c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>
        <v>651.73</v>
      </c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>
        <v>651.73</v>
      </c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>
        <v>651.73</v>
      </c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>
        <v>651.73</v>
      </c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VLOOKUP(H2,'C:\C-BIA\PurchaseOrder\Week\Master Files\[SGST Master.xlsx]DBF'!$A:$B,2,FALSE),
   IF(ORDER!$D$1="IGST",
   VLOOKUP(H2,'C:\C-BIA\PurchaseOrder\Week\Master Files\[IGST Master.xlsx]DBF'!$A:$B,2,FALSE),
   "Error")),
"Scan=0")</f>
        <v/>
      </c>
      <c r="B2">
        <f>IF(ORDER!O8&gt;0,
 IF(ORDER!$D$1="SGST",
 VLOOKUP(H2,'C:\C-BIA\PurchaseOrder\Week\Master Files\[SGST Master.xlsx]DBF'!$A:$C,3,FALSE),
   IF(ORDER!$D$1="IGST",
   VLOOKUP(H2,'C:\C-BIA\PurchaseOrder\Week\Master Files\[IGST Master.xlsx]DBF'!$A:$C,3,FALSE),
   "Error")),
"")</f>
        <v/>
      </c>
      <c r="C2">
        <f>ORDER!L4</f>
        <v/>
      </c>
      <c r="D2">
        <f>ORDER!A5</f>
        <v/>
      </c>
      <c r="E2" t="n">
        <v>0</v>
      </c>
      <c r="F2">
        <f>ORDER!C5</f>
        <v/>
      </c>
      <c r="G2">
        <f>IF(ORDER!O8&gt;0,
 IF(ORDER!$D$1="SGST",
 VLOOKUP(H2,'C:\C-BIA\PurchaseOrder\Week\Master Files\[SGST Master.xlsx]DBF'!$A:$H,8,FALSE),
   IF(ORDER!$D$1="IGST",
   VLOOKUP(H2,'C:\C-BIA\PurchaseOrder\Week\Master Files\[IGST Master.xlsx]DBF'!$A:$H,8,FALSE),
   "Error")),
"")</f>
        <v/>
      </c>
      <c r="H2">
        <f>ORDER!D8</f>
        <v/>
      </c>
      <c r="I2">
        <f>IF(ORDER!O8&gt;0,
 IF(ORDER!$D$1="SGST",
 VLOOKUP(H2,'C:\C-BIA\PurchaseOrder\Week\Master Files\[SGST Master.xlsx]DBF'!$A:$J,10,FALSE),
   IF(ORDER!$D$1="IGST",
   VLOOKUP(H2,'C:\C-BIA\PurchaseOrder\Week\Master Files\[IGST Master.xlsx]DBF'!$A:$J,10,FALSE),
   "Error")),
"")</f>
        <v/>
      </c>
      <c r="J2">
        <f>SUMIF(ORDER!$D$8:$D$22298,DBF!$H2,ORDER!$G$8:$G$22298)</f>
        <v/>
      </c>
      <c r="K2">
        <f>VLOOKUP($H2,ORDER!D:H,5,FALSE)</f>
        <v/>
      </c>
      <c r="L2">
        <f>ROUND(J2*K2,2)</f>
        <v/>
      </c>
      <c r="M2">
        <f>IF(ORDER!O8&gt;0,
 IF(ORDER!$D$1="SGST",
 VLOOKUP(H2,'C:\C-BIA\PurchaseOrder\Week\Master Files\[SGST Master.xlsx]DBF'!$A:$N,14,FALSE),
   IF(ORDER!$D$1="IGST",
   VLOOKUP(H2,'C:\C-BIA\PurchaseOrder\Week\Master Files\[IGST Master.xlsx]DBF'!$A:$N,14,FALSE),
   "Error")),
"")</f>
        <v/>
      </c>
      <c r="N2">
        <f>ROUND(L2*M2/100,2)</f>
        <v/>
      </c>
      <c r="O2">
        <f>L2-N2</f>
        <v/>
      </c>
      <c r="P2">
        <f>IF(R2="Corsetry",IF(IFERROR((O2/J2),0)&lt;1000,"CC Sales- Corsetry-Wholesale - IGST 5%","CC Sales- Corsetry-Wholesale - IGST 12%"))</f>
        <v/>
      </c>
      <c r="Q2">
        <f>IF(ORDER!O8&gt;0,
 IF(ORDER!$D$1="SGST",
 VLOOKUP(H2,'C:\C-BIA\PurchaseOrder\Week\Master Files\[SGST Master.xlsx]DBF'!$A:$R,18,FALSE),
   IF(ORDER!$D$1="IGST",
   VLOOKUP(H2,'C:\C-BIA\PurchaseOrder\Week\Master Files\[IGST Master.xlsx]DBF'!$A:$R,18,FALSE),
   "Error")),
"")</f>
        <v/>
      </c>
      <c r="R2">
        <f>IF(ORDER!O8&gt;0,
 IF(ORDER!$D$1="SGST",
 VLOOKUP(H2,'C:\C-BIA\PurchaseOrder\Week\Master Files\[SGST Master.xlsx]DBF'!$A:$S,19,FALSE),
   IF(ORDER!$D$1="IGST",
   VLOOKUP(H2,'C:\C-BIA\PurchaseOrder\Week\Master Files\[IGST Master.xlsx]DBF'!$A:$S,19,FALSE),
   "Error")),
"")</f>
        <v/>
      </c>
      <c r="S2">
        <f>IF(ORDER!O8&gt;0,
 IF(ORDER!$D$1="SGST",
 VLOOKUP(H2,'C:\C-BIA\PurchaseOrder\Week\Master Files\[SGST Master.xlsx]DBF'!$A:$T,20,FALSE),
   IF(ORDER!$D$1="IGST",
   VLOOKUP(H2,'C:\C-BIA\PurchaseOrder\Week\Master Files\[IGST Master.xlsx]DBF'!$A:$T,20,FALSE),
   "Error")),
"")</f>
        <v/>
      </c>
      <c r="T2">
        <f>IF(ORDER!O8&gt;0,
 IF(ORDER!$D$1="SGST",
 VLOOKUP(H2,'C:\C-BIA\PurchaseOrder\Week\Master Files\[SGST Master.xlsx]DBF'!$A:$U,21,FALSE),
   IF(ORDER!$D$1="IGST",
   VLOOKUP(H2,'C:\C-BIA\PurchaseOrder\Week\Master Files\[IGST Master.xlsx]DBF'!$A:$U,21,FALSE),
   "Error")),
"")</f>
        <v/>
      </c>
      <c r="U2">
        <f>IF(ORDER!O8&gt;0,
 IF(ORDER!$D$1="SGST",
 VLOOKUP(H2,'C:\C-BIA\PurchaseOrder\Week\Master Files\[SGST Master.xlsx]DBF'!$A:$V,22,FALSE),
   IF(ORDER!$D$1="IGST",
   VLOOKUP(H2,'C:\C-BIA\PurchaseOrder\Week\Master Files\[IGST Master.xlsx]DBF'!$A:$V,22,FALSE),
   "Error")),
"")</f>
        <v/>
      </c>
      <c r="V2">
        <f>IF(ORDER!O8&gt;0,
 IF(ORDER!$D$1="SGST",
 VLOOKUP(H2,'C:\C-BIA\PurchaseOrder\Week\Master Files\[SGST Master.xlsx]DBF'!$A:$W,23,FALSE),
   IF(ORDER!$D$1="IGST",
   VLOOKUP(H2,'C:\C-BIA\PurchaseOrder\Week\Master Files\[IGST Master.xlsx]DBF'!$A:$W,23,FALSE),
   "Error")),
"")</f>
        <v/>
      </c>
      <c r="W2">
        <f>IF(ORDER!O8&gt;0,
 IF(ORDER!$D$1="SGST",
 VLOOKUP(H2,'C:\C-BIA\PurchaseOrder\Week\Master Files\[SGST Master.xlsx]DBF'!$A:$X,24,FALSE),
   IF(ORDER!$D$1="IGST",
   VLOOKUP(H2,'C:\C-BIA\PurchaseOrder\Week\Master Files\[IGST Master.xlsx]DBF'!$A:$X,24,FALSE),
   "Error")),
"")</f>
        <v/>
      </c>
      <c r="X2">
        <f>IF(ORDER!O8&gt;0,
 IF(ORDER!$D$1="SGST",
 VLOOKUP(H2,'C:\C-BIA\PurchaseOrder\Week\Master Files\[SGST Master.xlsx]DBF'!$A:$Y,25,FALSE),
   IF(ORDER!$D$1="IGST",
   VLOOKUP(H2,'C:\C-BIA\PurchaseOrder\Week\Master Files\[IGST Master.xlsx]DBF'!$A:$Y,25,FALSE),
   "Error")),
"")</f>
        <v/>
      </c>
      <c r="Y2">
        <f>+O2</f>
        <v/>
      </c>
      <c r="Z2">
        <f>+J2</f>
        <v/>
      </c>
      <c r="AA2">
        <f>IF(ORDER!O8&gt;0,
 IF(ORDER!$D$1="SGST",
 VLOOKUP(H2,'C:\C-BIA\PurchaseOrder\Week\Master Files\[SGST Master.xlsx]DBF'!$A:$AB,28,FALSE),
   IF(ORDER!$D$1="IGST",
   VLOOKUP(H2,'C:\C-BIA\PurchaseOrder\Week\Master Files\[IGST Master.xlsx]DBF'!$A:$AB,28,FALSE),
   "Error")),
"")</f>
        <v/>
      </c>
      <c r="AB2">
        <f>IF(ORDER!O8&gt;0,
 IF(ORDER!$D$1="SGST",
 VLOOKUP(H2,'C:\C-BIA\PurchaseOrder\Week\Master Files\[SGST Master.xlsx]DBF'!$A:$AC,29,FALSE),
   IF(ORDER!$D$1="IGST",
   VLOOKUP(H2,'C:\C-BIA\PurchaseOrder\Week\Master Files\[IGST Master.xlsx]DBF'!$A:$AC,29,FALSE),
   "Error")),
"")</f>
        <v/>
      </c>
      <c r="AC2">
        <f>ROUND(Y2*AB2/100,2)</f>
        <v/>
      </c>
      <c r="AD2">
        <f>ROUND(SUM(Y2,0)-AC2,2)</f>
        <v/>
      </c>
      <c r="AE2" t="inlineStr"/>
      <c r="AF2" t="inlineStr"/>
      <c r="AG2" t="inlineStr"/>
      <c r="AH2" t="inlineStr"/>
      <c r="AI2" t="inlineStr"/>
      <c r="AJ2" t="inlineStr"/>
      <c r="AK2">
        <f>IF(RIGHT(P2,2)="5%","Output IGST - 5% - Tamilnadu","Output IGST - 12% - Tamilnadu")</f>
        <v/>
      </c>
      <c r="AL2">
        <f>IF(AK2="Output IGST - 12% - TamilNadu",12,5)</f>
        <v/>
      </c>
      <c r="AM2">
        <f>ROUND(SUM(AD2*AL2/100,0),2)</f>
        <v/>
      </c>
      <c r="AN2">
        <f>+AP2</f>
        <v/>
      </c>
      <c r="AO2" t="n">
        <v>0</v>
      </c>
      <c r="AP2">
        <f>+(Y2-AC2)+AM2</f>
        <v/>
      </c>
      <c r="AQ2">
        <f>IF(ORDER!O8&gt;0,
 IF(ORDER!$D$1="SGST",
 VLOOKUP(H2,'C:\C-BIA\PurchaseOrder\Week\Master Files\[SGST Master.xlsx]DBF'!$A:$AR,44,FALSE),
   IF(ORDER!$D$1="IGST",
   VLOOKUP(H2,'C:\C-BIA\PurchaseOrder\Week\Master Files\[IGST Master.xlsx]DBF'!$A:$AR,44,FALSE),
   "Error")),
"")</f>
        <v/>
      </c>
      <c r="AR2">
        <f>B2</f>
        <v/>
      </c>
      <c r="AS2">
        <f>AN2</f>
        <v/>
      </c>
      <c r="AT2">
        <f>CONCATENATE($B$2," ",$C$2," ","QTY",  " ", $Z$2)</f>
        <v/>
      </c>
      <c r="AU2">
        <f>IF(ORDER!O8&gt;0,
 IF(ORDER!$D$1="SGST",
 VLOOKUP(H2,'C:\C-BIA\PurchaseOrder\Week\Master Files\[SGST Master.xlsx]DBF'!$A:$AV,48,FALSE),
   IF(ORDER!$D$1="IGST",
   VLOOKUP(H2,'C:\C-BIA\PurchaseOrder\Week\Master Files\[IGST Master.xlsx]DBF'!$A:$AV,48,FALSE),
   "Error")),
"")</f>
        <v/>
      </c>
      <c r="AV2">
        <f>IF(ORDER!O8&gt;0,
 IF(ORDER!$D$1="SGST",
 VLOOKUP(H2,'C:\C-BIA\PurchaseOrder\Week\Master Files\[SGST Master.xlsx]DBF'!$A:$AW,49,FALSE),
   IF(ORDER!$D$1="IGST",
   VLOOKUP(H2,'C:\C-BIA\PurchaseOrder\Week\Master Files\[IGST Master.xlsx]DBF'!$A:$AW,49,FALSE),
   "Error")),
"")</f>
        <v/>
      </c>
      <c r="AW2">
        <f>IF(ORDER!O8&gt;0,
 IF(ORDER!$D$1="SGST",
 VLOOKUP(H2,'C:\C-BIA\PurchaseOrder\Week\Master Files\[SGST Master.xlsx]DBF'!$A:$AX,50,FALSE),
   IF(ORDER!$D$1="IGST",
   VLOOKUP(H2,'C:\C-BIA\PurchaseOrder\Week\Master Files\[IGST Master.xlsx]DBF'!$A:$AX,50,FALSE),
   "Error")),
"")</f>
        <v/>
      </c>
      <c r="AX2">
        <f>ORDER!B5</f>
        <v/>
      </c>
      <c r="AY2">
        <f>ORDER!L4</f>
        <v/>
      </c>
      <c r="AZ2">
        <f>IF(ORDER!O8&gt;0,
 IF(ORDER!$D$1="SGST",
 VLOOKUP(H2,'C:\C-BIA\PurchaseOrder\Week\Master Files\[SGST Master.xlsx]DBF'!$A:$BA,53,FALSE),
   IF(ORDER!$D$1="IGST",
   VLOOKUP(H2,'C:\C-BIA\PurchaseOrder\Week\Master Files\[IGST Master.xlsx]DBF'!$A:$BA,53,FALSE),
   "Error")),
"")</f>
        <v/>
      </c>
      <c r="BA2">
        <f>IF(ORDER!O8&gt;0,
 IF(ORDER!$D$1="SGST",
 VLOOKUP(H2,'C:\C-BIA\PurchaseOrder\Week\Master Files\[SGST Master.xlsx]DBF'!$A:$BB,54,FALSE),
   IF(ORDER!$D$1="IGST",
   VLOOKUP(H2,'C:\C-BIA\PurchaseOrder\Week\Master Files\[IGST Master.xlsx]DBF'!$A:$BB,54,FALSE),
   "Error")),
"")</f>
        <v/>
      </c>
      <c r="BB2">
        <f>IF(ORDER!O8&gt;0,
 IF(ORDER!$D$1="SGST",
 VLOOKUP(H2,'C:\C-BIA\PurchaseOrder\Week\Master Files\[SGST Master.xlsx]DBF'!$A:$BC,55,FALSE),
   IF(ORDER!$D$1="IGST",
   VLOOKUP(H2,'C:\C-BIA\PurchaseOrder\Week\Master Files\[IGST Master.xlsx]DBF'!$A:$BC,55,FALSE),
   "Error")),
"")</f>
        <v/>
      </c>
      <c r="BC2">
        <f>IF(ORDER!O8&gt;0,
 IF(ORDER!$D$1="SGST",
 VLOOKUP(H2,'C:\C-BIA\PurchaseOrder\Week\Master Files\[SGST Master.xlsx]DBF'!$A:$BD,56,FALSE),
   IF(ORDER!$D$1="IGST",
   VLOOKUP(H2,'C:\C-BIA\PurchaseOrder\Week\Master Files\[IGST Master.xlsx]DBF'!$A:$BD,56,FALSE),
   "Error")),
"")</f>
        <v/>
      </c>
      <c r="BD2">
        <f>IF(ORDER!O8&gt;0,
 IF(ORDER!$D$1="SGST",
 VLOOKUP(H2,'C:\C-BIA\PurchaseOrder\Week\Master Files\[SGST Master.xlsx]DBF'!$A:$BE,57,FALSE),
   IF(ORDER!$D$1="IGST",
   VLOOKUP(H2,'C:\C-BIA\PurchaseOrder\Week\Master Files\[IGST Master.xlsx]DBF'!$A:$BE,57,FALSE),
   "Error")),
"")</f>
        <v/>
      </c>
    </row>
    <row r="3">
      <c r="A3">
        <f>IF(ORDER!O9&gt;0,
 IF(ORDER!$D$1="SGST",
 VLOOKUP(H3,'C:\C-BIA\PurchaseOrder\Week\Master Files\[SGST Master.xlsx]DBF'!$A:$B,2,FALSE),
   IF(ORDER!$D$1="IGST",
   VLOOKUP(H3,'C:\C-BIA\PurchaseOrder\Week\Master Files\[IGST Master.xlsx]DBF'!$A:$B,2,FALSE),
   "Error")),
"Scan=0")</f>
        <v/>
      </c>
      <c r="B3">
        <f>IF(ORDER!O9&gt;0,
 IF(ORDER!$D$1="SGST",
 VLOOKUP(H3,'C:\C-BIA\PurchaseOrder\Week\Master Files\[SGST Master.xlsx]DBF'!$A:$C,3,FALSE),
   IF(ORDER!$D$1="IGST",
   VLOOKUP(H3,'C:\C-BIA\PurchaseOrder\Week\Master Files\[IGST Master.xlsx]DBF'!$A:$C,3,FALSE),
   "Error")),
"")</f>
        <v/>
      </c>
      <c r="C3">
        <f>ORDER!L4</f>
        <v/>
      </c>
      <c r="D3">
        <f>ORDER!A5</f>
        <v/>
      </c>
      <c r="E3" t="n">
        <v>0</v>
      </c>
      <c r="F3">
        <f>ORDER!C5</f>
        <v/>
      </c>
      <c r="G3">
        <f>IF(ORDER!O9&gt;0,
 IF(ORDER!$D$1="SGST",
 VLOOKUP(H3,'C:\C-BIA\PurchaseOrder\Week\Master Files\[SGST Master.xlsx]DBF'!$A:$H,8,FALSE),
   IF(ORDER!$D$1="IGST",
   VLOOKUP(H3,'C:\C-BIA\PurchaseOrder\Week\Master Files\[IGST Master.xlsx]DBF'!$A:$H,8,FALSE),
   "Error")),
"")</f>
        <v/>
      </c>
      <c r="H3">
        <f>ORDER!D9</f>
        <v/>
      </c>
      <c r="I3">
        <f>IF(ORDER!O9&gt;0,
 IF(ORDER!$D$1="SGST",
 VLOOKUP(H3,'C:\C-BIA\PurchaseOrder\Week\Master Files\[SGST Master.xlsx]DBF'!$A:$J,10,FALSE),
   IF(ORDER!$D$1="IGST",
   VLOOKUP(H3,'C:\C-BIA\PurchaseOrder\Week\Master Files\[IGST Master.xlsx]DBF'!$A:$J,10,FALSE),
   "Error")),
"")</f>
        <v/>
      </c>
      <c r="J3">
        <f>SUMIF(ORDER!$D$8:$D$22298,DBF!$H3,ORDER!$G$8:$G$22298)</f>
        <v/>
      </c>
      <c r="K3">
        <f>VLOOKUP($H3,ORDER!D:H,5,FALSE)</f>
        <v/>
      </c>
      <c r="L3">
        <f>ROUND(J3*K3,2)</f>
        <v/>
      </c>
      <c r="M3">
        <f>IF(ORDER!O9&gt;0,
 IF(ORDER!$D$1="SGST",
 VLOOKUP(H3,'C:\C-BIA\PurchaseOrder\Week\Master Files\[SGST Master.xlsx]DBF'!$A:$N,14,FALSE),
   IF(ORDER!$D$1="IGST",
   VLOOKUP(H3,'C:\C-BIA\PurchaseOrder\Week\Master Files\[IGST Master.xlsx]DBF'!$A:$N,14,FALSE),
   "Error")),
"")</f>
        <v/>
      </c>
      <c r="N3">
        <f>ROUND(L3*M3/100,2)</f>
        <v/>
      </c>
      <c r="O3">
        <f>L3-N3</f>
        <v/>
      </c>
      <c r="P3">
        <f>IF(R3="Corsetry",IF(IFERROR((O3/J3),0)&lt;1000,"CC Sales- Corsetry-Wholesale - IGST 5%","CC Sales- Corsetry-Wholesale - IGST 12%"))</f>
        <v/>
      </c>
      <c r="Q3">
        <f>IF(ORDER!O9&gt;0,
 IF(ORDER!$D$1="SGST",
 VLOOKUP(H3,'C:\C-BIA\PurchaseOrder\Week\Master Files\[SGST Master.xlsx]DBF'!$A:$R,18,FALSE),
   IF(ORDER!$D$1="IGST",
   VLOOKUP(H3,'C:\C-BIA\PurchaseOrder\Week\Master Files\[IGST Master.xlsx]DBF'!$A:$R,18,FALSE),
   "Error")),
"")</f>
        <v/>
      </c>
      <c r="R3">
        <f>IF(ORDER!O9&gt;0,
 IF(ORDER!$D$1="SGST",
 VLOOKUP(H3,'C:\C-BIA\PurchaseOrder\Week\Master Files\[SGST Master.xlsx]DBF'!$A:$S,19,FALSE),
   IF(ORDER!$D$1="IGST",
   VLOOKUP(H3,'C:\C-BIA\PurchaseOrder\Week\Master Files\[IGST Master.xlsx]DBF'!$A:$S,19,FALSE),
   "Error")),
"")</f>
        <v/>
      </c>
      <c r="S3">
        <f>IF(ORDER!O9&gt;0,
 IF(ORDER!$D$1="SGST",
 VLOOKUP(H3,'C:\C-BIA\PurchaseOrder\Week\Master Files\[SGST Master.xlsx]DBF'!$A:$T,20,FALSE),
   IF(ORDER!$D$1="IGST",
   VLOOKUP(H3,'C:\C-BIA\PurchaseOrder\Week\Master Files\[IGST Master.xlsx]DBF'!$A:$T,20,FALSE),
   "Error")),
"")</f>
        <v/>
      </c>
      <c r="T3">
        <f>IF(ORDER!O9&gt;0,
 IF(ORDER!$D$1="SGST",
 VLOOKUP(H3,'C:\C-BIA\PurchaseOrder\Week\Master Files\[SGST Master.xlsx]DBF'!$A:$U,21,FALSE),
   IF(ORDER!$D$1="IGST",
   VLOOKUP(H3,'C:\C-BIA\PurchaseOrder\Week\Master Files\[IGST Master.xlsx]DBF'!$A:$U,21,FALSE),
   "Error")),
"")</f>
        <v/>
      </c>
      <c r="U3">
        <f>IF(ORDER!O9&gt;0,
 IF(ORDER!$D$1="SGST",
 VLOOKUP(H3,'C:\C-BIA\PurchaseOrder\Week\Master Files\[SGST Master.xlsx]DBF'!$A:$V,22,FALSE),
   IF(ORDER!$D$1="IGST",
   VLOOKUP(H3,'C:\C-BIA\PurchaseOrder\Week\Master Files\[IGST Master.xlsx]DBF'!$A:$V,22,FALSE),
   "Error")),
"")</f>
        <v/>
      </c>
      <c r="V3">
        <f>IF(ORDER!O9&gt;0,
 IF(ORDER!$D$1="SGST",
 VLOOKUP(H3,'C:\C-BIA\PurchaseOrder\Week\Master Files\[SGST Master.xlsx]DBF'!$A:$W,23,FALSE),
   IF(ORDER!$D$1="IGST",
   VLOOKUP(H3,'C:\C-BIA\PurchaseOrder\Week\Master Files\[IGST Master.xlsx]DBF'!$A:$W,23,FALSE),
   "Error")),
"")</f>
        <v/>
      </c>
      <c r="W3">
        <f>IF(ORDER!O9&gt;0,
 IF(ORDER!$D$1="SGST",
 VLOOKUP(H3,'C:\C-BIA\PurchaseOrder\Week\Master Files\[SGST Master.xlsx]DBF'!$A:$X,24,FALSE),
   IF(ORDER!$D$1="IGST",
   VLOOKUP(H3,'C:\C-BIA\PurchaseOrder\Week\Master Files\[IGST Master.xlsx]DBF'!$A:$X,24,FALSE),
   "Error")),
"")</f>
        <v/>
      </c>
      <c r="X3">
        <f>IF(ORDER!O9&gt;0,
 IF(ORDER!$D$1="SGST",
 VLOOKUP(H3,'C:\C-BIA\PurchaseOrder\Week\Master Files\[SGST Master.xlsx]DBF'!$A:$Y,25,FALSE),
   IF(ORDER!$D$1="IGST",
   VLOOKUP(H3,'C:\C-BIA\PurchaseOrder\Week\Master Files\[IGST Master.xlsx]DBF'!$A:$Y,25,FALSE),
   "Error")),
"")</f>
        <v/>
      </c>
      <c r="Y3">
        <f>+O3</f>
        <v/>
      </c>
      <c r="Z3">
        <f>+J3</f>
        <v/>
      </c>
      <c r="AA3">
        <f>IF(ORDER!O9&gt;0,
 IF(ORDER!$D$1="SGST",
 VLOOKUP(H3,'C:\C-BIA\PurchaseOrder\Week\Master Files\[SGST Master.xlsx]DBF'!$A:$AB,28,FALSE),
   IF(ORDER!$D$1="IGST",
   VLOOKUP(H3,'C:\C-BIA\PurchaseOrder\Week\Master Files\[IGST Master.xlsx]DBF'!$A:$AB,28,FALSE),
   "Error")),
"")</f>
        <v/>
      </c>
      <c r="AB3">
        <f>IF(ORDER!O9&gt;0,
 IF(ORDER!$D$1="SGST",
 VLOOKUP(H3,'C:\C-BIA\PurchaseOrder\Week\Master Files\[SGST Master.xlsx]DBF'!$A:$AC,29,FALSE),
   IF(ORDER!$D$1="IGST",
   VLOOKUP(H3,'C:\C-BIA\PurchaseOrder\Week\Master Files\[IGST Master.xlsx]DBF'!$A:$AC,29,FALSE),
   "Error")),
"")</f>
        <v/>
      </c>
      <c r="AC3">
        <f>ROUND(Y3*AB3/100,2)</f>
        <v/>
      </c>
      <c r="AD3">
        <f>ROUND(SUM(Y3,0)-AC3,2)</f>
        <v/>
      </c>
      <c r="AE3" t="inlineStr"/>
      <c r="AF3" t="inlineStr"/>
      <c r="AG3" t="inlineStr"/>
      <c r="AH3" t="inlineStr"/>
      <c r="AI3" t="inlineStr"/>
      <c r="AJ3" t="inlineStr"/>
      <c r="AK3">
        <f>IF(RIGHT(P3,2)="5%","Output IGST - 5% - Tamilnadu","Output IGST - 12% - Tamilnadu")</f>
        <v/>
      </c>
      <c r="AL3">
        <f>IF(AK3="Output IGST - 12% - TamilNadu",12,5)</f>
        <v/>
      </c>
      <c r="AM3">
        <f>ROUND(SUM(AD3*AL3/100,0),2)</f>
        <v/>
      </c>
      <c r="AN3">
        <f>+AP3</f>
        <v/>
      </c>
      <c r="AO3" t="n">
        <v>0</v>
      </c>
      <c r="AP3">
        <f>+(Y3-AC3)+AM3</f>
        <v/>
      </c>
      <c r="AQ3">
        <f>IF(ORDER!O9&gt;0,
 IF(ORDER!$D$1="SGST",
 VLOOKUP(H3,'C:\C-BIA\PurchaseOrder\Week\Master Files\[SGST Master.xlsx]DBF'!$A:$AR,44,FALSE),
   IF(ORDER!$D$1="IGST",
   VLOOKUP(H3,'C:\C-BIA\PurchaseOrder\Week\Master Files\[IGST Master.xlsx]DBF'!$A:$AR,44,FALSE),
   "Error")),
"")</f>
        <v/>
      </c>
      <c r="AR3">
        <f>B3</f>
        <v/>
      </c>
      <c r="AS3">
        <f>AN3</f>
        <v/>
      </c>
      <c r="AT3">
        <f>CONCATENATE($B$2," ",$C$2," ","QTY",  " ", $Z$2)</f>
        <v/>
      </c>
      <c r="AU3">
        <f>IF(ORDER!O9&gt;0,
 IF(ORDER!$D$1="SGST",
 VLOOKUP(H3,'C:\C-BIA\PurchaseOrder\Week\Master Files\[SGST Master.xlsx]DBF'!$A:$AV,48,FALSE),
   IF(ORDER!$D$1="IGST",
   VLOOKUP(H3,'C:\C-BIA\PurchaseOrder\Week\Master Files\[IGST Master.xlsx]DBF'!$A:$AV,48,FALSE),
   "Error")),
"")</f>
        <v/>
      </c>
      <c r="AV3">
        <f>IF(ORDER!O9&gt;0,
 IF(ORDER!$D$1="SGST",
 VLOOKUP(H3,'C:\C-BIA\PurchaseOrder\Week\Master Files\[SGST Master.xlsx]DBF'!$A:$AW,49,FALSE),
   IF(ORDER!$D$1="IGST",
   VLOOKUP(H3,'C:\C-BIA\PurchaseOrder\Week\Master Files\[IGST Master.xlsx]DBF'!$A:$AW,49,FALSE),
   "Error")),
"")</f>
        <v/>
      </c>
      <c r="AW3">
        <f>IF(ORDER!O9&gt;0,
 IF(ORDER!$D$1="SGST",
 VLOOKUP(H3,'C:\C-BIA\PurchaseOrder\Week\Master Files\[SGST Master.xlsx]DBF'!$A:$AX,50,FALSE),
   IF(ORDER!$D$1="IGST",
   VLOOKUP(H3,'C:\C-BIA\PurchaseOrder\Week\Master Files\[IGST Master.xlsx]DBF'!$A:$AX,50,FALSE),
   "Error")),
"")</f>
        <v/>
      </c>
      <c r="AX3">
        <f>ORDER!B5</f>
        <v/>
      </c>
      <c r="AY3">
        <f>ORDER!L4</f>
        <v/>
      </c>
      <c r="AZ3">
        <f>IF(ORDER!O9&gt;0,
 IF(ORDER!$D$1="SGST",
 VLOOKUP(H3,'C:\C-BIA\PurchaseOrder\Week\Master Files\[SGST Master.xlsx]DBF'!$A:$BA,53,FALSE),
   IF(ORDER!$D$1="IGST",
   VLOOKUP(H3,'C:\C-BIA\PurchaseOrder\Week\Master Files\[IGST Master.xlsx]DBF'!$A:$BA,53,FALSE),
   "Error")),
"")</f>
        <v/>
      </c>
      <c r="BA3">
        <f>IF(ORDER!O9&gt;0,
 IF(ORDER!$D$1="SGST",
 VLOOKUP(H3,'C:\C-BIA\PurchaseOrder\Week\Master Files\[SGST Master.xlsx]DBF'!$A:$BB,54,FALSE),
   IF(ORDER!$D$1="IGST",
   VLOOKUP(H3,'C:\C-BIA\PurchaseOrder\Week\Master Files\[IGST Master.xlsx]DBF'!$A:$BB,54,FALSE),
   "Error")),
"")</f>
        <v/>
      </c>
      <c r="BB3">
        <f>IF(ORDER!O9&gt;0,
 IF(ORDER!$D$1="SGST",
 VLOOKUP(H3,'C:\C-BIA\PurchaseOrder\Week\Master Files\[SGST Master.xlsx]DBF'!$A:$BC,55,FALSE),
   IF(ORDER!$D$1="IGST",
   VLOOKUP(H3,'C:\C-BIA\PurchaseOrder\Week\Master Files\[IGST Master.xlsx]DBF'!$A:$BC,55,FALSE),
   "Error")),
"")</f>
        <v/>
      </c>
      <c r="BC3">
        <f>IF(ORDER!O9&gt;0,
 IF(ORDER!$D$1="SGST",
 VLOOKUP(H3,'C:\C-BIA\PurchaseOrder\Week\Master Files\[SGST Master.xlsx]DBF'!$A:$BD,56,FALSE),
   IF(ORDER!$D$1="IGST",
   VLOOKUP(H3,'C:\C-BIA\PurchaseOrder\Week\Master Files\[IGST Master.xlsx]DBF'!$A:$BD,56,FALSE),
   "Error")),
"")</f>
        <v/>
      </c>
      <c r="BD3">
        <f>IF(ORDER!O9&gt;0,
 IF(ORDER!$D$1="SGST",
 VLOOKUP(H3,'C:\C-BIA\PurchaseOrder\Week\Master Files\[SGST Master.xlsx]DBF'!$A:$BE,57,FALSE),
   IF(ORDER!$D$1="IGST",
   VLOOKUP(H3,'C:\C-BIA\PurchaseOrder\Week\Master Files\[IGST Master.xlsx]DBF'!$A:$BE,57,FALSE),
   "Error")),
"")</f>
        <v/>
      </c>
    </row>
    <row r="4">
      <c r="A4">
        <f>IF(ORDER!O10&gt;0,
 IF(ORDER!$D$1="SGST",
 VLOOKUP(H4,'C:\C-BIA\PurchaseOrder\Week\Master Files\[SGST Master.xlsx]DBF'!$A:$B,2,FALSE),
   IF(ORDER!$D$1="IGST",
   VLOOKUP(H4,'C:\C-BIA\PurchaseOrder\Week\Master Files\[IGST Master.xlsx]DBF'!$A:$B,2,FALSE),
   "Error")),
"Scan=0")</f>
        <v/>
      </c>
      <c r="B4">
        <f>IF(ORDER!O10&gt;0,
 IF(ORDER!$D$1="SGST",
 VLOOKUP(H4,'C:\C-BIA\PurchaseOrder\Week\Master Files\[SGST Master.xlsx]DBF'!$A:$C,3,FALSE),
   IF(ORDER!$D$1="IGST",
   VLOOKUP(H4,'C:\C-BIA\PurchaseOrder\Week\Master Files\[IGST Master.xlsx]DBF'!$A:$C,3,FALSE),
   "Error")),
"")</f>
        <v/>
      </c>
      <c r="C4">
        <f>ORDER!L4</f>
        <v/>
      </c>
      <c r="D4">
        <f>ORDER!A5</f>
        <v/>
      </c>
      <c r="E4" t="n">
        <v>0</v>
      </c>
      <c r="F4">
        <f>ORDER!C5</f>
        <v/>
      </c>
      <c r="G4">
        <f>IF(ORDER!O10&gt;0,
 IF(ORDER!$D$1="SGST",
 VLOOKUP(H4,'C:\C-BIA\PurchaseOrder\Week\Master Files\[SGST Master.xlsx]DBF'!$A:$H,8,FALSE),
   IF(ORDER!$D$1="IGST",
   VLOOKUP(H4,'C:\C-BIA\PurchaseOrder\Week\Master Files\[IGST Master.xlsx]DBF'!$A:$H,8,FALSE),
   "Error")),
"")</f>
        <v/>
      </c>
      <c r="H4">
        <f>ORDER!D10</f>
        <v/>
      </c>
      <c r="I4">
        <f>IF(ORDER!O10&gt;0,
 IF(ORDER!$D$1="SGST",
 VLOOKUP(H4,'C:\C-BIA\PurchaseOrder\Week\Master Files\[SGST Master.xlsx]DBF'!$A:$J,10,FALSE),
   IF(ORDER!$D$1="IGST",
   VLOOKUP(H4,'C:\C-BIA\PurchaseOrder\Week\Master Files\[IGST Master.xlsx]DBF'!$A:$J,10,FALSE),
   "Error")),
"")</f>
        <v/>
      </c>
      <c r="J4">
        <f>SUMIF(ORDER!$D$8:$D$22298,DBF!$H4,ORDER!$G$8:$G$22298)</f>
        <v/>
      </c>
      <c r="K4">
        <f>VLOOKUP($H4,ORDER!D:H,5,FALSE)</f>
        <v/>
      </c>
      <c r="L4">
        <f>ROUND(J4*K4,2)</f>
        <v/>
      </c>
      <c r="M4">
        <f>IF(ORDER!O10&gt;0,
 IF(ORDER!$D$1="SGST",
 VLOOKUP(H4,'C:\C-BIA\PurchaseOrder\Week\Master Files\[SGST Master.xlsx]DBF'!$A:$N,14,FALSE),
   IF(ORDER!$D$1="IGST",
   VLOOKUP(H4,'C:\C-BIA\PurchaseOrder\Week\Master Files\[IGST Master.xlsx]DBF'!$A:$N,14,FALSE),
   "Error")),
"")</f>
        <v/>
      </c>
      <c r="N4">
        <f>ROUND(L4*M4/100,2)</f>
        <v/>
      </c>
      <c r="O4">
        <f>L4-N4</f>
        <v/>
      </c>
      <c r="P4">
        <f>IF(R4="Corsetry",IF(IFERROR((O4/J4),0)&lt;1000,"CC Sales- Corsetry-Wholesale - IGST 5%","CC Sales- Corsetry-Wholesale - IGST 12%"))</f>
        <v/>
      </c>
      <c r="Q4">
        <f>IF(ORDER!O10&gt;0,
 IF(ORDER!$D$1="SGST",
 VLOOKUP(H4,'C:\C-BIA\PurchaseOrder\Week\Master Files\[SGST Master.xlsx]DBF'!$A:$R,18,FALSE),
   IF(ORDER!$D$1="IGST",
   VLOOKUP(H4,'C:\C-BIA\PurchaseOrder\Week\Master Files\[IGST Master.xlsx]DBF'!$A:$R,18,FALSE),
   "Error")),
"")</f>
        <v/>
      </c>
      <c r="R4">
        <f>IF(ORDER!O10&gt;0,
 IF(ORDER!$D$1="SGST",
 VLOOKUP(H4,'C:\C-BIA\PurchaseOrder\Week\Master Files\[SGST Master.xlsx]DBF'!$A:$S,19,FALSE),
   IF(ORDER!$D$1="IGST",
   VLOOKUP(H4,'C:\C-BIA\PurchaseOrder\Week\Master Files\[IGST Master.xlsx]DBF'!$A:$S,19,FALSE),
   "Error")),
"")</f>
        <v/>
      </c>
      <c r="S4">
        <f>IF(ORDER!O10&gt;0,
 IF(ORDER!$D$1="SGST",
 VLOOKUP(H4,'C:\C-BIA\PurchaseOrder\Week\Master Files\[SGST Master.xlsx]DBF'!$A:$T,20,FALSE),
   IF(ORDER!$D$1="IGST",
   VLOOKUP(H4,'C:\C-BIA\PurchaseOrder\Week\Master Files\[IGST Master.xlsx]DBF'!$A:$T,20,FALSE),
   "Error")),
"")</f>
        <v/>
      </c>
      <c r="T4">
        <f>IF(ORDER!O10&gt;0,
 IF(ORDER!$D$1="SGST",
 VLOOKUP(H4,'C:\C-BIA\PurchaseOrder\Week\Master Files\[SGST Master.xlsx]DBF'!$A:$U,21,FALSE),
   IF(ORDER!$D$1="IGST",
   VLOOKUP(H4,'C:\C-BIA\PurchaseOrder\Week\Master Files\[IGST Master.xlsx]DBF'!$A:$U,21,FALSE),
   "Error")),
"")</f>
        <v/>
      </c>
      <c r="U4">
        <f>IF(ORDER!O10&gt;0,
 IF(ORDER!$D$1="SGST",
 VLOOKUP(H4,'C:\C-BIA\PurchaseOrder\Week\Master Files\[SGST Master.xlsx]DBF'!$A:$V,22,FALSE),
   IF(ORDER!$D$1="IGST",
   VLOOKUP(H4,'C:\C-BIA\PurchaseOrder\Week\Master Files\[IGST Master.xlsx]DBF'!$A:$V,22,FALSE),
   "Error")),
"")</f>
        <v/>
      </c>
      <c r="V4">
        <f>IF(ORDER!O10&gt;0,
 IF(ORDER!$D$1="SGST",
 VLOOKUP(H4,'C:\C-BIA\PurchaseOrder\Week\Master Files\[SGST Master.xlsx]DBF'!$A:$W,23,FALSE),
   IF(ORDER!$D$1="IGST",
   VLOOKUP(H4,'C:\C-BIA\PurchaseOrder\Week\Master Files\[IGST Master.xlsx]DBF'!$A:$W,23,FALSE),
   "Error")),
"")</f>
        <v/>
      </c>
      <c r="W4">
        <f>IF(ORDER!O10&gt;0,
 IF(ORDER!$D$1="SGST",
 VLOOKUP(H4,'C:\C-BIA\PurchaseOrder\Week\Master Files\[SGST Master.xlsx]DBF'!$A:$X,24,FALSE),
   IF(ORDER!$D$1="IGST",
   VLOOKUP(H4,'C:\C-BIA\PurchaseOrder\Week\Master Files\[IGST Master.xlsx]DBF'!$A:$X,24,FALSE),
   "Error")),
"")</f>
        <v/>
      </c>
      <c r="X4">
        <f>IF(ORDER!O10&gt;0,
 IF(ORDER!$D$1="SGST",
 VLOOKUP(H4,'C:\C-BIA\PurchaseOrder\Week\Master Files\[SGST Master.xlsx]DBF'!$A:$Y,25,FALSE),
   IF(ORDER!$D$1="IGST",
   VLOOKUP(H4,'C:\C-BIA\PurchaseOrder\Week\Master Files\[IGST Master.xlsx]DBF'!$A:$Y,25,FALSE),
   "Error")),
"")</f>
        <v/>
      </c>
      <c r="Y4">
        <f>+O4</f>
        <v/>
      </c>
      <c r="Z4">
        <f>+J4</f>
        <v/>
      </c>
      <c r="AA4">
        <f>IF(ORDER!O10&gt;0,
 IF(ORDER!$D$1="SGST",
 VLOOKUP(H4,'C:\C-BIA\PurchaseOrder\Week\Master Files\[SGST Master.xlsx]DBF'!$A:$AB,28,FALSE),
   IF(ORDER!$D$1="IGST",
   VLOOKUP(H4,'C:\C-BIA\PurchaseOrder\Week\Master Files\[IGST Master.xlsx]DBF'!$A:$AB,28,FALSE),
   "Error")),
"")</f>
        <v/>
      </c>
      <c r="AB4">
        <f>IF(ORDER!O10&gt;0,
 IF(ORDER!$D$1="SGST",
 VLOOKUP(H4,'C:\C-BIA\PurchaseOrder\Week\Master Files\[SGST Master.xlsx]DBF'!$A:$AC,29,FALSE),
   IF(ORDER!$D$1="IGST",
   VLOOKUP(H4,'C:\C-BIA\PurchaseOrder\Week\Master Files\[IGST Master.xlsx]DBF'!$A:$AC,29,FALSE),
   "Error")),
"")</f>
        <v/>
      </c>
      <c r="AC4">
        <f>ROUND(Y4*AB4/100,2)</f>
        <v/>
      </c>
      <c r="AD4">
        <f>ROUND(SUM(Y4,0)-AC4,2)</f>
        <v/>
      </c>
      <c r="AE4" t="inlineStr"/>
      <c r="AF4" t="inlineStr"/>
      <c r="AG4" t="inlineStr"/>
      <c r="AH4" t="inlineStr"/>
      <c r="AI4" t="inlineStr"/>
      <c r="AJ4" t="inlineStr"/>
      <c r="AK4">
        <f>IF(RIGHT(P4,2)="5%","Output IGST - 5% - Tamilnadu","Output IGST - 12% - Tamilnadu")</f>
        <v/>
      </c>
      <c r="AL4">
        <f>IF(AK4="Output IGST - 12% - TamilNadu",12,5)</f>
        <v/>
      </c>
      <c r="AM4">
        <f>ROUND(SUM(AD4*AL4/100,0),2)</f>
        <v/>
      </c>
      <c r="AN4">
        <f>+AP4</f>
        <v/>
      </c>
      <c r="AO4" t="n">
        <v>0</v>
      </c>
      <c r="AP4">
        <f>+(Y4-AC4)+AM4</f>
        <v/>
      </c>
      <c r="AQ4">
        <f>IF(ORDER!O10&gt;0,
 IF(ORDER!$D$1="SGST",
 VLOOKUP(H4,'C:\C-BIA\PurchaseOrder\Week\Master Files\[SGST Master.xlsx]DBF'!$A:$AR,44,FALSE),
   IF(ORDER!$D$1="IGST",
   VLOOKUP(H4,'C:\C-BIA\PurchaseOrder\Week\Master Files\[IGST Master.xlsx]DBF'!$A:$AR,44,FALSE),
   "Error")),
"")</f>
        <v/>
      </c>
      <c r="AR4">
        <f>B4</f>
        <v/>
      </c>
      <c r="AS4">
        <f>AN4</f>
        <v/>
      </c>
      <c r="AT4">
        <f>CONCATENATE($B$2," ",$C$2," ","QTY",  " ", $Z$2)</f>
        <v/>
      </c>
      <c r="AU4">
        <f>IF(ORDER!O10&gt;0,
 IF(ORDER!$D$1="SGST",
 VLOOKUP(H4,'C:\C-BIA\PurchaseOrder\Week\Master Files\[SGST Master.xlsx]DBF'!$A:$AV,48,FALSE),
   IF(ORDER!$D$1="IGST",
   VLOOKUP(H4,'C:\C-BIA\PurchaseOrder\Week\Master Files\[IGST Master.xlsx]DBF'!$A:$AV,48,FALSE),
   "Error")),
"")</f>
        <v/>
      </c>
      <c r="AV4">
        <f>IF(ORDER!O10&gt;0,
 IF(ORDER!$D$1="SGST",
 VLOOKUP(H4,'C:\C-BIA\PurchaseOrder\Week\Master Files\[SGST Master.xlsx]DBF'!$A:$AW,49,FALSE),
   IF(ORDER!$D$1="IGST",
   VLOOKUP(H4,'C:\C-BIA\PurchaseOrder\Week\Master Files\[IGST Master.xlsx]DBF'!$A:$AW,49,FALSE),
   "Error")),
"")</f>
        <v/>
      </c>
      <c r="AW4">
        <f>IF(ORDER!O10&gt;0,
 IF(ORDER!$D$1="SGST",
 VLOOKUP(H4,'C:\C-BIA\PurchaseOrder\Week\Master Files\[SGST Master.xlsx]DBF'!$A:$AX,50,FALSE),
   IF(ORDER!$D$1="IGST",
   VLOOKUP(H4,'C:\C-BIA\PurchaseOrder\Week\Master Files\[IGST Master.xlsx]DBF'!$A:$AX,50,FALSE),
   "Error")),
"")</f>
        <v/>
      </c>
      <c r="AX4">
        <f>ORDER!B5</f>
        <v/>
      </c>
      <c r="AY4">
        <f>ORDER!L4</f>
        <v/>
      </c>
      <c r="AZ4">
        <f>IF(ORDER!O10&gt;0,
 IF(ORDER!$D$1="SGST",
 VLOOKUP(H4,'C:\C-BIA\PurchaseOrder\Week\Master Files\[SGST Master.xlsx]DBF'!$A:$BA,53,FALSE),
   IF(ORDER!$D$1="IGST",
   VLOOKUP(H4,'C:\C-BIA\PurchaseOrder\Week\Master Files\[IGST Master.xlsx]DBF'!$A:$BA,53,FALSE),
   "Error")),
"")</f>
        <v/>
      </c>
      <c r="BA4">
        <f>IF(ORDER!O10&gt;0,
 IF(ORDER!$D$1="SGST",
 VLOOKUP(H4,'C:\C-BIA\PurchaseOrder\Week\Master Files\[SGST Master.xlsx]DBF'!$A:$BB,54,FALSE),
   IF(ORDER!$D$1="IGST",
   VLOOKUP(H4,'C:\C-BIA\PurchaseOrder\Week\Master Files\[IGST Master.xlsx]DBF'!$A:$BB,54,FALSE),
   "Error")),
"")</f>
        <v/>
      </c>
      <c r="BB4">
        <f>IF(ORDER!O10&gt;0,
 IF(ORDER!$D$1="SGST",
 VLOOKUP(H4,'C:\C-BIA\PurchaseOrder\Week\Master Files\[SGST Master.xlsx]DBF'!$A:$BC,55,FALSE),
   IF(ORDER!$D$1="IGST",
   VLOOKUP(H4,'C:\C-BIA\PurchaseOrder\Week\Master Files\[IGST Master.xlsx]DBF'!$A:$BC,55,FALSE),
   "Error")),
"")</f>
        <v/>
      </c>
      <c r="BC4">
        <f>IF(ORDER!O10&gt;0,
 IF(ORDER!$D$1="SGST",
 VLOOKUP(H4,'C:\C-BIA\PurchaseOrder\Week\Master Files\[SGST Master.xlsx]DBF'!$A:$BD,56,FALSE),
   IF(ORDER!$D$1="IGST",
   VLOOKUP(H4,'C:\C-BIA\PurchaseOrder\Week\Master Files\[IGST Master.xlsx]DBF'!$A:$BD,56,FALSE),
   "Error")),
"")</f>
        <v/>
      </c>
      <c r="BD4">
        <f>IF(ORDER!O10&gt;0,
 IF(ORDER!$D$1="SGST",
 VLOOKUP(H4,'C:\C-BIA\PurchaseOrder\Week\Master Files\[SGST Master.xlsx]DBF'!$A:$BE,57,FALSE),
   IF(ORDER!$D$1="IGST",
   VLOOKUP(H4,'C:\C-BIA\PurchaseOrder\Week\Master Files\[IGST Master.xlsx]DBF'!$A:$BE,57,FALSE),
   "Error")),
"")</f>
        <v/>
      </c>
    </row>
    <row r="5">
      <c r="A5">
        <f>IF(ORDER!O11&gt;0,
 IF(ORDER!$D$1="SGST",
 VLOOKUP(H5,'C:\C-BIA\PurchaseOrder\Week\Master Files\[SGST Master.xlsx]DBF'!$A:$B,2,FALSE),
   IF(ORDER!$D$1="IGST",
   VLOOKUP(H5,'C:\C-BIA\PurchaseOrder\Week\Master Files\[IGST Master.xlsx]DBF'!$A:$B,2,FALSE),
   "Error")),
"Scan=0")</f>
        <v/>
      </c>
      <c r="B5">
        <f>IF(ORDER!O11&gt;0,
 IF(ORDER!$D$1="SGST",
 VLOOKUP(H5,'C:\C-BIA\PurchaseOrder\Week\Master Files\[SGST Master.xlsx]DBF'!$A:$C,3,FALSE),
   IF(ORDER!$D$1="IGST",
   VLOOKUP(H5,'C:\C-BIA\PurchaseOrder\Week\Master Files\[IGST Master.xlsx]DBF'!$A:$C,3,FALSE),
   "Error")),
"")</f>
        <v/>
      </c>
      <c r="C5">
        <f>ORDER!L4</f>
        <v/>
      </c>
      <c r="D5">
        <f>ORDER!A5</f>
        <v/>
      </c>
      <c r="E5" t="n">
        <v>0</v>
      </c>
      <c r="F5">
        <f>ORDER!C5</f>
        <v/>
      </c>
      <c r="G5">
        <f>IF(ORDER!O11&gt;0,
 IF(ORDER!$D$1="SGST",
 VLOOKUP(H5,'C:\C-BIA\PurchaseOrder\Week\Master Files\[SGST Master.xlsx]DBF'!$A:$H,8,FALSE),
   IF(ORDER!$D$1="IGST",
   VLOOKUP(H5,'C:\C-BIA\PurchaseOrder\Week\Master Files\[IGST Master.xlsx]DBF'!$A:$H,8,FALSE),
   "Error")),
"")</f>
        <v/>
      </c>
      <c r="H5">
        <f>ORDER!D11</f>
        <v/>
      </c>
      <c r="I5">
        <f>IF(ORDER!O11&gt;0,
 IF(ORDER!$D$1="SGST",
 VLOOKUP(H5,'C:\C-BIA\PurchaseOrder\Week\Master Files\[SGST Master.xlsx]DBF'!$A:$J,10,FALSE),
   IF(ORDER!$D$1="IGST",
   VLOOKUP(H5,'C:\C-BIA\PurchaseOrder\Week\Master Files\[IGST Master.xlsx]DBF'!$A:$J,10,FALSE),
   "Error")),
"")</f>
        <v/>
      </c>
      <c r="J5">
        <f>SUMIF(ORDER!$D$8:$D$22298,DBF!$H5,ORDER!$G$8:$G$22298)</f>
        <v/>
      </c>
      <c r="K5">
        <f>VLOOKUP($H5,ORDER!D:H,5,FALSE)</f>
        <v/>
      </c>
      <c r="L5">
        <f>ROUND(J5*K5,2)</f>
        <v/>
      </c>
      <c r="M5">
        <f>IF(ORDER!O11&gt;0,
 IF(ORDER!$D$1="SGST",
 VLOOKUP(H5,'C:\C-BIA\PurchaseOrder\Week\Master Files\[SGST Master.xlsx]DBF'!$A:$N,14,FALSE),
   IF(ORDER!$D$1="IGST",
   VLOOKUP(H5,'C:\C-BIA\PurchaseOrder\Week\Master Files\[IGST Master.xlsx]DBF'!$A:$N,14,FALSE),
   "Error")),
"")</f>
        <v/>
      </c>
      <c r="N5">
        <f>ROUND(L5*M5/100,2)</f>
        <v/>
      </c>
      <c r="O5">
        <f>L5-N5</f>
        <v/>
      </c>
      <c r="P5">
        <f>IF(R5="Corsetry",IF(IFERROR((O5/J5),0)&lt;1000,"CC Sales- Corsetry-Wholesale - IGST 5%","CC Sales- Corsetry-Wholesale - IGST 12%"))</f>
        <v/>
      </c>
      <c r="Q5">
        <f>IF(ORDER!O11&gt;0,
 IF(ORDER!$D$1="SGST",
 VLOOKUP(H5,'C:\C-BIA\PurchaseOrder\Week\Master Files\[SGST Master.xlsx]DBF'!$A:$R,18,FALSE),
   IF(ORDER!$D$1="IGST",
   VLOOKUP(H5,'C:\C-BIA\PurchaseOrder\Week\Master Files\[IGST Master.xlsx]DBF'!$A:$R,18,FALSE),
   "Error")),
"")</f>
        <v/>
      </c>
      <c r="R5">
        <f>IF(ORDER!O11&gt;0,
 IF(ORDER!$D$1="SGST",
 VLOOKUP(H5,'C:\C-BIA\PurchaseOrder\Week\Master Files\[SGST Master.xlsx]DBF'!$A:$S,19,FALSE),
   IF(ORDER!$D$1="IGST",
   VLOOKUP(H5,'C:\C-BIA\PurchaseOrder\Week\Master Files\[IGST Master.xlsx]DBF'!$A:$S,19,FALSE),
   "Error")),
"")</f>
        <v/>
      </c>
      <c r="S5">
        <f>IF(ORDER!O11&gt;0,
 IF(ORDER!$D$1="SGST",
 VLOOKUP(H5,'C:\C-BIA\PurchaseOrder\Week\Master Files\[SGST Master.xlsx]DBF'!$A:$T,20,FALSE),
   IF(ORDER!$D$1="IGST",
   VLOOKUP(H5,'C:\C-BIA\PurchaseOrder\Week\Master Files\[IGST Master.xlsx]DBF'!$A:$T,20,FALSE),
   "Error")),
"")</f>
        <v/>
      </c>
      <c r="T5">
        <f>IF(ORDER!O11&gt;0,
 IF(ORDER!$D$1="SGST",
 VLOOKUP(H5,'C:\C-BIA\PurchaseOrder\Week\Master Files\[SGST Master.xlsx]DBF'!$A:$U,21,FALSE),
   IF(ORDER!$D$1="IGST",
   VLOOKUP(H5,'C:\C-BIA\PurchaseOrder\Week\Master Files\[IGST Master.xlsx]DBF'!$A:$U,21,FALSE),
   "Error")),
"")</f>
        <v/>
      </c>
      <c r="U5">
        <f>IF(ORDER!O11&gt;0,
 IF(ORDER!$D$1="SGST",
 VLOOKUP(H5,'C:\C-BIA\PurchaseOrder\Week\Master Files\[SGST Master.xlsx]DBF'!$A:$V,22,FALSE),
   IF(ORDER!$D$1="IGST",
   VLOOKUP(H5,'C:\C-BIA\PurchaseOrder\Week\Master Files\[IGST Master.xlsx]DBF'!$A:$V,22,FALSE),
   "Error")),
"")</f>
        <v/>
      </c>
      <c r="V5">
        <f>IF(ORDER!O11&gt;0,
 IF(ORDER!$D$1="SGST",
 VLOOKUP(H5,'C:\C-BIA\PurchaseOrder\Week\Master Files\[SGST Master.xlsx]DBF'!$A:$W,23,FALSE),
   IF(ORDER!$D$1="IGST",
   VLOOKUP(H5,'C:\C-BIA\PurchaseOrder\Week\Master Files\[IGST Master.xlsx]DBF'!$A:$W,23,FALSE),
   "Error")),
"")</f>
        <v/>
      </c>
      <c r="W5">
        <f>IF(ORDER!O11&gt;0,
 IF(ORDER!$D$1="SGST",
 VLOOKUP(H5,'C:\C-BIA\PurchaseOrder\Week\Master Files\[SGST Master.xlsx]DBF'!$A:$X,24,FALSE),
   IF(ORDER!$D$1="IGST",
   VLOOKUP(H5,'C:\C-BIA\PurchaseOrder\Week\Master Files\[IGST Master.xlsx]DBF'!$A:$X,24,FALSE),
   "Error")),
"")</f>
        <v/>
      </c>
      <c r="X5">
        <f>IF(ORDER!O11&gt;0,
 IF(ORDER!$D$1="SGST",
 VLOOKUP(H5,'C:\C-BIA\PurchaseOrder\Week\Master Files\[SGST Master.xlsx]DBF'!$A:$Y,25,FALSE),
   IF(ORDER!$D$1="IGST",
   VLOOKUP(H5,'C:\C-BIA\PurchaseOrder\Week\Master Files\[IGST Master.xlsx]DBF'!$A:$Y,25,FALSE),
   "Error")),
"")</f>
        <v/>
      </c>
      <c r="Y5">
        <f>+O5</f>
        <v/>
      </c>
      <c r="Z5">
        <f>+J5</f>
        <v/>
      </c>
      <c r="AA5">
        <f>IF(ORDER!O11&gt;0,
 IF(ORDER!$D$1="SGST",
 VLOOKUP(H5,'C:\C-BIA\PurchaseOrder\Week\Master Files\[SGST Master.xlsx]DBF'!$A:$AB,28,FALSE),
   IF(ORDER!$D$1="IGST",
   VLOOKUP(H5,'C:\C-BIA\PurchaseOrder\Week\Master Files\[IGST Master.xlsx]DBF'!$A:$AB,28,FALSE),
   "Error")),
"")</f>
        <v/>
      </c>
      <c r="AB5">
        <f>IF(ORDER!O11&gt;0,
 IF(ORDER!$D$1="SGST",
 VLOOKUP(H5,'C:\C-BIA\PurchaseOrder\Week\Master Files\[SGST Master.xlsx]DBF'!$A:$AC,29,FALSE),
   IF(ORDER!$D$1="IGST",
   VLOOKUP(H5,'C:\C-BIA\PurchaseOrder\Week\Master Files\[IGST Master.xlsx]DBF'!$A:$AC,29,FALSE),
   "Error")),
"")</f>
        <v/>
      </c>
      <c r="AC5">
        <f>ROUND(Y5*AB5/100,2)</f>
        <v/>
      </c>
      <c r="AD5">
        <f>ROUND(SUM(Y5,0)-AC5,2)</f>
        <v/>
      </c>
      <c r="AE5" t="inlineStr"/>
      <c r="AF5" t="inlineStr"/>
      <c r="AG5" t="inlineStr"/>
      <c r="AH5" t="inlineStr"/>
      <c r="AI5" t="inlineStr"/>
      <c r="AJ5" t="inlineStr"/>
      <c r="AK5">
        <f>IF(RIGHT(P5,2)="5%","Output IGST - 5% - Tamilnadu","Output IGST - 12% - Tamilnadu")</f>
        <v/>
      </c>
      <c r="AL5">
        <f>IF(AK5="Output IGST - 12% - TamilNadu",12,5)</f>
        <v/>
      </c>
      <c r="AM5">
        <f>ROUND(SUM(AD5*AL5/100,0),2)</f>
        <v/>
      </c>
      <c r="AN5">
        <f>+AP5</f>
        <v/>
      </c>
      <c r="AO5" t="n">
        <v>0</v>
      </c>
      <c r="AP5">
        <f>+(Y5-AC5)+AM5</f>
        <v/>
      </c>
      <c r="AQ5">
        <f>IF(ORDER!O11&gt;0,
 IF(ORDER!$D$1="SGST",
 VLOOKUP(H5,'C:\C-BIA\PurchaseOrder\Week\Master Files\[SGST Master.xlsx]DBF'!$A:$AR,44,FALSE),
   IF(ORDER!$D$1="IGST",
   VLOOKUP(H5,'C:\C-BIA\PurchaseOrder\Week\Master Files\[IGST Master.xlsx]DBF'!$A:$AR,44,FALSE),
   "Error")),
"")</f>
        <v/>
      </c>
      <c r="AR5">
        <f>B5</f>
        <v/>
      </c>
      <c r="AS5">
        <f>AN5</f>
        <v/>
      </c>
      <c r="AT5">
        <f>CONCATENATE($B$2," ",$C$2," ","QTY",  " ", $Z$2)</f>
        <v/>
      </c>
      <c r="AU5">
        <f>IF(ORDER!O11&gt;0,
 IF(ORDER!$D$1="SGST",
 VLOOKUP(H5,'C:\C-BIA\PurchaseOrder\Week\Master Files\[SGST Master.xlsx]DBF'!$A:$AV,48,FALSE),
   IF(ORDER!$D$1="IGST",
   VLOOKUP(H5,'C:\C-BIA\PurchaseOrder\Week\Master Files\[IGST Master.xlsx]DBF'!$A:$AV,48,FALSE),
   "Error")),
"")</f>
        <v/>
      </c>
      <c r="AV5">
        <f>IF(ORDER!O11&gt;0,
 IF(ORDER!$D$1="SGST",
 VLOOKUP(H5,'C:\C-BIA\PurchaseOrder\Week\Master Files\[SGST Master.xlsx]DBF'!$A:$AW,49,FALSE),
   IF(ORDER!$D$1="IGST",
   VLOOKUP(H5,'C:\C-BIA\PurchaseOrder\Week\Master Files\[IGST Master.xlsx]DBF'!$A:$AW,49,FALSE),
   "Error")),
"")</f>
        <v/>
      </c>
      <c r="AW5">
        <f>IF(ORDER!O11&gt;0,
 IF(ORDER!$D$1="SGST",
 VLOOKUP(H5,'C:\C-BIA\PurchaseOrder\Week\Master Files\[SGST Master.xlsx]DBF'!$A:$AX,50,FALSE),
   IF(ORDER!$D$1="IGST",
   VLOOKUP(H5,'C:\C-BIA\PurchaseOrder\Week\Master Files\[IGST Master.xlsx]DBF'!$A:$AX,50,FALSE),
   "Error")),
"")</f>
        <v/>
      </c>
      <c r="AX5">
        <f>ORDER!B5</f>
        <v/>
      </c>
      <c r="AY5">
        <f>ORDER!L4</f>
        <v/>
      </c>
      <c r="AZ5">
        <f>IF(ORDER!O11&gt;0,
 IF(ORDER!$D$1="SGST",
 VLOOKUP(H5,'C:\C-BIA\PurchaseOrder\Week\Master Files\[SGST Master.xlsx]DBF'!$A:$BA,53,FALSE),
   IF(ORDER!$D$1="IGST",
   VLOOKUP(H5,'C:\C-BIA\PurchaseOrder\Week\Master Files\[IGST Master.xlsx]DBF'!$A:$BA,53,FALSE),
   "Error")),
"")</f>
        <v/>
      </c>
      <c r="BA5">
        <f>IF(ORDER!O11&gt;0,
 IF(ORDER!$D$1="SGST",
 VLOOKUP(H5,'C:\C-BIA\PurchaseOrder\Week\Master Files\[SGST Master.xlsx]DBF'!$A:$BB,54,FALSE),
   IF(ORDER!$D$1="IGST",
   VLOOKUP(H5,'C:\C-BIA\PurchaseOrder\Week\Master Files\[IGST Master.xlsx]DBF'!$A:$BB,54,FALSE),
   "Error")),
"")</f>
        <v/>
      </c>
      <c r="BB5">
        <f>IF(ORDER!O11&gt;0,
 IF(ORDER!$D$1="SGST",
 VLOOKUP(H5,'C:\C-BIA\PurchaseOrder\Week\Master Files\[SGST Master.xlsx]DBF'!$A:$BC,55,FALSE),
   IF(ORDER!$D$1="IGST",
   VLOOKUP(H5,'C:\C-BIA\PurchaseOrder\Week\Master Files\[IGST Master.xlsx]DBF'!$A:$BC,55,FALSE),
   "Error")),
"")</f>
        <v/>
      </c>
      <c r="BC5">
        <f>IF(ORDER!O11&gt;0,
 IF(ORDER!$D$1="SGST",
 VLOOKUP(H5,'C:\C-BIA\PurchaseOrder\Week\Master Files\[SGST Master.xlsx]DBF'!$A:$BD,56,FALSE),
   IF(ORDER!$D$1="IGST",
   VLOOKUP(H5,'C:\C-BIA\PurchaseOrder\Week\Master Files\[IGST Master.xlsx]DBF'!$A:$BD,56,FALSE),
   "Error")),
"")</f>
        <v/>
      </c>
      <c r="BD5">
        <f>IF(ORDER!O11&gt;0,
 IF(ORDER!$D$1="SGST",
 VLOOKUP(H5,'C:\C-BIA\PurchaseOrder\Week\Master Files\[SGST Master.xlsx]DBF'!$A:$BE,57,FALSE),
   IF(ORDER!$D$1="IGST",
   VLOOKUP(H5,'C:\C-BIA\PurchaseOrder\Week\Master Files\[IGST Master.xlsx]DBF'!$A:$BE,57,FALSE),
   "Error")),
"")</f>
        <v/>
      </c>
    </row>
    <row r="6">
      <c r="A6">
        <f>IF(ORDER!O12&gt;0,
 IF(ORDER!$D$1="SGST",
 VLOOKUP(H6,'C:\C-BIA\PurchaseOrder\Week\Master Files\[SGST Master.xlsx]DBF'!$A:$B,2,FALSE),
   IF(ORDER!$D$1="IGST",
   VLOOKUP(H6,'C:\C-BIA\PurchaseOrder\Week\Master Files\[IGST Master.xlsx]DBF'!$A:$B,2,FALSE),
   "Error")),
"Scan=0")</f>
        <v/>
      </c>
      <c r="B6">
        <f>IF(ORDER!O12&gt;0,
 IF(ORDER!$D$1="SGST",
 VLOOKUP(H6,'C:\C-BIA\PurchaseOrder\Week\Master Files\[SGST Master.xlsx]DBF'!$A:$C,3,FALSE),
   IF(ORDER!$D$1="IGST",
   VLOOKUP(H6,'C:\C-BIA\PurchaseOrder\Week\Master Files\[IGST Master.xlsx]DBF'!$A:$C,3,FALSE),
   "Error")),
"")</f>
        <v/>
      </c>
      <c r="C6">
        <f>ORDER!L4</f>
        <v/>
      </c>
      <c r="D6">
        <f>ORDER!A5</f>
        <v/>
      </c>
      <c r="E6" t="n">
        <v>0</v>
      </c>
      <c r="F6">
        <f>ORDER!C5</f>
        <v/>
      </c>
      <c r="G6">
        <f>IF(ORDER!O12&gt;0,
 IF(ORDER!$D$1="SGST",
 VLOOKUP(H6,'C:\C-BIA\PurchaseOrder\Week\Master Files\[SGST Master.xlsx]DBF'!$A:$H,8,FALSE),
   IF(ORDER!$D$1="IGST",
   VLOOKUP(H6,'C:\C-BIA\PurchaseOrder\Week\Master Files\[IGST Master.xlsx]DBF'!$A:$H,8,FALSE),
   "Error")),
"")</f>
        <v/>
      </c>
      <c r="H6">
        <f>ORDER!D12</f>
        <v/>
      </c>
      <c r="I6">
        <f>IF(ORDER!O12&gt;0,
 IF(ORDER!$D$1="SGST",
 VLOOKUP(H6,'C:\C-BIA\PurchaseOrder\Week\Master Files\[SGST Master.xlsx]DBF'!$A:$J,10,FALSE),
   IF(ORDER!$D$1="IGST",
   VLOOKUP(H6,'C:\C-BIA\PurchaseOrder\Week\Master Files\[IGST Master.xlsx]DBF'!$A:$J,10,FALSE),
   "Error")),
"")</f>
        <v/>
      </c>
      <c r="J6">
        <f>SUMIF(ORDER!$D$8:$D$22298,DBF!$H6,ORDER!$G$8:$G$22298)</f>
        <v/>
      </c>
      <c r="K6">
        <f>VLOOKUP($H6,ORDER!D:H,5,FALSE)</f>
        <v/>
      </c>
      <c r="L6">
        <f>ROUND(J6*K6,2)</f>
        <v/>
      </c>
      <c r="M6">
        <f>IF(ORDER!O12&gt;0,
 IF(ORDER!$D$1="SGST",
 VLOOKUP(H6,'C:\C-BIA\PurchaseOrder\Week\Master Files\[SGST Master.xlsx]DBF'!$A:$N,14,FALSE),
   IF(ORDER!$D$1="IGST",
   VLOOKUP(H6,'C:\C-BIA\PurchaseOrder\Week\Master Files\[IGST Master.xlsx]DBF'!$A:$N,14,FALSE),
   "Error")),
"")</f>
        <v/>
      </c>
      <c r="N6">
        <f>ROUND(L6*M6/100,2)</f>
        <v/>
      </c>
      <c r="O6">
        <f>L6-N6</f>
        <v/>
      </c>
      <c r="P6">
        <f>IF(R6="Corsetry",IF(IFERROR((O6/J6),0)&lt;1000,"CC Sales- Corsetry-Wholesale - IGST 5%","CC Sales- Corsetry-Wholesale - IGST 12%"))</f>
        <v/>
      </c>
      <c r="Q6">
        <f>IF(ORDER!O12&gt;0,
 IF(ORDER!$D$1="SGST",
 VLOOKUP(H6,'C:\C-BIA\PurchaseOrder\Week\Master Files\[SGST Master.xlsx]DBF'!$A:$R,18,FALSE),
   IF(ORDER!$D$1="IGST",
   VLOOKUP(H6,'C:\C-BIA\PurchaseOrder\Week\Master Files\[IGST Master.xlsx]DBF'!$A:$R,18,FALSE),
   "Error")),
"")</f>
        <v/>
      </c>
      <c r="R6">
        <f>IF(ORDER!O12&gt;0,
 IF(ORDER!$D$1="SGST",
 VLOOKUP(H6,'C:\C-BIA\PurchaseOrder\Week\Master Files\[SGST Master.xlsx]DBF'!$A:$S,19,FALSE),
   IF(ORDER!$D$1="IGST",
   VLOOKUP(H6,'C:\C-BIA\PurchaseOrder\Week\Master Files\[IGST Master.xlsx]DBF'!$A:$S,19,FALSE),
   "Error")),
"")</f>
        <v/>
      </c>
      <c r="S6">
        <f>IF(ORDER!O12&gt;0,
 IF(ORDER!$D$1="SGST",
 VLOOKUP(H6,'C:\C-BIA\PurchaseOrder\Week\Master Files\[SGST Master.xlsx]DBF'!$A:$T,20,FALSE),
   IF(ORDER!$D$1="IGST",
   VLOOKUP(H6,'C:\C-BIA\PurchaseOrder\Week\Master Files\[IGST Master.xlsx]DBF'!$A:$T,20,FALSE),
   "Error")),
"")</f>
        <v/>
      </c>
      <c r="T6">
        <f>IF(ORDER!O12&gt;0,
 IF(ORDER!$D$1="SGST",
 VLOOKUP(H6,'C:\C-BIA\PurchaseOrder\Week\Master Files\[SGST Master.xlsx]DBF'!$A:$U,21,FALSE),
   IF(ORDER!$D$1="IGST",
   VLOOKUP(H6,'C:\C-BIA\PurchaseOrder\Week\Master Files\[IGST Master.xlsx]DBF'!$A:$U,21,FALSE),
   "Error")),
"")</f>
        <v/>
      </c>
      <c r="U6">
        <f>IF(ORDER!O12&gt;0,
 IF(ORDER!$D$1="SGST",
 VLOOKUP(H6,'C:\C-BIA\PurchaseOrder\Week\Master Files\[SGST Master.xlsx]DBF'!$A:$V,22,FALSE),
   IF(ORDER!$D$1="IGST",
   VLOOKUP(H6,'C:\C-BIA\PurchaseOrder\Week\Master Files\[IGST Master.xlsx]DBF'!$A:$V,22,FALSE),
   "Error")),
"")</f>
        <v/>
      </c>
      <c r="V6">
        <f>IF(ORDER!O12&gt;0,
 IF(ORDER!$D$1="SGST",
 VLOOKUP(H6,'C:\C-BIA\PurchaseOrder\Week\Master Files\[SGST Master.xlsx]DBF'!$A:$W,23,FALSE),
   IF(ORDER!$D$1="IGST",
   VLOOKUP(H6,'C:\C-BIA\PurchaseOrder\Week\Master Files\[IGST Master.xlsx]DBF'!$A:$W,23,FALSE),
   "Error")),
"")</f>
        <v/>
      </c>
      <c r="W6">
        <f>IF(ORDER!O12&gt;0,
 IF(ORDER!$D$1="SGST",
 VLOOKUP(H6,'C:\C-BIA\PurchaseOrder\Week\Master Files\[SGST Master.xlsx]DBF'!$A:$X,24,FALSE),
   IF(ORDER!$D$1="IGST",
   VLOOKUP(H6,'C:\C-BIA\PurchaseOrder\Week\Master Files\[IGST Master.xlsx]DBF'!$A:$X,24,FALSE),
   "Error")),
"")</f>
        <v/>
      </c>
      <c r="X6">
        <f>IF(ORDER!O12&gt;0,
 IF(ORDER!$D$1="SGST",
 VLOOKUP(H6,'C:\C-BIA\PurchaseOrder\Week\Master Files\[SGST Master.xlsx]DBF'!$A:$Y,25,FALSE),
   IF(ORDER!$D$1="IGST",
   VLOOKUP(H6,'C:\C-BIA\PurchaseOrder\Week\Master Files\[IGST Master.xlsx]DBF'!$A:$Y,25,FALSE),
   "Error")),
"")</f>
        <v/>
      </c>
      <c r="Y6">
        <f>+O6</f>
        <v/>
      </c>
      <c r="Z6">
        <f>+J6</f>
        <v/>
      </c>
      <c r="AA6">
        <f>IF(ORDER!O12&gt;0,
 IF(ORDER!$D$1="SGST",
 VLOOKUP(H6,'C:\C-BIA\PurchaseOrder\Week\Master Files\[SGST Master.xlsx]DBF'!$A:$AB,28,FALSE),
   IF(ORDER!$D$1="IGST",
   VLOOKUP(H6,'C:\C-BIA\PurchaseOrder\Week\Master Files\[IGST Master.xlsx]DBF'!$A:$AB,28,FALSE),
   "Error")),
"")</f>
        <v/>
      </c>
      <c r="AB6">
        <f>IF(ORDER!O12&gt;0,
 IF(ORDER!$D$1="SGST",
 VLOOKUP(H6,'C:\C-BIA\PurchaseOrder\Week\Master Files\[SGST Master.xlsx]DBF'!$A:$AC,29,FALSE),
   IF(ORDER!$D$1="IGST",
   VLOOKUP(H6,'C:\C-BIA\PurchaseOrder\Week\Master Files\[IGST Master.xlsx]DBF'!$A:$AC,29,FALSE),
   "Error")),
"")</f>
        <v/>
      </c>
      <c r="AC6">
        <f>ROUND(Y6*AB6/100,2)</f>
        <v/>
      </c>
      <c r="AD6">
        <f>ROUND(SUM(Y6,0)-AC6,2)</f>
        <v/>
      </c>
      <c r="AE6" t="inlineStr"/>
      <c r="AF6" t="inlineStr"/>
      <c r="AG6" t="inlineStr"/>
      <c r="AH6" t="inlineStr"/>
      <c r="AI6" t="inlineStr"/>
      <c r="AJ6" t="inlineStr"/>
      <c r="AK6">
        <f>IF(RIGHT(P6,2)="5%","Output IGST - 5% - Tamilnadu","Output IGST - 12% - Tamilnadu")</f>
        <v/>
      </c>
      <c r="AL6">
        <f>IF(AK6="Output IGST - 12% - TamilNadu",12,5)</f>
        <v/>
      </c>
      <c r="AM6">
        <f>ROUND(SUM(AD6*AL6/100,0),2)</f>
        <v/>
      </c>
      <c r="AN6">
        <f>+AP6</f>
        <v/>
      </c>
      <c r="AO6" t="n">
        <v>0</v>
      </c>
      <c r="AP6">
        <f>+(Y6-AC6)+AM6</f>
        <v/>
      </c>
      <c r="AQ6">
        <f>IF(ORDER!O12&gt;0,
 IF(ORDER!$D$1="SGST",
 VLOOKUP(H6,'C:\C-BIA\PurchaseOrder\Week\Master Files\[SGST Master.xlsx]DBF'!$A:$AR,44,FALSE),
   IF(ORDER!$D$1="IGST",
   VLOOKUP(H6,'C:\C-BIA\PurchaseOrder\Week\Master Files\[IGST Master.xlsx]DBF'!$A:$AR,44,FALSE),
   "Error")),
"")</f>
        <v/>
      </c>
      <c r="AR6">
        <f>B6</f>
        <v/>
      </c>
      <c r="AS6">
        <f>AN6</f>
        <v/>
      </c>
      <c r="AT6">
        <f>CONCATENATE($B$2," ",$C$2," ","QTY",  " ", $Z$2)</f>
        <v/>
      </c>
      <c r="AU6">
        <f>IF(ORDER!O12&gt;0,
 IF(ORDER!$D$1="SGST",
 VLOOKUP(H6,'C:\C-BIA\PurchaseOrder\Week\Master Files\[SGST Master.xlsx]DBF'!$A:$AV,48,FALSE),
   IF(ORDER!$D$1="IGST",
   VLOOKUP(H6,'C:\C-BIA\PurchaseOrder\Week\Master Files\[IGST Master.xlsx]DBF'!$A:$AV,48,FALSE),
   "Error")),
"")</f>
        <v/>
      </c>
      <c r="AV6">
        <f>IF(ORDER!O12&gt;0,
 IF(ORDER!$D$1="SGST",
 VLOOKUP(H6,'C:\C-BIA\PurchaseOrder\Week\Master Files\[SGST Master.xlsx]DBF'!$A:$AW,49,FALSE),
   IF(ORDER!$D$1="IGST",
   VLOOKUP(H6,'C:\C-BIA\PurchaseOrder\Week\Master Files\[IGST Master.xlsx]DBF'!$A:$AW,49,FALSE),
   "Error")),
"")</f>
        <v/>
      </c>
      <c r="AW6">
        <f>IF(ORDER!O12&gt;0,
 IF(ORDER!$D$1="SGST",
 VLOOKUP(H6,'C:\C-BIA\PurchaseOrder\Week\Master Files\[SGST Master.xlsx]DBF'!$A:$AX,50,FALSE),
   IF(ORDER!$D$1="IGST",
   VLOOKUP(H6,'C:\C-BIA\PurchaseOrder\Week\Master Files\[IGST Master.xlsx]DBF'!$A:$AX,50,FALSE),
   "Error")),
"")</f>
        <v/>
      </c>
      <c r="AX6">
        <f>ORDER!B5</f>
        <v/>
      </c>
      <c r="AY6">
        <f>ORDER!L4</f>
        <v/>
      </c>
      <c r="AZ6">
        <f>IF(ORDER!O12&gt;0,
 IF(ORDER!$D$1="SGST",
 VLOOKUP(H6,'C:\C-BIA\PurchaseOrder\Week\Master Files\[SGST Master.xlsx]DBF'!$A:$BA,53,FALSE),
   IF(ORDER!$D$1="IGST",
   VLOOKUP(H6,'C:\C-BIA\PurchaseOrder\Week\Master Files\[IGST Master.xlsx]DBF'!$A:$BA,53,FALSE),
   "Error")),
"")</f>
        <v/>
      </c>
      <c r="BA6">
        <f>IF(ORDER!O12&gt;0,
 IF(ORDER!$D$1="SGST",
 VLOOKUP(H6,'C:\C-BIA\PurchaseOrder\Week\Master Files\[SGST Master.xlsx]DBF'!$A:$BB,54,FALSE),
   IF(ORDER!$D$1="IGST",
   VLOOKUP(H6,'C:\C-BIA\PurchaseOrder\Week\Master Files\[IGST Master.xlsx]DBF'!$A:$BB,54,FALSE),
   "Error")),
"")</f>
        <v/>
      </c>
      <c r="BB6">
        <f>IF(ORDER!O12&gt;0,
 IF(ORDER!$D$1="SGST",
 VLOOKUP(H6,'C:\C-BIA\PurchaseOrder\Week\Master Files\[SGST Master.xlsx]DBF'!$A:$BC,55,FALSE),
   IF(ORDER!$D$1="IGST",
   VLOOKUP(H6,'C:\C-BIA\PurchaseOrder\Week\Master Files\[IGST Master.xlsx]DBF'!$A:$BC,55,FALSE),
   "Error")),
"")</f>
        <v/>
      </c>
      <c r="BC6">
        <f>IF(ORDER!O12&gt;0,
 IF(ORDER!$D$1="SGST",
 VLOOKUP(H6,'C:\C-BIA\PurchaseOrder\Week\Master Files\[SGST Master.xlsx]DBF'!$A:$BD,56,FALSE),
   IF(ORDER!$D$1="IGST",
   VLOOKUP(H6,'C:\C-BIA\PurchaseOrder\Week\Master Files\[IGST Master.xlsx]DBF'!$A:$BD,56,FALSE),
   "Error")),
"")</f>
        <v/>
      </c>
      <c r="BD6">
        <f>IF(ORDER!O12&gt;0,
 IF(ORDER!$D$1="SGST",
 VLOOKUP(H6,'C:\C-BIA\PurchaseOrder\Week\Master Files\[SGST Master.xlsx]DBF'!$A:$BE,57,FALSE),
   IF(ORDER!$D$1="IGST",
   VLOOKUP(H6,'C:\C-BIA\PurchaseOrder\Week\Master Files\[IGST Master.xlsx]DBF'!$A:$BE,57,FALSE),
   "Error")),
"")</f>
        <v/>
      </c>
    </row>
    <row r="7">
      <c r="A7">
        <f>IF(ORDER!O13&gt;0,
 IF(ORDER!$D$1="SGST",
 VLOOKUP(H7,'C:\C-BIA\PurchaseOrder\Week\Master Files\[SGST Master.xlsx]DBF'!$A:$B,2,FALSE),
   IF(ORDER!$D$1="IGST",
   VLOOKUP(H7,'C:\C-BIA\PurchaseOrder\Week\Master Files\[IGST Master.xlsx]DBF'!$A:$B,2,FALSE),
   "Error")),
"Scan=0")</f>
        <v/>
      </c>
      <c r="B7">
        <f>IF(ORDER!O13&gt;0,
 IF(ORDER!$D$1="SGST",
 VLOOKUP(H7,'C:\C-BIA\PurchaseOrder\Week\Master Files\[SGST Master.xlsx]DBF'!$A:$C,3,FALSE),
   IF(ORDER!$D$1="IGST",
   VLOOKUP(H7,'C:\C-BIA\PurchaseOrder\Week\Master Files\[IGST Master.xlsx]DBF'!$A:$C,3,FALSE),
   "Error")),
"")</f>
        <v/>
      </c>
      <c r="C7">
        <f>ORDER!L4</f>
        <v/>
      </c>
      <c r="D7">
        <f>ORDER!A5</f>
        <v/>
      </c>
      <c r="E7" t="n">
        <v>0</v>
      </c>
      <c r="F7">
        <f>ORDER!C5</f>
        <v/>
      </c>
      <c r="G7">
        <f>IF(ORDER!O13&gt;0,
 IF(ORDER!$D$1="SGST",
 VLOOKUP(H7,'C:\C-BIA\PurchaseOrder\Week\Master Files\[SGST Master.xlsx]DBF'!$A:$H,8,FALSE),
   IF(ORDER!$D$1="IGST",
   VLOOKUP(H7,'C:\C-BIA\PurchaseOrder\Week\Master Files\[IGST Master.xlsx]DBF'!$A:$H,8,FALSE),
   "Error")),
"")</f>
        <v/>
      </c>
      <c r="H7">
        <f>ORDER!D13</f>
        <v/>
      </c>
      <c r="I7">
        <f>IF(ORDER!O13&gt;0,
 IF(ORDER!$D$1="SGST",
 VLOOKUP(H7,'C:\C-BIA\PurchaseOrder\Week\Master Files\[SGST Master.xlsx]DBF'!$A:$J,10,FALSE),
   IF(ORDER!$D$1="IGST",
   VLOOKUP(H7,'C:\C-BIA\PurchaseOrder\Week\Master Files\[IGST Master.xlsx]DBF'!$A:$J,10,FALSE),
   "Error")),
"")</f>
        <v/>
      </c>
      <c r="J7">
        <f>SUMIF(ORDER!$D$8:$D$22298,DBF!$H7,ORDER!$G$8:$G$22298)</f>
        <v/>
      </c>
      <c r="K7">
        <f>VLOOKUP($H7,ORDER!D:H,5,FALSE)</f>
        <v/>
      </c>
      <c r="L7">
        <f>ROUND(J7*K7,2)</f>
        <v/>
      </c>
      <c r="M7">
        <f>IF(ORDER!O13&gt;0,
 IF(ORDER!$D$1="SGST",
 VLOOKUP(H7,'C:\C-BIA\PurchaseOrder\Week\Master Files\[SGST Master.xlsx]DBF'!$A:$N,14,FALSE),
   IF(ORDER!$D$1="IGST",
   VLOOKUP(H7,'C:\C-BIA\PurchaseOrder\Week\Master Files\[IGST Master.xlsx]DBF'!$A:$N,14,FALSE),
   "Error")),
"")</f>
        <v/>
      </c>
      <c r="N7">
        <f>ROUND(L7*M7/100,2)</f>
        <v/>
      </c>
      <c r="O7">
        <f>L7-N7</f>
        <v/>
      </c>
      <c r="P7">
        <f>IF(R7="Corsetry",IF(IFERROR((O7/J7),0)&lt;1000,"CC Sales- Corsetry-Wholesale - IGST 5%","CC Sales- Corsetry-Wholesale - IGST 12%"))</f>
        <v/>
      </c>
      <c r="Q7">
        <f>IF(ORDER!O13&gt;0,
 IF(ORDER!$D$1="SGST",
 VLOOKUP(H7,'C:\C-BIA\PurchaseOrder\Week\Master Files\[SGST Master.xlsx]DBF'!$A:$R,18,FALSE),
   IF(ORDER!$D$1="IGST",
   VLOOKUP(H7,'C:\C-BIA\PurchaseOrder\Week\Master Files\[IGST Master.xlsx]DBF'!$A:$R,18,FALSE),
   "Error")),
"")</f>
        <v/>
      </c>
      <c r="R7">
        <f>IF(ORDER!O13&gt;0,
 IF(ORDER!$D$1="SGST",
 VLOOKUP(H7,'C:\C-BIA\PurchaseOrder\Week\Master Files\[SGST Master.xlsx]DBF'!$A:$S,19,FALSE),
   IF(ORDER!$D$1="IGST",
   VLOOKUP(H7,'C:\C-BIA\PurchaseOrder\Week\Master Files\[IGST Master.xlsx]DBF'!$A:$S,19,FALSE),
   "Error")),
"")</f>
        <v/>
      </c>
      <c r="S7">
        <f>IF(ORDER!O13&gt;0,
 IF(ORDER!$D$1="SGST",
 VLOOKUP(H7,'C:\C-BIA\PurchaseOrder\Week\Master Files\[SGST Master.xlsx]DBF'!$A:$T,20,FALSE),
   IF(ORDER!$D$1="IGST",
   VLOOKUP(H7,'C:\C-BIA\PurchaseOrder\Week\Master Files\[IGST Master.xlsx]DBF'!$A:$T,20,FALSE),
   "Error")),
"")</f>
        <v/>
      </c>
      <c r="T7">
        <f>IF(ORDER!O13&gt;0,
 IF(ORDER!$D$1="SGST",
 VLOOKUP(H7,'C:\C-BIA\PurchaseOrder\Week\Master Files\[SGST Master.xlsx]DBF'!$A:$U,21,FALSE),
   IF(ORDER!$D$1="IGST",
   VLOOKUP(H7,'C:\C-BIA\PurchaseOrder\Week\Master Files\[IGST Master.xlsx]DBF'!$A:$U,21,FALSE),
   "Error")),
"")</f>
        <v/>
      </c>
      <c r="U7">
        <f>IF(ORDER!O13&gt;0,
 IF(ORDER!$D$1="SGST",
 VLOOKUP(H7,'C:\C-BIA\PurchaseOrder\Week\Master Files\[SGST Master.xlsx]DBF'!$A:$V,22,FALSE),
   IF(ORDER!$D$1="IGST",
   VLOOKUP(H7,'C:\C-BIA\PurchaseOrder\Week\Master Files\[IGST Master.xlsx]DBF'!$A:$V,22,FALSE),
   "Error")),
"")</f>
        <v/>
      </c>
      <c r="V7">
        <f>IF(ORDER!O13&gt;0,
 IF(ORDER!$D$1="SGST",
 VLOOKUP(H7,'C:\C-BIA\PurchaseOrder\Week\Master Files\[SGST Master.xlsx]DBF'!$A:$W,23,FALSE),
   IF(ORDER!$D$1="IGST",
   VLOOKUP(H7,'C:\C-BIA\PurchaseOrder\Week\Master Files\[IGST Master.xlsx]DBF'!$A:$W,23,FALSE),
   "Error")),
"")</f>
        <v/>
      </c>
      <c r="W7">
        <f>IF(ORDER!O13&gt;0,
 IF(ORDER!$D$1="SGST",
 VLOOKUP(H7,'C:\C-BIA\PurchaseOrder\Week\Master Files\[SGST Master.xlsx]DBF'!$A:$X,24,FALSE),
   IF(ORDER!$D$1="IGST",
   VLOOKUP(H7,'C:\C-BIA\PurchaseOrder\Week\Master Files\[IGST Master.xlsx]DBF'!$A:$X,24,FALSE),
   "Error")),
"")</f>
        <v/>
      </c>
      <c r="X7">
        <f>IF(ORDER!O13&gt;0,
 IF(ORDER!$D$1="SGST",
 VLOOKUP(H7,'C:\C-BIA\PurchaseOrder\Week\Master Files\[SGST Master.xlsx]DBF'!$A:$Y,25,FALSE),
   IF(ORDER!$D$1="IGST",
   VLOOKUP(H7,'C:\C-BIA\PurchaseOrder\Week\Master Files\[IGST Master.xlsx]DBF'!$A:$Y,25,FALSE),
   "Error")),
"")</f>
        <v/>
      </c>
      <c r="Y7">
        <f>+O7</f>
        <v/>
      </c>
      <c r="Z7">
        <f>+J7</f>
        <v/>
      </c>
      <c r="AA7">
        <f>IF(ORDER!O13&gt;0,
 IF(ORDER!$D$1="SGST",
 VLOOKUP(H7,'C:\C-BIA\PurchaseOrder\Week\Master Files\[SGST Master.xlsx]DBF'!$A:$AB,28,FALSE),
   IF(ORDER!$D$1="IGST",
   VLOOKUP(H7,'C:\C-BIA\PurchaseOrder\Week\Master Files\[IGST Master.xlsx]DBF'!$A:$AB,28,FALSE),
   "Error")),
"")</f>
        <v/>
      </c>
      <c r="AB7">
        <f>IF(ORDER!O13&gt;0,
 IF(ORDER!$D$1="SGST",
 VLOOKUP(H7,'C:\C-BIA\PurchaseOrder\Week\Master Files\[SGST Master.xlsx]DBF'!$A:$AC,29,FALSE),
   IF(ORDER!$D$1="IGST",
   VLOOKUP(H7,'C:\C-BIA\PurchaseOrder\Week\Master Files\[IGST Master.xlsx]DBF'!$A:$AC,29,FALSE),
   "Error")),
"")</f>
        <v/>
      </c>
      <c r="AC7">
        <f>ROUND(Y7*AB7/100,2)</f>
        <v/>
      </c>
      <c r="AD7">
        <f>ROUND(SUM(Y7,0)-AC7,2)</f>
        <v/>
      </c>
      <c r="AE7" t="inlineStr"/>
      <c r="AF7" t="inlineStr"/>
      <c r="AG7" t="inlineStr"/>
      <c r="AH7" t="inlineStr"/>
      <c r="AI7" t="inlineStr"/>
      <c r="AJ7" t="inlineStr"/>
      <c r="AK7">
        <f>IF(RIGHT(P7,2)="5%","Output IGST - 5% - Tamilnadu","Output IGST - 12% - Tamilnadu")</f>
        <v/>
      </c>
      <c r="AL7">
        <f>IF(AK7="Output IGST - 12% - TamilNadu",12,5)</f>
        <v/>
      </c>
      <c r="AM7">
        <f>ROUND(SUM(AD7*AL7/100,0),2)</f>
        <v/>
      </c>
      <c r="AN7">
        <f>+AP7</f>
        <v/>
      </c>
      <c r="AO7" t="n">
        <v>0</v>
      </c>
      <c r="AP7">
        <f>+(Y7-AC7)+AM7</f>
        <v/>
      </c>
      <c r="AQ7">
        <f>IF(ORDER!O13&gt;0,
 IF(ORDER!$D$1="SGST",
 VLOOKUP(H7,'C:\C-BIA\PurchaseOrder\Week\Master Files\[SGST Master.xlsx]DBF'!$A:$AR,44,FALSE),
   IF(ORDER!$D$1="IGST",
   VLOOKUP(H7,'C:\C-BIA\PurchaseOrder\Week\Master Files\[IGST Master.xlsx]DBF'!$A:$AR,44,FALSE),
   "Error")),
"")</f>
        <v/>
      </c>
      <c r="AR7">
        <f>B7</f>
        <v/>
      </c>
      <c r="AS7">
        <f>AN7</f>
        <v/>
      </c>
      <c r="AT7">
        <f>CONCATENATE($B$2," ",$C$2," ","QTY",  " ", $Z$2)</f>
        <v/>
      </c>
      <c r="AU7">
        <f>IF(ORDER!O13&gt;0,
 IF(ORDER!$D$1="SGST",
 VLOOKUP(H7,'C:\C-BIA\PurchaseOrder\Week\Master Files\[SGST Master.xlsx]DBF'!$A:$AV,48,FALSE),
   IF(ORDER!$D$1="IGST",
   VLOOKUP(H7,'C:\C-BIA\PurchaseOrder\Week\Master Files\[IGST Master.xlsx]DBF'!$A:$AV,48,FALSE),
   "Error")),
"")</f>
        <v/>
      </c>
      <c r="AV7">
        <f>IF(ORDER!O13&gt;0,
 IF(ORDER!$D$1="SGST",
 VLOOKUP(H7,'C:\C-BIA\PurchaseOrder\Week\Master Files\[SGST Master.xlsx]DBF'!$A:$AW,49,FALSE),
   IF(ORDER!$D$1="IGST",
   VLOOKUP(H7,'C:\C-BIA\PurchaseOrder\Week\Master Files\[IGST Master.xlsx]DBF'!$A:$AW,49,FALSE),
   "Error")),
"")</f>
        <v/>
      </c>
      <c r="AW7">
        <f>IF(ORDER!O13&gt;0,
 IF(ORDER!$D$1="SGST",
 VLOOKUP(H7,'C:\C-BIA\PurchaseOrder\Week\Master Files\[SGST Master.xlsx]DBF'!$A:$AX,50,FALSE),
   IF(ORDER!$D$1="IGST",
   VLOOKUP(H7,'C:\C-BIA\PurchaseOrder\Week\Master Files\[IGST Master.xlsx]DBF'!$A:$AX,50,FALSE),
   "Error")),
"")</f>
        <v/>
      </c>
      <c r="AX7">
        <f>ORDER!B5</f>
        <v/>
      </c>
      <c r="AY7">
        <f>ORDER!L4</f>
        <v/>
      </c>
      <c r="AZ7">
        <f>IF(ORDER!O13&gt;0,
 IF(ORDER!$D$1="SGST",
 VLOOKUP(H7,'C:\C-BIA\PurchaseOrder\Week\Master Files\[SGST Master.xlsx]DBF'!$A:$BA,53,FALSE),
   IF(ORDER!$D$1="IGST",
   VLOOKUP(H7,'C:\C-BIA\PurchaseOrder\Week\Master Files\[IGST Master.xlsx]DBF'!$A:$BA,53,FALSE),
   "Error")),
"")</f>
        <v/>
      </c>
      <c r="BA7">
        <f>IF(ORDER!O13&gt;0,
 IF(ORDER!$D$1="SGST",
 VLOOKUP(H7,'C:\C-BIA\PurchaseOrder\Week\Master Files\[SGST Master.xlsx]DBF'!$A:$BB,54,FALSE),
   IF(ORDER!$D$1="IGST",
   VLOOKUP(H7,'C:\C-BIA\PurchaseOrder\Week\Master Files\[IGST Master.xlsx]DBF'!$A:$BB,54,FALSE),
   "Error")),
"")</f>
        <v/>
      </c>
      <c r="BB7">
        <f>IF(ORDER!O13&gt;0,
 IF(ORDER!$D$1="SGST",
 VLOOKUP(H7,'C:\C-BIA\PurchaseOrder\Week\Master Files\[SGST Master.xlsx]DBF'!$A:$BC,55,FALSE),
   IF(ORDER!$D$1="IGST",
   VLOOKUP(H7,'C:\C-BIA\PurchaseOrder\Week\Master Files\[IGST Master.xlsx]DBF'!$A:$BC,55,FALSE),
   "Error")),
"")</f>
        <v/>
      </c>
      <c r="BC7">
        <f>IF(ORDER!O13&gt;0,
 IF(ORDER!$D$1="SGST",
 VLOOKUP(H7,'C:\C-BIA\PurchaseOrder\Week\Master Files\[SGST Master.xlsx]DBF'!$A:$BD,56,FALSE),
   IF(ORDER!$D$1="IGST",
   VLOOKUP(H7,'C:\C-BIA\PurchaseOrder\Week\Master Files\[IGST Master.xlsx]DBF'!$A:$BD,56,FALSE),
   "Error")),
"")</f>
        <v/>
      </c>
      <c r="BD7">
        <f>IF(ORDER!O13&gt;0,
 IF(ORDER!$D$1="SGST",
 VLOOKUP(H7,'C:\C-BIA\PurchaseOrder\Week\Master Files\[SGST Master.xlsx]DBF'!$A:$BE,57,FALSE),
   IF(ORDER!$D$1="IGST",
   VLOOKUP(H7,'C:\C-BIA\PurchaseOrder\Week\Master Files\[IGST Master.xlsx]DBF'!$A:$BE,57,FALSE),
   "Error")),
"")</f>
        <v/>
      </c>
    </row>
    <row r="8">
      <c r="A8">
        <f>IF(ORDER!O14&gt;0,
 IF(ORDER!$D$1="SGST",
 VLOOKUP(H8,'C:\C-BIA\PurchaseOrder\Week\Master Files\[SGST Master.xlsx]DBF'!$A:$B,2,FALSE),
   IF(ORDER!$D$1="IGST",
   VLOOKUP(H8,'C:\C-BIA\PurchaseOrder\Week\Master Files\[IGST Master.xlsx]DBF'!$A:$B,2,FALSE),
   "Error")),
"Scan=0")</f>
        <v/>
      </c>
      <c r="B8">
        <f>IF(ORDER!O14&gt;0,
 IF(ORDER!$D$1="SGST",
 VLOOKUP(H8,'C:\C-BIA\PurchaseOrder\Week\Master Files\[SGST Master.xlsx]DBF'!$A:$C,3,FALSE),
   IF(ORDER!$D$1="IGST",
   VLOOKUP(H8,'C:\C-BIA\PurchaseOrder\Week\Master Files\[IGST Master.xlsx]DBF'!$A:$C,3,FALSE),
   "Error")),
"")</f>
        <v/>
      </c>
      <c r="C8">
        <f>ORDER!L4</f>
        <v/>
      </c>
      <c r="D8">
        <f>ORDER!A5</f>
        <v/>
      </c>
      <c r="E8" t="n">
        <v>0</v>
      </c>
      <c r="F8">
        <f>ORDER!C5</f>
        <v/>
      </c>
      <c r="G8">
        <f>IF(ORDER!O14&gt;0,
 IF(ORDER!$D$1="SGST",
 VLOOKUP(H8,'C:\C-BIA\PurchaseOrder\Week\Master Files\[SGST Master.xlsx]DBF'!$A:$H,8,FALSE),
   IF(ORDER!$D$1="IGST",
   VLOOKUP(H8,'C:\C-BIA\PurchaseOrder\Week\Master Files\[IGST Master.xlsx]DBF'!$A:$H,8,FALSE),
   "Error")),
"")</f>
        <v/>
      </c>
      <c r="H8">
        <f>ORDER!D14</f>
        <v/>
      </c>
      <c r="I8">
        <f>IF(ORDER!O14&gt;0,
 IF(ORDER!$D$1="SGST",
 VLOOKUP(H8,'C:\C-BIA\PurchaseOrder\Week\Master Files\[SGST Master.xlsx]DBF'!$A:$J,10,FALSE),
   IF(ORDER!$D$1="IGST",
   VLOOKUP(H8,'C:\C-BIA\PurchaseOrder\Week\Master Files\[IGST Master.xlsx]DBF'!$A:$J,10,FALSE),
   "Error")),
"")</f>
        <v/>
      </c>
      <c r="J8">
        <f>SUMIF(ORDER!$D$8:$D$22298,DBF!$H8,ORDER!$G$8:$G$22298)</f>
        <v/>
      </c>
      <c r="K8">
        <f>VLOOKUP($H8,ORDER!D:H,5,FALSE)</f>
        <v/>
      </c>
      <c r="L8">
        <f>ROUND(J8*K8,2)</f>
        <v/>
      </c>
      <c r="M8">
        <f>IF(ORDER!O14&gt;0,
 IF(ORDER!$D$1="SGST",
 VLOOKUP(H8,'C:\C-BIA\PurchaseOrder\Week\Master Files\[SGST Master.xlsx]DBF'!$A:$N,14,FALSE),
   IF(ORDER!$D$1="IGST",
   VLOOKUP(H8,'C:\C-BIA\PurchaseOrder\Week\Master Files\[IGST Master.xlsx]DBF'!$A:$N,14,FALSE),
   "Error")),
"")</f>
        <v/>
      </c>
      <c r="N8">
        <f>ROUND(L8*M8/100,2)</f>
        <v/>
      </c>
      <c r="O8">
        <f>L8-N8</f>
        <v/>
      </c>
      <c r="P8">
        <f>IF(R8="Corsetry",IF(IFERROR((O8/J8),0)&lt;1000,"CC Sales- Corsetry-Wholesale - IGST 5%","CC Sales- Corsetry-Wholesale - IGST 12%"))</f>
        <v/>
      </c>
      <c r="Q8">
        <f>IF(ORDER!O14&gt;0,
 IF(ORDER!$D$1="SGST",
 VLOOKUP(H8,'C:\C-BIA\PurchaseOrder\Week\Master Files\[SGST Master.xlsx]DBF'!$A:$R,18,FALSE),
   IF(ORDER!$D$1="IGST",
   VLOOKUP(H8,'C:\C-BIA\PurchaseOrder\Week\Master Files\[IGST Master.xlsx]DBF'!$A:$R,18,FALSE),
   "Error")),
"")</f>
        <v/>
      </c>
      <c r="R8">
        <f>IF(ORDER!O14&gt;0,
 IF(ORDER!$D$1="SGST",
 VLOOKUP(H8,'C:\C-BIA\PurchaseOrder\Week\Master Files\[SGST Master.xlsx]DBF'!$A:$S,19,FALSE),
   IF(ORDER!$D$1="IGST",
   VLOOKUP(H8,'C:\C-BIA\PurchaseOrder\Week\Master Files\[IGST Master.xlsx]DBF'!$A:$S,19,FALSE),
   "Error")),
"")</f>
        <v/>
      </c>
      <c r="S8">
        <f>IF(ORDER!O14&gt;0,
 IF(ORDER!$D$1="SGST",
 VLOOKUP(H8,'C:\C-BIA\PurchaseOrder\Week\Master Files\[SGST Master.xlsx]DBF'!$A:$T,20,FALSE),
   IF(ORDER!$D$1="IGST",
   VLOOKUP(H8,'C:\C-BIA\PurchaseOrder\Week\Master Files\[IGST Master.xlsx]DBF'!$A:$T,20,FALSE),
   "Error")),
"")</f>
        <v/>
      </c>
      <c r="T8">
        <f>IF(ORDER!O14&gt;0,
 IF(ORDER!$D$1="SGST",
 VLOOKUP(H8,'C:\C-BIA\PurchaseOrder\Week\Master Files\[SGST Master.xlsx]DBF'!$A:$U,21,FALSE),
   IF(ORDER!$D$1="IGST",
   VLOOKUP(H8,'C:\C-BIA\PurchaseOrder\Week\Master Files\[IGST Master.xlsx]DBF'!$A:$U,21,FALSE),
   "Error")),
"")</f>
        <v/>
      </c>
      <c r="U8">
        <f>IF(ORDER!O14&gt;0,
 IF(ORDER!$D$1="SGST",
 VLOOKUP(H8,'C:\C-BIA\PurchaseOrder\Week\Master Files\[SGST Master.xlsx]DBF'!$A:$V,22,FALSE),
   IF(ORDER!$D$1="IGST",
   VLOOKUP(H8,'C:\C-BIA\PurchaseOrder\Week\Master Files\[IGST Master.xlsx]DBF'!$A:$V,22,FALSE),
   "Error")),
"")</f>
        <v/>
      </c>
      <c r="V8">
        <f>IF(ORDER!O14&gt;0,
 IF(ORDER!$D$1="SGST",
 VLOOKUP(H8,'C:\C-BIA\PurchaseOrder\Week\Master Files\[SGST Master.xlsx]DBF'!$A:$W,23,FALSE),
   IF(ORDER!$D$1="IGST",
   VLOOKUP(H8,'C:\C-BIA\PurchaseOrder\Week\Master Files\[IGST Master.xlsx]DBF'!$A:$W,23,FALSE),
   "Error")),
"")</f>
        <v/>
      </c>
      <c r="W8">
        <f>IF(ORDER!O14&gt;0,
 IF(ORDER!$D$1="SGST",
 VLOOKUP(H8,'C:\C-BIA\PurchaseOrder\Week\Master Files\[SGST Master.xlsx]DBF'!$A:$X,24,FALSE),
   IF(ORDER!$D$1="IGST",
   VLOOKUP(H8,'C:\C-BIA\PurchaseOrder\Week\Master Files\[IGST Master.xlsx]DBF'!$A:$X,24,FALSE),
   "Error")),
"")</f>
        <v/>
      </c>
      <c r="X8">
        <f>IF(ORDER!O14&gt;0,
 IF(ORDER!$D$1="SGST",
 VLOOKUP(H8,'C:\C-BIA\PurchaseOrder\Week\Master Files\[SGST Master.xlsx]DBF'!$A:$Y,25,FALSE),
   IF(ORDER!$D$1="IGST",
   VLOOKUP(H8,'C:\C-BIA\PurchaseOrder\Week\Master Files\[IGST Master.xlsx]DBF'!$A:$Y,25,FALSE),
   "Error")),
"")</f>
        <v/>
      </c>
      <c r="Y8">
        <f>+O8</f>
        <v/>
      </c>
      <c r="Z8">
        <f>+J8</f>
        <v/>
      </c>
      <c r="AA8">
        <f>IF(ORDER!O14&gt;0,
 IF(ORDER!$D$1="SGST",
 VLOOKUP(H8,'C:\C-BIA\PurchaseOrder\Week\Master Files\[SGST Master.xlsx]DBF'!$A:$AB,28,FALSE),
   IF(ORDER!$D$1="IGST",
   VLOOKUP(H8,'C:\C-BIA\PurchaseOrder\Week\Master Files\[IGST Master.xlsx]DBF'!$A:$AB,28,FALSE),
   "Error")),
"")</f>
        <v/>
      </c>
      <c r="AB8">
        <f>IF(ORDER!O14&gt;0,
 IF(ORDER!$D$1="SGST",
 VLOOKUP(H8,'C:\C-BIA\PurchaseOrder\Week\Master Files\[SGST Master.xlsx]DBF'!$A:$AC,29,FALSE),
   IF(ORDER!$D$1="IGST",
   VLOOKUP(H8,'C:\C-BIA\PurchaseOrder\Week\Master Files\[IGST Master.xlsx]DBF'!$A:$AC,29,FALSE),
   "Error")),
"")</f>
        <v/>
      </c>
      <c r="AC8">
        <f>ROUND(Y8*AB8/100,2)</f>
        <v/>
      </c>
      <c r="AD8">
        <f>ROUND(SUM(Y8,0)-AC8,2)</f>
        <v/>
      </c>
      <c r="AE8" t="inlineStr"/>
      <c r="AF8" t="inlineStr"/>
      <c r="AG8" t="inlineStr"/>
      <c r="AH8" t="inlineStr"/>
      <c r="AI8" t="inlineStr"/>
      <c r="AJ8" t="inlineStr"/>
      <c r="AK8">
        <f>IF(RIGHT(P8,2)="5%","Output IGST - 5% - Tamilnadu","Output IGST - 12% - Tamilnadu")</f>
        <v/>
      </c>
      <c r="AL8">
        <f>IF(AK8="Output IGST - 12% - TamilNadu",12,5)</f>
        <v/>
      </c>
      <c r="AM8">
        <f>ROUND(SUM(AD8*AL8/100,0),2)</f>
        <v/>
      </c>
      <c r="AN8">
        <f>+AP8</f>
        <v/>
      </c>
      <c r="AO8" t="n">
        <v>0</v>
      </c>
      <c r="AP8">
        <f>+(Y8-AC8)+AM8</f>
        <v/>
      </c>
      <c r="AQ8">
        <f>IF(ORDER!O14&gt;0,
 IF(ORDER!$D$1="SGST",
 VLOOKUP(H8,'C:\C-BIA\PurchaseOrder\Week\Master Files\[SGST Master.xlsx]DBF'!$A:$AR,44,FALSE),
   IF(ORDER!$D$1="IGST",
   VLOOKUP(H8,'C:\C-BIA\PurchaseOrder\Week\Master Files\[IGST Master.xlsx]DBF'!$A:$AR,44,FALSE),
   "Error")),
"")</f>
        <v/>
      </c>
      <c r="AR8">
        <f>B8</f>
        <v/>
      </c>
      <c r="AS8">
        <f>AN8</f>
        <v/>
      </c>
      <c r="AT8">
        <f>CONCATENATE($B$2," ",$C$2," ","QTY",  " ", $Z$2)</f>
        <v/>
      </c>
      <c r="AU8">
        <f>IF(ORDER!O14&gt;0,
 IF(ORDER!$D$1="SGST",
 VLOOKUP(H8,'C:\C-BIA\PurchaseOrder\Week\Master Files\[SGST Master.xlsx]DBF'!$A:$AV,48,FALSE),
   IF(ORDER!$D$1="IGST",
   VLOOKUP(H8,'C:\C-BIA\PurchaseOrder\Week\Master Files\[IGST Master.xlsx]DBF'!$A:$AV,48,FALSE),
   "Error")),
"")</f>
        <v/>
      </c>
      <c r="AV8">
        <f>IF(ORDER!O14&gt;0,
 IF(ORDER!$D$1="SGST",
 VLOOKUP(H8,'C:\C-BIA\PurchaseOrder\Week\Master Files\[SGST Master.xlsx]DBF'!$A:$AW,49,FALSE),
   IF(ORDER!$D$1="IGST",
   VLOOKUP(H8,'C:\C-BIA\PurchaseOrder\Week\Master Files\[IGST Master.xlsx]DBF'!$A:$AW,49,FALSE),
   "Error")),
"")</f>
        <v/>
      </c>
      <c r="AW8">
        <f>IF(ORDER!O14&gt;0,
 IF(ORDER!$D$1="SGST",
 VLOOKUP(H8,'C:\C-BIA\PurchaseOrder\Week\Master Files\[SGST Master.xlsx]DBF'!$A:$AX,50,FALSE),
   IF(ORDER!$D$1="IGST",
   VLOOKUP(H8,'C:\C-BIA\PurchaseOrder\Week\Master Files\[IGST Master.xlsx]DBF'!$A:$AX,50,FALSE),
   "Error")),
"")</f>
        <v/>
      </c>
      <c r="AX8">
        <f>ORDER!B5</f>
        <v/>
      </c>
      <c r="AY8">
        <f>ORDER!L4</f>
        <v/>
      </c>
      <c r="AZ8">
        <f>IF(ORDER!O14&gt;0,
 IF(ORDER!$D$1="SGST",
 VLOOKUP(H8,'C:\C-BIA\PurchaseOrder\Week\Master Files\[SGST Master.xlsx]DBF'!$A:$BA,53,FALSE),
   IF(ORDER!$D$1="IGST",
   VLOOKUP(H8,'C:\C-BIA\PurchaseOrder\Week\Master Files\[IGST Master.xlsx]DBF'!$A:$BA,53,FALSE),
   "Error")),
"")</f>
        <v/>
      </c>
      <c r="BA8">
        <f>IF(ORDER!O14&gt;0,
 IF(ORDER!$D$1="SGST",
 VLOOKUP(H8,'C:\C-BIA\PurchaseOrder\Week\Master Files\[SGST Master.xlsx]DBF'!$A:$BB,54,FALSE),
   IF(ORDER!$D$1="IGST",
   VLOOKUP(H8,'C:\C-BIA\PurchaseOrder\Week\Master Files\[IGST Master.xlsx]DBF'!$A:$BB,54,FALSE),
   "Error")),
"")</f>
        <v/>
      </c>
      <c r="BB8">
        <f>IF(ORDER!O14&gt;0,
 IF(ORDER!$D$1="SGST",
 VLOOKUP(H8,'C:\C-BIA\PurchaseOrder\Week\Master Files\[SGST Master.xlsx]DBF'!$A:$BC,55,FALSE),
   IF(ORDER!$D$1="IGST",
   VLOOKUP(H8,'C:\C-BIA\PurchaseOrder\Week\Master Files\[IGST Master.xlsx]DBF'!$A:$BC,55,FALSE),
   "Error")),
"")</f>
        <v/>
      </c>
      <c r="BC8">
        <f>IF(ORDER!O14&gt;0,
 IF(ORDER!$D$1="SGST",
 VLOOKUP(H8,'C:\C-BIA\PurchaseOrder\Week\Master Files\[SGST Master.xlsx]DBF'!$A:$BD,56,FALSE),
   IF(ORDER!$D$1="IGST",
   VLOOKUP(H8,'C:\C-BIA\PurchaseOrder\Week\Master Files\[IGST Master.xlsx]DBF'!$A:$BD,56,FALSE),
   "Error")),
"")</f>
        <v/>
      </c>
      <c r="BD8">
        <f>IF(ORDER!O14&gt;0,
 IF(ORDER!$D$1="SGST",
 VLOOKUP(H8,'C:\C-BIA\PurchaseOrder\Week\Master Files\[SGST Master.xlsx]DBF'!$A:$BE,57,FALSE),
   IF(ORDER!$D$1="IGST",
   VLOOKUP(H8,'C:\C-BIA\PurchaseOrder\Week\Master Files\[IGST Master.xlsx]DBF'!$A:$BE,57,FALSE),
   "Error")),
"")</f>
        <v/>
      </c>
    </row>
    <row r="9">
      <c r="A9">
        <f>IF(ORDER!O15&gt;0,
 IF(ORDER!$D$1="SGST",
 VLOOKUP(H9,'C:\C-BIA\PurchaseOrder\Week\Master Files\[SGST Master.xlsx]DBF'!$A:$B,2,FALSE),
   IF(ORDER!$D$1="IGST",
   VLOOKUP(H9,'C:\C-BIA\PurchaseOrder\Week\Master Files\[IGST Master.xlsx]DBF'!$A:$B,2,FALSE),
   "Error")),
"Scan=0")</f>
        <v/>
      </c>
      <c r="B9">
        <f>IF(ORDER!O15&gt;0,
 IF(ORDER!$D$1="SGST",
 VLOOKUP(H9,'C:\C-BIA\PurchaseOrder\Week\Master Files\[SGST Master.xlsx]DBF'!$A:$C,3,FALSE),
   IF(ORDER!$D$1="IGST",
   VLOOKUP(H9,'C:\C-BIA\PurchaseOrder\Week\Master Files\[IGST Master.xlsx]DBF'!$A:$C,3,FALSE),
   "Error")),
"")</f>
        <v/>
      </c>
      <c r="C9">
        <f>ORDER!L4</f>
        <v/>
      </c>
      <c r="D9">
        <f>ORDER!A5</f>
        <v/>
      </c>
      <c r="E9" t="n">
        <v>0</v>
      </c>
      <c r="F9">
        <f>ORDER!C5</f>
        <v/>
      </c>
      <c r="G9">
        <f>IF(ORDER!O15&gt;0,
 IF(ORDER!$D$1="SGST",
 VLOOKUP(H9,'C:\C-BIA\PurchaseOrder\Week\Master Files\[SGST Master.xlsx]DBF'!$A:$H,8,FALSE),
   IF(ORDER!$D$1="IGST",
   VLOOKUP(H9,'C:\C-BIA\PurchaseOrder\Week\Master Files\[IGST Master.xlsx]DBF'!$A:$H,8,FALSE),
   "Error")),
"")</f>
        <v/>
      </c>
      <c r="H9">
        <f>ORDER!D15</f>
        <v/>
      </c>
      <c r="I9">
        <f>IF(ORDER!O15&gt;0,
 IF(ORDER!$D$1="SGST",
 VLOOKUP(H9,'C:\C-BIA\PurchaseOrder\Week\Master Files\[SGST Master.xlsx]DBF'!$A:$J,10,FALSE),
   IF(ORDER!$D$1="IGST",
   VLOOKUP(H9,'C:\C-BIA\PurchaseOrder\Week\Master Files\[IGST Master.xlsx]DBF'!$A:$J,10,FALSE),
   "Error")),
"")</f>
        <v/>
      </c>
      <c r="J9">
        <f>SUMIF(ORDER!$D$8:$D$22298,DBF!$H9,ORDER!$G$8:$G$22298)</f>
        <v/>
      </c>
      <c r="K9">
        <f>VLOOKUP($H9,ORDER!D:H,5,FALSE)</f>
        <v/>
      </c>
      <c r="L9">
        <f>ROUND(J9*K9,2)</f>
        <v/>
      </c>
      <c r="M9">
        <f>IF(ORDER!O15&gt;0,
 IF(ORDER!$D$1="SGST",
 VLOOKUP(H9,'C:\C-BIA\PurchaseOrder\Week\Master Files\[SGST Master.xlsx]DBF'!$A:$N,14,FALSE),
   IF(ORDER!$D$1="IGST",
   VLOOKUP(H9,'C:\C-BIA\PurchaseOrder\Week\Master Files\[IGST Master.xlsx]DBF'!$A:$N,14,FALSE),
   "Error")),
"")</f>
        <v/>
      </c>
      <c r="N9">
        <f>ROUND(L9*M9/100,2)</f>
        <v/>
      </c>
      <c r="O9">
        <f>L9-N9</f>
        <v/>
      </c>
      <c r="P9">
        <f>IF(R9="Corsetry",IF(IFERROR((O9/J9),0)&lt;1000,"CC Sales- Corsetry-Wholesale - IGST 5%","CC Sales- Corsetry-Wholesale - IGST 12%"))</f>
        <v/>
      </c>
      <c r="Q9">
        <f>IF(ORDER!O15&gt;0,
 IF(ORDER!$D$1="SGST",
 VLOOKUP(H9,'C:\C-BIA\PurchaseOrder\Week\Master Files\[SGST Master.xlsx]DBF'!$A:$R,18,FALSE),
   IF(ORDER!$D$1="IGST",
   VLOOKUP(H9,'C:\C-BIA\PurchaseOrder\Week\Master Files\[IGST Master.xlsx]DBF'!$A:$R,18,FALSE),
   "Error")),
"")</f>
        <v/>
      </c>
      <c r="R9">
        <f>IF(ORDER!O15&gt;0,
 IF(ORDER!$D$1="SGST",
 VLOOKUP(H9,'C:\C-BIA\PurchaseOrder\Week\Master Files\[SGST Master.xlsx]DBF'!$A:$S,19,FALSE),
   IF(ORDER!$D$1="IGST",
   VLOOKUP(H9,'C:\C-BIA\PurchaseOrder\Week\Master Files\[IGST Master.xlsx]DBF'!$A:$S,19,FALSE),
   "Error")),
"")</f>
        <v/>
      </c>
      <c r="S9">
        <f>IF(ORDER!O15&gt;0,
 IF(ORDER!$D$1="SGST",
 VLOOKUP(H9,'C:\C-BIA\PurchaseOrder\Week\Master Files\[SGST Master.xlsx]DBF'!$A:$T,20,FALSE),
   IF(ORDER!$D$1="IGST",
   VLOOKUP(H9,'C:\C-BIA\PurchaseOrder\Week\Master Files\[IGST Master.xlsx]DBF'!$A:$T,20,FALSE),
   "Error")),
"")</f>
        <v/>
      </c>
      <c r="T9">
        <f>IF(ORDER!O15&gt;0,
 IF(ORDER!$D$1="SGST",
 VLOOKUP(H9,'C:\C-BIA\PurchaseOrder\Week\Master Files\[SGST Master.xlsx]DBF'!$A:$U,21,FALSE),
   IF(ORDER!$D$1="IGST",
   VLOOKUP(H9,'C:\C-BIA\PurchaseOrder\Week\Master Files\[IGST Master.xlsx]DBF'!$A:$U,21,FALSE),
   "Error")),
"")</f>
        <v/>
      </c>
      <c r="U9">
        <f>IF(ORDER!O15&gt;0,
 IF(ORDER!$D$1="SGST",
 VLOOKUP(H9,'C:\C-BIA\PurchaseOrder\Week\Master Files\[SGST Master.xlsx]DBF'!$A:$V,22,FALSE),
   IF(ORDER!$D$1="IGST",
   VLOOKUP(H9,'C:\C-BIA\PurchaseOrder\Week\Master Files\[IGST Master.xlsx]DBF'!$A:$V,22,FALSE),
   "Error")),
"")</f>
        <v/>
      </c>
      <c r="V9">
        <f>IF(ORDER!O15&gt;0,
 IF(ORDER!$D$1="SGST",
 VLOOKUP(H9,'C:\C-BIA\PurchaseOrder\Week\Master Files\[SGST Master.xlsx]DBF'!$A:$W,23,FALSE),
   IF(ORDER!$D$1="IGST",
   VLOOKUP(H9,'C:\C-BIA\PurchaseOrder\Week\Master Files\[IGST Master.xlsx]DBF'!$A:$W,23,FALSE),
   "Error")),
"")</f>
        <v/>
      </c>
      <c r="W9">
        <f>IF(ORDER!O15&gt;0,
 IF(ORDER!$D$1="SGST",
 VLOOKUP(H9,'C:\C-BIA\PurchaseOrder\Week\Master Files\[SGST Master.xlsx]DBF'!$A:$X,24,FALSE),
   IF(ORDER!$D$1="IGST",
   VLOOKUP(H9,'C:\C-BIA\PurchaseOrder\Week\Master Files\[IGST Master.xlsx]DBF'!$A:$X,24,FALSE),
   "Error")),
"")</f>
        <v/>
      </c>
      <c r="X9">
        <f>IF(ORDER!O15&gt;0,
 IF(ORDER!$D$1="SGST",
 VLOOKUP(H9,'C:\C-BIA\PurchaseOrder\Week\Master Files\[SGST Master.xlsx]DBF'!$A:$Y,25,FALSE),
   IF(ORDER!$D$1="IGST",
   VLOOKUP(H9,'C:\C-BIA\PurchaseOrder\Week\Master Files\[IGST Master.xlsx]DBF'!$A:$Y,25,FALSE),
   "Error")),
"")</f>
        <v/>
      </c>
      <c r="Y9">
        <f>+O9</f>
        <v/>
      </c>
      <c r="Z9">
        <f>+J9</f>
        <v/>
      </c>
      <c r="AA9">
        <f>IF(ORDER!O15&gt;0,
 IF(ORDER!$D$1="SGST",
 VLOOKUP(H9,'C:\C-BIA\PurchaseOrder\Week\Master Files\[SGST Master.xlsx]DBF'!$A:$AB,28,FALSE),
   IF(ORDER!$D$1="IGST",
   VLOOKUP(H9,'C:\C-BIA\PurchaseOrder\Week\Master Files\[IGST Master.xlsx]DBF'!$A:$AB,28,FALSE),
   "Error")),
"")</f>
        <v/>
      </c>
      <c r="AB9">
        <f>IF(ORDER!O15&gt;0,
 IF(ORDER!$D$1="SGST",
 VLOOKUP(H9,'C:\C-BIA\PurchaseOrder\Week\Master Files\[SGST Master.xlsx]DBF'!$A:$AC,29,FALSE),
   IF(ORDER!$D$1="IGST",
   VLOOKUP(H9,'C:\C-BIA\PurchaseOrder\Week\Master Files\[IGST Master.xlsx]DBF'!$A:$AC,29,FALSE),
   "Error")),
"")</f>
        <v/>
      </c>
      <c r="AC9">
        <f>ROUND(Y9*AB9/100,2)</f>
        <v/>
      </c>
      <c r="AD9">
        <f>ROUND(SUM(Y9,0)-AC9,2)</f>
        <v/>
      </c>
      <c r="AE9" t="inlineStr"/>
      <c r="AF9" t="inlineStr"/>
      <c r="AG9" t="inlineStr"/>
      <c r="AH9" t="inlineStr"/>
      <c r="AI9" t="inlineStr"/>
      <c r="AJ9" t="inlineStr"/>
      <c r="AK9">
        <f>IF(RIGHT(P9,2)="5%","Output IGST - 5% - Tamilnadu","Output IGST - 12% - Tamilnadu")</f>
        <v/>
      </c>
      <c r="AL9">
        <f>IF(AK9="Output IGST - 12% - TamilNadu",12,5)</f>
        <v/>
      </c>
      <c r="AM9">
        <f>ROUND(SUM(AD9*AL9/100,0),2)</f>
        <v/>
      </c>
      <c r="AN9">
        <f>+AP9</f>
        <v/>
      </c>
      <c r="AO9" t="n">
        <v>0</v>
      </c>
      <c r="AP9">
        <f>+(Y9-AC9)+AM9</f>
        <v/>
      </c>
      <c r="AQ9">
        <f>IF(ORDER!O15&gt;0,
 IF(ORDER!$D$1="SGST",
 VLOOKUP(H9,'C:\C-BIA\PurchaseOrder\Week\Master Files\[SGST Master.xlsx]DBF'!$A:$AR,44,FALSE),
   IF(ORDER!$D$1="IGST",
   VLOOKUP(H9,'C:\C-BIA\PurchaseOrder\Week\Master Files\[IGST Master.xlsx]DBF'!$A:$AR,44,FALSE),
   "Error")),
"")</f>
        <v/>
      </c>
      <c r="AR9">
        <f>B9</f>
        <v/>
      </c>
      <c r="AS9">
        <f>AN9</f>
        <v/>
      </c>
      <c r="AT9">
        <f>CONCATENATE($B$2," ",$C$2," ","QTY",  " ", $Z$2)</f>
        <v/>
      </c>
      <c r="AU9">
        <f>IF(ORDER!O15&gt;0,
 IF(ORDER!$D$1="SGST",
 VLOOKUP(H9,'C:\C-BIA\PurchaseOrder\Week\Master Files\[SGST Master.xlsx]DBF'!$A:$AV,48,FALSE),
   IF(ORDER!$D$1="IGST",
   VLOOKUP(H9,'C:\C-BIA\PurchaseOrder\Week\Master Files\[IGST Master.xlsx]DBF'!$A:$AV,48,FALSE),
   "Error")),
"")</f>
        <v/>
      </c>
      <c r="AV9">
        <f>IF(ORDER!O15&gt;0,
 IF(ORDER!$D$1="SGST",
 VLOOKUP(H9,'C:\C-BIA\PurchaseOrder\Week\Master Files\[SGST Master.xlsx]DBF'!$A:$AW,49,FALSE),
   IF(ORDER!$D$1="IGST",
   VLOOKUP(H9,'C:\C-BIA\PurchaseOrder\Week\Master Files\[IGST Master.xlsx]DBF'!$A:$AW,49,FALSE),
   "Error")),
"")</f>
        <v/>
      </c>
      <c r="AW9">
        <f>IF(ORDER!O15&gt;0,
 IF(ORDER!$D$1="SGST",
 VLOOKUP(H9,'C:\C-BIA\PurchaseOrder\Week\Master Files\[SGST Master.xlsx]DBF'!$A:$AX,50,FALSE),
   IF(ORDER!$D$1="IGST",
   VLOOKUP(H9,'C:\C-BIA\PurchaseOrder\Week\Master Files\[IGST Master.xlsx]DBF'!$A:$AX,50,FALSE),
   "Error")),
"")</f>
        <v/>
      </c>
      <c r="AX9">
        <f>ORDER!B5</f>
        <v/>
      </c>
      <c r="AY9">
        <f>ORDER!L4</f>
        <v/>
      </c>
      <c r="AZ9">
        <f>IF(ORDER!O15&gt;0,
 IF(ORDER!$D$1="SGST",
 VLOOKUP(H9,'C:\C-BIA\PurchaseOrder\Week\Master Files\[SGST Master.xlsx]DBF'!$A:$BA,53,FALSE),
   IF(ORDER!$D$1="IGST",
   VLOOKUP(H9,'C:\C-BIA\PurchaseOrder\Week\Master Files\[IGST Master.xlsx]DBF'!$A:$BA,53,FALSE),
   "Error")),
"")</f>
        <v/>
      </c>
      <c r="BA9">
        <f>IF(ORDER!O15&gt;0,
 IF(ORDER!$D$1="SGST",
 VLOOKUP(H9,'C:\C-BIA\PurchaseOrder\Week\Master Files\[SGST Master.xlsx]DBF'!$A:$BB,54,FALSE),
   IF(ORDER!$D$1="IGST",
   VLOOKUP(H9,'C:\C-BIA\PurchaseOrder\Week\Master Files\[IGST Master.xlsx]DBF'!$A:$BB,54,FALSE),
   "Error")),
"")</f>
        <v/>
      </c>
      <c r="BB9">
        <f>IF(ORDER!O15&gt;0,
 IF(ORDER!$D$1="SGST",
 VLOOKUP(H9,'C:\C-BIA\PurchaseOrder\Week\Master Files\[SGST Master.xlsx]DBF'!$A:$BC,55,FALSE),
   IF(ORDER!$D$1="IGST",
   VLOOKUP(H9,'C:\C-BIA\PurchaseOrder\Week\Master Files\[IGST Master.xlsx]DBF'!$A:$BC,55,FALSE),
   "Error")),
"")</f>
        <v/>
      </c>
      <c r="BC9">
        <f>IF(ORDER!O15&gt;0,
 IF(ORDER!$D$1="SGST",
 VLOOKUP(H9,'C:\C-BIA\PurchaseOrder\Week\Master Files\[SGST Master.xlsx]DBF'!$A:$BD,56,FALSE),
   IF(ORDER!$D$1="IGST",
   VLOOKUP(H9,'C:\C-BIA\PurchaseOrder\Week\Master Files\[IGST Master.xlsx]DBF'!$A:$BD,56,FALSE),
   "Error")),
"")</f>
        <v/>
      </c>
      <c r="BD9">
        <f>IF(ORDER!O15&gt;0,
 IF(ORDER!$D$1="SGST",
 VLOOKUP(H9,'C:\C-BIA\PurchaseOrder\Week\Master Files\[SGST Master.xlsx]DBF'!$A:$BE,57,FALSE),
   IF(ORDER!$D$1="IGST",
   VLOOKUP(H9,'C:\C-BIA\PurchaseOrder\Week\Master Files\[IGST Master.xlsx]DBF'!$A:$BE,57,FALSE),
   "Error")),
"")</f>
        <v/>
      </c>
    </row>
    <row r="10">
      <c r="A10">
        <f>IF(ORDER!O16&gt;0,
 IF(ORDER!$D$1="SGST",
 VLOOKUP(H10,'C:\C-BIA\PurchaseOrder\Week\Master Files\[SGST Master.xlsx]DBF'!$A:$B,2,FALSE),
   IF(ORDER!$D$1="IGST",
   VLOOKUP(H10,'C:\C-BIA\PurchaseOrder\Week\Master Files\[IGST Master.xlsx]DBF'!$A:$B,2,FALSE),
   "Error")),
"Scan=0")</f>
        <v/>
      </c>
      <c r="B10">
        <f>IF(ORDER!O16&gt;0,
 IF(ORDER!$D$1="SGST",
 VLOOKUP(H10,'C:\C-BIA\PurchaseOrder\Week\Master Files\[SGST Master.xlsx]DBF'!$A:$C,3,FALSE),
   IF(ORDER!$D$1="IGST",
   VLOOKUP(H10,'C:\C-BIA\PurchaseOrder\Week\Master Files\[IGST Master.xlsx]DBF'!$A:$C,3,FALSE),
   "Error")),
"")</f>
        <v/>
      </c>
      <c r="C10">
        <f>ORDER!L4</f>
        <v/>
      </c>
      <c r="D10">
        <f>ORDER!A5</f>
        <v/>
      </c>
      <c r="E10" t="n">
        <v>0</v>
      </c>
      <c r="F10">
        <f>ORDER!C5</f>
        <v/>
      </c>
      <c r="G10">
        <f>IF(ORDER!O16&gt;0,
 IF(ORDER!$D$1="SGST",
 VLOOKUP(H10,'C:\C-BIA\PurchaseOrder\Week\Master Files\[SGST Master.xlsx]DBF'!$A:$H,8,FALSE),
   IF(ORDER!$D$1="IGST",
   VLOOKUP(H10,'C:\C-BIA\PurchaseOrder\Week\Master Files\[IGST Master.xlsx]DBF'!$A:$H,8,FALSE),
   "Error")),
"")</f>
        <v/>
      </c>
      <c r="H10">
        <f>ORDER!D16</f>
        <v/>
      </c>
      <c r="I10">
        <f>IF(ORDER!O16&gt;0,
 IF(ORDER!$D$1="SGST",
 VLOOKUP(H10,'C:\C-BIA\PurchaseOrder\Week\Master Files\[SGST Master.xlsx]DBF'!$A:$J,10,FALSE),
   IF(ORDER!$D$1="IGST",
   VLOOKUP(H10,'C:\C-BIA\PurchaseOrder\Week\Master Files\[IGST Master.xlsx]DBF'!$A:$J,10,FALSE),
   "Error")),
"")</f>
        <v/>
      </c>
      <c r="J10">
        <f>SUMIF(ORDER!$D$8:$D$22298,DBF!$H10,ORDER!$G$8:$G$22298)</f>
        <v/>
      </c>
      <c r="K10">
        <f>VLOOKUP($H10,ORDER!D:H,5,FALSE)</f>
        <v/>
      </c>
      <c r="L10">
        <f>ROUND(J10*K10,2)</f>
        <v/>
      </c>
      <c r="M10">
        <f>IF(ORDER!O16&gt;0,
 IF(ORDER!$D$1="SGST",
 VLOOKUP(H10,'C:\C-BIA\PurchaseOrder\Week\Master Files\[SGST Master.xlsx]DBF'!$A:$N,14,FALSE),
   IF(ORDER!$D$1="IGST",
   VLOOKUP(H10,'C:\C-BIA\PurchaseOrder\Week\Master Files\[IGST Master.xlsx]DBF'!$A:$N,14,FALSE),
   "Error")),
"")</f>
        <v/>
      </c>
      <c r="N10">
        <f>ROUND(L10*M10/100,2)</f>
        <v/>
      </c>
      <c r="O10">
        <f>L10-N10</f>
        <v/>
      </c>
      <c r="P10">
        <f>IF(R10="Corsetry",IF(IFERROR((O10/J10),0)&lt;1000,"CC Sales- Corsetry-Wholesale - IGST 5%","CC Sales- Corsetry-Wholesale - IGST 12%"))</f>
        <v/>
      </c>
      <c r="Q10">
        <f>IF(ORDER!O16&gt;0,
 IF(ORDER!$D$1="SGST",
 VLOOKUP(H10,'C:\C-BIA\PurchaseOrder\Week\Master Files\[SGST Master.xlsx]DBF'!$A:$R,18,FALSE),
   IF(ORDER!$D$1="IGST",
   VLOOKUP(H10,'C:\C-BIA\PurchaseOrder\Week\Master Files\[IGST Master.xlsx]DBF'!$A:$R,18,FALSE),
   "Error")),
"")</f>
        <v/>
      </c>
      <c r="R10">
        <f>IF(ORDER!O16&gt;0,
 IF(ORDER!$D$1="SGST",
 VLOOKUP(H10,'C:\C-BIA\PurchaseOrder\Week\Master Files\[SGST Master.xlsx]DBF'!$A:$S,19,FALSE),
   IF(ORDER!$D$1="IGST",
   VLOOKUP(H10,'C:\C-BIA\PurchaseOrder\Week\Master Files\[IGST Master.xlsx]DBF'!$A:$S,19,FALSE),
   "Error")),
"")</f>
        <v/>
      </c>
      <c r="S10">
        <f>IF(ORDER!O16&gt;0,
 IF(ORDER!$D$1="SGST",
 VLOOKUP(H10,'C:\C-BIA\PurchaseOrder\Week\Master Files\[SGST Master.xlsx]DBF'!$A:$T,20,FALSE),
   IF(ORDER!$D$1="IGST",
   VLOOKUP(H10,'C:\C-BIA\PurchaseOrder\Week\Master Files\[IGST Master.xlsx]DBF'!$A:$T,20,FALSE),
   "Error")),
"")</f>
        <v/>
      </c>
      <c r="T10">
        <f>IF(ORDER!O16&gt;0,
 IF(ORDER!$D$1="SGST",
 VLOOKUP(H10,'C:\C-BIA\PurchaseOrder\Week\Master Files\[SGST Master.xlsx]DBF'!$A:$U,21,FALSE),
   IF(ORDER!$D$1="IGST",
   VLOOKUP(H10,'C:\C-BIA\PurchaseOrder\Week\Master Files\[IGST Master.xlsx]DBF'!$A:$U,21,FALSE),
   "Error")),
"")</f>
        <v/>
      </c>
      <c r="U10">
        <f>IF(ORDER!O16&gt;0,
 IF(ORDER!$D$1="SGST",
 VLOOKUP(H10,'C:\C-BIA\PurchaseOrder\Week\Master Files\[SGST Master.xlsx]DBF'!$A:$V,22,FALSE),
   IF(ORDER!$D$1="IGST",
   VLOOKUP(H10,'C:\C-BIA\PurchaseOrder\Week\Master Files\[IGST Master.xlsx]DBF'!$A:$V,22,FALSE),
   "Error")),
"")</f>
        <v/>
      </c>
      <c r="V10">
        <f>IF(ORDER!O16&gt;0,
 IF(ORDER!$D$1="SGST",
 VLOOKUP(H10,'C:\C-BIA\PurchaseOrder\Week\Master Files\[SGST Master.xlsx]DBF'!$A:$W,23,FALSE),
   IF(ORDER!$D$1="IGST",
   VLOOKUP(H10,'C:\C-BIA\PurchaseOrder\Week\Master Files\[IGST Master.xlsx]DBF'!$A:$W,23,FALSE),
   "Error")),
"")</f>
        <v/>
      </c>
      <c r="W10">
        <f>IF(ORDER!O16&gt;0,
 IF(ORDER!$D$1="SGST",
 VLOOKUP(H10,'C:\C-BIA\PurchaseOrder\Week\Master Files\[SGST Master.xlsx]DBF'!$A:$X,24,FALSE),
   IF(ORDER!$D$1="IGST",
   VLOOKUP(H10,'C:\C-BIA\PurchaseOrder\Week\Master Files\[IGST Master.xlsx]DBF'!$A:$X,24,FALSE),
   "Error")),
"")</f>
        <v/>
      </c>
      <c r="X10">
        <f>IF(ORDER!O16&gt;0,
 IF(ORDER!$D$1="SGST",
 VLOOKUP(H10,'C:\C-BIA\PurchaseOrder\Week\Master Files\[SGST Master.xlsx]DBF'!$A:$Y,25,FALSE),
   IF(ORDER!$D$1="IGST",
   VLOOKUP(H10,'C:\C-BIA\PurchaseOrder\Week\Master Files\[IGST Master.xlsx]DBF'!$A:$Y,25,FALSE),
   "Error")),
"")</f>
        <v/>
      </c>
      <c r="Y10">
        <f>+O10</f>
        <v/>
      </c>
      <c r="Z10">
        <f>+J10</f>
        <v/>
      </c>
      <c r="AA10">
        <f>IF(ORDER!O16&gt;0,
 IF(ORDER!$D$1="SGST",
 VLOOKUP(H10,'C:\C-BIA\PurchaseOrder\Week\Master Files\[SGST Master.xlsx]DBF'!$A:$AB,28,FALSE),
   IF(ORDER!$D$1="IGST",
   VLOOKUP(H10,'C:\C-BIA\PurchaseOrder\Week\Master Files\[IGST Master.xlsx]DBF'!$A:$AB,28,FALSE),
   "Error")),
"")</f>
        <v/>
      </c>
      <c r="AB10">
        <f>IF(ORDER!O16&gt;0,
 IF(ORDER!$D$1="SGST",
 VLOOKUP(H10,'C:\C-BIA\PurchaseOrder\Week\Master Files\[SGST Master.xlsx]DBF'!$A:$AC,29,FALSE),
   IF(ORDER!$D$1="IGST",
   VLOOKUP(H10,'C:\C-BIA\PurchaseOrder\Week\Master Files\[IGST Master.xlsx]DBF'!$A:$AC,29,FALSE),
   "Error")),
"")</f>
        <v/>
      </c>
      <c r="AC10">
        <f>ROUND(Y10*AB10/100,2)</f>
        <v/>
      </c>
      <c r="AD10">
        <f>ROUND(SUM(Y10,0)-AC10,2)</f>
        <v/>
      </c>
      <c r="AE10" t="inlineStr"/>
      <c r="AF10" t="inlineStr"/>
      <c r="AG10" t="inlineStr"/>
      <c r="AH10" t="inlineStr"/>
      <c r="AI10" t="inlineStr"/>
      <c r="AJ10" t="inlineStr"/>
      <c r="AK10">
        <f>IF(RIGHT(P10,2)="5%","Output IGST - 5% - Tamilnadu","Output IGST - 12% - Tamilnadu")</f>
        <v/>
      </c>
      <c r="AL10">
        <f>IF(AK10="Output IGST - 12% - TamilNadu",12,5)</f>
        <v/>
      </c>
      <c r="AM10">
        <f>ROUND(SUM(AD10*AL10/100,0),2)</f>
        <v/>
      </c>
      <c r="AN10">
        <f>+AP10</f>
        <v/>
      </c>
      <c r="AO10" t="n">
        <v>0</v>
      </c>
      <c r="AP10">
        <f>+(Y10-AC10)+AM10</f>
        <v/>
      </c>
      <c r="AQ10">
        <f>IF(ORDER!O16&gt;0,
 IF(ORDER!$D$1="SGST",
 VLOOKUP(H10,'C:\C-BIA\PurchaseOrder\Week\Master Files\[SGST Master.xlsx]DBF'!$A:$AR,44,FALSE),
   IF(ORDER!$D$1="IGST",
   VLOOKUP(H10,'C:\C-BIA\PurchaseOrder\Week\Master Files\[IGST Master.xlsx]DBF'!$A:$AR,44,FALSE),
   "Error")),
"")</f>
        <v/>
      </c>
      <c r="AR10">
        <f>B10</f>
        <v/>
      </c>
      <c r="AS10">
        <f>AN10</f>
        <v/>
      </c>
      <c r="AT10">
        <f>CONCATENATE($B$2," ",$C$2," ","QTY",  " ", $Z$2)</f>
        <v/>
      </c>
      <c r="AU10">
        <f>IF(ORDER!O16&gt;0,
 IF(ORDER!$D$1="SGST",
 VLOOKUP(H10,'C:\C-BIA\PurchaseOrder\Week\Master Files\[SGST Master.xlsx]DBF'!$A:$AV,48,FALSE),
   IF(ORDER!$D$1="IGST",
   VLOOKUP(H10,'C:\C-BIA\PurchaseOrder\Week\Master Files\[IGST Master.xlsx]DBF'!$A:$AV,48,FALSE),
   "Error")),
"")</f>
        <v/>
      </c>
      <c r="AV10">
        <f>IF(ORDER!O16&gt;0,
 IF(ORDER!$D$1="SGST",
 VLOOKUP(H10,'C:\C-BIA\PurchaseOrder\Week\Master Files\[SGST Master.xlsx]DBF'!$A:$AW,49,FALSE),
   IF(ORDER!$D$1="IGST",
   VLOOKUP(H10,'C:\C-BIA\PurchaseOrder\Week\Master Files\[IGST Master.xlsx]DBF'!$A:$AW,49,FALSE),
   "Error")),
"")</f>
        <v/>
      </c>
      <c r="AW10">
        <f>IF(ORDER!O16&gt;0,
 IF(ORDER!$D$1="SGST",
 VLOOKUP(H10,'C:\C-BIA\PurchaseOrder\Week\Master Files\[SGST Master.xlsx]DBF'!$A:$AX,50,FALSE),
   IF(ORDER!$D$1="IGST",
   VLOOKUP(H10,'C:\C-BIA\PurchaseOrder\Week\Master Files\[IGST Master.xlsx]DBF'!$A:$AX,50,FALSE),
   "Error")),
"")</f>
        <v/>
      </c>
      <c r="AX10">
        <f>ORDER!B5</f>
        <v/>
      </c>
      <c r="AY10">
        <f>ORDER!L4</f>
        <v/>
      </c>
      <c r="AZ10">
        <f>IF(ORDER!O16&gt;0,
 IF(ORDER!$D$1="SGST",
 VLOOKUP(H10,'C:\C-BIA\PurchaseOrder\Week\Master Files\[SGST Master.xlsx]DBF'!$A:$BA,53,FALSE),
   IF(ORDER!$D$1="IGST",
   VLOOKUP(H10,'C:\C-BIA\PurchaseOrder\Week\Master Files\[IGST Master.xlsx]DBF'!$A:$BA,53,FALSE),
   "Error")),
"")</f>
        <v/>
      </c>
      <c r="BA10">
        <f>IF(ORDER!O16&gt;0,
 IF(ORDER!$D$1="SGST",
 VLOOKUP(H10,'C:\C-BIA\PurchaseOrder\Week\Master Files\[SGST Master.xlsx]DBF'!$A:$BB,54,FALSE),
   IF(ORDER!$D$1="IGST",
   VLOOKUP(H10,'C:\C-BIA\PurchaseOrder\Week\Master Files\[IGST Master.xlsx]DBF'!$A:$BB,54,FALSE),
   "Error")),
"")</f>
        <v/>
      </c>
      <c r="BB10">
        <f>IF(ORDER!O16&gt;0,
 IF(ORDER!$D$1="SGST",
 VLOOKUP(H10,'C:\C-BIA\PurchaseOrder\Week\Master Files\[SGST Master.xlsx]DBF'!$A:$BC,55,FALSE),
   IF(ORDER!$D$1="IGST",
   VLOOKUP(H10,'C:\C-BIA\PurchaseOrder\Week\Master Files\[IGST Master.xlsx]DBF'!$A:$BC,55,FALSE),
   "Error")),
"")</f>
        <v/>
      </c>
      <c r="BC10">
        <f>IF(ORDER!O16&gt;0,
 IF(ORDER!$D$1="SGST",
 VLOOKUP(H10,'C:\C-BIA\PurchaseOrder\Week\Master Files\[SGST Master.xlsx]DBF'!$A:$BD,56,FALSE),
   IF(ORDER!$D$1="IGST",
   VLOOKUP(H10,'C:\C-BIA\PurchaseOrder\Week\Master Files\[IGST Master.xlsx]DBF'!$A:$BD,56,FALSE),
   "Error")),
"")</f>
        <v/>
      </c>
      <c r="BD10">
        <f>IF(ORDER!O16&gt;0,
 IF(ORDER!$D$1="SGST",
 VLOOKUP(H10,'C:\C-BIA\PurchaseOrder\Week\Master Files\[SGST Master.xlsx]DBF'!$A:$BE,57,FALSE),
   IF(ORDER!$D$1="IGST",
   VLOOKUP(H10,'C:\C-BIA\PurchaseOrder\Week\Master Files\[IGST Master.xlsx]DBF'!$A:$BE,57,FALSE),
   "Error")),
"")</f>
        <v/>
      </c>
    </row>
    <row r="11">
      <c r="A11">
        <f>IF(ORDER!O17&gt;0,
 IF(ORDER!$D$1="SGST",
 VLOOKUP(H11,'C:\C-BIA\PurchaseOrder\Week\Master Files\[SGST Master.xlsx]DBF'!$A:$B,2,FALSE),
   IF(ORDER!$D$1="IGST",
   VLOOKUP(H11,'C:\C-BIA\PurchaseOrder\Week\Master Files\[IGST Master.xlsx]DBF'!$A:$B,2,FALSE),
   "Error")),
"Scan=0")</f>
        <v/>
      </c>
      <c r="B11">
        <f>IF(ORDER!O17&gt;0,
 IF(ORDER!$D$1="SGST",
 VLOOKUP(H11,'C:\C-BIA\PurchaseOrder\Week\Master Files\[SGST Master.xlsx]DBF'!$A:$C,3,FALSE),
   IF(ORDER!$D$1="IGST",
   VLOOKUP(H11,'C:\C-BIA\PurchaseOrder\Week\Master Files\[IGST Master.xlsx]DBF'!$A:$C,3,FALSE),
   "Error")),
"")</f>
        <v/>
      </c>
      <c r="C11">
        <f>ORDER!L4</f>
        <v/>
      </c>
      <c r="D11">
        <f>ORDER!A5</f>
        <v/>
      </c>
      <c r="E11" t="n">
        <v>0</v>
      </c>
      <c r="F11">
        <f>ORDER!C5</f>
        <v/>
      </c>
      <c r="G11">
        <f>IF(ORDER!O17&gt;0,
 IF(ORDER!$D$1="SGST",
 VLOOKUP(H11,'C:\C-BIA\PurchaseOrder\Week\Master Files\[SGST Master.xlsx]DBF'!$A:$H,8,FALSE),
   IF(ORDER!$D$1="IGST",
   VLOOKUP(H11,'C:\C-BIA\PurchaseOrder\Week\Master Files\[IGST Master.xlsx]DBF'!$A:$H,8,FALSE),
   "Error")),
"")</f>
        <v/>
      </c>
      <c r="H11">
        <f>ORDER!D17</f>
        <v/>
      </c>
      <c r="I11">
        <f>IF(ORDER!O17&gt;0,
 IF(ORDER!$D$1="SGST",
 VLOOKUP(H11,'C:\C-BIA\PurchaseOrder\Week\Master Files\[SGST Master.xlsx]DBF'!$A:$J,10,FALSE),
   IF(ORDER!$D$1="IGST",
   VLOOKUP(H11,'C:\C-BIA\PurchaseOrder\Week\Master Files\[IGST Master.xlsx]DBF'!$A:$J,10,FALSE),
   "Error")),
"")</f>
        <v/>
      </c>
      <c r="J11">
        <f>SUMIF(ORDER!$D$8:$D$22298,DBF!$H11,ORDER!$G$8:$G$22298)</f>
        <v/>
      </c>
      <c r="K11">
        <f>VLOOKUP($H11,ORDER!D:H,5,FALSE)</f>
        <v/>
      </c>
      <c r="L11">
        <f>ROUND(J11*K11,2)</f>
        <v/>
      </c>
      <c r="M11">
        <f>IF(ORDER!O17&gt;0,
 IF(ORDER!$D$1="SGST",
 VLOOKUP(H11,'C:\C-BIA\PurchaseOrder\Week\Master Files\[SGST Master.xlsx]DBF'!$A:$N,14,FALSE),
   IF(ORDER!$D$1="IGST",
   VLOOKUP(H11,'C:\C-BIA\PurchaseOrder\Week\Master Files\[IGST Master.xlsx]DBF'!$A:$N,14,FALSE),
   "Error")),
"")</f>
        <v/>
      </c>
      <c r="N11">
        <f>ROUND(L11*M11/100,2)</f>
        <v/>
      </c>
      <c r="O11">
        <f>L11-N11</f>
        <v/>
      </c>
      <c r="P11">
        <f>IF(R11="Corsetry",IF(IFERROR((O11/J11),0)&lt;1000,"CC Sales- Corsetry-Wholesale - IGST 5%","CC Sales- Corsetry-Wholesale - IGST 12%"))</f>
        <v/>
      </c>
      <c r="Q11">
        <f>IF(ORDER!O17&gt;0,
 IF(ORDER!$D$1="SGST",
 VLOOKUP(H11,'C:\C-BIA\PurchaseOrder\Week\Master Files\[SGST Master.xlsx]DBF'!$A:$R,18,FALSE),
   IF(ORDER!$D$1="IGST",
   VLOOKUP(H11,'C:\C-BIA\PurchaseOrder\Week\Master Files\[IGST Master.xlsx]DBF'!$A:$R,18,FALSE),
   "Error")),
"")</f>
        <v/>
      </c>
      <c r="R11">
        <f>IF(ORDER!O17&gt;0,
 IF(ORDER!$D$1="SGST",
 VLOOKUP(H11,'C:\C-BIA\PurchaseOrder\Week\Master Files\[SGST Master.xlsx]DBF'!$A:$S,19,FALSE),
   IF(ORDER!$D$1="IGST",
   VLOOKUP(H11,'C:\C-BIA\PurchaseOrder\Week\Master Files\[IGST Master.xlsx]DBF'!$A:$S,19,FALSE),
   "Error")),
"")</f>
        <v/>
      </c>
      <c r="S11">
        <f>IF(ORDER!O17&gt;0,
 IF(ORDER!$D$1="SGST",
 VLOOKUP(H11,'C:\C-BIA\PurchaseOrder\Week\Master Files\[SGST Master.xlsx]DBF'!$A:$T,20,FALSE),
   IF(ORDER!$D$1="IGST",
   VLOOKUP(H11,'C:\C-BIA\PurchaseOrder\Week\Master Files\[IGST Master.xlsx]DBF'!$A:$T,20,FALSE),
   "Error")),
"")</f>
        <v/>
      </c>
      <c r="T11">
        <f>IF(ORDER!O17&gt;0,
 IF(ORDER!$D$1="SGST",
 VLOOKUP(H11,'C:\C-BIA\PurchaseOrder\Week\Master Files\[SGST Master.xlsx]DBF'!$A:$U,21,FALSE),
   IF(ORDER!$D$1="IGST",
   VLOOKUP(H11,'C:\C-BIA\PurchaseOrder\Week\Master Files\[IGST Master.xlsx]DBF'!$A:$U,21,FALSE),
   "Error")),
"")</f>
        <v/>
      </c>
      <c r="U11">
        <f>IF(ORDER!O17&gt;0,
 IF(ORDER!$D$1="SGST",
 VLOOKUP(H11,'C:\C-BIA\PurchaseOrder\Week\Master Files\[SGST Master.xlsx]DBF'!$A:$V,22,FALSE),
   IF(ORDER!$D$1="IGST",
   VLOOKUP(H11,'C:\C-BIA\PurchaseOrder\Week\Master Files\[IGST Master.xlsx]DBF'!$A:$V,22,FALSE),
   "Error")),
"")</f>
        <v/>
      </c>
      <c r="V11">
        <f>IF(ORDER!O17&gt;0,
 IF(ORDER!$D$1="SGST",
 VLOOKUP(H11,'C:\C-BIA\PurchaseOrder\Week\Master Files\[SGST Master.xlsx]DBF'!$A:$W,23,FALSE),
   IF(ORDER!$D$1="IGST",
   VLOOKUP(H11,'C:\C-BIA\PurchaseOrder\Week\Master Files\[IGST Master.xlsx]DBF'!$A:$W,23,FALSE),
   "Error")),
"")</f>
        <v/>
      </c>
      <c r="W11">
        <f>IF(ORDER!O17&gt;0,
 IF(ORDER!$D$1="SGST",
 VLOOKUP(H11,'C:\C-BIA\PurchaseOrder\Week\Master Files\[SGST Master.xlsx]DBF'!$A:$X,24,FALSE),
   IF(ORDER!$D$1="IGST",
   VLOOKUP(H11,'C:\C-BIA\PurchaseOrder\Week\Master Files\[IGST Master.xlsx]DBF'!$A:$X,24,FALSE),
   "Error")),
"")</f>
        <v/>
      </c>
      <c r="X11">
        <f>IF(ORDER!O17&gt;0,
 IF(ORDER!$D$1="SGST",
 VLOOKUP(H11,'C:\C-BIA\PurchaseOrder\Week\Master Files\[SGST Master.xlsx]DBF'!$A:$Y,25,FALSE),
   IF(ORDER!$D$1="IGST",
   VLOOKUP(H11,'C:\C-BIA\PurchaseOrder\Week\Master Files\[IGST Master.xlsx]DBF'!$A:$Y,25,FALSE),
   "Error")),
"")</f>
        <v/>
      </c>
      <c r="Y11">
        <f>+O11</f>
        <v/>
      </c>
      <c r="Z11">
        <f>+J11</f>
        <v/>
      </c>
      <c r="AA11">
        <f>IF(ORDER!O17&gt;0,
 IF(ORDER!$D$1="SGST",
 VLOOKUP(H11,'C:\C-BIA\PurchaseOrder\Week\Master Files\[SGST Master.xlsx]DBF'!$A:$AB,28,FALSE),
   IF(ORDER!$D$1="IGST",
   VLOOKUP(H11,'C:\C-BIA\PurchaseOrder\Week\Master Files\[IGST Master.xlsx]DBF'!$A:$AB,28,FALSE),
   "Error")),
"")</f>
        <v/>
      </c>
      <c r="AB11">
        <f>IF(ORDER!O17&gt;0,
 IF(ORDER!$D$1="SGST",
 VLOOKUP(H11,'C:\C-BIA\PurchaseOrder\Week\Master Files\[SGST Master.xlsx]DBF'!$A:$AC,29,FALSE),
   IF(ORDER!$D$1="IGST",
   VLOOKUP(H11,'C:\C-BIA\PurchaseOrder\Week\Master Files\[IGST Master.xlsx]DBF'!$A:$AC,29,FALSE),
   "Error")),
"")</f>
        <v/>
      </c>
      <c r="AC11">
        <f>ROUND(Y11*AB11/100,2)</f>
        <v/>
      </c>
      <c r="AD11">
        <f>ROUND(SUM(Y11,0)-AC11,2)</f>
        <v/>
      </c>
      <c r="AE11" t="inlineStr"/>
      <c r="AF11" t="inlineStr"/>
      <c r="AG11" t="inlineStr"/>
      <c r="AH11" t="inlineStr"/>
      <c r="AI11" t="inlineStr"/>
      <c r="AJ11" t="inlineStr"/>
      <c r="AK11">
        <f>IF(RIGHT(P11,2)="5%","Output IGST - 5% - Tamilnadu","Output IGST - 12% - Tamilnadu")</f>
        <v/>
      </c>
      <c r="AL11">
        <f>IF(AK11="Output IGST - 12% - TamilNadu",12,5)</f>
        <v/>
      </c>
      <c r="AM11">
        <f>ROUND(SUM(AD11*AL11/100,0),2)</f>
        <v/>
      </c>
      <c r="AN11">
        <f>+AP11</f>
        <v/>
      </c>
      <c r="AO11" t="n">
        <v>0</v>
      </c>
      <c r="AP11">
        <f>+(Y11-AC11)+AM11</f>
        <v/>
      </c>
      <c r="AQ11">
        <f>IF(ORDER!O17&gt;0,
 IF(ORDER!$D$1="SGST",
 VLOOKUP(H11,'C:\C-BIA\PurchaseOrder\Week\Master Files\[SGST Master.xlsx]DBF'!$A:$AR,44,FALSE),
   IF(ORDER!$D$1="IGST",
   VLOOKUP(H11,'C:\C-BIA\PurchaseOrder\Week\Master Files\[IGST Master.xlsx]DBF'!$A:$AR,44,FALSE),
   "Error")),
"")</f>
        <v/>
      </c>
      <c r="AR11">
        <f>B11</f>
        <v/>
      </c>
      <c r="AS11">
        <f>AN11</f>
        <v/>
      </c>
      <c r="AT11">
        <f>CONCATENATE($B$2," ",$C$2," ","QTY",  " ", $Z$2)</f>
        <v/>
      </c>
      <c r="AU11">
        <f>IF(ORDER!O17&gt;0,
 IF(ORDER!$D$1="SGST",
 VLOOKUP(H11,'C:\C-BIA\PurchaseOrder\Week\Master Files\[SGST Master.xlsx]DBF'!$A:$AV,48,FALSE),
   IF(ORDER!$D$1="IGST",
   VLOOKUP(H11,'C:\C-BIA\PurchaseOrder\Week\Master Files\[IGST Master.xlsx]DBF'!$A:$AV,48,FALSE),
   "Error")),
"")</f>
        <v/>
      </c>
      <c r="AV11">
        <f>IF(ORDER!O17&gt;0,
 IF(ORDER!$D$1="SGST",
 VLOOKUP(H11,'C:\C-BIA\PurchaseOrder\Week\Master Files\[SGST Master.xlsx]DBF'!$A:$AW,49,FALSE),
   IF(ORDER!$D$1="IGST",
   VLOOKUP(H11,'C:\C-BIA\PurchaseOrder\Week\Master Files\[IGST Master.xlsx]DBF'!$A:$AW,49,FALSE),
   "Error")),
"")</f>
        <v/>
      </c>
      <c r="AW11">
        <f>IF(ORDER!O17&gt;0,
 IF(ORDER!$D$1="SGST",
 VLOOKUP(H11,'C:\C-BIA\PurchaseOrder\Week\Master Files\[SGST Master.xlsx]DBF'!$A:$AX,50,FALSE),
   IF(ORDER!$D$1="IGST",
   VLOOKUP(H11,'C:\C-BIA\PurchaseOrder\Week\Master Files\[IGST Master.xlsx]DBF'!$A:$AX,50,FALSE),
   "Error")),
"")</f>
        <v/>
      </c>
      <c r="AX11">
        <f>ORDER!B5</f>
        <v/>
      </c>
      <c r="AY11">
        <f>ORDER!L4</f>
        <v/>
      </c>
      <c r="AZ11">
        <f>IF(ORDER!O17&gt;0,
 IF(ORDER!$D$1="SGST",
 VLOOKUP(H11,'C:\C-BIA\PurchaseOrder\Week\Master Files\[SGST Master.xlsx]DBF'!$A:$BA,53,FALSE),
   IF(ORDER!$D$1="IGST",
   VLOOKUP(H11,'C:\C-BIA\PurchaseOrder\Week\Master Files\[IGST Master.xlsx]DBF'!$A:$BA,53,FALSE),
   "Error")),
"")</f>
        <v/>
      </c>
      <c r="BA11">
        <f>IF(ORDER!O17&gt;0,
 IF(ORDER!$D$1="SGST",
 VLOOKUP(H11,'C:\C-BIA\PurchaseOrder\Week\Master Files\[SGST Master.xlsx]DBF'!$A:$BB,54,FALSE),
   IF(ORDER!$D$1="IGST",
   VLOOKUP(H11,'C:\C-BIA\PurchaseOrder\Week\Master Files\[IGST Master.xlsx]DBF'!$A:$BB,54,FALSE),
   "Error")),
"")</f>
        <v/>
      </c>
      <c r="BB11">
        <f>IF(ORDER!O17&gt;0,
 IF(ORDER!$D$1="SGST",
 VLOOKUP(H11,'C:\C-BIA\PurchaseOrder\Week\Master Files\[SGST Master.xlsx]DBF'!$A:$BC,55,FALSE),
   IF(ORDER!$D$1="IGST",
   VLOOKUP(H11,'C:\C-BIA\PurchaseOrder\Week\Master Files\[IGST Master.xlsx]DBF'!$A:$BC,55,FALSE),
   "Error")),
"")</f>
        <v/>
      </c>
      <c r="BC11">
        <f>IF(ORDER!O17&gt;0,
 IF(ORDER!$D$1="SGST",
 VLOOKUP(H11,'C:\C-BIA\PurchaseOrder\Week\Master Files\[SGST Master.xlsx]DBF'!$A:$BD,56,FALSE),
   IF(ORDER!$D$1="IGST",
   VLOOKUP(H11,'C:\C-BIA\PurchaseOrder\Week\Master Files\[IGST Master.xlsx]DBF'!$A:$BD,56,FALSE),
   "Error")),
"")</f>
        <v/>
      </c>
      <c r="BD11">
        <f>IF(ORDER!O17&gt;0,
 IF(ORDER!$D$1="SGST",
 VLOOKUP(H11,'C:\C-BIA\PurchaseOrder\Week\Master Files\[SGST Master.xlsx]DBF'!$A:$BE,57,FALSE),
   IF(ORDER!$D$1="IGST",
   VLOOKUP(H11,'C:\C-BIA\PurchaseOrder\Week\Master Files\[IGST Master.xlsx]DBF'!$A:$BE,57,FALSE),
   "Error")),
"")</f>
        <v/>
      </c>
    </row>
    <row r="12">
      <c r="A12">
        <f>IF(ORDER!O18&gt;0,
 IF(ORDER!$D$1="SGST",
 VLOOKUP(H12,'C:\C-BIA\PurchaseOrder\Week\Master Files\[SGST Master.xlsx]DBF'!$A:$B,2,FALSE),
   IF(ORDER!$D$1="IGST",
   VLOOKUP(H12,'C:\C-BIA\PurchaseOrder\Week\Master Files\[IGST Master.xlsx]DBF'!$A:$B,2,FALSE),
   "Error")),
"Scan=0")</f>
        <v/>
      </c>
      <c r="B12">
        <f>IF(ORDER!O18&gt;0,
 IF(ORDER!$D$1="SGST",
 VLOOKUP(H12,'C:\C-BIA\PurchaseOrder\Week\Master Files\[SGST Master.xlsx]DBF'!$A:$C,3,FALSE),
   IF(ORDER!$D$1="IGST",
   VLOOKUP(H12,'C:\C-BIA\PurchaseOrder\Week\Master Files\[IGST Master.xlsx]DBF'!$A:$C,3,FALSE),
   "Error")),
"")</f>
        <v/>
      </c>
      <c r="C12">
        <f>ORDER!L4</f>
        <v/>
      </c>
      <c r="D12">
        <f>ORDER!A5</f>
        <v/>
      </c>
      <c r="E12" t="n">
        <v>0</v>
      </c>
      <c r="F12">
        <f>ORDER!C5</f>
        <v/>
      </c>
      <c r="G12">
        <f>IF(ORDER!O18&gt;0,
 IF(ORDER!$D$1="SGST",
 VLOOKUP(H12,'C:\C-BIA\PurchaseOrder\Week\Master Files\[SGST Master.xlsx]DBF'!$A:$H,8,FALSE),
   IF(ORDER!$D$1="IGST",
   VLOOKUP(H12,'C:\C-BIA\PurchaseOrder\Week\Master Files\[IGST Master.xlsx]DBF'!$A:$H,8,FALSE),
   "Error")),
"")</f>
        <v/>
      </c>
      <c r="H12">
        <f>ORDER!D18</f>
        <v/>
      </c>
      <c r="I12">
        <f>IF(ORDER!O18&gt;0,
 IF(ORDER!$D$1="SGST",
 VLOOKUP(H12,'C:\C-BIA\PurchaseOrder\Week\Master Files\[SGST Master.xlsx]DBF'!$A:$J,10,FALSE),
   IF(ORDER!$D$1="IGST",
   VLOOKUP(H12,'C:\C-BIA\PurchaseOrder\Week\Master Files\[IGST Master.xlsx]DBF'!$A:$J,10,FALSE),
   "Error")),
"")</f>
        <v/>
      </c>
      <c r="J12">
        <f>SUMIF(ORDER!$D$8:$D$22298,DBF!$H12,ORDER!$G$8:$G$22298)</f>
        <v/>
      </c>
      <c r="K12">
        <f>VLOOKUP($H12,ORDER!D:H,5,FALSE)</f>
        <v/>
      </c>
      <c r="L12">
        <f>ROUND(J12*K12,2)</f>
        <v/>
      </c>
      <c r="M12">
        <f>IF(ORDER!O18&gt;0,
 IF(ORDER!$D$1="SGST",
 VLOOKUP(H12,'C:\C-BIA\PurchaseOrder\Week\Master Files\[SGST Master.xlsx]DBF'!$A:$N,14,FALSE),
   IF(ORDER!$D$1="IGST",
   VLOOKUP(H12,'C:\C-BIA\PurchaseOrder\Week\Master Files\[IGST Master.xlsx]DBF'!$A:$N,14,FALSE),
   "Error")),
"")</f>
        <v/>
      </c>
      <c r="N12">
        <f>ROUND(L12*M12/100,2)</f>
        <v/>
      </c>
      <c r="O12">
        <f>L12-N12</f>
        <v/>
      </c>
      <c r="P12">
        <f>IF(R12="Corsetry",IF(IFERROR((O12/J12),0)&lt;1000,"CC Sales- Corsetry-Wholesale - IGST 5%","CC Sales- Corsetry-Wholesale - IGST 12%"))</f>
        <v/>
      </c>
      <c r="Q12">
        <f>IF(ORDER!O18&gt;0,
 IF(ORDER!$D$1="SGST",
 VLOOKUP(H12,'C:\C-BIA\PurchaseOrder\Week\Master Files\[SGST Master.xlsx]DBF'!$A:$R,18,FALSE),
   IF(ORDER!$D$1="IGST",
   VLOOKUP(H12,'C:\C-BIA\PurchaseOrder\Week\Master Files\[IGST Master.xlsx]DBF'!$A:$R,18,FALSE),
   "Error")),
"")</f>
        <v/>
      </c>
      <c r="R12">
        <f>IF(ORDER!O18&gt;0,
 IF(ORDER!$D$1="SGST",
 VLOOKUP(H12,'C:\C-BIA\PurchaseOrder\Week\Master Files\[SGST Master.xlsx]DBF'!$A:$S,19,FALSE),
   IF(ORDER!$D$1="IGST",
   VLOOKUP(H12,'C:\C-BIA\PurchaseOrder\Week\Master Files\[IGST Master.xlsx]DBF'!$A:$S,19,FALSE),
   "Error")),
"")</f>
        <v/>
      </c>
      <c r="S12">
        <f>IF(ORDER!O18&gt;0,
 IF(ORDER!$D$1="SGST",
 VLOOKUP(H12,'C:\C-BIA\PurchaseOrder\Week\Master Files\[SGST Master.xlsx]DBF'!$A:$T,20,FALSE),
   IF(ORDER!$D$1="IGST",
   VLOOKUP(H12,'C:\C-BIA\PurchaseOrder\Week\Master Files\[IGST Master.xlsx]DBF'!$A:$T,20,FALSE),
   "Error")),
"")</f>
        <v/>
      </c>
      <c r="T12">
        <f>IF(ORDER!O18&gt;0,
 IF(ORDER!$D$1="SGST",
 VLOOKUP(H12,'C:\C-BIA\PurchaseOrder\Week\Master Files\[SGST Master.xlsx]DBF'!$A:$U,21,FALSE),
   IF(ORDER!$D$1="IGST",
   VLOOKUP(H12,'C:\C-BIA\PurchaseOrder\Week\Master Files\[IGST Master.xlsx]DBF'!$A:$U,21,FALSE),
   "Error")),
"")</f>
        <v/>
      </c>
      <c r="U12">
        <f>IF(ORDER!O18&gt;0,
 IF(ORDER!$D$1="SGST",
 VLOOKUP(H12,'C:\C-BIA\PurchaseOrder\Week\Master Files\[SGST Master.xlsx]DBF'!$A:$V,22,FALSE),
   IF(ORDER!$D$1="IGST",
   VLOOKUP(H12,'C:\C-BIA\PurchaseOrder\Week\Master Files\[IGST Master.xlsx]DBF'!$A:$V,22,FALSE),
   "Error")),
"")</f>
        <v/>
      </c>
      <c r="V12">
        <f>IF(ORDER!O18&gt;0,
 IF(ORDER!$D$1="SGST",
 VLOOKUP(H12,'C:\C-BIA\PurchaseOrder\Week\Master Files\[SGST Master.xlsx]DBF'!$A:$W,23,FALSE),
   IF(ORDER!$D$1="IGST",
   VLOOKUP(H12,'C:\C-BIA\PurchaseOrder\Week\Master Files\[IGST Master.xlsx]DBF'!$A:$W,23,FALSE),
   "Error")),
"")</f>
        <v/>
      </c>
      <c r="W12">
        <f>IF(ORDER!O18&gt;0,
 IF(ORDER!$D$1="SGST",
 VLOOKUP(H12,'C:\C-BIA\PurchaseOrder\Week\Master Files\[SGST Master.xlsx]DBF'!$A:$X,24,FALSE),
   IF(ORDER!$D$1="IGST",
   VLOOKUP(H12,'C:\C-BIA\PurchaseOrder\Week\Master Files\[IGST Master.xlsx]DBF'!$A:$X,24,FALSE),
   "Error")),
"")</f>
        <v/>
      </c>
      <c r="X12">
        <f>IF(ORDER!O18&gt;0,
 IF(ORDER!$D$1="SGST",
 VLOOKUP(H12,'C:\C-BIA\PurchaseOrder\Week\Master Files\[SGST Master.xlsx]DBF'!$A:$Y,25,FALSE),
   IF(ORDER!$D$1="IGST",
   VLOOKUP(H12,'C:\C-BIA\PurchaseOrder\Week\Master Files\[IGST Master.xlsx]DBF'!$A:$Y,25,FALSE),
   "Error")),
"")</f>
        <v/>
      </c>
      <c r="Y12">
        <f>+O12</f>
        <v/>
      </c>
      <c r="Z12">
        <f>+J12</f>
        <v/>
      </c>
      <c r="AA12">
        <f>IF(ORDER!O18&gt;0,
 IF(ORDER!$D$1="SGST",
 VLOOKUP(H12,'C:\C-BIA\PurchaseOrder\Week\Master Files\[SGST Master.xlsx]DBF'!$A:$AB,28,FALSE),
   IF(ORDER!$D$1="IGST",
   VLOOKUP(H12,'C:\C-BIA\PurchaseOrder\Week\Master Files\[IGST Master.xlsx]DBF'!$A:$AB,28,FALSE),
   "Error")),
"")</f>
        <v/>
      </c>
      <c r="AB12">
        <f>IF(ORDER!O18&gt;0,
 IF(ORDER!$D$1="SGST",
 VLOOKUP(H12,'C:\C-BIA\PurchaseOrder\Week\Master Files\[SGST Master.xlsx]DBF'!$A:$AC,29,FALSE),
   IF(ORDER!$D$1="IGST",
   VLOOKUP(H12,'C:\C-BIA\PurchaseOrder\Week\Master Files\[IGST Master.xlsx]DBF'!$A:$AC,29,FALSE),
   "Error")),
"")</f>
        <v/>
      </c>
      <c r="AC12">
        <f>ROUND(Y12*AB12/100,2)</f>
        <v/>
      </c>
      <c r="AD12">
        <f>ROUND(SUM(Y12,0)-AC12,2)</f>
        <v/>
      </c>
      <c r="AE12" t="inlineStr"/>
      <c r="AF12" t="inlineStr"/>
      <c r="AG12" t="inlineStr"/>
      <c r="AH12" t="inlineStr"/>
      <c r="AI12" t="inlineStr"/>
      <c r="AJ12" t="inlineStr"/>
      <c r="AK12">
        <f>IF(RIGHT(P12,2)="5%","Output IGST - 5% - Tamilnadu","Output IGST - 12% - Tamilnadu")</f>
        <v/>
      </c>
      <c r="AL12">
        <f>IF(AK12="Output IGST - 12% - TamilNadu",12,5)</f>
        <v/>
      </c>
      <c r="AM12">
        <f>ROUND(SUM(AD12*AL12/100,0),2)</f>
        <v/>
      </c>
      <c r="AN12">
        <f>+AP12</f>
        <v/>
      </c>
      <c r="AO12" t="n">
        <v>0</v>
      </c>
      <c r="AP12">
        <f>+(Y12-AC12)+AM12</f>
        <v/>
      </c>
      <c r="AQ12">
        <f>IF(ORDER!O18&gt;0,
 IF(ORDER!$D$1="SGST",
 VLOOKUP(H12,'C:\C-BIA\PurchaseOrder\Week\Master Files\[SGST Master.xlsx]DBF'!$A:$AR,44,FALSE),
   IF(ORDER!$D$1="IGST",
   VLOOKUP(H12,'C:\C-BIA\PurchaseOrder\Week\Master Files\[IGST Master.xlsx]DBF'!$A:$AR,44,FALSE),
   "Error")),
"")</f>
        <v/>
      </c>
      <c r="AR12">
        <f>B12</f>
        <v/>
      </c>
      <c r="AS12">
        <f>AN12</f>
        <v/>
      </c>
      <c r="AT12">
        <f>CONCATENATE($B$2," ",$C$2," ","QTY",  " ", $Z$2)</f>
        <v/>
      </c>
      <c r="AU12">
        <f>IF(ORDER!O18&gt;0,
 IF(ORDER!$D$1="SGST",
 VLOOKUP(H12,'C:\C-BIA\PurchaseOrder\Week\Master Files\[SGST Master.xlsx]DBF'!$A:$AV,48,FALSE),
   IF(ORDER!$D$1="IGST",
   VLOOKUP(H12,'C:\C-BIA\PurchaseOrder\Week\Master Files\[IGST Master.xlsx]DBF'!$A:$AV,48,FALSE),
   "Error")),
"")</f>
        <v/>
      </c>
      <c r="AV12">
        <f>IF(ORDER!O18&gt;0,
 IF(ORDER!$D$1="SGST",
 VLOOKUP(H12,'C:\C-BIA\PurchaseOrder\Week\Master Files\[SGST Master.xlsx]DBF'!$A:$AW,49,FALSE),
   IF(ORDER!$D$1="IGST",
   VLOOKUP(H12,'C:\C-BIA\PurchaseOrder\Week\Master Files\[IGST Master.xlsx]DBF'!$A:$AW,49,FALSE),
   "Error")),
"")</f>
        <v/>
      </c>
      <c r="AW12">
        <f>IF(ORDER!O18&gt;0,
 IF(ORDER!$D$1="SGST",
 VLOOKUP(H12,'C:\C-BIA\PurchaseOrder\Week\Master Files\[SGST Master.xlsx]DBF'!$A:$AX,50,FALSE),
   IF(ORDER!$D$1="IGST",
   VLOOKUP(H12,'C:\C-BIA\PurchaseOrder\Week\Master Files\[IGST Master.xlsx]DBF'!$A:$AX,50,FALSE),
   "Error")),
"")</f>
        <v/>
      </c>
      <c r="AX12">
        <f>ORDER!B5</f>
        <v/>
      </c>
      <c r="AY12">
        <f>ORDER!L4</f>
        <v/>
      </c>
      <c r="AZ12">
        <f>IF(ORDER!O18&gt;0,
 IF(ORDER!$D$1="SGST",
 VLOOKUP(H12,'C:\C-BIA\PurchaseOrder\Week\Master Files\[SGST Master.xlsx]DBF'!$A:$BA,53,FALSE),
   IF(ORDER!$D$1="IGST",
   VLOOKUP(H12,'C:\C-BIA\PurchaseOrder\Week\Master Files\[IGST Master.xlsx]DBF'!$A:$BA,53,FALSE),
   "Error")),
"")</f>
        <v/>
      </c>
      <c r="BA12">
        <f>IF(ORDER!O18&gt;0,
 IF(ORDER!$D$1="SGST",
 VLOOKUP(H12,'C:\C-BIA\PurchaseOrder\Week\Master Files\[SGST Master.xlsx]DBF'!$A:$BB,54,FALSE),
   IF(ORDER!$D$1="IGST",
   VLOOKUP(H12,'C:\C-BIA\PurchaseOrder\Week\Master Files\[IGST Master.xlsx]DBF'!$A:$BB,54,FALSE),
   "Error")),
"")</f>
        <v/>
      </c>
      <c r="BB12">
        <f>IF(ORDER!O18&gt;0,
 IF(ORDER!$D$1="SGST",
 VLOOKUP(H12,'C:\C-BIA\PurchaseOrder\Week\Master Files\[SGST Master.xlsx]DBF'!$A:$BC,55,FALSE),
   IF(ORDER!$D$1="IGST",
   VLOOKUP(H12,'C:\C-BIA\PurchaseOrder\Week\Master Files\[IGST Master.xlsx]DBF'!$A:$BC,55,FALSE),
   "Error")),
"")</f>
        <v/>
      </c>
      <c r="BC12">
        <f>IF(ORDER!O18&gt;0,
 IF(ORDER!$D$1="SGST",
 VLOOKUP(H12,'C:\C-BIA\PurchaseOrder\Week\Master Files\[SGST Master.xlsx]DBF'!$A:$BD,56,FALSE),
   IF(ORDER!$D$1="IGST",
   VLOOKUP(H12,'C:\C-BIA\PurchaseOrder\Week\Master Files\[IGST Master.xlsx]DBF'!$A:$BD,56,FALSE),
   "Error")),
"")</f>
        <v/>
      </c>
      <c r="BD12">
        <f>IF(ORDER!O18&gt;0,
 IF(ORDER!$D$1="SGST",
 VLOOKUP(H12,'C:\C-BIA\PurchaseOrder\Week\Master Files\[SGST Master.xlsx]DBF'!$A:$BE,57,FALSE),
   IF(ORDER!$D$1="IGST",
   VLOOKUP(H12,'C:\C-BIA\PurchaseOrder\Week\Master Files\[IGST Master.xlsx]DBF'!$A:$BE,57,FALSE),
   "Error")),
"")</f>
        <v/>
      </c>
    </row>
    <row r="13">
      <c r="A13">
        <f>IF(ORDER!O19&gt;0,
 IF(ORDER!$D$1="SGST",
 VLOOKUP(H13,'C:\C-BIA\PurchaseOrder\Week\Master Files\[SGST Master.xlsx]DBF'!$A:$B,2,FALSE),
   IF(ORDER!$D$1="IGST",
   VLOOKUP(H13,'C:\C-BIA\PurchaseOrder\Week\Master Files\[IGST Master.xlsx]DBF'!$A:$B,2,FALSE),
   "Error")),
"Scan=0")</f>
        <v/>
      </c>
      <c r="B13">
        <f>IF(ORDER!O19&gt;0,
 IF(ORDER!$D$1="SGST",
 VLOOKUP(H13,'C:\C-BIA\PurchaseOrder\Week\Master Files\[SGST Master.xlsx]DBF'!$A:$C,3,FALSE),
   IF(ORDER!$D$1="IGST",
   VLOOKUP(H13,'C:\C-BIA\PurchaseOrder\Week\Master Files\[IGST Master.xlsx]DBF'!$A:$C,3,FALSE),
   "Error")),
"")</f>
        <v/>
      </c>
      <c r="C13">
        <f>ORDER!L4</f>
        <v/>
      </c>
      <c r="D13">
        <f>ORDER!A5</f>
        <v/>
      </c>
      <c r="E13" t="n">
        <v>0</v>
      </c>
      <c r="F13">
        <f>ORDER!C5</f>
        <v/>
      </c>
      <c r="G13">
        <f>IF(ORDER!O19&gt;0,
 IF(ORDER!$D$1="SGST",
 VLOOKUP(H13,'C:\C-BIA\PurchaseOrder\Week\Master Files\[SGST Master.xlsx]DBF'!$A:$H,8,FALSE),
   IF(ORDER!$D$1="IGST",
   VLOOKUP(H13,'C:\C-BIA\PurchaseOrder\Week\Master Files\[IGST Master.xlsx]DBF'!$A:$H,8,FALSE),
   "Error")),
"")</f>
        <v/>
      </c>
      <c r="H13">
        <f>ORDER!D19</f>
        <v/>
      </c>
      <c r="I13">
        <f>IF(ORDER!O19&gt;0,
 IF(ORDER!$D$1="SGST",
 VLOOKUP(H13,'C:\C-BIA\PurchaseOrder\Week\Master Files\[SGST Master.xlsx]DBF'!$A:$J,10,FALSE),
   IF(ORDER!$D$1="IGST",
   VLOOKUP(H13,'C:\C-BIA\PurchaseOrder\Week\Master Files\[IGST Master.xlsx]DBF'!$A:$J,10,FALSE),
   "Error")),
"")</f>
        <v/>
      </c>
      <c r="J13">
        <f>SUMIF(ORDER!$D$8:$D$22298,DBF!$H13,ORDER!$G$8:$G$22298)</f>
        <v/>
      </c>
      <c r="K13">
        <f>VLOOKUP($H13,ORDER!D:H,5,FALSE)</f>
        <v/>
      </c>
      <c r="L13">
        <f>ROUND(J13*K13,2)</f>
        <v/>
      </c>
      <c r="M13">
        <f>IF(ORDER!O19&gt;0,
 IF(ORDER!$D$1="SGST",
 VLOOKUP(H13,'C:\C-BIA\PurchaseOrder\Week\Master Files\[SGST Master.xlsx]DBF'!$A:$N,14,FALSE),
   IF(ORDER!$D$1="IGST",
   VLOOKUP(H13,'C:\C-BIA\PurchaseOrder\Week\Master Files\[IGST Master.xlsx]DBF'!$A:$N,14,FALSE),
   "Error")),
"")</f>
        <v/>
      </c>
      <c r="N13">
        <f>ROUND(L13*M13/100,2)</f>
        <v/>
      </c>
      <c r="O13">
        <f>L13-N13</f>
        <v/>
      </c>
      <c r="P13">
        <f>IF(R13="Corsetry",IF(IFERROR((O13/J13),0)&lt;1000,"CC Sales- Corsetry-Wholesale - IGST 5%","CC Sales- Corsetry-Wholesale - IGST 12%"))</f>
        <v/>
      </c>
      <c r="Q13">
        <f>IF(ORDER!O19&gt;0,
 IF(ORDER!$D$1="SGST",
 VLOOKUP(H13,'C:\C-BIA\PurchaseOrder\Week\Master Files\[SGST Master.xlsx]DBF'!$A:$R,18,FALSE),
   IF(ORDER!$D$1="IGST",
   VLOOKUP(H13,'C:\C-BIA\PurchaseOrder\Week\Master Files\[IGST Master.xlsx]DBF'!$A:$R,18,FALSE),
   "Error")),
"")</f>
        <v/>
      </c>
      <c r="R13">
        <f>IF(ORDER!O19&gt;0,
 IF(ORDER!$D$1="SGST",
 VLOOKUP(H13,'C:\C-BIA\PurchaseOrder\Week\Master Files\[SGST Master.xlsx]DBF'!$A:$S,19,FALSE),
   IF(ORDER!$D$1="IGST",
   VLOOKUP(H13,'C:\C-BIA\PurchaseOrder\Week\Master Files\[IGST Master.xlsx]DBF'!$A:$S,19,FALSE),
   "Error")),
"")</f>
        <v/>
      </c>
      <c r="S13">
        <f>IF(ORDER!O19&gt;0,
 IF(ORDER!$D$1="SGST",
 VLOOKUP(H13,'C:\C-BIA\PurchaseOrder\Week\Master Files\[SGST Master.xlsx]DBF'!$A:$T,20,FALSE),
   IF(ORDER!$D$1="IGST",
   VLOOKUP(H13,'C:\C-BIA\PurchaseOrder\Week\Master Files\[IGST Master.xlsx]DBF'!$A:$T,20,FALSE),
   "Error")),
"")</f>
        <v/>
      </c>
      <c r="T13">
        <f>IF(ORDER!O19&gt;0,
 IF(ORDER!$D$1="SGST",
 VLOOKUP(H13,'C:\C-BIA\PurchaseOrder\Week\Master Files\[SGST Master.xlsx]DBF'!$A:$U,21,FALSE),
   IF(ORDER!$D$1="IGST",
   VLOOKUP(H13,'C:\C-BIA\PurchaseOrder\Week\Master Files\[IGST Master.xlsx]DBF'!$A:$U,21,FALSE),
   "Error")),
"")</f>
        <v/>
      </c>
      <c r="U13">
        <f>IF(ORDER!O19&gt;0,
 IF(ORDER!$D$1="SGST",
 VLOOKUP(H13,'C:\C-BIA\PurchaseOrder\Week\Master Files\[SGST Master.xlsx]DBF'!$A:$V,22,FALSE),
   IF(ORDER!$D$1="IGST",
   VLOOKUP(H13,'C:\C-BIA\PurchaseOrder\Week\Master Files\[IGST Master.xlsx]DBF'!$A:$V,22,FALSE),
   "Error")),
"")</f>
        <v/>
      </c>
      <c r="V13">
        <f>IF(ORDER!O19&gt;0,
 IF(ORDER!$D$1="SGST",
 VLOOKUP(H13,'C:\C-BIA\PurchaseOrder\Week\Master Files\[SGST Master.xlsx]DBF'!$A:$W,23,FALSE),
   IF(ORDER!$D$1="IGST",
   VLOOKUP(H13,'C:\C-BIA\PurchaseOrder\Week\Master Files\[IGST Master.xlsx]DBF'!$A:$W,23,FALSE),
   "Error")),
"")</f>
        <v/>
      </c>
      <c r="W13">
        <f>IF(ORDER!O19&gt;0,
 IF(ORDER!$D$1="SGST",
 VLOOKUP(H13,'C:\C-BIA\PurchaseOrder\Week\Master Files\[SGST Master.xlsx]DBF'!$A:$X,24,FALSE),
   IF(ORDER!$D$1="IGST",
   VLOOKUP(H13,'C:\C-BIA\PurchaseOrder\Week\Master Files\[IGST Master.xlsx]DBF'!$A:$X,24,FALSE),
   "Error")),
"")</f>
        <v/>
      </c>
      <c r="X13">
        <f>IF(ORDER!O19&gt;0,
 IF(ORDER!$D$1="SGST",
 VLOOKUP(H13,'C:\C-BIA\PurchaseOrder\Week\Master Files\[SGST Master.xlsx]DBF'!$A:$Y,25,FALSE),
   IF(ORDER!$D$1="IGST",
   VLOOKUP(H13,'C:\C-BIA\PurchaseOrder\Week\Master Files\[IGST Master.xlsx]DBF'!$A:$Y,25,FALSE),
   "Error")),
"")</f>
        <v/>
      </c>
      <c r="Y13">
        <f>+O13</f>
        <v/>
      </c>
      <c r="Z13">
        <f>+J13</f>
        <v/>
      </c>
      <c r="AA13">
        <f>IF(ORDER!O19&gt;0,
 IF(ORDER!$D$1="SGST",
 VLOOKUP(H13,'C:\C-BIA\PurchaseOrder\Week\Master Files\[SGST Master.xlsx]DBF'!$A:$AB,28,FALSE),
   IF(ORDER!$D$1="IGST",
   VLOOKUP(H13,'C:\C-BIA\PurchaseOrder\Week\Master Files\[IGST Master.xlsx]DBF'!$A:$AB,28,FALSE),
   "Error")),
"")</f>
        <v/>
      </c>
      <c r="AB13">
        <f>IF(ORDER!O19&gt;0,
 IF(ORDER!$D$1="SGST",
 VLOOKUP(H13,'C:\C-BIA\PurchaseOrder\Week\Master Files\[SGST Master.xlsx]DBF'!$A:$AC,29,FALSE),
   IF(ORDER!$D$1="IGST",
   VLOOKUP(H13,'C:\C-BIA\PurchaseOrder\Week\Master Files\[IGST Master.xlsx]DBF'!$A:$AC,29,FALSE),
   "Error")),
"")</f>
        <v/>
      </c>
      <c r="AC13">
        <f>ROUND(Y13*AB13/100,2)</f>
        <v/>
      </c>
      <c r="AD13">
        <f>ROUND(SUM(Y13,0)-AC13,2)</f>
        <v/>
      </c>
      <c r="AE13" t="inlineStr"/>
      <c r="AF13" t="inlineStr"/>
      <c r="AG13" t="inlineStr"/>
      <c r="AH13" t="inlineStr"/>
      <c r="AI13" t="inlineStr"/>
      <c r="AJ13" t="inlineStr"/>
      <c r="AK13">
        <f>IF(RIGHT(P13,2)="5%","Output IGST - 5% - Tamilnadu","Output IGST - 12% - Tamilnadu")</f>
        <v/>
      </c>
      <c r="AL13">
        <f>IF(AK13="Output IGST - 12% - TamilNadu",12,5)</f>
        <v/>
      </c>
      <c r="AM13">
        <f>ROUND(SUM(AD13*AL13/100,0),2)</f>
        <v/>
      </c>
      <c r="AN13">
        <f>+AP13</f>
        <v/>
      </c>
      <c r="AO13" t="n">
        <v>0</v>
      </c>
      <c r="AP13">
        <f>+(Y13-AC13)+AM13</f>
        <v/>
      </c>
      <c r="AQ13">
        <f>IF(ORDER!O19&gt;0,
 IF(ORDER!$D$1="SGST",
 VLOOKUP(H13,'C:\C-BIA\PurchaseOrder\Week\Master Files\[SGST Master.xlsx]DBF'!$A:$AR,44,FALSE),
   IF(ORDER!$D$1="IGST",
   VLOOKUP(H13,'C:\C-BIA\PurchaseOrder\Week\Master Files\[IGST Master.xlsx]DBF'!$A:$AR,44,FALSE),
   "Error")),
"")</f>
        <v/>
      </c>
      <c r="AR13">
        <f>B13</f>
        <v/>
      </c>
      <c r="AS13">
        <f>AN13</f>
        <v/>
      </c>
      <c r="AT13">
        <f>CONCATENATE($B$2," ",$C$2," ","QTY",  " ", $Z$2)</f>
        <v/>
      </c>
      <c r="AU13">
        <f>IF(ORDER!O19&gt;0,
 IF(ORDER!$D$1="SGST",
 VLOOKUP(H13,'C:\C-BIA\PurchaseOrder\Week\Master Files\[SGST Master.xlsx]DBF'!$A:$AV,48,FALSE),
   IF(ORDER!$D$1="IGST",
   VLOOKUP(H13,'C:\C-BIA\PurchaseOrder\Week\Master Files\[IGST Master.xlsx]DBF'!$A:$AV,48,FALSE),
   "Error")),
"")</f>
        <v/>
      </c>
      <c r="AV13">
        <f>IF(ORDER!O19&gt;0,
 IF(ORDER!$D$1="SGST",
 VLOOKUP(H13,'C:\C-BIA\PurchaseOrder\Week\Master Files\[SGST Master.xlsx]DBF'!$A:$AW,49,FALSE),
   IF(ORDER!$D$1="IGST",
   VLOOKUP(H13,'C:\C-BIA\PurchaseOrder\Week\Master Files\[IGST Master.xlsx]DBF'!$A:$AW,49,FALSE),
   "Error")),
"")</f>
        <v/>
      </c>
      <c r="AW13">
        <f>IF(ORDER!O19&gt;0,
 IF(ORDER!$D$1="SGST",
 VLOOKUP(H13,'C:\C-BIA\PurchaseOrder\Week\Master Files\[SGST Master.xlsx]DBF'!$A:$AX,50,FALSE),
   IF(ORDER!$D$1="IGST",
   VLOOKUP(H13,'C:\C-BIA\PurchaseOrder\Week\Master Files\[IGST Master.xlsx]DBF'!$A:$AX,50,FALSE),
   "Error")),
"")</f>
        <v/>
      </c>
      <c r="AX13">
        <f>ORDER!B5</f>
        <v/>
      </c>
      <c r="AY13">
        <f>ORDER!L4</f>
        <v/>
      </c>
      <c r="AZ13">
        <f>IF(ORDER!O19&gt;0,
 IF(ORDER!$D$1="SGST",
 VLOOKUP(H13,'C:\C-BIA\PurchaseOrder\Week\Master Files\[SGST Master.xlsx]DBF'!$A:$BA,53,FALSE),
   IF(ORDER!$D$1="IGST",
   VLOOKUP(H13,'C:\C-BIA\PurchaseOrder\Week\Master Files\[IGST Master.xlsx]DBF'!$A:$BA,53,FALSE),
   "Error")),
"")</f>
        <v/>
      </c>
      <c r="BA13">
        <f>IF(ORDER!O19&gt;0,
 IF(ORDER!$D$1="SGST",
 VLOOKUP(H13,'C:\C-BIA\PurchaseOrder\Week\Master Files\[SGST Master.xlsx]DBF'!$A:$BB,54,FALSE),
   IF(ORDER!$D$1="IGST",
   VLOOKUP(H13,'C:\C-BIA\PurchaseOrder\Week\Master Files\[IGST Master.xlsx]DBF'!$A:$BB,54,FALSE),
   "Error")),
"")</f>
        <v/>
      </c>
      <c r="BB13">
        <f>IF(ORDER!O19&gt;0,
 IF(ORDER!$D$1="SGST",
 VLOOKUP(H13,'C:\C-BIA\PurchaseOrder\Week\Master Files\[SGST Master.xlsx]DBF'!$A:$BC,55,FALSE),
   IF(ORDER!$D$1="IGST",
   VLOOKUP(H13,'C:\C-BIA\PurchaseOrder\Week\Master Files\[IGST Master.xlsx]DBF'!$A:$BC,55,FALSE),
   "Error")),
"")</f>
        <v/>
      </c>
      <c r="BC13">
        <f>IF(ORDER!O19&gt;0,
 IF(ORDER!$D$1="SGST",
 VLOOKUP(H13,'C:\C-BIA\PurchaseOrder\Week\Master Files\[SGST Master.xlsx]DBF'!$A:$BD,56,FALSE),
   IF(ORDER!$D$1="IGST",
   VLOOKUP(H13,'C:\C-BIA\PurchaseOrder\Week\Master Files\[IGST Master.xlsx]DBF'!$A:$BD,56,FALSE),
   "Error")),
"")</f>
        <v/>
      </c>
      <c r="BD13">
        <f>IF(ORDER!O19&gt;0,
 IF(ORDER!$D$1="SGST",
 VLOOKUP(H13,'C:\C-BIA\PurchaseOrder\Week\Master Files\[SGST Master.xlsx]DBF'!$A:$BE,57,FALSE),
   IF(ORDER!$D$1="IGST",
   VLOOKUP(H13,'C:\C-BIA\PurchaseOrder\Week\Master Files\[IGST Master.xlsx]DBF'!$A:$BE,57,FALSE),
   "Error")),
"")</f>
        <v/>
      </c>
    </row>
    <row r="14">
      <c r="A14">
        <f>IF(ORDER!O20&gt;0,
 IF(ORDER!$D$1="SGST",
 VLOOKUP(H14,'C:\C-BIA\PurchaseOrder\Week\Master Files\[SGST Master.xlsx]DBF'!$A:$B,2,FALSE),
   IF(ORDER!$D$1="IGST",
   VLOOKUP(H14,'C:\C-BIA\PurchaseOrder\Week\Master Files\[IGST Master.xlsx]DBF'!$A:$B,2,FALSE),
   "Error")),
"Scan=0")</f>
        <v/>
      </c>
      <c r="B14">
        <f>IF(ORDER!O20&gt;0,
 IF(ORDER!$D$1="SGST",
 VLOOKUP(H14,'C:\C-BIA\PurchaseOrder\Week\Master Files\[SGST Master.xlsx]DBF'!$A:$C,3,FALSE),
   IF(ORDER!$D$1="IGST",
   VLOOKUP(H14,'C:\C-BIA\PurchaseOrder\Week\Master Files\[IGST Master.xlsx]DBF'!$A:$C,3,FALSE),
   "Error")),
"")</f>
        <v/>
      </c>
      <c r="C14">
        <f>ORDER!L4</f>
        <v/>
      </c>
      <c r="D14">
        <f>ORDER!A5</f>
        <v/>
      </c>
      <c r="E14" t="n">
        <v>0</v>
      </c>
      <c r="F14">
        <f>ORDER!C5</f>
        <v/>
      </c>
      <c r="G14">
        <f>IF(ORDER!O20&gt;0,
 IF(ORDER!$D$1="SGST",
 VLOOKUP(H14,'C:\C-BIA\PurchaseOrder\Week\Master Files\[SGST Master.xlsx]DBF'!$A:$H,8,FALSE),
   IF(ORDER!$D$1="IGST",
   VLOOKUP(H14,'C:\C-BIA\PurchaseOrder\Week\Master Files\[IGST Master.xlsx]DBF'!$A:$H,8,FALSE),
   "Error")),
"")</f>
        <v/>
      </c>
      <c r="H14">
        <f>ORDER!D20</f>
        <v/>
      </c>
      <c r="I14">
        <f>IF(ORDER!O20&gt;0,
 IF(ORDER!$D$1="SGST",
 VLOOKUP(H14,'C:\C-BIA\PurchaseOrder\Week\Master Files\[SGST Master.xlsx]DBF'!$A:$J,10,FALSE),
   IF(ORDER!$D$1="IGST",
   VLOOKUP(H14,'C:\C-BIA\PurchaseOrder\Week\Master Files\[IGST Master.xlsx]DBF'!$A:$J,10,FALSE),
   "Error")),
"")</f>
        <v/>
      </c>
      <c r="J14">
        <f>SUMIF(ORDER!$D$8:$D$22298,DBF!$H14,ORDER!$G$8:$G$22298)</f>
        <v/>
      </c>
      <c r="K14">
        <f>VLOOKUP($H14,ORDER!D:H,5,FALSE)</f>
        <v/>
      </c>
      <c r="L14">
        <f>ROUND(J14*K14,2)</f>
        <v/>
      </c>
      <c r="M14">
        <f>IF(ORDER!O20&gt;0,
 IF(ORDER!$D$1="SGST",
 VLOOKUP(H14,'C:\C-BIA\PurchaseOrder\Week\Master Files\[SGST Master.xlsx]DBF'!$A:$N,14,FALSE),
   IF(ORDER!$D$1="IGST",
   VLOOKUP(H14,'C:\C-BIA\PurchaseOrder\Week\Master Files\[IGST Master.xlsx]DBF'!$A:$N,14,FALSE),
   "Error")),
"")</f>
        <v/>
      </c>
      <c r="N14">
        <f>ROUND(L14*M14/100,2)</f>
        <v/>
      </c>
      <c r="O14">
        <f>L14-N14</f>
        <v/>
      </c>
      <c r="P14">
        <f>IF(R14="Corsetry",IF(IFERROR((O14/J14),0)&lt;1000,"CC Sales- Corsetry-Wholesale - IGST 5%","CC Sales- Corsetry-Wholesale - IGST 12%"))</f>
        <v/>
      </c>
      <c r="Q14">
        <f>IF(ORDER!O20&gt;0,
 IF(ORDER!$D$1="SGST",
 VLOOKUP(H14,'C:\C-BIA\PurchaseOrder\Week\Master Files\[SGST Master.xlsx]DBF'!$A:$R,18,FALSE),
   IF(ORDER!$D$1="IGST",
   VLOOKUP(H14,'C:\C-BIA\PurchaseOrder\Week\Master Files\[IGST Master.xlsx]DBF'!$A:$R,18,FALSE),
   "Error")),
"")</f>
        <v/>
      </c>
      <c r="R14">
        <f>IF(ORDER!O20&gt;0,
 IF(ORDER!$D$1="SGST",
 VLOOKUP(H14,'C:\C-BIA\PurchaseOrder\Week\Master Files\[SGST Master.xlsx]DBF'!$A:$S,19,FALSE),
   IF(ORDER!$D$1="IGST",
   VLOOKUP(H14,'C:\C-BIA\PurchaseOrder\Week\Master Files\[IGST Master.xlsx]DBF'!$A:$S,19,FALSE),
   "Error")),
"")</f>
        <v/>
      </c>
      <c r="S14">
        <f>IF(ORDER!O20&gt;0,
 IF(ORDER!$D$1="SGST",
 VLOOKUP(H14,'C:\C-BIA\PurchaseOrder\Week\Master Files\[SGST Master.xlsx]DBF'!$A:$T,20,FALSE),
   IF(ORDER!$D$1="IGST",
   VLOOKUP(H14,'C:\C-BIA\PurchaseOrder\Week\Master Files\[IGST Master.xlsx]DBF'!$A:$T,20,FALSE),
   "Error")),
"")</f>
        <v/>
      </c>
      <c r="T14">
        <f>IF(ORDER!O20&gt;0,
 IF(ORDER!$D$1="SGST",
 VLOOKUP(H14,'C:\C-BIA\PurchaseOrder\Week\Master Files\[SGST Master.xlsx]DBF'!$A:$U,21,FALSE),
   IF(ORDER!$D$1="IGST",
   VLOOKUP(H14,'C:\C-BIA\PurchaseOrder\Week\Master Files\[IGST Master.xlsx]DBF'!$A:$U,21,FALSE),
   "Error")),
"")</f>
        <v/>
      </c>
      <c r="U14">
        <f>IF(ORDER!O20&gt;0,
 IF(ORDER!$D$1="SGST",
 VLOOKUP(H14,'C:\C-BIA\PurchaseOrder\Week\Master Files\[SGST Master.xlsx]DBF'!$A:$V,22,FALSE),
   IF(ORDER!$D$1="IGST",
   VLOOKUP(H14,'C:\C-BIA\PurchaseOrder\Week\Master Files\[IGST Master.xlsx]DBF'!$A:$V,22,FALSE),
   "Error")),
"")</f>
        <v/>
      </c>
      <c r="V14">
        <f>IF(ORDER!O20&gt;0,
 IF(ORDER!$D$1="SGST",
 VLOOKUP(H14,'C:\C-BIA\PurchaseOrder\Week\Master Files\[SGST Master.xlsx]DBF'!$A:$W,23,FALSE),
   IF(ORDER!$D$1="IGST",
   VLOOKUP(H14,'C:\C-BIA\PurchaseOrder\Week\Master Files\[IGST Master.xlsx]DBF'!$A:$W,23,FALSE),
   "Error")),
"")</f>
        <v/>
      </c>
      <c r="W14">
        <f>IF(ORDER!O20&gt;0,
 IF(ORDER!$D$1="SGST",
 VLOOKUP(H14,'C:\C-BIA\PurchaseOrder\Week\Master Files\[SGST Master.xlsx]DBF'!$A:$X,24,FALSE),
   IF(ORDER!$D$1="IGST",
   VLOOKUP(H14,'C:\C-BIA\PurchaseOrder\Week\Master Files\[IGST Master.xlsx]DBF'!$A:$X,24,FALSE),
   "Error")),
"")</f>
        <v/>
      </c>
      <c r="X14">
        <f>IF(ORDER!O20&gt;0,
 IF(ORDER!$D$1="SGST",
 VLOOKUP(H14,'C:\C-BIA\PurchaseOrder\Week\Master Files\[SGST Master.xlsx]DBF'!$A:$Y,25,FALSE),
   IF(ORDER!$D$1="IGST",
   VLOOKUP(H14,'C:\C-BIA\PurchaseOrder\Week\Master Files\[IGST Master.xlsx]DBF'!$A:$Y,25,FALSE),
   "Error")),
"")</f>
        <v/>
      </c>
      <c r="Y14">
        <f>+O14</f>
        <v/>
      </c>
      <c r="Z14">
        <f>+J14</f>
        <v/>
      </c>
      <c r="AA14">
        <f>IF(ORDER!O20&gt;0,
 IF(ORDER!$D$1="SGST",
 VLOOKUP(H14,'C:\C-BIA\PurchaseOrder\Week\Master Files\[SGST Master.xlsx]DBF'!$A:$AB,28,FALSE),
   IF(ORDER!$D$1="IGST",
   VLOOKUP(H14,'C:\C-BIA\PurchaseOrder\Week\Master Files\[IGST Master.xlsx]DBF'!$A:$AB,28,FALSE),
   "Error")),
"")</f>
        <v/>
      </c>
      <c r="AB14">
        <f>IF(ORDER!O20&gt;0,
 IF(ORDER!$D$1="SGST",
 VLOOKUP(H14,'C:\C-BIA\PurchaseOrder\Week\Master Files\[SGST Master.xlsx]DBF'!$A:$AC,29,FALSE),
   IF(ORDER!$D$1="IGST",
   VLOOKUP(H14,'C:\C-BIA\PurchaseOrder\Week\Master Files\[IGST Master.xlsx]DBF'!$A:$AC,29,FALSE),
   "Error")),
"")</f>
        <v/>
      </c>
      <c r="AC14">
        <f>ROUND(Y14*AB14/100,2)</f>
        <v/>
      </c>
      <c r="AD14">
        <f>ROUND(SUM(Y14,0)-AC14,2)</f>
        <v/>
      </c>
      <c r="AE14" t="inlineStr"/>
      <c r="AF14" t="inlineStr"/>
      <c r="AG14" t="inlineStr"/>
      <c r="AH14" t="inlineStr"/>
      <c r="AI14" t="inlineStr"/>
      <c r="AJ14" t="inlineStr"/>
      <c r="AK14">
        <f>IF(RIGHT(P14,2)="5%","Output IGST - 5% - Tamilnadu","Output IGST - 12% - Tamilnadu")</f>
        <v/>
      </c>
      <c r="AL14">
        <f>IF(AK14="Output IGST - 12% - TamilNadu",12,5)</f>
        <v/>
      </c>
      <c r="AM14">
        <f>ROUND(SUM(AD14*AL14/100,0),2)</f>
        <v/>
      </c>
      <c r="AN14">
        <f>+AP14</f>
        <v/>
      </c>
      <c r="AO14" t="n">
        <v>0</v>
      </c>
      <c r="AP14">
        <f>+(Y14-AC14)+AM14</f>
        <v/>
      </c>
      <c r="AQ14">
        <f>IF(ORDER!O20&gt;0,
 IF(ORDER!$D$1="SGST",
 VLOOKUP(H14,'C:\C-BIA\PurchaseOrder\Week\Master Files\[SGST Master.xlsx]DBF'!$A:$AR,44,FALSE),
   IF(ORDER!$D$1="IGST",
   VLOOKUP(H14,'C:\C-BIA\PurchaseOrder\Week\Master Files\[IGST Master.xlsx]DBF'!$A:$AR,44,FALSE),
   "Error")),
"")</f>
        <v/>
      </c>
      <c r="AR14">
        <f>B14</f>
        <v/>
      </c>
      <c r="AS14">
        <f>AN14</f>
        <v/>
      </c>
      <c r="AT14">
        <f>CONCATENATE($B$2," ",$C$2," ","QTY",  " ", $Z$2)</f>
        <v/>
      </c>
      <c r="AU14">
        <f>IF(ORDER!O20&gt;0,
 IF(ORDER!$D$1="SGST",
 VLOOKUP(H14,'C:\C-BIA\PurchaseOrder\Week\Master Files\[SGST Master.xlsx]DBF'!$A:$AV,48,FALSE),
   IF(ORDER!$D$1="IGST",
   VLOOKUP(H14,'C:\C-BIA\PurchaseOrder\Week\Master Files\[IGST Master.xlsx]DBF'!$A:$AV,48,FALSE),
   "Error")),
"")</f>
        <v/>
      </c>
      <c r="AV14">
        <f>IF(ORDER!O20&gt;0,
 IF(ORDER!$D$1="SGST",
 VLOOKUP(H14,'C:\C-BIA\PurchaseOrder\Week\Master Files\[SGST Master.xlsx]DBF'!$A:$AW,49,FALSE),
   IF(ORDER!$D$1="IGST",
   VLOOKUP(H14,'C:\C-BIA\PurchaseOrder\Week\Master Files\[IGST Master.xlsx]DBF'!$A:$AW,49,FALSE),
   "Error")),
"")</f>
        <v/>
      </c>
      <c r="AW14">
        <f>IF(ORDER!O20&gt;0,
 IF(ORDER!$D$1="SGST",
 VLOOKUP(H14,'C:\C-BIA\PurchaseOrder\Week\Master Files\[SGST Master.xlsx]DBF'!$A:$AX,50,FALSE),
   IF(ORDER!$D$1="IGST",
   VLOOKUP(H14,'C:\C-BIA\PurchaseOrder\Week\Master Files\[IGST Master.xlsx]DBF'!$A:$AX,50,FALSE),
   "Error")),
"")</f>
        <v/>
      </c>
      <c r="AX14">
        <f>ORDER!B5</f>
        <v/>
      </c>
      <c r="AY14">
        <f>ORDER!L4</f>
        <v/>
      </c>
      <c r="AZ14">
        <f>IF(ORDER!O20&gt;0,
 IF(ORDER!$D$1="SGST",
 VLOOKUP(H14,'C:\C-BIA\PurchaseOrder\Week\Master Files\[SGST Master.xlsx]DBF'!$A:$BA,53,FALSE),
   IF(ORDER!$D$1="IGST",
   VLOOKUP(H14,'C:\C-BIA\PurchaseOrder\Week\Master Files\[IGST Master.xlsx]DBF'!$A:$BA,53,FALSE),
   "Error")),
"")</f>
        <v/>
      </c>
      <c r="BA14">
        <f>IF(ORDER!O20&gt;0,
 IF(ORDER!$D$1="SGST",
 VLOOKUP(H14,'C:\C-BIA\PurchaseOrder\Week\Master Files\[SGST Master.xlsx]DBF'!$A:$BB,54,FALSE),
   IF(ORDER!$D$1="IGST",
   VLOOKUP(H14,'C:\C-BIA\PurchaseOrder\Week\Master Files\[IGST Master.xlsx]DBF'!$A:$BB,54,FALSE),
   "Error")),
"")</f>
        <v/>
      </c>
      <c r="BB14">
        <f>IF(ORDER!O20&gt;0,
 IF(ORDER!$D$1="SGST",
 VLOOKUP(H14,'C:\C-BIA\PurchaseOrder\Week\Master Files\[SGST Master.xlsx]DBF'!$A:$BC,55,FALSE),
   IF(ORDER!$D$1="IGST",
   VLOOKUP(H14,'C:\C-BIA\PurchaseOrder\Week\Master Files\[IGST Master.xlsx]DBF'!$A:$BC,55,FALSE),
   "Error")),
"")</f>
        <v/>
      </c>
      <c r="BC14">
        <f>IF(ORDER!O20&gt;0,
 IF(ORDER!$D$1="SGST",
 VLOOKUP(H14,'C:\C-BIA\PurchaseOrder\Week\Master Files\[SGST Master.xlsx]DBF'!$A:$BD,56,FALSE),
   IF(ORDER!$D$1="IGST",
   VLOOKUP(H14,'C:\C-BIA\PurchaseOrder\Week\Master Files\[IGST Master.xlsx]DBF'!$A:$BD,56,FALSE),
   "Error")),
"")</f>
        <v/>
      </c>
      <c r="BD14">
        <f>IF(ORDER!O20&gt;0,
 IF(ORDER!$D$1="SGST",
 VLOOKUP(H14,'C:\C-BIA\PurchaseOrder\Week\Master Files\[SGST Master.xlsx]DBF'!$A:$BE,57,FALSE),
   IF(ORDER!$D$1="IGST",
   VLOOKUP(H14,'C:\C-BIA\PurchaseOrder\Week\Master Files\[IGST Master.xlsx]DBF'!$A:$BE,57,FALSE),
   "Error")),
"")</f>
        <v/>
      </c>
    </row>
    <row r="15">
      <c r="A15">
        <f>IF(ORDER!O21&gt;0,
 IF(ORDER!$D$1="SGST",
 VLOOKUP(H15,'C:\C-BIA\PurchaseOrder\Week\Master Files\[SGST Master.xlsx]DBF'!$A:$B,2,FALSE),
   IF(ORDER!$D$1="IGST",
   VLOOKUP(H15,'C:\C-BIA\PurchaseOrder\Week\Master Files\[IGST Master.xlsx]DBF'!$A:$B,2,FALSE),
   "Error")),
"Scan=0")</f>
        <v/>
      </c>
      <c r="B15">
        <f>IF(ORDER!O21&gt;0,
 IF(ORDER!$D$1="SGST",
 VLOOKUP(H15,'C:\C-BIA\PurchaseOrder\Week\Master Files\[SGST Master.xlsx]DBF'!$A:$C,3,FALSE),
   IF(ORDER!$D$1="IGST",
   VLOOKUP(H15,'C:\C-BIA\PurchaseOrder\Week\Master Files\[IGST Master.xlsx]DBF'!$A:$C,3,FALSE),
   "Error")),
"")</f>
        <v/>
      </c>
      <c r="C15">
        <f>ORDER!L4</f>
        <v/>
      </c>
      <c r="D15">
        <f>ORDER!A5</f>
        <v/>
      </c>
      <c r="E15" t="n">
        <v>0</v>
      </c>
      <c r="F15">
        <f>ORDER!C5</f>
        <v/>
      </c>
      <c r="G15">
        <f>IF(ORDER!O21&gt;0,
 IF(ORDER!$D$1="SGST",
 VLOOKUP(H15,'C:\C-BIA\PurchaseOrder\Week\Master Files\[SGST Master.xlsx]DBF'!$A:$H,8,FALSE),
   IF(ORDER!$D$1="IGST",
   VLOOKUP(H15,'C:\C-BIA\PurchaseOrder\Week\Master Files\[IGST Master.xlsx]DBF'!$A:$H,8,FALSE),
   "Error")),
"")</f>
        <v/>
      </c>
      <c r="H15">
        <f>ORDER!D21</f>
        <v/>
      </c>
      <c r="I15">
        <f>IF(ORDER!O21&gt;0,
 IF(ORDER!$D$1="SGST",
 VLOOKUP(H15,'C:\C-BIA\PurchaseOrder\Week\Master Files\[SGST Master.xlsx]DBF'!$A:$J,10,FALSE),
   IF(ORDER!$D$1="IGST",
   VLOOKUP(H15,'C:\C-BIA\PurchaseOrder\Week\Master Files\[IGST Master.xlsx]DBF'!$A:$J,10,FALSE),
   "Error")),
"")</f>
        <v/>
      </c>
      <c r="J15">
        <f>SUMIF(ORDER!$D$8:$D$22298,DBF!$H15,ORDER!$G$8:$G$22298)</f>
        <v/>
      </c>
      <c r="K15">
        <f>VLOOKUP($H15,ORDER!D:H,5,FALSE)</f>
        <v/>
      </c>
      <c r="L15">
        <f>ROUND(J15*K15,2)</f>
        <v/>
      </c>
      <c r="M15">
        <f>IF(ORDER!O21&gt;0,
 IF(ORDER!$D$1="SGST",
 VLOOKUP(H15,'C:\C-BIA\PurchaseOrder\Week\Master Files\[SGST Master.xlsx]DBF'!$A:$N,14,FALSE),
   IF(ORDER!$D$1="IGST",
   VLOOKUP(H15,'C:\C-BIA\PurchaseOrder\Week\Master Files\[IGST Master.xlsx]DBF'!$A:$N,14,FALSE),
   "Error")),
"")</f>
        <v/>
      </c>
      <c r="N15">
        <f>ROUND(L15*M15/100,2)</f>
        <v/>
      </c>
      <c r="O15">
        <f>L15-N15</f>
        <v/>
      </c>
      <c r="P15">
        <f>IF(R15="Corsetry",IF(IFERROR((O15/J15),0)&lt;1000,"CC Sales- Corsetry-Wholesale - IGST 5%","CC Sales- Corsetry-Wholesale - IGST 12%"))</f>
        <v/>
      </c>
      <c r="Q15">
        <f>IF(ORDER!O21&gt;0,
 IF(ORDER!$D$1="SGST",
 VLOOKUP(H15,'C:\C-BIA\PurchaseOrder\Week\Master Files\[SGST Master.xlsx]DBF'!$A:$R,18,FALSE),
   IF(ORDER!$D$1="IGST",
   VLOOKUP(H15,'C:\C-BIA\PurchaseOrder\Week\Master Files\[IGST Master.xlsx]DBF'!$A:$R,18,FALSE),
   "Error")),
"")</f>
        <v/>
      </c>
      <c r="R15">
        <f>IF(ORDER!O21&gt;0,
 IF(ORDER!$D$1="SGST",
 VLOOKUP(H15,'C:\C-BIA\PurchaseOrder\Week\Master Files\[SGST Master.xlsx]DBF'!$A:$S,19,FALSE),
   IF(ORDER!$D$1="IGST",
   VLOOKUP(H15,'C:\C-BIA\PurchaseOrder\Week\Master Files\[IGST Master.xlsx]DBF'!$A:$S,19,FALSE),
   "Error")),
"")</f>
        <v/>
      </c>
      <c r="S15">
        <f>IF(ORDER!O21&gt;0,
 IF(ORDER!$D$1="SGST",
 VLOOKUP(H15,'C:\C-BIA\PurchaseOrder\Week\Master Files\[SGST Master.xlsx]DBF'!$A:$T,20,FALSE),
   IF(ORDER!$D$1="IGST",
   VLOOKUP(H15,'C:\C-BIA\PurchaseOrder\Week\Master Files\[IGST Master.xlsx]DBF'!$A:$T,20,FALSE),
   "Error")),
"")</f>
        <v/>
      </c>
      <c r="T15">
        <f>IF(ORDER!O21&gt;0,
 IF(ORDER!$D$1="SGST",
 VLOOKUP(H15,'C:\C-BIA\PurchaseOrder\Week\Master Files\[SGST Master.xlsx]DBF'!$A:$U,21,FALSE),
   IF(ORDER!$D$1="IGST",
   VLOOKUP(H15,'C:\C-BIA\PurchaseOrder\Week\Master Files\[IGST Master.xlsx]DBF'!$A:$U,21,FALSE),
   "Error")),
"")</f>
        <v/>
      </c>
      <c r="U15">
        <f>IF(ORDER!O21&gt;0,
 IF(ORDER!$D$1="SGST",
 VLOOKUP(H15,'C:\C-BIA\PurchaseOrder\Week\Master Files\[SGST Master.xlsx]DBF'!$A:$V,22,FALSE),
   IF(ORDER!$D$1="IGST",
   VLOOKUP(H15,'C:\C-BIA\PurchaseOrder\Week\Master Files\[IGST Master.xlsx]DBF'!$A:$V,22,FALSE),
   "Error")),
"")</f>
        <v/>
      </c>
      <c r="V15">
        <f>IF(ORDER!O21&gt;0,
 IF(ORDER!$D$1="SGST",
 VLOOKUP(H15,'C:\C-BIA\PurchaseOrder\Week\Master Files\[SGST Master.xlsx]DBF'!$A:$W,23,FALSE),
   IF(ORDER!$D$1="IGST",
   VLOOKUP(H15,'C:\C-BIA\PurchaseOrder\Week\Master Files\[IGST Master.xlsx]DBF'!$A:$W,23,FALSE),
   "Error")),
"")</f>
        <v/>
      </c>
      <c r="W15">
        <f>IF(ORDER!O21&gt;0,
 IF(ORDER!$D$1="SGST",
 VLOOKUP(H15,'C:\C-BIA\PurchaseOrder\Week\Master Files\[SGST Master.xlsx]DBF'!$A:$X,24,FALSE),
   IF(ORDER!$D$1="IGST",
   VLOOKUP(H15,'C:\C-BIA\PurchaseOrder\Week\Master Files\[IGST Master.xlsx]DBF'!$A:$X,24,FALSE),
   "Error")),
"")</f>
        <v/>
      </c>
      <c r="X15">
        <f>IF(ORDER!O21&gt;0,
 IF(ORDER!$D$1="SGST",
 VLOOKUP(H15,'C:\C-BIA\PurchaseOrder\Week\Master Files\[SGST Master.xlsx]DBF'!$A:$Y,25,FALSE),
   IF(ORDER!$D$1="IGST",
   VLOOKUP(H15,'C:\C-BIA\PurchaseOrder\Week\Master Files\[IGST Master.xlsx]DBF'!$A:$Y,25,FALSE),
   "Error")),
"")</f>
        <v/>
      </c>
      <c r="Y15">
        <f>+O15</f>
        <v/>
      </c>
      <c r="Z15">
        <f>+J15</f>
        <v/>
      </c>
      <c r="AA15">
        <f>IF(ORDER!O21&gt;0,
 IF(ORDER!$D$1="SGST",
 VLOOKUP(H15,'C:\C-BIA\PurchaseOrder\Week\Master Files\[SGST Master.xlsx]DBF'!$A:$AB,28,FALSE),
   IF(ORDER!$D$1="IGST",
   VLOOKUP(H15,'C:\C-BIA\PurchaseOrder\Week\Master Files\[IGST Master.xlsx]DBF'!$A:$AB,28,FALSE),
   "Error")),
"")</f>
        <v/>
      </c>
      <c r="AB15">
        <f>IF(ORDER!O21&gt;0,
 IF(ORDER!$D$1="SGST",
 VLOOKUP(H15,'C:\C-BIA\PurchaseOrder\Week\Master Files\[SGST Master.xlsx]DBF'!$A:$AC,29,FALSE),
   IF(ORDER!$D$1="IGST",
   VLOOKUP(H15,'C:\C-BIA\PurchaseOrder\Week\Master Files\[IGST Master.xlsx]DBF'!$A:$AC,29,FALSE),
   "Error")),
"")</f>
        <v/>
      </c>
      <c r="AC15">
        <f>ROUND(Y15*AB15/100,2)</f>
        <v/>
      </c>
      <c r="AD15">
        <f>ROUND(SUM(Y15,0)-AC15,2)</f>
        <v/>
      </c>
      <c r="AE15" t="inlineStr"/>
      <c r="AF15" t="inlineStr"/>
      <c r="AG15" t="inlineStr"/>
      <c r="AH15" t="inlineStr"/>
      <c r="AI15" t="inlineStr"/>
      <c r="AJ15" t="inlineStr"/>
      <c r="AK15">
        <f>IF(RIGHT(P15,2)="5%","Output IGST - 5% - Tamilnadu","Output IGST - 12% - Tamilnadu")</f>
        <v/>
      </c>
      <c r="AL15">
        <f>IF(AK15="Output IGST - 12% - TamilNadu",12,5)</f>
        <v/>
      </c>
      <c r="AM15">
        <f>ROUND(SUM(AD15*AL15/100,0),2)</f>
        <v/>
      </c>
      <c r="AN15">
        <f>+AP15</f>
        <v/>
      </c>
      <c r="AO15" t="n">
        <v>0</v>
      </c>
      <c r="AP15">
        <f>+(Y15-AC15)+AM15</f>
        <v/>
      </c>
      <c r="AQ15">
        <f>IF(ORDER!O21&gt;0,
 IF(ORDER!$D$1="SGST",
 VLOOKUP(H15,'C:\C-BIA\PurchaseOrder\Week\Master Files\[SGST Master.xlsx]DBF'!$A:$AR,44,FALSE),
   IF(ORDER!$D$1="IGST",
   VLOOKUP(H15,'C:\C-BIA\PurchaseOrder\Week\Master Files\[IGST Master.xlsx]DBF'!$A:$AR,44,FALSE),
   "Error")),
"")</f>
        <v/>
      </c>
      <c r="AR15">
        <f>B15</f>
        <v/>
      </c>
      <c r="AS15">
        <f>AN15</f>
        <v/>
      </c>
      <c r="AT15">
        <f>CONCATENATE($B$2," ",$C$2," ","QTY",  " ", $Z$2)</f>
        <v/>
      </c>
      <c r="AU15">
        <f>IF(ORDER!O21&gt;0,
 IF(ORDER!$D$1="SGST",
 VLOOKUP(H15,'C:\C-BIA\PurchaseOrder\Week\Master Files\[SGST Master.xlsx]DBF'!$A:$AV,48,FALSE),
   IF(ORDER!$D$1="IGST",
   VLOOKUP(H15,'C:\C-BIA\PurchaseOrder\Week\Master Files\[IGST Master.xlsx]DBF'!$A:$AV,48,FALSE),
   "Error")),
"")</f>
        <v/>
      </c>
      <c r="AV15">
        <f>IF(ORDER!O21&gt;0,
 IF(ORDER!$D$1="SGST",
 VLOOKUP(H15,'C:\C-BIA\PurchaseOrder\Week\Master Files\[SGST Master.xlsx]DBF'!$A:$AW,49,FALSE),
   IF(ORDER!$D$1="IGST",
   VLOOKUP(H15,'C:\C-BIA\PurchaseOrder\Week\Master Files\[IGST Master.xlsx]DBF'!$A:$AW,49,FALSE),
   "Error")),
"")</f>
        <v/>
      </c>
      <c r="AW15">
        <f>IF(ORDER!O21&gt;0,
 IF(ORDER!$D$1="SGST",
 VLOOKUP(H15,'C:\C-BIA\PurchaseOrder\Week\Master Files\[SGST Master.xlsx]DBF'!$A:$AX,50,FALSE),
   IF(ORDER!$D$1="IGST",
   VLOOKUP(H15,'C:\C-BIA\PurchaseOrder\Week\Master Files\[IGST Master.xlsx]DBF'!$A:$AX,50,FALSE),
   "Error")),
"")</f>
        <v/>
      </c>
      <c r="AX15">
        <f>ORDER!B5</f>
        <v/>
      </c>
      <c r="AY15">
        <f>ORDER!L4</f>
        <v/>
      </c>
      <c r="AZ15">
        <f>IF(ORDER!O21&gt;0,
 IF(ORDER!$D$1="SGST",
 VLOOKUP(H15,'C:\C-BIA\PurchaseOrder\Week\Master Files\[SGST Master.xlsx]DBF'!$A:$BA,53,FALSE),
   IF(ORDER!$D$1="IGST",
   VLOOKUP(H15,'C:\C-BIA\PurchaseOrder\Week\Master Files\[IGST Master.xlsx]DBF'!$A:$BA,53,FALSE),
   "Error")),
"")</f>
        <v/>
      </c>
      <c r="BA15">
        <f>IF(ORDER!O21&gt;0,
 IF(ORDER!$D$1="SGST",
 VLOOKUP(H15,'C:\C-BIA\PurchaseOrder\Week\Master Files\[SGST Master.xlsx]DBF'!$A:$BB,54,FALSE),
   IF(ORDER!$D$1="IGST",
   VLOOKUP(H15,'C:\C-BIA\PurchaseOrder\Week\Master Files\[IGST Master.xlsx]DBF'!$A:$BB,54,FALSE),
   "Error")),
"")</f>
        <v/>
      </c>
      <c r="BB15">
        <f>IF(ORDER!O21&gt;0,
 IF(ORDER!$D$1="SGST",
 VLOOKUP(H15,'C:\C-BIA\PurchaseOrder\Week\Master Files\[SGST Master.xlsx]DBF'!$A:$BC,55,FALSE),
   IF(ORDER!$D$1="IGST",
   VLOOKUP(H15,'C:\C-BIA\PurchaseOrder\Week\Master Files\[IGST Master.xlsx]DBF'!$A:$BC,55,FALSE),
   "Error")),
"")</f>
        <v/>
      </c>
      <c r="BC15">
        <f>IF(ORDER!O21&gt;0,
 IF(ORDER!$D$1="SGST",
 VLOOKUP(H15,'C:\C-BIA\PurchaseOrder\Week\Master Files\[SGST Master.xlsx]DBF'!$A:$BD,56,FALSE),
   IF(ORDER!$D$1="IGST",
   VLOOKUP(H15,'C:\C-BIA\PurchaseOrder\Week\Master Files\[IGST Master.xlsx]DBF'!$A:$BD,56,FALSE),
   "Error")),
"")</f>
        <v/>
      </c>
      <c r="BD15">
        <f>IF(ORDER!O21&gt;0,
 IF(ORDER!$D$1="SGST",
 VLOOKUP(H15,'C:\C-BIA\PurchaseOrder\Week\Master Files\[SGST Master.xlsx]DBF'!$A:$BE,57,FALSE),
   IF(ORDER!$D$1="IGST",
   VLOOKUP(H15,'C:\C-BIA\PurchaseOrder\Week\Master Files\[IGST Master.xlsx]DBF'!$A:$BE,57,FALSE),
   "Error")),
"")</f>
        <v/>
      </c>
    </row>
    <row r="16">
      <c r="A16">
        <f>IF(ORDER!O22&gt;0,
 IF(ORDER!$D$1="SGST",
 VLOOKUP(H16,'C:\C-BIA\PurchaseOrder\Week\Master Files\[SGST Master.xlsx]DBF'!$A:$B,2,FALSE),
   IF(ORDER!$D$1="IGST",
   VLOOKUP(H16,'C:\C-BIA\PurchaseOrder\Week\Master Files\[IGST Master.xlsx]DBF'!$A:$B,2,FALSE),
   "Error")),
"Scan=0")</f>
        <v/>
      </c>
      <c r="B16">
        <f>IF(ORDER!O22&gt;0,
 IF(ORDER!$D$1="SGST",
 VLOOKUP(H16,'C:\C-BIA\PurchaseOrder\Week\Master Files\[SGST Master.xlsx]DBF'!$A:$C,3,FALSE),
   IF(ORDER!$D$1="IGST",
   VLOOKUP(H16,'C:\C-BIA\PurchaseOrder\Week\Master Files\[IGST Master.xlsx]DBF'!$A:$C,3,FALSE),
   "Error")),
"")</f>
        <v/>
      </c>
      <c r="C16">
        <f>ORDER!L4</f>
        <v/>
      </c>
      <c r="D16">
        <f>ORDER!A5</f>
        <v/>
      </c>
      <c r="E16" t="n">
        <v>0</v>
      </c>
      <c r="F16">
        <f>ORDER!C5</f>
        <v/>
      </c>
      <c r="G16">
        <f>IF(ORDER!O22&gt;0,
 IF(ORDER!$D$1="SGST",
 VLOOKUP(H16,'C:\C-BIA\PurchaseOrder\Week\Master Files\[SGST Master.xlsx]DBF'!$A:$H,8,FALSE),
   IF(ORDER!$D$1="IGST",
   VLOOKUP(H16,'C:\C-BIA\PurchaseOrder\Week\Master Files\[IGST Master.xlsx]DBF'!$A:$H,8,FALSE),
   "Error")),
"")</f>
        <v/>
      </c>
      <c r="H16">
        <f>ORDER!D22</f>
        <v/>
      </c>
      <c r="I16">
        <f>IF(ORDER!O22&gt;0,
 IF(ORDER!$D$1="SGST",
 VLOOKUP(H16,'C:\C-BIA\PurchaseOrder\Week\Master Files\[SGST Master.xlsx]DBF'!$A:$J,10,FALSE),
   IF(ORDER!$D$1="IGST",
   VLOOKUP(H16,'C:\C-BIA\PurchaseOrder\Week\Master Files\[IGST Master.xlsx]DBF'!$A:$J,10,FALSE),
   "Error")),
"")</f>
        <v/>
      </c>
      <c r="J16">
        <f>SUMIF(ORDER!$D$8:$D$22298,DBF!$H16,ORDER!$G$8:$G$22298)</f>
        <v/>
      </c>
      <c r="K16">
        <f>VLOOKUP($H16,ORDER!D:H,5,FALSE)</f>
        <v/>
      </c>
      <c r="L16">
        <f>ROUND(J16*K16,2)</f>
        <v/>
      </c>
      <c r="M16">
        <f>IF(ORDER!O22&gt;0,
 IF(ORDER!$D$1="SGST",
 VLOOKUP(H16,'C:\C-BIA\PurchaseOrder\Week\Master Files\[SGST Master.xlsx]DBF'!$A:$N,14,FALSE),
   IF(ORDER!$D$1="IGST",
   VLOOKUP(H16,'C:\C-BIA\PurchaseOrder\Week\Master Files\[IGST Master.xlsx]DBF'!$A:$N,14,FALSE),
   "Error")),
"")</f>
        <v/>
      </c>
      <c r="N16">
        <f>ROUND(L16*M16/100,2)</f>
        <v/>
      </c>
      <c r="O16">
        <f>L16-N16</f>
        <v/>
      </c>
      <c r="P16">
        <f>IF(R16="Corsetry",IF(IFERROR((O16/J16),0)&lt;1000,"CC Sales- Corsetry-Wholesale - IGST 5%","CC Sales- Corsetry-Wholesale - IGST 12%"))</f>
        <v/>
      </c>
      <c r="Q16">
        <f>IF(ORDER!O22&gt;0,
 IF(ORDER!$D$1="SGST",
 VLOOKUP(H16,'C:\C-BIA\PurchaseOrder\Week\Master Files\[SGST Master.xlsx]DBF'!$A:$R,18,FALSE),
   IF(ORDER!$D$1="IGST",
   VLOOKUP(H16,'C:\C-BIA\PurchaseOrder\Week\Master Files\[IGST Master.xlsx]DBF'!$A:$R,18,FALSE),
   "Error")),
"")</f>
        <v/>
      </c>
      <c r="R16">
        <f>IF(ORDER!O22&gt;0,
 IF(ORDER!$D$1="SGST",
 VLOOKUP(H16,'C:\C-BIA\PurchaseOrder\Week\Master Files\[SGST Master.xlsx]DBF'!$A:$S,19,FALSE),
   IF(ORDER!$D$1="IGST",
   VLOOKUP(H16,'C:\C-BIA\PurchaseOrder\Week\Master Files\[IGST Master.xlsx]DBF'!$A:$S,19,FALSE),
   "Error")),
"")</f>
        <v/>
      </c>
      <c r="S16">
        <f>IF(ORDER!O22&gt;0,
 IF(ORDER!$D$1="SGST",
 VLOOKUP(H16,'C:\C-BIA\PurchaseOrder\Week\Master Files\[SGST Master.xlsx]DBF'!$A:$T,20,FALSE),
   IF(ORDER!$D$1="IGST",
   VLOOKUP(H16,'C:\C-BIA\PurchaseOrder\Week\Master Files\[IGST Master.xlsx]DBF'!$A:$T,20,FALSE),
   "Error")),
"")</f>
        <v/>
      </c>
      <c r="T16">
        <f>IF(ORDER!O22&gt;0,
 IF(ORDER!$D$1="SGST",
 VLOOKUP(H16,'C:\C-BIA\PurchaseOrder\Week\Master Files\[SGST Master.xlsx]DBF'!$A:$U,21,FALSE),
   IF(ORDER!$D$1="IGST",
   VLOOKUP(H16,'C:\C-BIA\PurchaseOrder\Week\Master Files\[IGST Master.xlsx]DBF'!$A:$U,21,FALSE),
   "Error")),
"")</f>
        <v/>
      </c>
      <c r="U16">
        <f>IF(ORDER!O22&gt;0,
 IF(ORDER!$D$1="SGST",
 VLOOKUP(H16,'C:\C-BIA\PurchaseOrder\Week\Master Files\[SGST Master.xlsx]DBF'!$A:$V,22,FALSE),
   IF(ORDER!$D$1="IGST",
   VLOOKUP(H16,'C:\C-BIA\PurchaseOrder\Week\Master Files\[IGST Master.xlsx]DBF'!$A:$V,22,FALSE),
   "Error")),
"")</f>
        <v/>
      </c>
      <c r="V16">
        <f>IF(ORDER!O22&gt;0,
 IF(ORDER!$D$1="SGST",
 VLOOKUP(H16,'C:\C-BIA\PurchaseOrder\Week\Master Files\[SGST Master.xlsx]DBF'!$A:$W,23,FALSE),
   IF(ORDER!$D$1="IGST",
   VLOOKUP(H16,'C:\C-BIA\PurchaseOrder\Week\Master Files\[IGST Master.xlsx]DBF'!$A:$W,23,FALSE),
   "Error")),
"")</f>
        <v/>
      </c>
      <c r="W16">
        <f>IF(ORDER!O22&gt;0,
 IF(ORDER!$D$1="SGST",
 VLOOKUP(H16,'C:\C-BIA\PurchaseOrder\Week\Master Files\[SGST Master.xlsx]DBF'!$A:$X,24,FALSE),
   IF(ORDER!$D$1="IGST",
   VLOOKUP(H16,'C:\C-BIA\PurchaseOrder\Week\Master Files\[IGST Master.xlsx]DBF'!$A:$X,24,FALSE),
   "Error")),
"")</f>
        <v/>
      </c>
      <c r="X16">
        <f>IF(ORDER!O22&gt;0,
 IF(ORDER!$D$1="SGST",
 VLOOKUP(H16,'C:\C-BIA\PurchaseOrder\Week\Master Files\[SGST Master.xlsx]DBF'!$A:$Y,25,FALSE),
   IF(ORDER!$D$1="IGST",
   VLOOKUP(H16,'C:\C-BIA\PurchaseOrder\Week\Master Files\[IGST Master.xlsx]DBF'!$A:$Y,25,FALSE),
   "Error")),
"")</f>
        <v/>
      </c>
      <c r="Y16">
        <f>+O16</f>
        <v/>
      </c>
      <c r="Z16">
        <f>+J16</f>
        <v/>
      </c>
      <c r="AA16">
        <f>IF(ORDER!O22&gt;0,
 IF(ORDER!$D$1="SGST",
 VLOOKUP(H16,'C:\C-BIA\PurchaseOrder\Week\Master Files\[SGST Master.xlsx]DBF'!$A:$AB,28,FALSE),
   IF(ORDER!$D$1="IGST",
   VLOOKUP(H16,'C:\C-BIA\PurchaseOrder\Week\Master Files\[IGST Master.xlsx]DBF'!$A:$AB,28,FALSE),
   "Error")),
"")</f>
        <v/>
      </c>
      <c r="AB16">
        <f>IF(ORDER!O22&gt;0,
 IF(ORDER!$D$1="SGST",
 VLOOKUP(H16,'C:\C-BIA\PurchaseOrder\Week\Master Files\[SGST Master.xlsx]DBF'!$A:$AC,29,FALSE),
   IF(ORDER!$D$1="IGST",
   VLOOKUP(H16,'C:\C-BIA\PurchaseOrder\Week\Master Files\[IGST Master.xlsx]DBF'!$A:$AC,29,FALSE),
   "Error")),
"")</f>
        <v/>
      </c>
      <c r="AC16">
        <f>ROUND(Y16*AB16/100,2)</f>
        <v/>
      </c>
      <c r="AD16">
        <f>ROUND(SUM(Y16,0)-AC16,2)</f>
        <v/>
      </c>
      <c r="AE16" t="inlineStr"/>
      <c r="AF16" t="inlineStr"/>
      <c r="AG16" t="inlineStr"/>
      <c r="AH16" t="inlineStr"/>
      <c r="AI16" t="inlineStr"/>
      <c r="AJ16" t="inlineStr"/>
      <c r="AK16">
        <f>IF(RIGHT(P16,2)="5%","Output IGST - 5% - Tamilnadu","Output IGST - 12% - Tamilnadu")</f>
        <v/>
      </c>
      <c r="AL16">
        <f>IF(AK16="Output IGST - 12% - TamilNadu",12,5)</f>
        <v/>
      </c>
      <c r="AM16">
        <f>ROUND(SUM(AD16*AL16/100,0),2)</f>
        <v/>
      </c>
      <c r="AN16">
        <f>+AP16</f>
        <v/>
      </c>
      <c r="AO16" t="n">
        <v>0</v>
      </c>
      <c r="AP16">
        <f>+(Y16-AC16)+AM16</f>
        <v/>
      </c>
      <c r="AQ16">
        <f>IF(ORDER!O22&gt;0,
 IF(ORDER!$D$1="SGST",
 VLOOKUP(H16,'C:\C-BIA\PurchaseOrder\Week\Master Files\[SGST Master.xlsx]DBF'!$A:$AR,44,FALSE),
   IF(ORDER!$D$1="IGST",
   VLOOKUP(H16,'C:\C-BIA\PurchaseOrder\Week\Master Files\[IGST Master.xlsx]DBF'!$A:$AR,44,FALSE),
   "Error")),
"")</f>
        <v/>
      </c>
      <c r="AR16">
        <f>B16</f>
        <v/>
      </c>
      <c r="AS16">
        <f>AN16</f>
        <v/>
      </c>
      <c r="AT16">
        <f>CONCATENATE($B$2," ",$C$2," ","QTY",  " ", $Z$2)</f>
        <v/>
      </c>
      <c r="AU16">
        <f>IF(ORDER!O22&gt;0,
 IF(ORDER!$D$1="SGST",
 VLOOKUP(H16,'C:\C-BIA\PurchaseOrder\Week\Master Files\[SGST Master.xlsx]DBF'!$A:$AV,48,FALSE),
   IF(ORDER!$D$1="IGST",
   VLOOKUP(H16,'C:\C-BIA\PurchaseOrder\Week\Master Files\[IGST Master.xlsx]DBF'!$A:$AV,48,FALSE),
   "Error")),
"")</f>
        <v/>
      </c>
      <c r="AV16">
        <f>IF(ORDER!O22&gt;0,
 IF(ORDER!$D$1="SGST",
 VLOOKUP(H16,'C:\C-BIA\PurchaseOrder\Week\Master Files\[SGST Master.xlsx]DBF'!$A:$AW,49,FALSE),
   IF(ORDER!$D$1="IGST",
   VLOOKUP(H16,'C:\C-BIA\PurchaseOrder\Week\Master Files\[IGST Master.xlsx]DBF'!$A:$AW,49,FALSE),
   "Error")),
"")</f>
        <v/>
      </c>
      <c r="AW16">
        <f>IF(ORDER!O22&gt;0,
 IF(ORDER!$D$1="SGST",
 VLOOKUP(H16,'C:\C-BIA\PurchaseOrder\Week\Master Files\[SGST Master.xlsx]DBF'!$A:$AX,50,FALSE),
   IF(ORDER!$D$1="IGST",
   VLOOKUP(H16,'C:\C-BIA\PurchaseOrder\Week\Master Files\[IGST Master.xlsx]DBF'!$A:$AX,50,FALSE),
   "Error")),
"")</f>
        <v/>
      </c>
      <c r="AX16">
        <f>ORDER!B5</f>
        <v/>
      </c>
      <c r="AY16">
        <f>ORDER!L4</f>
        <v/>
      </c>
      <c r="AZ16">
        <f>IF(ORDER!O22&gt;0,
 IF(ORDER!$D$1="SGST",
 VLOOKUP(H16,'C:\C-BIA\PurchaseOrder\Week\Master Files\[SGST Master.xlsx]DBF'!$A:$BA,53,FALSE),
   IF(ORDER!$D$1="IGST",
   VLOOKUP(H16,'C:\C-BIA\PurchaseOrder\Week\Master Files\[IGST Master.xlsx]DBF'!$A:$BA,53,FALSE),
   "Error")),
"")</f>
        <v/>
      </c>
      <c r="BA16">
        <f>IF(ORDER!O22&gt;0,
 IF(ORDER!$D$1="SGST",
 VLOOKUP(H16,'C:\C-BIA\PurchaseOrder\Week\Master Files\[SGST Master.xlsx]DBF'!$A:$BB,54,FALSE),
   IF(ORDER!$D$1="IGST",
   VLOOKUP(H16,'C:\C-BIA\PurchaseOrder\Week\Master Files\[IGST Master.xlsx]DBF'!$A:$BB,54,FALSE),
   "Error")),
"")</f>
        <v/>
      </c>
      <c r="BB16">
        <f>IF(ORDER!O22&gt;0,
 IF(ORDER!$D$1="SGST",
 VLOOKUP(H16,'C:\C-BIA\PurchaseOrder\Week\Master Files\[SGST Master.xlsx]DBF'!$A:$BC,55,FALSE),
   IF(ORDER!$D$1="IGST",
   VLOOKUP(H16,'C:\C-BIA\PurchaseOrder\Week\Master Files\[IGST Master.xlsx]DBF'!$A:$BC,55,FALSE),
   "Error")),
"")</f>
        <v/>
      </c>
      <c r="BC16">
        <f>IF(ORDER!O22&gt;0,
 IF(ORDER!$D$1="SGST",
 VLOOKUP(H16,'C:\C-BIA\PurchaseOrder\Week\Master Files\[SGST Master.xlsx]DBF'!$A:$BD,56,FALSE),
   IF(ORDER!$D$1="IGST",
   VLOOKUP(H16,'C:\C-BIA\PurchaseOrder\Week\Master Files\[IGST Master.xlsx]DBF'!$A:$BD,56,FALSE),
   "Error")),
"")</f>
        <v/>
      </c>
      <c r="BD16">
        <f>IF(ORDER!O22&gt;0,
 IF(ORDER!$D$1="SGST",
 VLOOKUP(H16,'C:\C-BIA\PurchaseOrder\Week\Master Files\[SGST Master.xlsx]DBF'!$A:$BE,57,FALSE),
   IF(ORDER!$D$1="IGST",
   VLOOKUP(H16,'C:\C-BIA\PurchaseOrder\Week\Master Files\[IGST Master.xlsx]DBF'!$A:$BE,57,FALSE),
   "Error")),
"")</f>
        <v/>
      </c>
    </row>
    <row r="17">
      <c r="A17">
        <f>IF(ORDER!O23&gt;0,
 IF(ORDER!$D$1="SGST",
 VLOOKUP(H17,'C:\C-BIA\PurchaseOrder\Week\Master Files\[SGST Master.xlsx]DBF'!$A:$B,2,FALSE),
   IF(ORDER!$D$1="IGST",
   VLOOKUP(H17,'C:\C-BIA\PurchaseOrder\Week\Master Files\[IGST Master.xlsx]DBF'!$A:$B,2,FALSE),
   "Error")),
"Scan=0")</f>
        <v/>
      </c>
      <c r="B17">
        <f>IF(ORDER!O23&gt;0,
 IF(ORDER!$D$1="SGST",
 VLOOKUP(H17,'C:\C-BIA\PurchaseOrder\Week\Master Files\[SGST Master.xlsx]DBF'!$A:$C,3,FALSE),
   IF(ORDER!$D$1="IGST",
   VLOOKUP(H17,'C:\C-BIA\PurchaseOrder\Week\Master Files\[IGST Master.xlsx]DBF'!$A:$C,3,FALSE),
   "Error")),
"")</f>
        <v/>
      </c>
      <c r="C17">
        <f>ORDER!L4</f>
        <v/>
      </c>
      <c r="D17">
        <f>ORDER!A5</f>
        <v/>
      </c>
      <c r="E17" t="n">
        <v>0</v>
      </c>
      <c r="F17">
        <f>ORDER!C5</f>
        <v/>
      </c>
      <c r="G17">
        <f>IF(ORDER!O23&gt;0,
 IF(ORDER!$D$1="SGST",
 VLOOKUP(H17,'C:\C-BIA\PurchaseOrder\Week\Master Files\[SGST Master.xlsx]DBF'!$A:$H,8,FALSE),
   IF(ORDER!$D$1="IGST",
   VLOOKUP(H17,'C:\C-BIA\PurchaseOrder\Week\Master Files\[IGST Master.xlsx]DBF'!$A:$H,8,FALSE),
   "Error")),
"")</f>
        <v/>
      </c>
      <c r="H17">
        <f>ORDER!D23</f>
        <v/>
      </c>
      <c r="I17">
        <f>IF(ORDER!O23&gt;0,
 IF(ORDER!$D$1="SGST",
 VLOOKUP(H17,'C:\C-BIA\PurchaseOrder\Week\Master Files\[SGST Master.xlsx]DBF'!$A:$J,10,FALSE),
   IF(ORDER!$D$1="IGST",
   VLOOKUP(H17,'C:\C-BIA\PurchaseOrder\Week\Master Files\[IGST Master.xlsx]DBF'!$A:$J,10,FALSE),
   "Error")),
"")</f>
        <v/>
      </c>
      <c r="J17">
        <f>SUMIF(ORDER!$D$8:$D$22298,DBF!$H17,ORDER!$G$8:$G$22298)</f>
        <v/>
      </c>
      <c r="K17">
        <f>VLOOKUP($H17,ORDER!D:H,5,FALSE)</f>
        <v/>
      </c>
      <c r="L17">
        <f>ROUND(J17*K17,2)</f>
        <v/>
      </c>
      <c r="M17">
        <f>IF(ORDER!O23&gt;0,
 IF(ORDER!$D$1="SGST",
 VLOOKUP(H17,'C:\C-BIA\PurchaseOrder\Week\Master Files\[SGST Master.xlsx]DBF'!$A:$N,14,FALSE),
   IF(ORDER!$D$1="IGST",
   VLOOKUP(H17,'C:\C-BIA\PurchaseOrder\Week\Master Files\[IGST Master.xlsx]DBF'!$A:$N,14,FALSE),
   "Error")),
"")</f>
        <v/>
      </c>
      <c r="N17">
        <f>ROUND(L17*M17/100,2)</f>
        <v/>
      </c>
      <c r="O17">
        <f>L17-N17</f>
        <v/>
      </c>
      <c r="P17">
        <f>IF(R17="Corsetry",IF(IFERROR((O17/J17),0)&lt;1000,"CC Sales- Corsetry-Wholesale - IGST 5%","CC Sales- Corsetry-Wholesale - IGST 12%"))</f>
        <v/>
      </c>
      <c r="Q17">
        <f>IF(ORDER!O23&gt;0,
 IF(ORDER!$D$1="SGST",
 VLOOKUP(H17,'C:\C-BIA\PurchaseOrder\Week\Master Files\[SGST Master.xlsx]DBF'!$A:$R,18,FALSE),
   IF(ORDER!$D$1="IGST",
   VLOOKUP(H17,'C:\C-BIA\PurchaseOrder\Week\Master Files\[IGST Master.xlsx]DBF'!$A:$R,18,FALSE),
   "Error")),
"")</f>
        <v/>
      </c>
      <c r="R17">
        <f>IF(ORDER!O23&gt;0,
 IF(ORDER!$D$1="SGST",
 VLOOKUP(H17,'C:\C-BIA\PurchaseOrder\Week\Master Files\[SGST Master.xlsx]DBF'!$A:$S,19,FALSE),
   IF(ORDER!$D$1="IGST",
   VLOOKUP(H17,'C:\C-BIA\PurchaseOrder\Week\Master Files\[IGST Master.xlsx]DBF'!$A:$S,19,FALSE),
   "Error")),
"")</f>
        <v/>
      </c>
      <c r="S17">
        <f>IF(ORDER!O23&gt;0,
 IF(ORDER!$D$1="SGST",
 VLOOKUP(H17,'C:\C-BIA\PurchaseOrder\Week\Master Files\[SGST Master.xlsx]DBF'!$A:$T,20,FALSE),
   IF(ORDER!$D$1="IGST",
   VLOOKUP(H17,'C:\C-BIA\PurchaseOrder\Week\Master Files\[IGST Master.xlsx]DBF'!$A:$T,20,FALSE),
   "Error")),
"")</f>
        <v/>
      </c>
      <c r="T17">
        <f>IF(ORDER!O23&gt;0,
 IF(ORDER!$D$1="SGST",
 VLOOKUP(H17,'C:\C-BIA\PurchaseOrder\Week\Master Files\[SGST Master.xlsx]DBF'!$A:$U,21,FALSE),
   IF(ORDER!$D$1="IGST",
   VLOOKUP(H17,'C:\C-BIA\PurchaseOrder\Week\Master Files\[IGST Master.xlsx]DBF'!$A:$U,21,FALSE),
   "Error")),
"")</f>
        <v/>
      </c>
      <c r="U17">
        <f>IF(ORDER!O23&gt;0,
 IF(ORDER!$D$1="SGST",
 VLOOKUP(H17,'C:\C-BIA\PurchaseOrder\Week\Master Files\[SGST Master.xlsx]DBF'!$A:$V,22,FALSE),
   IF(ORDER!$D$1="IGST",
   VLOOKUP(H17,'C:\C-BIA\PurchaseOrder\Week\Master Files\[IGST Master.xlsx]DBF'!$A:$V,22,FALSE),
   "Error")),
"")</f>
        <v/>
      </c>
      <c r="V17">
        <f>IF(ORDER!O23&gt;0,
 IF(ORDER!$D$1="SGST",
 VLOOKUP(H17,'C:\C-BIA\PurchaseOrder\Week\Master Files\[SGST Master.xlsx]DBF'!$A:$W,23,FALSE),
   IF(ORDER!$D$1="IGST",
   VLOOKUP(H17,'C:\C-BIA\PurchaseOrder\Week\Master Files\[IGST Master.xlsx]DBF'!$A:$W,23,FALSE),
   "Error")),
"")</f>
        <v/>
      </c>
      <c r="W17">
        <f>IF(ORDER!O23&gt;0,
 IF(ORDER!$D$1="SGST",
 VLOOKUP(H17,'C:\C-BIA\PurchaseOrder\Week\Master Files\[SGST Master.xlsx]DBF'!$A:$X,24,FALSE),
   IF(ORDER!$D$1="IGST",
   VLOOKUP(H17,'C:\C-BIA\PurchaseOrder\Week\Master Files\[IGST Master.xlsx]DBF'!$A:$X,24,FALSE),
   "Error")),
"")</f>
        <v/>
      </c>
      <c r="X17">
        <f>IF(ORDER!O23&gt;0,
 IF(ORDER!$D$1="SGST",
 VLOOKUP(H17,'C:\C-BIA\PurchaseOrder\Week\Master Files\[SGST Master.xlsx]DBF'!$A:$Y,25,FALSE),
   IF(ORDER!$D$1="IGST",
   VLOOKUP(H17,'C:\C-BIA\PurchaseOrder\Week\Master Files\[IGST Master.xlsx]DBF'!$A:$Y,25,FALSE),
   "Error")),
"")</f>
        <v/>
      </c>
      <c r="Y17">
        <f>+O17</f>
        <v/>
      </c>
      <c r="Z17">
        <f>+J17</f>
        <v/>
      </c>
      <c r="AA17">
        <f>IF(ORDER!O23&gt;0,
 IF(ORDER!$D$1="SGST",
 VLOOKUP(H17,'C:\C-BIA\PurchaseOrder\Week\Master Files\[SGST Master.xlsx]DBF'!$A:$AB,28,FALSE),
   IF(ORDER!$D$1="IGST",
   VLOOKUP(H17,'C:\C-BIA\PurchaseOrder\Week\Master Files\[IGST Master.xlsx]DBF'!$A:$AB,28,FALSE),
   "Error")),
"")</f>
        <v/>
      </c>
      <c r="AB17">
        <f>IF(ORDER!O23&gt;0,
 IF(ORDER!$D$1="SGST",
 VLOOKUP(H17,'C:\C-BIA\PurchaseOrder\Week\Master Files\[SGST Master.xlsx]DBF'!$A:$AC,29,FALSE),
   IF(ORDER!$D$1="IGST",
   VLOOKUP(H17,'C:\C-BIA\PurchaseOrder\Week\Master Files\[IGST Master.xlsx]DBF'!$A:$AC,29,FALSE),
   "Error")),
"")</f>
        <v/>
      </c>
      <c r="AC17">
        <f>ROUND(Y17*AB17/100,2)</f>
        <v/>
      </c>
      <c r="AD17">
        <f>ROUND(SUM(Y17,0)-AC17,2)</f>
        <v/>
      </c>
      <c r="AE17" t="inlineStr"/>
      <c r="AF17" t="inlineStr"/>
      <c r="AG17" t="inlineStr"/>
      <c r="AH17" t="inlineStr"/>
      <c r="AI17" t="inlineStr"/>
      <c r="AJ17" t="inlineStr"/>
      <c r="AK17">
        <f>IF(RIGHT(P17,2)="5%","Output IGST - 5% - Tamilnadu","Output IGST - 12% - Tamilnadu")</f>
        <v/>
      </c>
      <c r="AL17">
        <f>IF(AK17="Output IGST - 12% - TamilNadu",12,5)</f>
        <v/>
      </c>
      <c r="AM17">
        <f>ROUND(SUM(AD17*AL17/100,0),2)</f>
        <v/>
      </c>
      <c r="AN17">
        <f>+AP17</f>
        <v/>
      </c>
      <c r="AO17" t="n">
        <v>0</v>
      </c>
      <c r="AP17">
        <f>+(Y17-AC17)+AM17</f>
        <v/>
      </c>
      <c r="AQ17">
        <f>IF(ORDER!O23&gt;0,
 IF(ORDER!$D$1="SGST",
 VLOOKUP(H17,'C:\C-BIA\PurchaseOrder\Week\Master Files\[SGST Master.xlsx]DBF'!$A:$AR,44,FALSE),
   IF(ORDER!$D$1="IGST",
   VLOOKUP(H17,'C:\C-BIA\PurchaseOrder\Week\Master Files\[IGST Master.xlsx]DBF'!$A:$AR,44,FALSE),
   "Error")),
"")</f>
        <v/>
      </c>
      <c r="AR17">
        <f>B17</f>
        <v/>
      </c>
      <c r="AS17">
        <f>AN17</f>
        <v/>
      </c>
      <c r="AT17">
        <f>CONCATENATE($B$2," ",$C$2," ","QTY",  " ", $Z$2)</f>
        <v/>
      </c>
      <c r="AU17">
        <f>IF(ORDER!O23&gt;0,
 IF(ORDER!$D$1="SGST",
 VLOOKUP(H17,'C:\C-BIA\PurchaseOrder\Week\Master Files\[SGST Master.xlsx]DBF'!$A:$AV,48,FALSE),
   IF(ORDER!$D$1="IGST",
   VLOOKUP(H17,'C:\C-BIA\PurchaseOrder\Week\Master Files\[IGST Master.xlsx]DBF'!$A:$AV,48,FALSE),
   "Error")),
"")</f>
        <v/>
      </c>
      <c r="AV17">
        <f>IF(ORDER!O23&gt;0,
 IF(ORDER!$D$1="SGST",
 VLOOKUP(H17,'C:\C-BIA\PurchaseOrder\Week\Master Files\[SGST Master.xlsx]DBF'!$A:$AW,49,FALSE),
   IF(ORDER!$D$1="IGST",
   VLOOKUP(H17,'C:\C-BIA\PurchaseOrder\Week\Master Files\[IGST Master.xlsx]DBF'!$A:$AW,49,FALSE),
   "Error")),
"")</f>
        <v/>
      </c>
      <c r="AW17">
        <f>IF(ORDER!O23&gt;0,
 IF(ORDER!$D$1="SGST",
 VLOOKUP(H17,'C:\C-BIA\PurchaseOrder\Week\Master Files\[SGST Master.xlsx]DBF'!$A:$AX,50,FALSE),
   IF(ORDER!$D$1="IGST",
   VLOOKUP(H17,'C:\C-BIA\PurchaseOrder\Week\Master Files\[IGST Master.xlsx]DBF'!$A:$AX,50,FALSE),
   "Error")),
"")</f>
        <v/>
      </c>
      <c r="AX17">
        <f>ORDER!B5</f>
        <v/>
      </c>
      <c r="AY17">
        <f>ORDER!L4</f>
        <v/>
      </c>
      <c r="AZ17">
        <f>IF(ORDER!O23&gt;0,
 IF(ORDER!$D$1="SGST",
 VLOOKUP(H17,'C:\C-BIA\PurchaseOrder\Week\Master Files\[SGST Master.xlsx]DBF'!$A:$BA,53,FALSE),
   IF(ORDER!$D$1="IGST",
   VLOOKUP(H17,'C:\C-BIA\PurchaseOrder\Week\Master Files\[IGST Master.xlsx]DBF'!$A:$BA,53,FALSE),
   "Error")),
"")</f>
        <v/>
      </c>
      <c r="BA17">
        <f>IF(ORDER!O23&gt;0,
 IF(ORDER!$D$1="SGST",
 VLOOKUP(H17,'C:\C-BIA\PurchaseOrder\Week\Master Files\[SGST Master.xlsx]DBF'!$A:$BB,54,FALSE),
   IF(ORDER!$D$1="IGST",
   VLOOKUP(H17,'C:\C-BIA\PurchaseOrder\Week\Master Files\[IGST Master.xlsx]DBF'!$A:$BB,54,FALSE),
   "Error")),
"")</f>
        <v/>
      </c>
      <c r="BB17">
        <f>IF(ORDER!O23&gt;0,
 IF(ORDER!$D$1="SGST",
 VLOOKUP(H17,'C:\C-BIA\PurchaseOrder\Week\Master Files\[SGST Master.xlsx]DBF'!$A:$BC,55,FALSE),
   IF(ORDER!$D$1="IGST",
   VLOOKUP(H17,'C:\C-BIA\PurchaseOrder\Week\Master Files\[IGST Master.xlsx]DBF'!$A:$BC,55,FALSE),
   "Error")),
"")</f>
        <v/>
      </c>
      <c r="BC17">
        <f>IF(ORDER!O23&gt;0,
 IF(ORDER!$D$1="SGST",
 VLOOKUP(H17,'C:\C-BIA\PurchaseOrder\Week\Master Files\[SGST Master.xlsx]DBF'!$A:$BD,56,FALSE),
   IF(ORDER!$D$1="IGST",
   VLOOKUP(H17,'C:\C-BIA\PurchaseOrder\Week\Master Files\[IGST Master.xlsx]DBF'!$A:$BD,56,FALSE),
   "Error")),
"")</f>
        <v/>
      </c>
      <c r="BD17">
        <f>IF(ORDER!O23&gt;0,
 IF(ORDER!$D$1="SGST",
 VLOOKUP(H17,'C:\C-BIA\PurchaseOrder\Week\Master Files\[SGST Master.xlsx]DBF'!$A:$BE,57,FALSE),
   IF(ORDER!$D$1="IGST",
   VLOOKUP(H17,'C:\C-BIA\PurchaseOrder\Week\Master Files\[IGST Master.xlsx]DBF'!$A:$BE,57,FALSE),
   "Error")),
"")</f>
        <v/>
      </c>
    </row>
    <row r="18">
      <c r="A18">
        <f>IF(ORDER!O24&gt;0,
 IF(ORDER!$D$1="SGST",
 VLOOKUP(H18,'C:\C-BIA\PurchaseOrder\Week\Master Files\[SGST Master.xlsx]DBF'!$A:$B,2,FALSE),
   IF(ORDER!$D$1="IGST",
   VLOOKUP(H18,'C:\C-BIA\PurchaseOrder\Week\Master Files\[IGST Master.xlsx]DBF'!$A:$B,2,FALSE),
   "Error")),
"Scan=0")</f>
        <v/>
      </c>
      <c r="B18">
        <f>IF(ORDER!O24&gt;0,
 IF(ORDER!$D$1="SGST",
 VLOOKUP(H18,'C:\C-BIA\PurchaseOrder\Week\Master Files\[SGST Master.xlsx]DBF'!$A:$C,3,FALSE),
   IF(ORDER!$D$1="IGST",
   VLOOKUP(H18,'C:\C-BIA\PurchaseOrder\Week\Master Files\[IGST Master.xlsx]DBF'!$A:$C,3,FALSE),
   "Error")),
"")</f>
        <v/>
      </c>
      <c r="C18">
        <f>ORDER!L4</f>
        <v/>
      </c>
      <c r="D18">
        <f>ORDER!A5</f>
        <v/>
      </c>
      <c r="E18" t="n">
        <v>0</v>
      </c>
      <c r="F18">
        <f>ORDER!C5</f>
        <v/>
      </c>
      <c r="G18">
        <f>IF(ORDER!O24&gt;0,
 IF(ORDER!$D$1="SGST",
 VLOOKUP(H18,'C:\C-BIA\PurchaseOrder\Week\Master Files\[SGST Master.xlsx]DBF'!$A:$H,8,FALSE),
   IF(ORDER!$D$1="IGST",
   VLOOKUP(H18,'C:\C-BIA\PurchaseOrder\Week\Master Files\[IGST Master.xlsx]DBF'!$A:$H,8,FALSE),
   "Error")),
"")</f>
        <v/>
      </c>
      <c r="H18">
        <f>ORDER!D24</f>
        <v/>
      </c>
      <c r="I18">
        <f>IF(ORDER!O24&gt;0,
 IF(ORDER!$D$1="SGST",
 VLOOKUP(H18,'C:\C-BIA\PurchaseOrder\Week\Master Files\[SGST Master.xlsx]DBF'!$A:$J,10,FALSE),
   IF(ORDER!$D$1="IGST",
   VLOOKUP(H18,'C:\C-BIA\PurchaseOrder\Week\Master Files\[IGST Master.xlsx]DBF'!$A:$J,10,FALSE),
   "Error")),
"")</f>
        <v/>
      </c>
      <c r="J18">
        <f>SUMIF(ORDER!$D$8:$D$22298,DBF!$H18,ORDER!$G$8:$G$22298)</f>
        <v/>
      </c>
      <c r="K18">
        <f>VLOOKUP($H18,ORDER!D:H,5,FALSE)</f>
        <v/>
      </c>
      <c r="L18">
        <f>ROUND(J18*K18,2)</f>
        <v/>
      </c>
      <c r="M18">
        <f>IF(ORDER!O24&gt;0,
 IF(ORDER!$D$1="SGST",
 VLOOKUP(H18,'C:\C-BIA\PurchaseOrder\Week\Master Files\[SGST Master.xlsx]DBF'!$A:$N,14,FALSE),
   IF(ORDER!$D$1="IGST",
   VLOOKUP(H18,'C:\C-BIA\PurchaseOrder\Week\Master Files\[IGST Master.xlsx]DBF'!$A:$N,14,FALSE),
   "Error")),
"")</f>
        <v/>
      </c>
      <c r="N18">
        <f>ROUND(L18*M18/100,2)</f>
        <v/>
      </c>
      <c r="O18">
        <f>L18-N18</f>
        <v/>
      </c>
      <c r="P18">
        <f>IF(R18="Corsetry",IF(IFERROR((O18/J18),0)&lt;1000,"CC Sales- Corsetry-Wholesale - IGST 5%","CC Sales- Corsetry-Wholesale - IGST 12%"))</f>
        <v/>
      </c>
      <c r="Q18">
        <f>IF(ORDER!O24&gt;0,
 IF(ORDER!$D$1="SGST",
 VLOOKUP(H18,'C:\C-BIA\PurchaseOrder\Week\Master Files\[SGST Master.xlsx]DBF'!$A:$R,18,FALSE),
   IF(ORDER!$D$1="IGST",
   VLOOKUP(H18,'C:\C-BIA\PurchaseOrder\Week\Master Files\[IGST Master.xlsx]DBF'!$A:$R,18,FALSE),
   "Error")),
"")</f>
        <v/>
      </c>
      <c r="R18">
        <f>IF(ORDER!O24&gt;0,
 IF(ORDER!$D$1="SGST",
 VLOOKUP(H18,'C:\C-BIA\PurchaseOrder\Week\Master Files\[SGST Master.xlsx]DBF'!$A:$S,19,FALSE),
   IF(ORDER!$D$1="IGST",
   VLOOKUP(H18,'C:\C-BIA\PurchaseOrder\Week\Master Files\[IGST Master.xlsx]DBF'!$A:$S,19,FALSE),
   "Error")),
"")</f>
        <v/>
      </c>
      <c r="S18">
        <f>IF(ORDER!O24&gt;0,
 IF(ORDER!$D$1="SGST",
 VLOOKUP(H18,'C:\C-BIA\PurchaseOrder\Week\Master Files\[SGST Master.xlsx]DBF'!$A:$T,20,FALSE),
   IF(ORDER!$D$1="IGST",
   VLOOKUP(H18,'C:\C-BIA\PurchaseOrder\Week\Master Files\[IGST Master.xlsx]DBF'!$A:$T,20,FALSE),
   "Error")),
"")</f>
        <v/>
      </c>
      <c r="T18">
        <f>IF(ORDER!O24&gt;0,
 IF(ORDER!$D$1="SGST",
 VLOOKUP(H18,'C:\C-BIA\PurchaseOrder\Week\Master Files\[SGST Master.xlsx]DBF'!$A:$U,21,FALSE),
   IF(ORDER!$D$1="IGST",
   VLOOKUP(H18,'C:\C-BIA\PurchaseOrder\Week\Master Files\[IGST Master.xlsx]DBF'!$A:$U,21,FALSE),
   "Error")),
"")</f>
        <v/>
      </c>
      <c r="U18">
        <f>IF(ORDER!O24&gt;0,
 IF(ORDER!$D$1="SGST",
 VLOOKUP(H18,'C:\C-BIA\PurchaseOrder\Week\Master Files\[SGST Master.xlsx]DBF'!$A:$V,22,FALSE),
   IF(ORDER!$D$1="IGST",
   VLOOKUP(H18,'C:\C-BIA\PurchaseOrder\Week\Master Files\[IGST Master.xlsx]DBF'!$A:$V,22,FALSE),
   "Error")),
"")</f>
        <v/>
      </c>
      <c r="V18">
        <f>IF(ORDER!O24&gt;0,
 IF(ORDER!$D$1="SGST",
 VLOOKUP(H18,'C:\C-BIA\PurchaseOrder\Week\Master Files\[SGST Master.xlsx]DBF'!$A:$W,23,FALSE),
   IF(ORDER!$D$1="IGST",
   VLOOKUP(H18,'C:\C-BIA\PurchaseOrder\Week\Master Files\[IGST Master.xlsx]DBF'!$A:$W,23,FALSE),
   "Error")),
"")</f>
        <v/>
      </c>
      <c r="W18">
        <f>IF(ORDER!O24&gt;0,
 IF(ORDER!$D$1="SGST",
 VLOOKUP(H18,'C:\C-BIA\PurchaseOrder\Week\Master Files\[SGST Master.xlsx]DBF'!$A:$X,24,FALSE),
   IF(ORDER!$D$1="IGST",
   VLOOKUP(H18,'C:\C-BIA\PurchaseOrder\Week\Master Files\[IGST Master.xlsx]DBF'!$A:$X,24,FALSE),
   "Error")),
"")</f>
        <v/>
      </c>
      <c r="X18">
        <f>IF(ORDER!O24&gt;0,
 IF(ORDER!$D$1="SGST",
 VLOOKUP(H18,'C:\C-BIA\PurchaseOrder\Week\Master Files\[SGST Master.xlsx]DBF'!$A:$Y,25,FALSE),
   IF(ORDER!$D$1="IGST",
   VLOOKUP(H18,'C:\C-BIA\PurchaseOrder\Week\Master Files\[IGST Master.xlsx]DBF'!$A:$Y,25,FALSE),
   "Error")),
"")</f>
        <v/>
      </c>
      <c r="Y18">
        <f>+O18</f>
        <v/>
      </c>
      <c r="Z18">
        <f>+J18</f>
        <v/>
      </c>
      <c r="AA18">
        <f>IF(ORDER!O24&gt;0,
 IF(ORDER!$D$1="SGST",
 VLOOKUP(H18,'C:\C-BIA\PurchaseOrder\Week\Master Files\[SGST Master.xlsx]DBF'!$A:$AB,28,FALSE),
   IF(ORDER!$D$1="IGST",
   VLOOKUP(H18,'C:\C-BIA\PurchaseOrder\Week\Master Files\[IGST Master.xlsx]DBF'!$A:$AB,28,FALSE),
   "Error")),
"")</f>
        <v/>
      </c>
      <c r="AB18">
        <f>IF(ORDER!O24&gt;0,
 IF(ORDER!$D$1="SGST",
 VLOOKUP(H18,'C:\C-BIA\PurchaseOrder\Week\Master Files\[SGST Master.xlsx]DBF'!$A:$AC,29,FALSE),
   IF(ORDER!$D$1="IGST",
   VLOOKUP(H18,'C:\C-BIA\PurchaseOrder\Week\Master Files\[IGST Master.xlsx]DBF'!$A:$AC,29,FALSE),
   "Error")),
"")</f>
        <v/>
      </c>
      <c r="AC18">
        <f>ROUND(Y18*AB18/100,2)</f>
        <v/>
      </c>
      <c r="AD18">
        <f>ROUND(SUM(Y18,0)-AC18,2)</f>
        <v/>
      </c>
      <c r="AE18" t="inlineStr"/>
      <c r="AF18" t="inlineStr"/>
      <c r="AG18" t="inlineStr"/>
      <c r="AH18" t="inlineStr"/>
      <c r="AI18" t="inlineStr"/>
      <c r="AJ18" t="inlineStr"/>
      <c r="AK18">
        <f>IF(RIGHT(P18,2)="5%","Output IGST - 5% - Tamilnadu","Output IGST - 12% - Tamilnadu")</f>
        <v/>
      </c>
      <c r="AL18">
        <f>IF(AK18="Output IGST - 12% - TamilNadu",12,5)</f>
        <v/>
      </c>
      <c r="AM18">
        <f>ROUND(SUM(AD18*AL18/100,0),2)</f>
        <v/>
      </c>
      <c r="AN18">
        <f>+AP18</f>
        <v/>
      </c>
      <c r="AO18" t="n">
        <v>0</v>
      </c>
      <c r="AP18">
        <f>+(Y18-AC18)+AM18</f>
        <v/>
      </c>
      <c r="AQ18">
        <f>IF(ORDER!O24&gt;0,
 IF(ORDER!$D$1="SGST",
 VLOOKUP(H18,'C:\C-BIA\PurchaseOrder\Week\Master Files\[SGST Master.xlsx]DBF'!$A:$AR,44,FALSE),
   IF(ORDER!$D$1="IGST",
   VLOOKUP(H18,'C:\C-BIA\PurchaseOrder\Week\Master Files\[IGST Master.xlsx]DBF'!$A:$AR,44,FALSE),
   "Error")),
"")</f>
        <v/>
      </c>
      <c r="AR18">
        <f>B18</f>
        <v/>
      </c>
      <c r="AS18">
        <f>AN18</f>
        <v/>
      </c>
      <c r="AT18">
        <f>CONCATENATE($B$2," ",$C$2," ","QTY",  " ", $Z$2)</f>
        <v/>
      </c>
      <c r="AU18">
        <f>IF(ORDER!O24&gt;0,
 IF(ORDER!$D$1="SGST",
 VLOOKUP(H18,'C:\C-BIA\PurchaseOrder\Week\Master Files\[SGST Master.xlsx]DBF'!$A:$AV,48,FALSE),
   IF(ORDER!$D$1="IGST",
   VLOOKUP(H18,'C:\C-BIA\PurchaseOrder\Week\Master Files\[IGST Master.xlsx]DBF'!$A:$AV,48,FALSE),
   "Error")),
"")</f>
        <v/>
      </c>
      <c r="AV18">
        <f>IF(ORDER!O24&gt;0,
 IF(ORDER!$D$1="SGST",
 VLOOKUP(H18,'C:\C-BIA\PurchaseOrder\Week\Master Files\[SGST Master.xlsx]DBF'!$A:$AW,49,FALSE),
   IF(ORDER!$D$1="IGST",
   VLOOKUP(H18,'C:\C-BIA\PurchaseOrder\Week\Master Files\[IGST Master.xlsx]DBF'!$A:$AW,49,FALSE),
   "Error")),
"")</f>
        <v/>
      </c>
      <c r="AW18">
        <f>IF(ORDER!O24&gt;0,
 IF(ORDER!$D$1="SGST",
 VLOOKUP(H18,'C:\C-BIA\PurchaseOrder\Week\Master Files\[SGST Master.xlsx]DBF'!$A:$AX,50,FALSE),
   IF(ORDER!$D$1="IGST",
   VLOOKUP(H18,'C:\C-BIA\PurchaseOrder\Week\Master Files\[IGST Master.xlsx]DBF'!$A:$AX,50,FALSE),
   "Error")),
"")</f>
        <v/>
      </c>
      <c r="AX18">
        <f>ORDER!B5</f>
        <v/>
      </c>
      <c r="AY18">
        <f>ORDER!L4</f>
        <v/>
      </c>
      <c r="AZ18">
        <f>IF(ORDER!O24&gt;0,
 IF(ORDER!$D$1="SGST",
 VLOOKUP(H18,'C:\C-BIA\PurchaseOrder\Week\Master Files\[SGST Master.xlsx]DBF'!$A:$BA,53,FALSE),
   IF(ORDER!$D$1="IGST",
   VLOOKUP(H18,'C:\C-BIA\PurchaseOrder\Week\Master Files\[IGST Master.xlsx]DBF'!$A:$BA,53,FALSE),
   "Error")),
"")</f>
        <v/>
      </c>
      <c r="BA18">
        <f>IF(ORDER!O24&gt;0,
 IF(ORDER!$D$1="SGST",
 VLOOKUP(H18,'C:\C-BIA\PurchaseOrder\Week\Master Files\[SGST Master.xlsx]DBF'!$A:$BB,54,FALSE),
   IF(ORDER!$D$1="IGST",
   VLOOKUP(H18,'C:\C-BIA\PurchaseOrder\Week\Master Files\[IGST Master.xlsx]DBF'!$A:$BB,54,FALSE),
   "Error")),
"")</f>
        <v/>
      </c>
      <c r="BB18">
        <f>IF(ORDER!O24&gt;0,
 IF(ORDER!$D$1="SGST",
 VLOOKUP(H18,'C:\C-BIA\PurchaseOrder\Week\Master Files\[SGST Master.xlsx]DBF'!$A:$BC,55,FALSE),
   IF(ORDER!$D$1="IGST",
   VLOOKUP(H18,'C:\C-BIA\PurchaseOrder\Week\Master Files\[IGST Master.xlsx]DBF'!$A:$BC,55,FALSE),
   "Error")),
"")</f>
        <v/>
      </c>
      <c r="BC18">
        <f>IF(ORDER!O24&gt;0,
 IF(ORDER!$D$1="SGST",
 VLOOKUP(H18,'C:\C-BIA\PurchaseOrder\Week\Master Files\[SGST Master.xlsx]DBF'!$A:$BD,56,FALSE),
   IF(ORDER!$D$1="IGST",
   VLOOKUP(H18,'C:\C-BIA\PurchaseOrder\Week\Master Files\[IGST Master.xlsx]DBF'!$A:$BD,56,FALSE),
   "Error")),
"")</f>
        <v/>
      </c>
      <c r="BD18">
        <f>IF(ORDER!O24&gt;0,
 IF(ORDER!$D$1="SGST",
 VLOOKUP(H18,'C:\C-BIA\PurchaseOrder\Week\Master Files\[SGST Master.xlsx]DBF'!$A:$BE,57,FALSE),
   IF(ORDER!$D$1="IGST",
   VLOOKUP(H18,'C:\C-BIA\PurchaseOrder\Week\Master Files\[IGST Master.xlsx]DBF'!$A:$BE,57,FALSE),
   "Error")),
"")</f>
        <v/>
      </c>
    </row>
    <row r="19">
      <c r="A19">
        <f>IF(ORDER!O25&gt;0,
 IF(ORDER!$D$1="SGST",
 VLOOKUP(H19,'C:\C-BIA\PurchaseOrder\Week\Master Files\[SGST Master.xlsx]DBF'!$A:$B,2,FALSE),
   IF(ORDER!$D$1="IGST",
   VLOOKUP(H19,'C:\C-BIA\PurchaseOrder\Week\Master Files\[IGST Master.xlsx]DBF'!$A:$B,2,FALSE),
   "Error")),
"Scan=0")</f>
        <v/>
      </c>
      <c r="B19">
        <f>IF(ORDER!O25&gt;0,
 IF(ORDER!$D$1="SGST",
 VLOOKUP(H19,'C:\C-BIA\PurchaseOrder\Week\Master Files\[SGST Master.xlsx]DBF'!$A:$C,3,FALSE),
   IF(ORDER!$D$1="IGST",
   VLOOKUP(H19,'C:\C-BIA\PurchaseOrder\Week\Master Files\[IGST Master.xlsx]DBF'!$A:$C,3,FALSE),
   "Error")),
"")</f>
        <v/>
      </c>
      <c r="C19">
        <f>ORDER!L4</f>
        <v/>
      </c>
      <c r="D19">
        <f>ORDER!A5</f>
        <v/>
      </c>
      <c r="E19" t="n">
        <v>0</v>
      </c>
      <c r="F19">
        <f>ORDER!C5</f>
        <v/>
      </c>
      <c r="G19">
        <f>IF(ORDER!O25&gt;0,
 IF(ORDER!$D$1="SGST",
 VLOOKUP(H19,'C:\C-BIA\PurchaseOrder\Week\Master Files\[SGST Master.xlsx]DBF'!$A:$H,8,FALSE),
   IF(ORDER!$D$1="IGST",
   VLOOKUP(H19,'C:\C-BIA\PurchaseOrder\Week\Master Files\[IGST Master.xlsx]DBF'!$A:$H,8,FALSE),
   "Error")),
"")</f>
        <v/>
      </c>
      <c r="H19">
        <f>ORDER!D25</f>
        <v/>
      </c>
      <c r="I19">
        <f>IF(ORDER!O25&gt;0,
 IF(ORDER!$D$1="SGST",
 VLOOKUP(H19,'C:\C-BIA\PurchaseOrder\Week\Master Files\[SGST Master.xlsx]DBF'!$A:$J,10,FALSE),
   IF(ORDER!$D$1="IGST",
   VLOOKUP(H19,'C:\C-BIA\PurchaseOrder\Week\Master Files\[IGST Master.xlsx]DBF'!$A:$J,10,FALSE),
   "Error")),
"")</f>
        <v/>
      </c>
      <c r="J19">
        <f>SUMIF(ORDER!$D$8:$D$22298,DBF!$H19,ORDER!$G$8:$G$22298)</f>
        <v/>
      </c>
      <c r="K19">
        <f>VLOOKUP($H19,ORDER!D:H,5,FALSE)</f>
        <v/>
      </c>
      <c r="L19">
        <f>ROUND(J19*K19,2)</f>
        <v/>
      </c>
      <c r="M19">
        <f>IF(ORDER!O25&gt;0,
 IF(ORDER!$D$1="SGST",
 VLOOKUP(H19,'C:\C-BIA\PurchaseOrder\Week\Master Files\[SGST Master.xlsx]DBF'!$A:$N,14,FALSE),
   IF(ORDER!$D$1="IGST",
   VLOOKUP(H19,'C:\C-BIA\PurchaseOrder\Week\Master Files\[IGST Master.xlsx]DBF'!$A:$N,14,FALSE),
   "Error")),
"")</f>
        <v/>
      </c>
      <c r="N19">
        <f>ROUND(L19*M19/100,2)</f>
        <v/>
      </c>
      <c r="O19">
        <f>L19-N19</f>
        <v/>
      </c>
      <c r="P19">
        <f>IF(R19="Corsetry",IF(IFERROR((O19/J19),0)&lt;1000,"CC Sales- Corsetry-Wholesale - IGST 5%","CC Sales- Corsetry-Wholesale - IGST 12%"))</f>
        <v/>
      </c>
      <c r="Q19">
        <f>IF(ORDER!O25&gt;0,
 IF(ORDER!$D$1="SGST",
 VLOOKUP(H19,'C:\C-BIA\PurchaseOrder\Week\Master Files\[SGST Master.xlsx]DBF'!$A:$R,18,FALSE),
   IF(ORDER!$D$1="IGST",
   VLOOKUP(H19,'C:\C-BIA\PurchaseOrder\Week\Master Files\[IGST Master.xlsx]DBF'!$A:$R,18,FALSE),
   "Error")),
"")</f>
        <v/>
      </c>
      <c r="R19">
        <f>IF(ORDER!O25&gt;0,
 IF(ORDER!$D$1="SGST",
 VLOOKUP(H19,'C:\C-BIA\PurchaseOrder\Week\Master Files\[SGST Master.xlsx]DBF'!$A:$S,19,FALSE),
   IF(ORDER!$D$1="IGST",
   VLOOKUP(H19,'C:\C-BIA\PurchaseOrder\Week\Master Files\[IGST Master.xlsx]DBF'!$A:$S,19,FALSE),
   "Error")),
"")</f>
        <v/>
      </c>
      <c r="S19">
        <f>IF(ORDER!O25&gt;0,
 IF(ORDER!$D$1="SGST",
 VLOOKUP(H19,'C:\C-BIA\PurchaseOrder\Week\Master Files\[SGST Master.xlsx]DBF'!$A:$T,20,FALSE),
   IF(ORDER!$D$1="IGST",
   VLOOKUP(H19,'C:\C-BIA\PurchaseOrder\Week\Master Files\[IGST Master.xlsx]DBF'!$A:$T,20,FALSE),
   "Error")),
"")</f>
        <v/>
      </c>
      <c r="T19">
        <f>IF(ORDER!O25&gt;0,
 IF(ORDER!$D$1="SGST",
 VLOOKUP(H19,'C:\C-BIA\PurchaseOrder\Week\Master Files\[SGST Master.xlsx]DBF'!$A:$U,21,FALSE),
   IF(ORDER!$D$1="IGST",
   VLOOKUP(H19,'C:\C-BIA\PurchaseOrder\Week\Master Files\[IGST Master.xlsx]DBF'!$A:$U,21,FALSE),
   "Error")),
"")</f>
        <v/>
      </c>
      <c r="U19">
        <f>IF(ORDER!O25&gt;0,
 IF(ORDER!$D$1="SGST",
 VLOOKUP(H19,'C:\C-BIA\PurchaseOrder\Week\Master Files\[SGST Master.xlsx]DBF'!$A:$V,22,FALSE),
   IF(ORDER!$D$1="IGST",
   VLOOKUP(H19,'C:\C-BIA\PurchaseOrder\Week\Master Files\[IGST Master.xlsx]DBF'!$A:$V,22,FALSE),
   "Error")),
"")</f>
        <v/>
      </c>
      <c r="V19">
        <f>IF(ORDER!O25&gt;0,
 IF(ORDER!$D$1="SGST",
 VLOOKUP(H19,'C:\C-BIA\PurchaseOrder\Week\Master Files\[SGST Master.xlsx]DBF'!$A:$W,23,FALSE),
   IF(ORDER!$D$1="IGST",
   VLOOKUP(H19,'C:\C-BIA\PurchaseOrder\Week\Master Files\[IGST Master.xlsx]DBF'!$A:$W,23,FALSE),
   "Error")),
"")</f>
        <v/>
      </c>
      <c r="W19">
        <f>IF(ORDER!O25&gt;0,
 IF(ORDER!$D$1="SGST",
 VLOOKUP(H19,'C:\C-BIA\PurchaseOrder\Week\Master Files\[SGST Master.xlsx]DBF'!$A:$X,24,FALSE),
   IF(ORDER!$D$1="IGST",
   VLOOKUP(H19,'C:\C-BIA\PurchaseOrder\Week\Master Files\[IGST Master.xlsx]DBF'!$A:$X,24,FALSE),
   "Error")),
"")</f>
        <v/>
      </c>
      <c r="X19">
        <f>IF(ORDER!O25&gt;0,
 IF(ORDER!$D$1="SGST",
 VLOOKUP(H19,'C:\C-BIA\PurchaseOrder\Week\Master Files\[SGST Master.xlsx]DBF'!$A:$Y,25,FALSE),
   IF(ORDER!$D$1="IGST",
   VLOOKUP(H19,'C:\C-BIA\PurchaseOrder\Week\Master Files\[IGST Master.xlsx]DBF'!$A:$Y,25,FALSE),
   "Error")),
"")</f>
        <v/>
      </c>
      <c r="Y19">
        <f>+O19</f>
        <v/>
      </c>
      <c r="Z19">
        <f>+J19</f>
        <v/>
      </c>
      <c r="AA19">
        <f>IF(ORDER!O25&gt;0,
 IF(ORDER!$D$1="SGST",
 VLOOKUP(H19,'C:\C-BIA\PurchaseOrder\Week\Master Files\[SGST Master.xlsx]DBF'!$A:$AB,28,FALSE),
   IF(ORDER!$D$1="IGST",
   VLOOKUP(H19,'C:\C-BIA\PurchaseOrder\Week\Master Files\[IGST Master.xlsx]DBF'!$A:$AB,28,FALSE),
   "Error")),
"")</f>
        <v/>
      </c>
      <c r="AB19">
        <f>IF(ORDER!O25&gt;0,
 IF(ORDER!$D$1="SGST",
 VLOOKUP(H19,'C:\C-BIA\PurchaseOrder\Week\Master Files\[SGST Master.xlsx]DBF'!$A:$AC,29,FALSE),
   IF(ORDER!$D$1="IGST",
   VLOOKUP(H19,'C:\C-BIA\PurchaseOrder\Week\Master Files\[IGST Master.xlsx]DBF'!$A:$AC,29,FALSE),
   "Error")),
"")</f>
        <v/>
      </c>
      <c r="AC19">
        <f>ROUND(Y19*AB19/100,2)</f>
        <v/>
      </c>
      <c r="AD19">
        <f>ROUND(SUM(Y19,0)-AC19,2)</f>
        <v/>
      </c>
      <c r="AE19" t="inlineStr"/>
      <c r="AF19" t="inlineStr"/>
      <c r="AG19" t="inlineStr"/>
      <c r="AH19" t="inlineStr"/>
      <c r="AI19" t="inlineStr"/>
      <c r="AJ19" t="inlineStr"/>
      <c r="AK19">
        <f>IF(RIGHT(P19,2)="5%","Output IGST - 5% - Tamilnadu","Output IGST - 12% - Tamilnadu")</f>
        <v/>
      </c>
      <c r="AL19">
        <f>IF(AK19="Output IGST - 12% - TamilNadu",12,5)</f>
        <v/>
      </c>
      <c r="AM19">
        <f>ROUND(SUM(AD19*AL19/100,0),2)</f>
        <v/>
      </c>
      <c r="AN19">
        <f>+AP19</f>
        <v/>
      </c>
      <c r="AO19" t="n">
        <v>0</v>
      </c>
      <c r="AP19">
        <f>+(Y19-AC19)+AM19</f>
        <v/>
      </c>
      <c r="AQ19">
        <f>IF(ORDER!O25&gt;0,
 IF(ORDER!$D$1="SGST",
 VLOOKUP(H19,'C:\C-BIA\PurchaseOrder\Week\Master Files\[SGST Master.xlsx]DBF'!$A:$AR,44,FALSE),
   IF(ORDER!$D$1="IGST",
   VLOOKUP(H19,'C:\C-BIA\PurchaseOrder\Week\Master Files\[IGST Master.xlsx]DBF'!$A:$AR,44,FALSE),
   "Error")),
"")</f>
        <v/>
      </c>
      <c r="AR19">
        <f>B19</f>
        <v/>
      </c>
      <c r="AS19">
        <f>AN19</f>
        <v/>
      </c>
      <c r="AT19">
        <f>CONCATENATE($B$2," ",$C$2," ","QTY",  " ", $Z$2)</f>
        <v/>
      </c>
      <c r="AU19">
        <f>IF(ORDER!O25&gt;0,
 IF(ORDER!$D$1="SGST",
 VLOOKUP(H19,'C:\C-BIA\PurchaseOrder\Week\Master Files\[SGST Master.xlsx]DBF'!$A:$AV,48,FALSE),
   IF(ORDER!$D$1="IGST",
   VLOOKUP(H19,'C:\C-BIA\PurchaseOrder\Week\Master Files\[IGST Master.xlsx]DBF'!$A:$AV,48,FALSE),
   "Error")),
"")</f>
        <v/>
      </c>
      <c r="AV19">
        <f>IF(ORDER!O25&gt;0,
 IF(ORDER!$D$1="SGST",
 VLOOKUP(H19,'C:\C-BIA\PurchaseOrder\Week\Master Files\[SGST Master.xlsx]DBF'!$A:$AW,49,FALSE),
   IF(ORDER!$D$1="IGST",
   VLOOKUP(H19,'C:\C-BIA\PurchaseOrder\Week\Master Files\[IGST Master.xlsx]DBF'!$A:$AW,49,FALSE),
   "Error")),
"")</f>
        <v/>
      </c>
      <c r="AW19">
        <f>IF(ORDER!O25&gt;0,
 IF(ORDER!$D$1="SGST",
 VLOOKUP(H19,'C:\C-BIA\PurchaseOrder\Week\Master Files\[SGST Master.xlsx]DBF'!$A:$AX,50,FALSE),
   IF(ORDER!$D$1="IGST",
   VLOOKUP(H19,'C:\C-BIA\PurchaseOrder\Week\Master Files\[IGST Master.xlsx]DBF'!$A:$AX,50,FALSE),
   "Error")),
"")</f>
        <v/>
      </c>
      <c r="AX19">
        <f>ORDER!B5</f>
        <v/>
      </c>
      <c r="AY19">
        <f>ORDER!L4</f>
        <v/>
      </c>
      <c r="AZ19">
        <f>IF(ORDER!O25&gt;0,
 IF(ORDER!$D$1="SGST",
 VLOOKUP(H19,'C:\C-BIA\PurchaseOrder\Week\Master Files\[SGST Master.xlsx]DBF'!$A:$BA,53,FALSE),
   IF(ORDER!$D$1="IGST",
   VLOOKUP(H19,'C:\C-BIA\PurchaseOrder\Week\Master Files\[IGST Master.xlsx]DBF'!$A:$BA,53,FALSE),
   "Error")),
"")</f>
        <v/>
      </c>
      <c r="BA19">
        <f>IF(ORDER!O25&gt;0,
 IF(ORDER!$D$1="SGST",
 VLOOKUP(H19,'C:\C-BIA\PurchaseOrder\Week\Master Files\[SGST Master.xlsx]DBF'!$A:$BB,54,FALSE),
   IF(ORDER!$D$1="IGST",
   VLOOKUP(H19,'C:\C-BIA\PurchaseOrder\Week\Master Files\[IGST Master.xlsx]DBF'!$A:$BB,54,FALSE),
   "Error")),
"")</f>
        <v/>
      </c>
      <c r="BB19">
        <f>IF(ORDER!O25&gt;0,
 IF(ORDER!$D$1="SGST",
 VLOOKUP(H19,'C:\C-BIA\PurchaseOrder\Week\Master Files\[SGST Master.xlsx]DBF'!$A:$BC,55,FALSE),
   IF(ORDER!$D$1="IGST",
   VLOOKUP(H19,'C:\C-BIA\PurchaseOrder\Week\Master Files\[IGST Master.xlsx]DBF'!$A:$BC,55,FALSE),
   "Error")),
"")</f>
        <v/>
      </c>
      <c r="BC19">
        <f>IF(ORDER!O25&gt;0,
 IF(ORDER!$D$1="SGST",
 VLOOKUP(H19,'C:\C-BIA\PurchaseOrder\Week\Master Files\[SGST Master.xlsx]DBF'!$A:$BD,56,FALSE),
   IF(ORDER!$D$1="IGST",
   VLOOKUP(H19,'C:\C-BIA\PurchaseOrder\Week\Master Files\[IGST Master.xlsx]DBF'!$A:$BD,56,FALSE),
   "Error")),
"")</f>
        <v/>
      </c>
      <c r="BD19">
        <f>IF(ORDER!O25&gt;0,
 IF(ORDER!$D$1="SGST",
 VLOOKUP(H19,'C:\C-BIA\PurchaseOrder\Week\Master Files\[SGST Master.xlsx]DBF'!$A:$BE,57,FALSE),
   IF(ORDER!$D$1="IGST",
   VLOOKUP(H19,'C:\C-BIA\PurchaseOrder\Week\Master Files\[IGST Master.xlsx]DBF'!$A:$BE,57,FALSE),
   "Error")),
"")</f>
        <v/>
      </c>
    </row>
    <row r="20">
      <c r="A20">
        <f>IF(ORDER!O26&gt;0,
 IF(ORDER!$D$1="SGST",
 VLOOKUP(H20,'C:\C-BIA\PurchaseOrder\Week\Master Files\[SGST Master.xlsx]DBF'!$A:$B,2,FALSE),
   IF(ORDER!$D$1="IGST",
   VLOOKUP(H20,'C:\C-BIA\PurchaseOrder\Week\Master Files\[IGST Master.xlsx]DBF'!$A:$B,2,FALSE),
   "Error")),
"Scan=0")</f>
        <v/>
      </c>
      <c r="B20">
        <f>IF(ORDER!O26&gt;0,
 IF(ORDER!$D$1="SGST",
 VLOOKUP(H20,'C:\C-BIA\PurchaseOrder\Week\Master Files\[SGST Master.xlsx]DBF'!$A:$C,3,FALSE),
   IF(ORDER!$D$1="IGST",
   VLOOKUP(H20,'C:\C-BIA\PurchaseOrder\Week\Master Files\[IGST Master.xlsx]DBF'!$A:$C,3,FALSE),
   "Error")),
"")</f>
        <v/>
      </c>
      <c r="C20">
        <f>ORDER!L4</f>
        <v/>
      </c>
      <c r="D20">
        <f>ORDER!A5</f>
        <v/>
      </c>
      <c r="E20" t="n">
        <v>0</v>
      </c>
      <c r="F20">
        <f>ORDER!C5</f>
        <v/>
      </c>
      <c r="G20">
        <f>IF(ORDER!O26&gt;0,
 IF(ORDER!$D$1="SGST",
 VLOOKUP(H20,'C:\C-BIA\PurchaseOrder\Week\Master Files\[SGST Master.xlsx]DBF'!$A:$H,8,FALSE),
   IF(ORDER!$D$1="IGST",
   VLOOKUP(H20,'C:\C-BIA\PurchaseOrder\Week\Master Files\[IGST Master.xlsx]DBF'!$A:$H,8,FALSE),
   "Error")),
"")</f>
        <v/>
      </c>
      <c r="H20">
        <f>ORDER!D26</f>
        <v/>
      </c>
      <c r="I20">
        <f>IF(ORDER!O26&gt;0,
 IF(ORDER!$D$1="SGST",
 VLOOKUP(H20,'C:\C-BIA\PurchaseOrder\Week\Master Files\[SGST Master.xlsx]DBF'!$A:$J,10,FALSE),
   IF(ORDER!$D$1="IGST",
   VLOOKUP(H20,'C:\C-BIA\PurchaseOrder\Week\Master Files\[IGST Master.xlsx]DBF'!$A:$J,10,FALSE),
   "Error")),
"")</f>
        <v/>
      </c>
      <c r="J20">
        <f>SUMIF(ORDER!$D$8:$D$22298,DBF!$H20,ORDER!$G$8:$G$22298)</f>
        <v/>
      </c>
      <c r="K20">
        <f>VLOOKUP($H20,ORDER!D:H,5,FALSE)</f>
        <v/>
      </c>
      <c r="L20">
        <f>ROUND(J20*K20,2)</f>
        <v/>
      </c>
      <c r="M20">
        <f>IF(ORDER!O26&gt;0,
 IF(ORDER!$D$1="SGST",
 VLOOKUP(H20,'C:\C-BIA\PurchaseOrder\Week\Master Files\[SGST Master.xlsx]DBF'!$A:$N,14,FALSE),
   IF(ORDER!$D$1="IGST",
   VLOOKUP(H20,'C:\C-BIA\PurchaseOrder\Week\Master Files\[IGST Master.xlsx]DBF'!$A:$N,14,FALSE),
   "Error")),
"")</f>
        <v/>
      </c>
      <c r="N20">
        <f>ROUND(L20*M20/100,2)</f>
        <v/>
      </c>
      <c r="O20">
        <f>L20-N20</f>
        <v/>
      </c>
      <c r="P20">
        <f>IF(R20="Corsetry",IF(IFERROR((O20/J20),0)&lt;1000,"CC Sales- Corsetry-Wholesale - IGST 5%","CC Sales- Corsetry-Wholesale - IGST 12%"))</f>
        <v/>
      </c>
      <c r="Q20">
        <f>IF(ORDER!O26&gt;0,
 IF(ORDER!$D$1="SGST",
 VLOOKUP(H20,'C:\C-BIA\PurchaseOrder\Week\Master Files\[SGST Master.xlsx]DBF'!$A:$R,18,FALSE),
   IF(ORDER!$D$1="IGST",
   VLOOKUP(H20,'C:\C-BIA\PurchaseOrder\Week\Master Files\[IGST Master.xlsx]DBF'!$A:$R,18,FALSE),
   "Error")),
"")</f>
        <v/>
      </c>
      <c r="R20">
        <f>IF(ORDER!O26&gt;0,
 IF(ORDER!$D$1="SGST",
 VLOOKUP(H20,'C:\C-BIA\PurchaseOrder\Week\Master Files\[SGST Master.xlsx]DBF'!$A:$S,19,FALSE),
   IF(ORDER!$D$1="IGST",
   VLOOKUP(H20,'C:\C-BIA\PurchaseOrder\Week\Master Files\[IGST Master.xlsx]DBF'!$A:$S,19,FALSE),
   "Error")),
"")</f>
        <v/>
      </c>
      <c r="S20">
        <f>IF(ORDER!O26&gt;0,
 IF(ORDER!$D$1="SGST",
 VLOOKUP(H20,'C:\C-BIA\PurchaseOrder\Week\Master Files\[SGST Master.xlsx]DBF'!$A:$T,20,FALSE),
   IF(ORDER!$D$1="IGST",
   VLOOKUP(H20,'C:\C-BIA\PurchaseOrder\Week\Master Files\[IGST Master.xlsx]DBF'!$A:$T,20,FALSE),
   "Error")),
"")</f>
        <v/>
      </c>
      <c r="T20">
        <f>IF(ORDER!O26&gt;0,
 IF(ORDER!$D$1="SGST",
 VLOOKUP(H20,'C:\C-BIA\PurchaseOrder\Week\Master Files\[SGST Master.xlsx]DBF'!$A:$U,21,FALSE),
   IF(ORDER!$D$1="IGST",
   VLOOKUP(H20,'C:\C-BIA\PurchaseOrder\Week\Master Files\[IGST Master.xlsx]DBF'!$A:$U,21,FALSE),
   "Error")),
"")</f>
        <v/>
      </c>
      <c r="U20">
        <f>IF(ORDER!O26&gt;0,
 IF(ORDER!$D$1="SGST",
 VLOOKUP(H20,'C:\C-BIA\PurchaseOrder\Week\Master Files\[SGST Master.xlsx]DBF'!$A:$V,22,FALSE),
   IF(ORDER!$D$1="IGST",
   VLOOKUP(H20,'C:\C-BIA\PurchaseOrder\Week\Master Files\[IGST Master.xlsx]DBF'!$A:$V,22,FALSE),
   "Error")),
"")</f>
        <v/>
      </c>
      <c r="V20">
        <f>IF(ORDER!O26&gt;0,
 IF(ORDER!$D$1="SGST",
 VLOOKUP(H20,'C:\C-BIA\PurchaseOrder\Week\Master Files\[SGST Master.xlsx]DBF'!$A:$W,23,FALSE),
   IF(ORDER!$D$1="IGST",
   VLOOKUP(H20,'C:\C-BIA\PurchaseOrder\Week\Master Files\[IGST Master.xlsx]DBF'!$A:$W,23,FALSE),
   "Error")),
"")</f>
        <v/>
      </c>
      <c r="W20">
        <f>IF(ORDER!O26&gt;0,
 IF(ORDER!$D$1="SGST",
 VLOOKUP(H20,'C:\C-BIA\PurchaseOrder\Week\Master Files\[SGST Master.xlsx]DBF'!$A:$X,24,FALSE),
   IF(ORDER!$D$1="IGST",
   VLOOKUP(H20,'C:\C-BIA\PurchaseOrder\Week\Master Files\[IGST Master.xlsx]DBF'!$A:$X,24,FALSE),
   "Error")),
"")</f>
        <v/>
      </c>
      <c r="X20">
        <f>IF(ORDER!O26&gt;0,
 IF(ORDER!$D$1="SGST",
 VLOOKUP(H20,'C:\C-BIA\PurchaseOrder\Week\Master Files\[SGST Master.xlsx]DBF'!$A:$Y,25,FALSE),
   IF(ORDER!$D$1="IGST",
   VLOOKUP(H20,'C:\C-BIA\PurchaseOrder\Week\Master Files\[IGST Master.xlsx]DBF'!$A:$Y,25,FALSE),
   "Error")),
"")</f>
        <v/>
      </c>
      <c r="Y20">
        <f>+O20</f>
        <v/>
      </c>
      <c r="Z20">
        <f>+J20</f>
        <v/>
      </c>
      <c r="AA20">
        <f>IF(ORDER!O26&gt;0,
 IF(ORDER!$D$1="SGST",
 VLOOKUP(H20,'C:\C-BIA\PurchaseOrder\Week\Master Files\[SGST Master.xlsx]DBF'!$A:$AB,28,FALSE),
   IF(ORDER!$D$1="IGST",
   VLOOKUP(H20,'C:\C-BIA\PurchaseOrder\Week\Master Files\[IGST Master.xlsx]DBF'!$A:$AB,28,FALSE),
   "Error")),
"")</f>
        <v/>
      </c>
      <c r="AB20">
        <f>IF(ORDER!O26&gt;0,
 IF(ORDER!$D$1="SGST",
 VLOOKUP(H20,'C:\C-BIA\PurchaseOrder\Week\Master Files\[SGST Master.xlsx]DBF'!$A:$AC,29,FALSE),
   IF(ORDER!$D$1="IGST",
   VLOOKUP(H20,'C:\C-BIA\PurchaseOrder\Week\Master Files\[IGST Master.xlsx]DBF'!$A:$AC,29,FALSE),
   "Error")),
"")</f>
        <v/>
      </c>
      <c r="AC20">
        <f>ROUND(Y20*AB20/100,2)</f>
        <v/>
      </c>
      <c r="AD20">
        <f>ROUND(SUM(Y20,0)-AC20,2)</f>
        <v/>
      </c>
      <c r="AE20" t="inlineStr"/>
      <c r="AF20" t="inlineStr"/>
      <c r="AG20" t="inlineStr"/>
      <c r="AH20" t="inlineStr"/>
      <c r="AI20" t="inlineStr"/>
      <c r="AJ20" t="inlineStr"/>
      <c r="AK20">
        <f>IF(RIGHT(P20,2)="5%","Output IGST - 5% - Tamilnadu","Output IGST - 12% - Tamilnadu")</f>
        <v/>
      </c>
      <c r="AL20">
        <f>IF(AK20="Output IGST - 12% - TamilNadu",12,5)</f>
        <v/>
      </c>
      <c r="AM20">
        <f>ROUND(SUM(AD20*AL20/100,0),2)</f>
        <v/>
      </c>
      <c r="AN20">
        <f>+AP20</f>
        <v/>
      </c>
      <c r="AO20" t="n">
        <v>0</v>
      </c>
      <c r="AP20">
        <f>+(Y20-AC20)+AM20</f>
        <v/>
      </c>
      <c r="AQ20">
        <f>IF(ORDER!O26&gt;0,
 IF(ORDER!$D$1="SGST",
 VLOOKUP(H20,'C:\C-BIA\PurchaseOrder\Week\Master Files\[SGST Master.xlsx]DBF'!$A:$AR,44,FALSE),
   IF(ORDER!$D$1="IGST",
   VLOOKUP(H20,'C:\C-BIA\PurchaseOrder\Week\Master Files\[IGST Master.xlsx]DBF'!$A:$AR,44,FALSE),
   "Error")),
"")</f>
        <v/>
      </c>
      <c r="AR20">
        <f>B20</f>
        <v/>
      </c>
      <c r="AS20">
        <f>AN20</f>
        <v/>
      </c>
      <c r="AT20">
        <f>CONCATENATE($B$2," ",$C$2," ","QTY",  " ", $Z$2)</f>
        <v/>
      </c>
      <c r="AU20">
        <f>IF(ORDER!O26&gt;0,
 IF(ORDER!$D$1="SGST",
 VLOOKUP(H20,'C:\C-BIA\PurchaseOrder\Week\Master Files\[SGST Master.xlsx]DBF'!$A:$AV,48,FALSE),
   IF(ORDER!$D$1="IGST",
   VLOOKUP(H20,'C:\C-BIA\PurchaseOrder\Week\Master Files\[IGST Master.xlsx]DBF'!$A:$AV,48,FALSE),
   "Error")),
"")</f>
        <v/>
      </c>
      <c r="AV20">
        <f>IF(ORDER!O26&gt;0,
 IF(ORDER!$D$1="SGST",
 VLOOKUP(H20,'C:\C-BIA\PurchaseOrder\Week\Master Files\[SGST Master.xlsx]DBF'!$A:$AW,49,FALSE),
   IF(ORDER!$D$1="IGST",
   VLOOKUP(H20,'C:\C-BIA\PurchaseOrder\Week\Master Files\[IGST Master.xlsx]DBF'!$A:$AW,49,FALSE),
   "Error")),
"")</f>
        <v/>
      </c>
      <c r="AW20">
        <f>IF(ORDER!O26&gt;0,
 IF(ORDER!$D$1="SGST",
 VLOOKUP(H20,'C:\C-BIA\PurchaseOrder\Week\Master Files\[SGST Master.xlsx]DBF'!$A:$AX,50,FALSE),
   IF(ORDER!$D$1="IGST",
   VLOOKUP(H20,'C:\C-BIA\PurchaseOrder\Week\Master Files\[IGST Master.xlsx]DBF'!$A:$AX,50,FALSE),
   "Error")),
"")</f>
        <v/>
      </c>
      <c r="AX20">
        <f>ORDER!B5</f>
        <v/>
      </c>
      <c r="AY20">
        <f>ORDER!L4</f>
        <v/>
      </c>
      <c r="AZ20">
        <f>IF(ORDER!O26&gt;0,
 IF(ORDER!$D$1="SGST",
 VLOOKUP(H20,'C:\C-BIA\PurchaseOrder\Week\Master Files\[SGST Master.xlsx]DBF'!$A:$BA,53,FALSE),
   IF(ORDER!$D$1="IGST",
   VLOOKUP(H20,'C:\C-BIA\PurchaseOrder\Week\Master Files\[IGST Master.xlsx]DBF'!$A:$BA,53,FALSE),
   "Error")),
"")</f>
        <v/>
      </c>
      <c r="BA20">
        <f>IF(ORDER!O26&gt;0,
 IF(ORDER!$D$1="SGST",
 VLOOKUP(H20,'C:\C-BIA\PurchaseOrder\Week\Master Files\[SGST Master.xlsx]DBF'!$A:$BB,54,FALSE),
   IF(ORDER!$D$1="IGST",
   VLOOKUP(H20,'C:\C-BIA\PurchaseOrder\Week\Master Files\[IGST Master.xlsx]DBF'!$A:$BB,54,FALSE),
   "Error")),
"")</f>
        <v/>
      </c>
      <c r="BB20">
        <f>IF(ORDER!O26&gt;0,
 IF(ORDER!$D$1="SGST",
 VLOOKUP(H20,'C:\C-BIA\PurchaseOrder\Week\Master Files\[SGST Master.xlsx]DBF'!$A:$BC,55,FALSE),
   IF(ORDER!$D$1="IGST",
   VLOOKUP(H20,'C:\C-BIA\PurchaseOrder\Week\Master Files\[IGST Master.xlsx]DBF'!$A:$BC,55,FALSE),
   "Error")),
"")</f>
        <v/>
      </c>
      <c r="BC20">
        <f>IF(ORDER!O26&gt;0,
 IF(ORDER!$D$1="SGST",
 VLOOKUP(H20,'C:\C-BIA\PurchaseOrder\Week\Master Files\[SGST Master.xlsx]DBF'!$A:$BD,56,FALSE),
   IF(ORDER!$D$1="IGST",
   VLOOKUP(H20,'C:\C-BIA\PurchaseOrder\Week\Master Files\[IGST Master.xlsx]DBF'!$A:$BD,56,FALSE),
   "Error")),
"")</f>
        <v/>
      </c>
      <c r="BD20">
        <f>IF(ORDER!O26&gt;0,
 IF(ORDER!$D$1="SGST",
 VLOOKUP(H20,'C:\C-BIA\PurchaseOrder\Week\Master Files\[SGST Master.xlsx]DBF'!$A:$BE,57,FALSE),
   IF(ORDER!$D$1="IGST",
   VLOOKUP(H20,'C:\C-BIA\PurchaseOrder\Week\Master Files\[IGST Master.xlsx]DBF'!$A:$BE,57,FALSE),
   "Error")),
"")</f>
        <v/>
      </c>
    </row>
    <row r="21">
      <c r="A21">
        <f>IF(ORDER!O27&gt;0,
 IF(ORDER!$D$1="SGST",
 VLOOKUP(H21,'C:\C-BIA\PurchaseOrder\Week\Master Files\[SGST Master.xlsx]DBF'!$A:$B,2,FALSE),
   IF(ORDER!$D$1="IGST",
   VLOOKUP(H21,'C:\C-BIA\PurchaseOrder\Week\Master Files\[IGST Master.xlsx]DBF'!$A:$B,2,FALSE),
   "Error")),
"Scan=0")</f>
        <v/>
      </c>
      <c r="B21">
        <f>IF(ORDER!O27&gt;0,
 IF(ORDER!$D$1="SGST",
 VLOOKUP(H21,'C:\C-BIA\PurchaseOrder\Week\Master Files\[SGST Master.xlsx]DBF'!$A:$C,3,FALSE),
   IF(ORDER!$D$1="IGST",
   VLOOKUP(H21,'C:\C-BIA\PurchaseOrder\Week\Master Files\[IGST Master.xlsx]DBF'!$A:$C,3,FALSE),
   "Error")),
"")</f>
        <v/>
      </c>
      <c r="C21">
        <f>ORDER!L4</f>
        <v/>
      </c>
      <c r="D21">
        <f>ORDER!A5</f>
        <v/>
      </c>
      <c r="E21" t="n">
        <v>0</v>
      </c>
      <c r="F21">
        <f>ORDER!C5</f>
        <v/>
      </c>
      <c r="G21">
        <f>IF(ORDER!O27&gt;0,
 IF(ORDER!$D$1="SGST",
 VLOOKUP(H21,'C:\C-BIA\PurchaseOrder\Week\Master Files\[SGST Master.xlsx]DBF'!$A:$H,8,FALSE),
   IF(ORDER!$D$1="IGST",
   VLOOKUP(H21,'C:\C-BIA\PurchaseOrder\Week\Master Files\[IGST Master.xlsx]DBF'!$A:$H,8,FALSE),
   "Error")),
"")</f>
        <v/>
      </c>
      <c r="H21">
        <f>ORDER!D27</f>
        <v/>
      </c>
      <c r="I21">
        <f>IF(ORDER!O27&gt;0,
 IF(ORDER!$D$1="SGST",
 VLOOKUP(H21,'C:\C-BIA\PurchaseOrder\Week\Master Files\[SGST Master.xlsx]DBF'!$A:$J,10,FALSE),
   IF(ORDER!$D$1="IGST",
   VLOOKUP(H21,'C:\C-BIA\PurchaseOrder\Week\Master Files\[IGST Master.xlsx]DBF'!$A:$J,10,FALSE),
   "Error")),
"")</f>
        <v/>
      </c>
      <c r="J21">
        <f>SUMIF(ORDER!$D$8:$D$22298,DBF!$H21,ORDER!$G$8:$G$22298)</f>
        <v/>
      </c>
      <c r="K21">
        <f>VLOOKUP($H21,ORDER!D:H,5,FALSE)</f>
        <v/>
      </c>
      <c r="L21">
        <f>ROUND(J21*K21,2)</f>
        <v/>
      </c>
      <c r="M21">
        <f>IF(ORDER!O27&gt;0,
 IF(ORDER!$D$1="SGST",
 VLOOKUP(H21,'C:\C-BIA\PurchaseOrder\Week\Master Files\[SGST Master.xlsx]DBF'!$A:$N,14,FALSE),
   IF(ORDER!$D$1="IGST",
   VLOOKUP(H21,'C:\C-BIA\PurchaseOrder\Week\Master Files\[IGST Master.xlsx]DBF'!$A:$N,14,FALSE),
   "Error")),
"")</f>
        <v/>
      </c>
      <c r="N21">
        <f>ROUND(L21*M21/100,2)</f>
        <v/>
      </c>
      <c r="O21">
        <f>L21-N21</f>
        <v/>
      </c>
      <c r="P21">
        <f>IF(R21="Corsetry",IF(IFERROR((O21/J21),0)&lt;1000,"CC Sales- Corsetry-Wholesale - IGST 5%","CC Sales- Corsetry-Wholesale - IGST 12%"))</f>
        <v/>
      </c>
      <c r="Q21">
        <f>IF(ORDER!O27&gt;0,
 IF(ORDER!$D$1="SGST",
 VLOOKUP(H21,'C:\C-BIA\PurchaseOrder\Week\Master Files\[SGST Master.xlsx]DBF'!$A:$R,18,FALSE),
   IF(ORDER!$D$1="IGST",
   VLOOKUP(H21,'C:\C-BIA\PurchaseOrder\Week\Master Files\[IGST Master.xlsx]DBF'!$A:$R,18,FALSE),
   "Error")),
"")</f>
        <v/>
      </c>
      <c r="R21">
        <f>IF(ORDER!O27&gt;0,
 IF(ORDER!$D$1="SGST",
 VLOOKUP(H21,'C:\C-BIA\PurchaseOrder\Week\Master Files\[SGST Master.xlsx]DBF'!$A:$S,19,FALSE),
   IF(ORDER!$D$1="IGST",
   VLOOKUP(H21,'C:\C-BIA\PurchaseOrder\Week\Master Files\[IGST Master.xlsx]DBF'!$A:$S,19,FALSE),
   "Error")),
"")</f>
        <v/>
      </c>
      <c r="S21">
        <f>IF(ORDER!O27&gt;0,
 IF(ORDER!$D$1="SGST",
 VLOOKUP(H21,'C:\C-BIA\PurchaseOrder\Week\Master Files\[SGST Master.xlsx]DBF'!$A:$T,20,FALSE),
   IF(ORDER!$D$1="IGST",
   VLOOKUP(H21,'C:\C-BIA\PurchaseOrder\Week\Master Files\[IGST Master.xlsx]DBF'!$A:$T,20,FALSE),
   "Error")),
"")</f>
        <v/>
      </c>
      <c r="T21">
        <f>IF(ORDER!O27&gt;0,
 IF(ORDER!$D$1="SGST",
 VLOOKUP(H21,'C:\C-BIA\PurchaseOrder\Week\Master Files\[SGST Master.xlsx]DBF'!$A:$U,21,FALSE),
   IF(ORDER!$D$1="IGST",
   VLOOKUP(H21,'C:\C-BIA\PurchaseOrder\Week\Master Files\[IGST Master.xlsx]DBF'!$A:$U,21,FALSE),
   "Error")),
"")</f>
        <v/>
      </c>
      <c r="U21">
        <f>IF(ORDER!O27&gt;0,
 IF(ORDER!$D$1="SGST",
 VLOOKUP(H21,'C:\C-BIA\PurchaseOrder\Week\Master Files\[SGST Master.xlsx]DBF'!$A:$V,22,FALSE),
   IF(ORDER!$D$1="IGST",
   VLOOKUP(H21,'C:\C-BIA\PurchaseOrder\Week\Master Files\[IGST Master.xlsx]DBF'!$A:$V,22,FALSE),
   "Error")),
"")</f>
        <v/>
      </c>
      <c r="V21">
        <f>IF(ORDER!O27&gt;0,
 IF(ORDER!$D$1="SGST",
 VLOOKUP(H21,'C:\C-BIA\PurchaseOrder\Week\Master Files\[SGST Master.xlsx]DBF'!$A:$W,23,FALSE),
   IF(ORDER!$D$1="IGST",
   VLOOKUP(H21,'C:\C-BIA\PurchaseOrder\Week\Master Files\[IGST Master.xlsx]DBF'!$A:$W,23,FALSE),
   "Error")),
"")</f>
        <v/>
      </c>
      <c r="W21">
        <f>IF(ORDER!O27&gt;0,
 IF(ORDER!$D$1="SGST",
 VLOOKUP(H21,'C:\C-BIA\PurchaseOrder\Week\Master Files\[SGST Master.xlsx]DBF'!$A:$X,24,FALSE),
   IF(ORDER!$D$1="IGST",
   VLOOKUP(H21,'C:\C-BIA\PurchaseOrder\Week\Master Files\[IGST Master.xlsx]DBF'!$A:$X,24,FALSE),
   "Error")),
"")</f>
        <v/>
      </c>
      <c r="X21">
        <f>IF(ORDER!O27&gt;0,
 IF(ORDER!$D$1="SGST",
 VLOOKUP(H21,'C:\C-BIA\PurchaseOrder\Week\Master Files\[SGST Master.xlsx]DBF'!$A:$Y,25,FALSE),
   IF(ORDER!$D$1="IGST",
   VLOOKUP(H21,'C:\C-BIA\PurchaseOrder\Week\Master Files\[IGST Master.xlsx]DBF'!$A:$Y,25,FALSE),
   "Error")),
"")</f>
        <v/>
      </c>
      <c r="Y21">
        <f>+O21</f>
        <v/>
      </c>
      <c r="Z21">
        <f>+J21</f>
        <v/>
      </c>
      <c r="AA21">
        <f>IF(ORDER!O27&gt;0,
 IF(ORDER!$D$1="SGST",
 VLOOKUP(H21,'C:\C-BIA\PurchaseOrder\Week\Master Files\[SGST Master.xlsx]DBF'!$A:$AB,28,FALSE),
   IF(ORDER!$D$1="IGST",
   VLOOKUP(H21,'C:\C-BIA\PurchaseOrder\Week\Master Files\[IGST Master.xlsx]DBF'!$A:$AB,28,FALSE),
   "Error")),
"")</f>
        <v/>
      </c>
      <c r="AB21">
        <f>IF(ORDER!O27&gt;0,
 IF(ORDER!$D$1="SGST",
 VLOOKUP(H21,'C:\C-BIA\PurchaseOrder\Week\Master Files\[SGST Master.xlsx]DBF'!$A:$AC,29,FALSE),
   IF(ORDER!$D$1="IGST",
   VLOOKUP(H21,'C:\C-BIA\PurchaseOrder\Week\Master Files\[IGST Master.xlsx]DBF'!$A:$AC,29,FALSE),
   "Error")),
"")</f>
        <v/>
      </c>
      <c r="AC21">
        <f>ROUND(Y21*AB21/100,2)</f>
        <v/>
      </c>
      <c r="AD21">
        <f>ROUND(SUM(Y21,0)-AC21,2)</f>
        <v/>
      </c>
      <c r="AE21" t="inlineStr"/>
      <c r="AF21" t="inlineStr"/>
      <c r="AG21" t="inlineStr"/>
      <c r="AH21" t="inlineStr"/>
      <c r="AI21" t="inlineStr"/>
      <c r="AJ21" t="inlineStr"/>
      <c r="AK21">
        <f>IF(RIGHT(P21,2)="5%","Output IGST - 5% - Tamilnadu","Output IGST - 12% - Tamilnadu")</f>
        <v/>
      </c>
      <c r="AL21">
        <f>IF(AK21="Output IGST - 12% - TamilNadu",12,5)</f>
        <v/>
      </c>
      <c r="AM21">
        <f>ROUND(SUM(AD21*AL21/100,0),2)</f>
        <v/>
      </c>
      <c r="AN21">
        <f>+AP21</f>
        <v/>
      </c>
      <c r="AO21" t="n">
        <v>0</v>
      </c>
      <c r="AP21">
        <f>+(Y21-AC21)+AM21</f>
        <v/>
      </c>
      <c r="AQ21">
        <f>IF(ORDER!O27&gt;0,
 IF(ORDER!$D$1="SGST",
 VLOOKUP(H21,'C:\C-BIA\PurchaseOrder\Week\Master Files\[SGST Master.xlsx]DBF'!$A:$AR,44,FALSE),
   IF(ORDER!$D$1="IGST",
   VLOOKUP(H21,'C:\C-BIA\PurchaseOrder\Week\Master Files\[IGST Master.xlsx]DBF'!$A:$AR,44,FALSE),
   "Error")),
"")</f>
        <v/>
      </c>
      <c r="AR21">
        <f>B21</f>
        <v/>
      </c>
      <c r="AS21">
        <f>AN21</f>
        <v/>
      </c>
      <c r="AT21">
        <f>CONCATENATE($B$2," ",$C$2," ","QTY",  " ", $Z$2)</f>
        <v/>
      </c>
      <c r="AU21">
        <f>IF(ORDER!O27&gt;0,
 IF(ORDER!$D$1="SGST",
 VLOOKUP(H21,'C:\C-BIA\PurchaseOrder\Week\Master Files\[SGST Master.xlsx]DBF'!$A:$AV,48,FALSE),
   IF(ORDER!$D$1="IGST",
   VLOOKUP(H21,'C:\C-BIA\PurchaseOrder\Week\Master Files\[IGST Master.xlsx]DBF'!$A:$AV,48,FALSE),
   "Error")),
"")</f>
        <v/>
      </c>
      <c r="AV21">
        <f>IF(ORDER!O27&gt;0,
 IF(ORDER!$D$1="SGST",
 VLOOKUP(H21,'C:\C-BIA\PurchaseOrder\Week\Master Files\[SGST Master.xlsx]DBF'!$A:$AW,49,FALSE),
   IF(ORDER!$D$1="IGST",
   VLOOKUP(H21,'C:\C-BIA\PurchaseOrder\Week\Master Files\[IGST Master.xlsx]DBF'!$A:$AW,49,FALSE),
   "Error")),
"")</f>
        <v/>
      </c>
      <c r="AW21">
        <f>IF(ORDER!O27&gt;0,
 IF(ORDER!$D$1="SGST",
 VLOOKUP(H21,'C:\C-BIA\PurchaseOrder\Week\Master Files\[SGST Master.xlsx]DBF'!$A:$AX,50,FALSE),
   IF(ORDER!$D$1="IGST",
   VLOOKUP(H21,'C:\C-BIA\PurchaseOrder\Week\Master Files\[IGST Master.xlsx]DBF'!$A:$AX,50,FALSE),
   "Error")),
"")</f>
        <v/>
      </c>
      <c r="AX21">
        <f>ORDER!B5</f>
        <v/>
      </c>
      <c r="AY21">
        <f>ORDER!L4</f>
        <v/>
      </c>
      <c r="AZ21">
        <f>IF(ORDER!O27&gt;0,
 IF(ORDER!$D$1="SGST",
 VLOOKUP(H21,'C:\C-BIA\PurchaseOrder\Week\Master Files\[SGST Master.xlsx]DBF'!$A:$BA,53,FALSE),
   IF(ORDER!$D$1="IGST",
   VLOOKUP(H21,'C:\C-BIA\PurchaseOrder\Week\Master Files\[IGST Master.xlsx]DBF'!$A:$BA,53,FALSE),
   "Error")),
"")</f>
        <v/>
      </c>
      <c r="BA21">
        <f>IF(ORDER!O27&gt;0,
 IF(ORDER!$D$1="SGST",
 VLOOKUP(H21,'C:\C-BIA\PurchaseOrder\Week\Master Files\[SGST Master.xlsx]DBF'!$A:$BB,54,FALSE),
   IF(ORDER!$D$1="IGST",
   VLOOKUP(H21,'C:\C-BIA\PurchaseOrder\Week\Master Files\[IGST Master.xlsx]DBF'!$A:$BB,54,FALSE),
   "Error")),
"")</f>
        <v/>
      </c>
      <c r="BB21">
        <f>IF(ORDER!O27&gt;0,
 IF(ORDER!$D$1="SGST",
 VLOOKUP(H21,'C:\C-BIA\PurchaseOrder\Week\Master Files\[SGST Master.xlsx]DBF'!$A:$BC,55,FALSE),
   IF(ORDER!$D$1="IGST",
   VLOOKUP(H21,'C:\C-BIA\PurchaseOrder\Week\Master Files\[IGST Master.xlsx]DBF'!$A:$BC,55,FALSE),
   "Error")),
"")</f>
        <v/>
      </c>
      <c r="BC21">
        <f>IF(ORDER!O27&gt;0,
 IF(ORDER!$D$1="SGST",
 VLOOKUP(H21,'C:\C-BIA\PurchaseOrder\Week\Master Files\[SGST Master.xlsx]DBF'!$A:$BD,56,FALSE),
   IF(ORDER!$D$1="IGST",
   VLOOKUP(H21,'C:\C-BIA\PurchaseOrder\Week\Master Files\[IGST Master.xlsx]DBF'!$A:$BD,56,FALSE),
   "Error")),
"")</f>
        <v/>
      </c>
      <c r="BD21">
        <f>IF(ORDER!O27&gt;0,
 IF(ORDER!$D$1="SGST",
 VLOOKUP(H21,'C:\C-BIA\PurchaseOrder\Week\Master Files\[SGST Master.xlsx]DBF'!$A:$BE,57,FALSE),
   IF(ORDER!$D$1="IGST",
   VLOOKUP(H21,'C:\C-BIA\PurchaseOrder\Week\Master Files\[IGST Master.xlsx]DBF'!$A:$BE,57,FALSE),
   "Error")),
"")</f>
        <v/>
      </c>
    </row>
    <row r="22">
      <c r="A22">
        <f>IF(ORDER!O28&gt;0,
 IF(ORDER!$D$1="SGST",
 VLOOKUP(H22,'C:\C-BIA\PurchaseOrder\Week\Master Files\[SGST Master.xlsx]DBF'!$A:$B,2,FALSE),
   IF(ORDER!$D$1="IGST",
   VLOOKUP(H22,'C:\C-BIA\PurchaseOrder\Week\Master Files\[IGST Master.xlsx]DBF'!$A:$B,2,FALSE),
   "Error")),
"Scan=0")</f>
        <v/>
      </c>
      <c r="B22">
        <f>IF(ORDER!O28&gt;0,
 IF(ORDER!$D$1="SGST",
 VLOOKUP(H22,'C:\C-BIA\PurchaseOrder\Week\Master Files\[SGST Master.xlsx]DBF'!$A:$C,3,FALSE),
   IF(ORDER!$D$1="IGST",
   VLOOKUP(H22,'C:\C-BIA\PurchaseOrder\Week\Master Files\[IGST Master.xlsx]DBF'!$A:$C,3,FALSE),
   "Error")),
"")</f>
        <v/>
      </c>
      <c r="C22">
        <f>ORDER!L4</f>
        <v/>
      </c>
      <c r="D22">
        <f>ORDER!A5</f>
        <v/>
      </c>
      <c r="E22" t="n">
        <v>0</v>
      </c>
      <c r="F22">
        <f>ORDER!C5</f>
        <v/>
      </c>
      <c r="G22">
        <f>IF(ORDER!O28&gt;0,
 IF(ORDER!$D$1="SGST",
 VLOOKUP(H22,'C:\C-BIA\PurchaseOrder\Week\Master Files\[SGST Master.xlsx]DBF'!$A:$H,8,FALSE),
   IF(ORDER!$D$1="IGST",
   VLOOKUP(H22,'C:\C-BIA\PurchaseOrder\Week\Master Files\[IGST Master.xlsx]DBF'!$A:$H,8,FALSE),
   "Error")),
"")</f>
        <v/>
      </c>
      <c r="H22">
        <f>ORDER!D28</f>
        <v/>
      </c>
      <c r="I22">
        <f>IF(ORDER!O28&gt;0,
 IF(ORDER!$D$1="SGST",
 VLOOKUP(H22,'C:\C-BIA\PurchaseOrder\Week\Master Files\[SGST Master.xlsx]DBF'!$A:$J,10,FALSE),
   IF(ORDER!$D$1="IGST",
   VLOOKUP(H22,'C:\C-BIA\PurchaseOrder\Week\Master Files\[IGST Master.xlsx]DBF'!$A:$J,10,FALSE),
   "Error")),
"")</f>
        <v/>
      </c>
      <c r="J22">
        <f>SUMIF(ORDER!$D$8:$D$22298,DBF!$H22,ORDER!$G$8:$G$22298)</f>
        <v/>
      </c>
      <c r="K22">
        <f>VLOOKUP($H22,ORDER!D:H,5,FALSE)</f>
        <v/>
      </c>
      <c r="L22">
        <f>ROUND(J22*K22,2)</f>
        <v/>
      </c>
      <c r="M22">
        <f>IF(ORDER!O28&gt;0,
 IF(ORDER!$D$1="SGST",
 VLOOKUP(H22,'C:\C-BIA\PurchaseOrder\Week\Master Files\[SGST Master.xlsx]DBF'!$A:$N,14,FALSE),
   IF(ORDER!$D$1="IGST",
   VLOOKUP(H22,'C:\C-BIA\PurchaseOrder\Week\Master Files\[IGST Master.xlsx]DBF'!$A:$N,14,FALSE),
   "Error")),
"")</f>
        <v/>
      </c>
      <c r="N22">
        <f>ROUND(L22*M22/100,2)</f>
        <v/>
      </c>
      <c r="O22">
        <f>L22-N22</f>
        <v/>
      </c>
      <c r="P22">
        <f>IF(R22="Corsetry",IF(IFERROR((O22/J22),0)&lt;1000,"CC Sales- Corsetry-Wholesale - IGST 5%","CC Sales- Corsetry-Wholesale - IGST 12%"))</f>
        <v/>
      </c>
      <c r="Q22">
        <f>IF(ORDER!O28&gt;0,
 IF(ORDER!$D$1="SGST",
 VLOOKUP(H22,'C:\C-BIA\PurchaseOrder\Week\Master Files\[SGST Master.xlsx]DBF'!$A:$R,18,FALSE),
   IF(ORDER!$D$1="IGST",
   VLOOKUP(H22,'C:\C-BIA\PurchaseOrder\Week\Master Files\[IGST Master.xlsx]DBF'!$A:$R,18,FALSE),
   "Error")),
"")</f>
        <v/>
      </c>
      <c r="R22">
        <f>IF(ORDER!O28&gt;0,
 IF(ORDER!$D$1="SGST",
 VLOOKUP(H22,'C:\C-BIA\PurchaseOrder\Week\Master Files\[SGST Master.xlsx]DBF'!$A:$S,19,FALSE),
   IF(ORDER!$D$1="IGST",
   VLOOKUP(H22,'C:\C-BIA\PurchaseOrder\Week\Master Files\[IGST Master.xlsx]DBF'!$A:$S,19,FALSE),
   "Error")),
"")</f>
        <v/>
      </c>
      <c r="S22">
        <f>IF(ORDER!O28&gt;0,
 IF(ORDER!$D$1="SGST",
 VLOOKUP(H22,'C:\C-BIA\PurchaseOrder\Week\Master Files\[SGST Master.xlsx]DBF'!$A:$T,20,FALSE),
   IF(ORDER!$D$1="IGST",
   VLOOKUP(H22,'C:\C-BIA\PurchaseOrder\Week\Master Files\[IGST Master.xlsx]DBF'!$A:$T,20,FALSE),
   "Error")),
"")</f>
        <v/>
      </c>
      <c r="T22">
        <f>IF(ORDER!O28&gt;0,
 IF(ORDER!$D$1="SGST",
 VLOOKUP(H22,'C:\C-BIA\PurchaseOrder\Week\Master Files\[SGST Master.xlsx]DBF'!$A:$U,21,FALSE),
   IF(ORDER!$D$1="IGST",
   VLOOKUP(H22,'C:\C-BIA\PurchaseOrder\Week\Master Files\[IGST Master.xlsx]DBF'!$A:$U,21,FALSE),
   "Error")),
"")</f>
        <v/>
      </c>
      <c r="U22">
        <f>IF(ORDER!O28&gt;0,
 IF(ORDER!$D$1="SGST",
 VLOOKUP(H22,'C:\C-BIA\PurchaseOrder\Week\Master Files\[SGST Master.xlsx]DBF'!$A:$V,22,FALSE),
   IF(ORDER!$D$1="IGST",
   VLOOKUP(H22,'C:\C-BIA\PurchaseOrder\Week\Master Files\[IGST Master.xlsx]DBF'!$A:$V,22,FALSE),
   "Error")),
"")</f>
        <v/>
      </c>
      <c r="V22">
        <f>IF(ORDER!O28&gt;0,
 IF(ORDER!$D$1="SGST",
 VLOOKUP(H22,'C:\C-BIA\PurchaseOrder\Week\Master Files\[SGST Master.xlsx]DBF'!$A:$W,23,FALSE),
   IF(ORDER!$D$1="IGST",
   VLOOKUP(H22,'C:\C-BIA\PurchaseOrder\Week\Master Files\[IGST Master.xlsx]DBF'!$A:$W,23,FALSE),
   "Error")),
"")</f>
        <v/>
      </c>
      <c r="W22">
        <f>IF(ORDER!O28&gt;0,
 IF(ORDER!$D$1="SGST",
 VLOOKUP(H22,'C:\C-BIA\PurchaseOrder\Week\Master Files\[SGST Master.xlsx]DBF'!$A:$X,24,FALSE),
   IF(ORDER!$D$1="IGST",
   VLOOKUP(H22,'C:\C-BIA\PurchaseOrder\Week\Master Files\[IGST Master.xlsx]DBF'!$A:$X,24,FALSE),
   "Error")),
"")</f>
        <v/>
      </c>
      <c r="X22">
        <f>IF(ORDER!O28&gt;0,
 IF(ORDER!$D$1="SGST",
 VLOOKUP(H22,'C:\C-BIA\PurchaseOrder\Week\Master Files\[SGST Master.xlsx]DBF'!$A:$Y,25,FALSE),
   IF(ORDER!$D$1="IGST",
   VLOOKUP(H22,'C:\C-BIA\PurchaseOrder\Week\Master Files\[IGST Master.xlsx]DBF'!$A:$Y,25,FALSE),
   "Error")),
"")</f>
        <v/>
      </c>
      <c r="Y22">
        <f>+O22</f>
        <v/>
      </c>
      <c r="Z22">
        <f>+J22</f>
        <v/>
      </c>
      <c r="AA22">
        <f>IF(ORDER!O28&gt;0,
 IF(ORDER!$D$1="SGST",
 VLOOKUP(H22,'C:\C-BIA\PurchaseOrder\Week\Master Files\[SGST Master.xlsx]DBF'!$A:$AB,28,FALSE),
   IF(ORDER!$D$1="IGST",
   VLOOKUP(H22,'C:\C-BIA\PurchaseOrder\Week\Master Files\[IGST Master.xlsx]DBF'!$A:$AB,28,FALSE),
   "Error")),
"")</f>
        <v/>
      </c>
      <c r="AB22">
        <f>IF(ORDER!O28&gt;0,
 IF(ORDER!$D$1="SGST",
 VLOOKUP(H22,'C:\C-BIA\PurchaseOrder\Week\Master Files\[SGST Master.xlsx]DBF'!$A:$AC,29,FALSE),
   IF(ORDER!$D$1="IGST",
   VLOOKUP(H22,'C:\C-BIA\PurchaseOrder\Week\Master Files\[IGST Master.xlsx]DBF'!$A:$AC,29,FALSE),
   "Error")),
"")</f>
        <v/>
      </c>
      <c r="AC22">
        <f>ROUND(Y22*AB22/100,2)</f>
        <v/>
      </c>
      <c r="AD22">
        <f>ROUND(SUM(Y22,0)-AC22,2)</f>
        <v/>
      </c>
      <c r="AE22" t="inlineStr"/>
      <c r="AF22" t="inlineStr"/>
      <c r="AG22" t="inlineStr"/>
      <c r="AH22" t="inlineStr"/>
      <c r="AI22" t="inlineStr"/>
      <c r="AJ22" t="inlineStr"/>
      <c r="AK22">
        <f>IF(RIGHT(P22,2)="5%","Output IGST - 5% - Tamilnadu","Output IGST - 12% - Tamilnadu")</f>
        <v/>
      </c>
      <c r="AL22">
        <f>IF(AK22="Output IGST - 12% - TamilNadu",12,5)</f>
        <v/>
      </c>
      <c r="AM22">
        <f>ROUND(SUM(AD22*AL22/100,0),2)</f>
        <v/>
      </c>
      <c r="AN22">
        <f>+AP22</f>
        <v/>
      </c>
      <c r="AO22" t="n">
        <v>0</v>
      </c>
      <c r="AP22">
        <f>+(Y22-AC22)+AM22</f>
        <v/>
      </c>
      <c r="AQ22">
        <f>IF(ORDER!O28&gt;0,
 IF(ORDER!$D$1="SGST",
 VLOOKUP(H22,'C:\C-BIA\PurchaseOrder\Week\Master Files\[SGST Master.xlsx]DBF'!$A:$AR,44,FALSE),
   IF(ORDER!$D$1="IGST",
   VLOOKUP(H22,'C:\C-BIA\PurchaseOrder\Week\Master Files\[IGST Master.xlsx]DBF'!$A:$AR,44,FALSE),
   "Error")),
"")</f>
        <v/>
      </c>
      <c r="AR22">
        <f>B22</f>
        <v/>
      </c>
      <c r="AS22">
        <f>AN22</f>
        <v/>
      </c>
      <c r="AT22">
        <f>CONCATENATE($B$2," ",$C$2," ","QTY",  " ", $Z$2)</f>
        <v/>
      </c>
      <c r="AU22">
        <f>IF(ORDER!O28&gt;0,
 IF(ORDER!$D$1="SGST",
 VLOOKUP(H22,'C:\C-BIA\PurchaseOrder\Week\Master Files\[SGST Master.xlsx]DBF'!$A:$AV,48,FALSE),
   IF(ORDER!$D$1="IGST",
   VLOOKUP(H22,'C:\C-BIA\PurchaseOrder\Week\Master Files\[IGST Master.xlsx]DBF'!$A:$AV,48,FALSE),
   "Error")),
"")</f>
        <v/>
      </c>
      <c r="AV22">
        <f>IF(ORDER!O28&gt;0,
 IF(ORDER!$D$1="SGST",
 VLOOKUP(H22,'C:\C-BIA\PurchaseOrder\Week\Master Files\[SGST Master.xlsx]DBF'!$A:$AW,49,FALSE),
   IF(ORDER!$D$1="IGST",
   VLOOKUP(H22,'C:\C-BIA\PurchaseOrder\Week\Master Files\[IGST Master.xlsx]DBF'!$A:$AW,49,FALSE),
   "Error")),
"")</f>
        <v/>
      </c>
      <c r="AW22">
        <f>IF(ORDER!O28&gt;0,
 IF(ORDER!$D$1="SGST",
 VLOOKUP(H22,'C:\C-BIA\PurchaseOrder\Week\Master Files\[SGST Master.xlsx]DBF'!$A:$AX,50,FALSE),
   IF(ORDER!$D$1="IGST",
   VLOOKUP(H22,'C:\C-BIA\PurchaseOrder\Week\Master Files\[IGST Master.xlsx]DBF'!$A:$AX,50,FALSE),
   "Error")),
"")</f>
        <v/>
      </c>
      <c r="AX22">
        <f>ORDER!B5</f>
        <v/>
      </c>
      <c r="AY22">
        <f>ORDER!L4</f>
        <v/>
      </c>
      <c r="AZ22">
        <f>IF(ORDER!O28&gt;0,
 IF(ORDER!$D$1="SGST",
 VLOOKUP(H22,'C:\C-BIA\PurchaseOrder\Week\Master Files\[SGST Master.xlsx]DBF'!$A:$BA,53,FALSE),
   IF(ORDER!$D$1="IGST",
   VLOOKUP(H22,'C:\C-BIA\PurchaseOrder\Week\Master Files\[IGST Master.xlsx]DBF'!$A:$BA,53,FALSE),
   "Error")),
"")</f>
        <v/>
      </c>
      <c r="BA22">
        <f>IF(ORDER!O28&gt;0,
 IF(ORDER!$D$1="SGST",
 VLOOKUP(H22,'C:\C-BIA\PurchaseOrder\Week\Master Files\[SGST Master.xlsx]DBF'!$A:$BB,54,FALSE),
   IF(ORDER!$D$1="IGST",
   VLOOKUP(H22,'C:\C-BIA\PurchaseOrder\Week\Master Files\[IGST Master.xlsx]DBF'!$A:$BB,54,FALSE),
   "Error")),
"")</f>
        <v/>
      </c>
      <c r="BB22">
        <f>IF(ORDER!O28&gt;0,
 IF(ORDER!$D$1="SGST",
 VLOOKUP(H22,'C:\C-BIA\PurchaseOrder\Week\Master Files\[SGST Master.xlsx]DBF'!$A:$BC,55,FALSE),
   IF(ORDER!$D$1="IGST",
   VLOOKUP(H22,'C:\C-BIA\PurchaseOrder\Week\Master Files\[IGST Master.xlsx]DBF'!$A:$BC,55,FALSE),
   "Error")),
"")</f>
        <v/>
      </c>
      <c r="BC22">
        <f>IF(ORDER!O28&gt;0,
 IF(ORDER!$D$1="SGST",
 VLOOKUP(H22,'C:\C-BIA\PurchaseOrder\Week\Master Files\[SGST Master.xlsx]DBF'!$A:$BD,56,FALSE),
   IF(ORDER!$D$1="IGST",
   VLOOKUP(H22,'C:\C-BIA\PurchaseOrder\Week\Master Files\[IGST Master.xlsx]DBF'!$A:$BD,56,FALSE),
   "Error")),
"")</f>
        <v/>
      </c>
      <c r="BD22">
        <f>IF(ORDER!O28&gt;0,
 IF(ORDER!$D$1="SGST",
 VLOOKUP(H22,'C:\C-BIA\PurchaseOrder\Week\Master Files\[SGST Master.xlsx]DBF'!$A:$BE,57,FALSE),
   IF(ORDER!$D$1="IGST",
   VLOOKUP(H22,'C:\C-BIA\PurchaseOrder\Week\Master Files\[IGST Master.xlsx]DBF'!$A:$BE,57,FALSE),
   "Error")),
"")</f>
        <v/>
      </c>
    </row>
    <row r="23">
      <c r="A23">
        <f>IF(ORDER!O29&gt;0,
 IF(ORDER!$D$1="SGST",
 VLOOKUP(H23,'C:\C-BIA\PurchaseOrder\Week\Master Files\[SGST Master.xlsx]DBF'!$A:$B,2,FALSE),
   IF(ORDER!$D$1="IGST",
   VLOOKUP(H23,'C:\C-BIA\PurchaseOrder\Week\Master Files\[IGST Master.xlsx]DBF'!$A:$B,2,FALSE),
   "Error")),
"Scan=0")</f>
        <v/>
      </c>
      <c r="B23">
        <f>IF(ORDER!O29&gt;0,
 IF(ORDER!$D$1="SGST",
 VLOOKUP(H23,'C:\C-BIA\PurchaseOrder\Week\Master Files\[SGST Master.xlsx]DBF'!$A:$C,3,FALSE),
   IF(ORDER!$D$1="IGST",
   VLOOKUP(H23,'C:\C-BIA\PurchaseOrder\Week\Master Files\[IGST Master.xlsx]DBF'!$A:$C,3,FALSE),
   "Error")),
"")</f>
        <v/>
      </c>
      <c r="C23">
        <f>ORDER!L4</f>
        <v/>
      </c>
      <c r="D23">
        <f>ORDER!A5</f>
        <v/>
      </c>
      <c r="E23" t="n">
        <v>0</v>
      </c>
      <c r="F23">
        <f>ORDER!C5</f>
        <v/>
      </c>
      <c r="G23">
        <f>IF(ORDER!O29&gt;0,
 IF(ORDER!$D$1="SGST",
 VLOOKUP(H23,'C:\C-BIA\PurchaseOrder\Week\Master Files\[SGST Master.xlsx]DBF'!$A:$H,8,FALSE),
   IF(ORDER!$D$1="IGST",
   VLOOKUP(H23,'C:\C-BIA\PurchaseOrder\Week\Master Files\[IGST Master.xlsx]DBF'!$A:$H,8,FALSE),
   "Error")),
"")</f>
        <v/>
      </c>
      <c r="H23">
        <f>ORDER!D29</f>
        <v/>
      </c>
      <c r="I23">
        <f>IF(ORDER!O29&gt;0,
 IF(ORDER!$D$1="SGST",
 VLOOKUP(H23,'C:\C-BIA\PurchaseOrder\Week\Master Files\[SGST Master.xlsx]DBF'!$A:$J,10,FALSE),
   IF(ORDER!$D$1="IGST",
   VLOOKUP(H23,'C:\C-BIA\PurchaseOrder\Week\Master Files\[IGST Master.xlsx]DBF'!$A:$J,10,FALSE),
   "Error")),
"")</f>
        <v/>
      </c>
      <c r="J23">
        <f>SUMIF(ORDER!$D$8:$D$22298,DBF!$H23,ORDER!$G$8:$G$22298)</f>
        <v/>
      </c>
      <c r="K23">
        <f>VLOOKUP($H23,ORDER!D:H,5,FALSE)</f>
        <v/>
      </c>
      <c r="L23">
        <f>ROUND(J23*K23,2)</f>
        <v/>
      </c>
      <c r="M23">
        <f>IF(ORDER!O29&gt;0,
 IF(ORDER!$D$1="SGST",
 VLOOKUP(H23,'C:\C-BIA\PurchaseOrder\Week\Master Files\[SGST Master.xlsx]DBF'!$A:$N,14,FALSE),
   IF(ORDER!$D$1="IGST",
   VLOOKUP(H23,'C:\C-BIA\PurchaseOrder\Week\Master Files\[IGST Master.xlsx]DBF'!$A:$N,14,FALSE),
   "Error")),
"")</f>
        <v/>
      </c>
      <c r="N23">
        <f>ROUND(L23*M23/100,2)</f>
        <v/>
      </c>
      <c r="O23">
        <f>L23-N23</f>
        <v/>
      </c>
      <c r="P23">
        <f>IF(R23="Corsetry",IF(IFERROR((O23/J23),0)&lt;1000,"CC Sales- Corsetry-Wholesale - IGST 5%","CC Sales- Corsetry-Wholesale - IGST 12%"))</f>
        <v/>
      </c>
      <c r="Q23">
        <f>IF(ORDER!O29&gt;0,
 IF(ORDER!$D$1="SGST",
 VLOOKUP(H23,'C:\C-BIA\PurchaseOrder\Week\Master Files\[SGST Master.xlsx]DBF'!$A:$R,18,FALSE),
   IF(ORDER!$D$1="IGST",
   VLOOKUP(H23,'C:\C-BIA\PurchaseOrder\Week\Master Files\[IGST Master.xlsx]DBF'!$A:$R,18,FALSE),
   "Error")),
"")</f>
        <v/>
      </c>
      <c r="R23">
        <f>IF(ORDER!O29&gt;0,
 IF(ORDER!$D$1="SGST",
 VLOOKUP(H23,'C:\C-BIA\PurchaseOrder\Week\Master Files\[SGST Master.xlsx]DBF'!$A:$S,19,FALSE),
   IF(ORDER!$D$1="IGST",
   VLOOKUP(H23,'C:\C-BIA\PurchaseOrder\Week\Master Files\[IGST Master.xlsx]DBF'!$A:$S,19,FALSE),
   "Error")),
"")</f>
        <v/>
      </c>
      <c r="S23">
        <f>IF(ORDER!O29&gt;0,
 IF(ORDER!$D$1="SGST",
 VLOOKUP(H23,'C:\C-BIA\PurchaseOrder\Week\Master Files\[SGST Master.xlsx]DBF'!$A:$T,20,FALSE),
   IF(ORDER!$D$1="IGST",
   VLOOKUP(H23,'C:\C-BIA\PurchaseOrder\Week\Master Files\[IGST Master.xlsx]DBF'!$A:$T,20,FALSE),
   "Error")),
"")</f>
        <v/>
      </c>
      <c r="T23">
        <f>IF(ORDER!O29&gt;0,
 IF(ORDER!$D$1="SGST",
 VLOOKUP(H23,'C:\C-BIA\PurchaseOrder\Week\Master Files\[SGST Master.xlsx]DBF'!$A:$U,21,FALSE),
   IF(ORDER!$D$1="IGST",
   VLOOKUP(H23,'C:\C-BIA\PurchaseOrder\Week\Master Files\[IGST Master.xlsx]DBF'!$A:$U,21,FALSE),
   "Error")),
"")</f>
        <v/>
      </c>
      <c r="U23">
        <f>IF(ORDER!O29&gt;0,
 IF(ORDER!$D$1="SGST",
 VLOOKUP(H23,'C:\C-BIA\PurchaseOrder\Week\Master Files\[SGST Master.xlsx]DBF'!$A:$V,22,FALSE),
   IF(ORDER!$D$1="IGST",
   VLOOKUP(H23,'C:\C-BIA\PurchaseOrder\Week\Master Files\[IGST Master.xlsx]DBF'!$A:$V,22,FALSE),
   "Error")),
"")</f>
        <v/>
      </c>
      <c r="V23">
        <f>IF(ORDER!O29&gt;0,
 IF(ORDER!$D$1="SGST",
 VLOOKUP(H23,'C:\C-BIA\PurchaseOrder\Week\Master Files\[SGST Master.xlsx]DBF'!$A:$W,23,FALSE),
   IF(ORDER!$D$1="IGST",
   VLOOKUP(H23,'C:\C-BIA\PurchaseOrder\Week\Master Files\[IGST Master.xlsx]DBF'!$A:$W,23,FALSE),
   "Error")),
"")</f>
        <v/>
      </c>
      <c r="W23">
        <f>IF(ORDER!O29&gt;0,
 IF(ORDER!$D$1="SGST",
 VLOOKUP(H23,'C:\C-BIA\PurchaseOrder\Week\Master Files\[SGST Master.xlsx]DBF'!$A:$X,24,FALSE),
   IF(ORDER!$D$1="IGST",
   VLOOKUP(H23,'C:\C-BIA\PurchaseOrder\Week\Master Files\[IGST Master.xlsx]DBF'!$A:$X,24,FALSE),
   "Error")),
"")</f>
        <v/>
      </c>
      <c r="X23">
        <f>IF(ORDER!O29&gt;0,
 IF(ORDER!$D$1="SGST",
 VLOOKUP(H23,'C:\C-BIA\PurchaseOrder\Week\Master Files\[SGST Master.xlsx]DBF'!$A:$Y,25,FALSE),
   IF(ORDER!$D$1="IGST",
   VLOOKUP(H23,'C:\C-BIA\PurchaseOrder\Week\Master Files\[IGST Master.xlsx]DBF'!$A:$Y,25,FALSE),
   "Error")),
"")</f>
        <v/>
      </c>
      <c r="Y23">
        <f>+O23</f>
        <v/>
      </c>
      <c r="Z23">
        <f>+J23</f>
        <v/>
      </c>
      <c r="AA23">
        <f>IF(ORDER!O29&gt;0,
 IF(ORDER!$D$1="SGST",
 VLOOKUP(H23,'C:\C-BIA\PurchaseOrder\Week\Master Files\[SGST Master.xlsx]DBF'!$A:$AB,28,FALSE),
   IF(ORDER!$D$1="IGST",
   VLOOKUP(H23,'C:\C-BIA\PurchaseOrder\Week\Master Files\[IGST Master.xlsx]DBF'!$A:$AB,28,FALSE),
   "Error")),
"")</f>
        <v/>
      </c>
      <c r="AB23">
        <f>IF(ORDER!O29&gt;0,
 IF(ORDER!$D$1="SGST",
 VLOOKUP(H23,'C:\C-BIA\PurchaseOrder\Week\Master Files\[SGST Master.xlsx]DBF'!$A:$AC,29,FALSE),
   IF(ORDER!$D$1="IGST",
   VLOOKUP(H23,'C:\C-BIA\PurchaseOrder\Week\Master Files\[IGST Master.xlsx]DBF'!$A:$AC,29,FALSE),
   "Error")),
"")</f>
        <v/>
      </c>
      <c r="AC23">
        <f>ROUND(Y23*AB23/100,2)</f>
        <v/>
      </c>
      <c r="AD23">
        <f>ROUND(SUM(Y23,0)-AC23,2)</f>
        <v/>
      </c>
      <c r="AE23" t="inlineStr"/>
      <c r="AF23" t="inlineStr"/>
      <c r="AG23" t="inlineStr"/>
      <c r="AH23" t="inlineStr"/>
      <c r="AI23" t="inlineStr"/>
      <c r="AJ23" t="inlineStr"/>
      <c r="AK23">
        <f>IF(RIGHT(P23,2)="5%","Output IGST - 5% - Tamilnadu","Output IGST - 12% - Tamilnadu")</f>
        <v/>
      </c>
      <c r="AL23">
        <f>IF(AK23="Output IGST - 12% - TamilNadu",12,5)</f>
        <v/>
      </c>
      <c r="AM23">
        <f>ROUND(SUM(AD23*AL23/100,0),2)</f>
        <v/>
      </c>
      <c r="AN23">
        <f>+AP23</f>
        <v/>
      </c>
      <c r="AO23" t="n">
        <v>0</v>
      </c>
      <c r="AP23">
        <f>+(Y23-AC23)+AM23</f>
        <v/>
      </c>
      <c r="AQ23">
        <f>IF(ORDER!O29&gt;0,
 IF(ORDER!$D$1="SGST",
 VLOOKUP(H23,'C:\C-BIA\PurchaseOrder\Week\Master Files\[SGST Master.xlsx]DBF'!$A:$AR,44,FALSE),
   IF(ORDER!$D$1="IGST",
   VLOOKUP(H23,'C:\C-BIA\PurchaseOrder\Week\Master Files\[IGST Master.xlsx]DBF'!$A:$AR,44,FALSE),
   "Error")),
"")</f>
        <v/>
      </c>
      <c r="AR23">
        <f>B23</f>
        <v/>
      </c>
      <c r="AS23">
        <f>AN23</f>
        <v/>
      </c>
      <c r="AT23">
        <f>CONCATENATE($B$2," ",$C$2," ","QTY",  " ", $Z$2)</f>
        <v/>
      </c>
      <c r="AU23">
        <f>IF(ORDER!O29&gt;0,
 IF(ORDER!$D$1="SGST",
 VLOOKUP(H23,'C:\C-BIA\PurchaseOrder\Week\Master Files\[SGST Master.xlsx]DBF'!$A:$AV,48,FALSE),
   IF(ORDER!$D$1="IGST",
   VLOOKUP(H23,'C:\C-BIA\PurchaseOrder\Week\Master Files\[IGST Master.xlsx]DBF'!$A:$AV,48,FALSE),
   "Error")),
"")</f>
        <v/>
      </c>
      <c r="AV23">
        <f>IF(ORDER!O29&gt;0,
 IF(ORDER!$D$1="SGST",
 VLOOKUP(H23,'C:\C-BIA\PurchaseOrder\Week\Master Files\[SGST Master.xlsx]DBF'!$A:$AW,49,FALSE),
   IF(ORDER!$D$1="IGST",
   VLOOKUP(H23,'C:\C-BIA\PurchaseOrder\Week\Master Files\[IGST Master.xlsx]DBF'!$A:$AW,49,FALSE),
   "Error")),
"")</f>
        <v/>
      </c>
      <c r="AW23">
        <f>IF(ORDER!O29&gt;0,
 IF(ORDER!$D$1="SGST",
 VLOOKUP(H23,'C:\C-BIA\PurchaseOrder\Week\Master Files\[SGST Master.xlsx]DBF'!$A:$AX,50,FALSE),
   IF(ORDER!$D$1="IGST",
   VLOOKUP(H23,'C:\C-BIA\PurchaseOrder\Week\Master Files\[IGST Master.xlsx]DBF'!$A:$AX,50,FALSE),
   "Error")),
"")</f>
        <v/>
      </c>
      <c r="AX23">
        <f>ORDER!B5</f>
        <v/>
      </c>
      <c r="AY23">
        <f>ORDER!L4</f>
        <v/>
      </c>
      <c r="AZ23">
        <f>IF(ORDER!O29&gt;0,
 IF(ORDER!$D$1="SGST",
 VLOOKUP(H23,'C:\C-BIA\PurchaseOrder\Week\Master Files\[SGST Master.xlsx]DBF'!$A:$BA,53,FALSE),
   IF(ORDER!$D$1="IGST",
   VLOOKUP(H23,'C:\C-BIA\PurchaseOrder\Week\Master Files\[IGST Master.xlsx]DBF'!$A:$BA,53,FALSE),
   "Error")),
"")</f>
        <v/>
      </c>
      <c r="BA23">
        <f>IF(ORDER!O29&gt;0,
 IF(ORDER!$D$1="SGST",
 VLOOKUP(H23,'C:\C-BIA\PurchaseOrder\Week\Master Files\[SGST Master.xlsx]DBF'!$A:$BB,54,FALSE),
   IF(ORDER!$D$1="IGST",
   VLOOKUP(H23,'C:\C-BIA\PurchaseOrder\Week\Master Files\[IGST Master.xlsx]DBF'!$A:$BB,54,FALSE),
   "Error")),
"")</f>
        <v/>
      </c>
      <c r="BB23">
        <f>IF(ORDER!O29&gt;0,
 IF(ORDER!$D$1="SGST",
 VLOOKUP(H23,'C:\C-BIA\PurchaseOrder\Week\Master Files\[SGST Master.xlsx]DBF'!$A:$BC,55,FALSE),
   IF(ORDER!$D$1="IGST",
   VLOOKUP(H23,'C:\C-BIA\PurchaseOrder\Week\Master Files\[IGST Master.xlsx]DBF'!$A:$BC,55,FALSE),
   "Error")),
"")</f>
        <v/>
      </c>
      <c r="BC23">
        <f>IF(ORDER!O29&gt;0,
 IF(ORDER!$D$1="SGST",
 VLOOKUP(H23,'C:\C-BIA\PurchaseOrder\Week\Master Files\[SGST Master.xlsx]DBF'!$A:$BD,56,FALSE),
   IF(ORDER!$D$1="IGST",
   VLOOKUP(H23,'C:\C-BIA\PurchaseOrder\Week\Master Files\[IGST Master.xlsx]DBF'!$A:$BD,56,FALSE),
   "Error")),
"")</f>
        <v/>
      </c>
      <c r="BD23">
        <f>IF(ORDER!O29&gt;0,
 IF(ORDER!$D$1="SGST",
 VLOOKUP(H23,'C:\C-BIA\PurchaseOrder\Week\Master Files\[SGST Master.xlsx]DBF'!$A:$BE,57,FALSE),
   IF(ORDER!$D$1="IGST",
   VLOOKUP(H23,'C:\C-BIA\PurchaseOrder\Week\Master Files\[IGST Master.xlsx]DBF'!$A:$BE,57,FALSE),
   "Error")),
"")</f>
        <v/>
      </c>
    </row>
    <row r="24">
      <c r="A24">
        <f>IF(ORDER!O30&gt;0,
 IF(ORDER!$D$1="SGST",
 VLOOKUP(H24,'C:\C-BIA\PurchaseOrder\Week\Master Files\[SGST Master.xlsx]DBF'!$A:$B,2,FALSE),
   IF(ORDER!$D$1="IGST",
   VLOOKUP(H24,'C:\C-BIA\PurchaseOrder\Week\Master Files\[IGST Master.xlsx]DBF'!$A:$B,2,FALSE),
   "Error")),
"Scan=0")</f>
        <v/>
      </c>
      <c r="B24">
        <f>IF(ORDER!O30&gt;0,
 IF(ORDER!$D$1="SGST",
 VLOOKUP(H24,'C:\C-BIA\PurchaseOrder\Week\Master Files\[SGST Master.xlsx]DBF'!$A:$C,3,FALSE),
   IF(ORDER!$D$1="IGST",
   VLOOKUP(H24,'C:\C-BIA\PurchaseOrder\Week\Master Files\[IGST Master.xlsx]DBF'!$A:$C,3,FALSE),
   "Error")),
"")</f>
        <v/>
      </c>
      <c r="C24">
        <f>ORDER!L4</f>
        <v/>
      </c>
      <c r="D24">
        <f>ORDER!A5</f>
        <v/>
      </c>
      <c r="E24" t="n">
        <v>0</v>
      </c>
      <c r="F24">
        <f>ORDER!C5</f>
        <v/>
      </c>
      <c r="G24">
        <f>IF(ORDER!O30&gt;0,
 IF(ORDER!$D$1="SGST",
 VLOOKUP(H24,'C:\C-BIA\PurchaseOrder\Week\Master Files\[SGST Master.xlsx]DBF'!$A:$H,8,FALSE),
   IF(ORDER!$D$1="IGST",
   VLOOKUP(H24,'C:\C-BIA\PurchaseOrder\Week\Master Files\[IGST Master.xlsx]DBF'!$A:$H,8,FALSE),
   "Error")),
"")</f>
        <v/>
      </c>
      <c r="H24">
        <f>ORDER!D30</f>
        <v/>
      </c>
      <c r="I24">
        <f>IF(ORDER!O30&gt;0,
 IF(ORDER!$D$1="SGST",
 VLOOKUP(H24,'C:\C-BIA\PurchaseOrder\Week\Master Files\[SGST Master.xlsx]DBF'!$A:$J,10,FALSE),
   IF(ORDER!$D$1="IGST",
   VLOOKUP(H24,'C:\C-BIA\PurchaseOrder\Week\Master Files\[IGST Master.xlsx]DBF'!$A:$J,10,FALSE),
   "Error")),
"")</f>
        <v/>
      </c>
      <c r="J24">
        <f>SUMIF(ORDER!$D$8:$D$22298,DBF!$H24,ORDER!$G$8:$G$22298)</f>
        <v/>
      </c>
      <c r="K24">
        <f>VLOOKUP($H24,ORDER!D:H,5,FALSE)</f>
        <v/>
      </c>
      <c r="L24">
        <f>ROUND(J24*K24,2)</f>
        <v/>
      </c>
      <c r="M24">
        <f>IF(ORDER!O30&gt;0,
 IF(ORDER!$D$1="SGST",
 VLOOKUP(H24,'C:\C-BIA\PurchaseOrder\Week\Master Files\[SGST Master.xlsx]DBF'!$A:$N,14,FALSE),
   IF(ORDER!$D$1="IGST",
   VLOOKUP(H24,'C:\C-BIA\PurchaseOrder\Week\Master Files\[IGST Master.xlsx]DBF'!$A:$N,14,FALSE),
   "Error")),
"")</f>
        <v/>
      </c>
      <c r="N24">
        <f>ROUND(L24*M24/100,2)</f>
        <v/>
      </c>
      <c r="O24">
        <f>L24-N24</f>
        <v/>
      </c>
      <c r="P24">
        <f>IF(R24="Corsetry",IF(IFERROR((O24/J24),0)&lt;1000,"CC Sales- Corsetry-Wholesale - IGST 5%","CC Sales- Corsetry-Wholesale - IGST 12%"))</f>
        <v/>
      </c>
      <c r="Q24">
        <f>IF(ORDER!O30&gt;0,
 IF(ORDER!$D$1="SGST",
 VLOOKUP(H24,'C:\C-BIA\PurchaseOrder\Week\Master Files\[SGST Master.xlsx]DBF'!$A:$R,18,FALSE),
   IF(ORDER!$D$1="IGST",
   VLOOKUP(H24,'C:\C-BIA\PurchaseOrder\Week\Master Files\[IGST Master.xlsx]DBF'!$A:$R,18,FALSE),
   "Error")),
"")</f>
        <v/>
      </c>
      <c r="R24">
        <f>IF(ORDER!O30&gt;0,
 IF(ORDER!$D$1="SGST",
 VLOOKUP(H24,'C:\C-BIA\PurchaseOrder\Week\Master Files\[SGST Master.xlsx]DBF'!$A:$S,19,FALSE),
   IF(ORDER!$D$1="IGST",
   VLOOKUP(H24,'C:\C-BIA\PurchaseOrder\Week\Master Files\[IGST Master.xlsx]DBF'!$A:$S,19,FALSE),
   "Error")),
"")</f>
        <v/>
      </c>
      <c r="S24">
        <f>IF(ORDER!O30&gt;0,
 IF(ORDER!$D$1="SGST",
 VLOOKUP(H24,'C:\C-BIA\PurchaseOrder\Week\Master Files\[SGST Master.xlsx]DBF'!$A:$T,20,FALSE),
   IF(ORDER!$D$1="IGST",
   VLOOKUP(H24,'C:\C-BIA\PurchaseOrder\Week\Master Files\[IGST Master.xlsx]DBF'!$A:$T,20,FALSE),
   "Error")),
"")</f>
        <v/>
      </c>
      <c r="T24">
        <f>IF(ORDER!O30&gt;0,
 IF(ORDER!$D$1="SGST",
 VLOOKUP(H24,'C:\C-BIA\PurchaseOrder\Week\Master Files\[SGST Master.xlsx]DBF'!$A:$U,21,FALSE),
   IF(ORDER!$D$1="IGST",
   VLOOKUP(H24,'C:\C-BIA\PurchaseOrder\Week\Master Files\[IGST Master.xlsx]DBF'!$A:$U,21,FALSE),
   "Error")),
"")</f>
        <v/>
      </c>
      <c r="U24">
        <f>IF(ORDER!O30&gt;0,
 IF(ORDER!$D$1="SGST",
 VLOOKUP(H24,'C:\C-BIA\PurchaseOrder\Week\Master Files\[SGST Master.xlsx]DBF'!$A:$V,22,FALSE),
   IF(ORDER!$D$1="IGST",
   VLOOKUP(H24,'C:\C-BIA\PurchaseOrder\Week\Master Files\[IGST Master.xlsx]DBF'!$A:$V,22,FALSE),
   "Error")),
"")</f>
        <v/>
      </c>
      <c r="V24">
        <f>IF(ORDER!O30&gt;0,
 IF(ORDER!$D$1="SGST",
 VLOOKUP(H24,'C:\C-BIA\PurchaseOrder\Week\Master Files\[SGST Master.xlsx]DBF'!$A:$W,23,FALSE),
   IF(ORDER!$D$1="IGST",
   VLOOKUP(H24,'C:\C-BIA\PurchaseOrder\Week\Master Files\[IGST Master.xlsx]DBF'!$A:$W,23,FALSE),
   "Error")),
"")</f>
        <v/>
      </c>
      <c r="W24">
        <f>IF(ORDER!O30&gt;0,
 IF(ORDER!$D$1="SGST",
 VLOOKUP(H24,'C:\C-BIA\PurchaseOrder\Week\Master Files\[SGST Master.xlsx]DBF'!$A:$X,24,FALSE),
   IF(ORDER!$D$1="IGST",
   VLOOKUP(H24,'C:\C-BIA\PurchaseOrder\Week\Master Files\[IGST Master.xlsx]DBF'!$A:$X,24,FALSE),
   "Error")),
"")</f>
        <v/>
      </c>
      <c r="X24">
        <f>IF(ORDER!O30&gt;0,
 IF(ORDER!$D$1="SGST",
 VLOOKUP(H24,'C:\C-BIA\PurchaseOrder\Week\Master Files\[SGST Master.xlsx]DBF'!$A:$Y,25,FALSE),
   IF(ORDER!$D$1="IGST",
   VLOOKUP(H24,'C:\C-BIA\PurchaseOrder\Week\Master Files\[IGST Master.xlsx]DBF'!$A:$Y,25,FALSE),
   "Error")),
"")</f>
        <v/>
      </c>
      <c r="Y24">
        <f>+O24</f>
        <v/>
      </c>
      <c r="Z24">
        <f>+J24</f>
        <v/>
      </c>
      <c r="AA24">
        <f>IF(ORDER!O30&gt;0,
 IF(ORDER!$D$1="SGST",
 VLOOKUP(H24,'C:\C-BIA\PurchaseOrder\Week\Master Files\[SGST Master.xlsx]DBF'!$A:$AB,28,FALSE),
   IF(ORDER!$D$1="IGST",
   VLOOKUP(H24,'C:\C-BIA\PurchaseOrder\Week\Master Files\[IGST Master.xlsx]DBF'!$A:$AB,28,FALSE),
   "Error")),
"")</f>
        <v/>
      </c>
      <c r="AB24">
        <f>IF(ORDER!O30&gt;0,
 IF(ORDER!$D$1="SGST",
 VLOOKUP(H24,'C:\C-BIA\PurchaseOrder\Week\Master Files\[SGST Master.xlsx]DBF'!$A:$AC,29,FALSE),
   IF(ORDER!$D$1="IGST",
   VLOOKUP(H24,'C:\C-BIA\PurchaseOrder\Week\Master Files\[IGST Master.xlsx]DBF'!$A:$AC,29,FALSE),
   "Error")),
"")</f>
        <v/>
      </c>
      <c r="AC24">
        <f>ROUND(Y24*AB24/100,2)</f>
        <v/>
      </c>
      <c r="AD24">
        <f>ROUND(SUM(Y24,0)-AC24,2)</f>
        <v/>
      </c>
      <c r="AE24" t="inlineStr"/>
      <c r="AF24" t="inlineStr"/>
      <c r="AG24" t="inlineStr"/>
      <c r="AH24" t="inlineStr"/>
      <c r="AI24" t="inlineStr"/>
      <c r="AJ24" t="inlineStr"/>
      <c r="AK24">
        <f>IF(RIGHT(P24,2)="5%","Output IGST - 5% - Tamilnadu","Output IGST - 12% - Tamilnadu")</f>
        <v/>
      </c>
      <c r="AL24">
        <f>IF(AK24="Output IGST - 12% - TamilNadu",12,5)</f>
        <v/>
      </c>
      <c r="AM24">
        <f>ROUND(SUM(AD24*AL24/100,0),2)</f>
        <v/>
      </c>
      <c r="AN24">
        <f>+AP24</f>
        <v/>
      </c>
      <c r="AO24" t="n">
        <v>0</v>
      </c>
      <c r="AP24">
        <f>+(Y24-AC24)+AM24</f>
        <v/>
      </c>
      <c r="AQ24">
        <f>IF(ORDER!O30&gt;0,
 IF(ORDER!$D$1="SGST",
 VLOOKUP(H24,'C:\C-BIA\PurchaseOrder\Week\Master Files\[SGST Master.xlsx]DBF'!$A:$AR,44,FALSE),
   IF(ORDER!$D$1="IGST",
   VLOOKUP(H24,'C:\C-BIA\PurchaseOrder\Week\Master Files\[IGST Master.xlsx]DBF'!$A:$AR,44,FALSE),
   "Error")),
"")</f>
        <v/>
      </c>
      <c r="AR24">
        <f>B24</f>
        <v/>
      </c>
      <c r="AS24">
        <f>AN24</f>
        <v/>
      </c>
      <c r="AT24">
        <f>CONCATENATE($B$2," ",$C$2," ","QTY",  " ", $Z$2)</f>
        <v/>
      </c>
      <c r="AU24">
        <f>IF(ORDER!O30&gt;0,
 IF(ORDER!$D$1="SGST",
 VLOOKUP(H24,'C:\C-BIA\PurchaseOrder\Week\Master Files\[SGST Master.xlsx]DBF'!$A:$AV,48,FALSE),
   IF(ORDER!$D$1="IGST",
   VLOOKUP(H24,'C:\C-BIA\PurchaseOrder\Week\Master Files\[IGST Master.xlsx]DBF'!$A:$AV,48,FALSE),
   "Error")),
"")</f>
        <v/>
      </c>
      <c r="AV24">
        <f>IF(ORDER!O30&gt;0,
 IF(ORDER!$D$1="SGST",
 VLOOKUP(H24,'C:\C-BIA\PurchaseOrder\Week\Master Files\[SGST Master.xlsx]DBF'!$A:$AW,49,FALSE),
   IF(ORDER!$D$1="IGST",
   VLOOKUP(H24,'C:\C-BIA\PurchaseOrder\Week\Master Files\[IGST Master.xlsx]DBF'!$A:$AW,49,FALSE),
   "Error")),
"")</f>
        <v/>
      </c>
      <c r="AW24">
        <f>IF(ORDER!O30&gt;0,
 IF(ORDER!$D$1="SGST",
 VLOOKUP(H24,'C:\C-BIA\PurchaseOrder\Week\Master Files\[SGST Master.xlsx]DBF'!$A:$AX,50,FALSE),
   IF(ORDER!$D$1="IGST",
   VLOOKUP(H24,'C:\C-BIA\PurchaseOrder\Week\Master Files\[IGST Master.xlsx]DBF'!$A:$AX,50,FALSE),
   "Error")),
"")</f>
        <v/>
      </c>
      <c r="AX24">
        <f>ORDER!B5</f>
        <v/>
      </c>
      <c r="AY24">
        <f>ORDER!L4</f>
        <v/>
      </c>
      <c r="AZ24">
        <f>IF(ORDER!O30&gt;0,
 IF(ORDER!$D$1="SGST",
 VLOOKUP(H24,'C:\C-BIA\PurchaseOrder\Week\Master Files\[SGST Master.xlsx]DBF'!$A:$BA,53,FALSE),
   IF(ORDER!$D$1="IGST",
   VLOOKUP(H24,'C:\C-BIA\PurchaseOrder\Week\Master Files\[IGST Master.xlsx]DBF'!$A:$BA,53,FALSE),
   "Error")),
"")</f>
        <v/>
      </c>
      <c r="BA24">
        <f>IF(ORDER!O30&gt;0,
 IF(ORDER!$D$1="SGST",
 VLOOKUP(H24,'C:\C-BIA\PurchaseOrder\Week\Master Files\[SGST Master.xlsx]DBF'!$A:$BB,54,FALSE),
   IF(ORDER!$D$1="IGST",
   VLOOKUP(H24,'C:\C-BIA\PurchaseOrder\Week\Master Files\[IGST Master.xlsx]DBF'!$A:$BB,54,FALSE),
   "Error")),
"")</f>
        <v/>
      </c>
      <c r="BB24">
        <f>IF(ORDER!O30&gt;0,
 IF(ORDER!$D$1="SGST",
 VLOOKUP(H24,'C:\C-BIA\PurchaseOrder\Week\Master Files\[SGST Master.xlsx]DBF'!$A:$BC,55,FALSE),
   IF(ORDER!$D$1="IGST",
   VLOOKUP(H24,'C:\C-BIA\PurchaseOrder\Week\Master Files\[IGST Master.xlsx]DBF'!$A:$BC,55,FALSE),
   "Error")),
"")</f>
        <v/>
      </c>
      <c r="BC24">
        <f>IF(ORDER!O30&gt;0,
 IF(ORDER!$D$1="SGST",
 VLOOKUP(H24,'C:\C-BIA\PurchaseOrder\Week\Master Files\[SGST Master.xlsx]DBF'!$A:$BD,56,FALSE),
   IF(ORDER!$D$1="IGST",
   VLOOKUP(H24,'C:\C-BIA\PurchaseOrder\Week\Master Files\[IGST Master.xlsx]DBF'!$A:$BD,56,FALSE),
   "Error")),
"")</f>
        <v/>
      </c>
      <c r="BD24">
        <f>IF(ORDER!O30&gt;0,
 IF(ORDER!$D$1="SGST",
 VLOOKUP(H24,'C:\C-BIA\PurchaseOrder\Week\Master Files\[SGST Master.xlsx]DBF'!$A:$BE,57,FALSE),
   IF(ORDER!$D$1="IGST",
   VLOOKUP(H24,'C:\C-BIA\PurchaseOrder\Week\Master Files\[IGST Master.xlsx]DBF'!$A:$BE,57,FALSE),
   "Error")),
"")</f>
        <v/>
      </c>
    </row>
    <row r="25">
      <c r="A25">
        <f>IF(ORDER!O31&gt;0,
 IF(ORDER!$D$1="SGST",
 VLOOKUP(H25,'C:\C-BIA\PurchaseOrder\Week\Master Files\[SGST Master.xlsx]DBF'!$A:$B,2,FALSE),
   IF(ORDER!$D$1="IGST",
   VLOOKUP(H25,'C:\C-BIA\PurchaseOrder\Week\Master Files\[IGST Master.xlsx]DBF'!$A:$B,2,FALSE),
   "Error")),
"Scan=0")</f>
        <v/>
      </c>
      <c r="B25">
        <f>IF(ORDER!O31&gt;0,
 IF(ORDER!$D$1="SGST",
 VLOOKUP(H25,'C:\C-BIA\PurchaseOrder\Week\Master Files\[SGST Master.xlsx]DBF'!$A:$C,3,FALSE),
   IF(ORDER!$D$1="IGST",
   VLOOKUP(H25,'C:\C-BIA\PurchaseOrder\Week\Master Files\[IGST Master.xlsx]DBF'!$A:$C,3,FALSE),
   "Error")),
"")</f>
        <v/>
      </c>
      <c r="C25">
        <f>ORDER!L4</f>
        <v/>
      </c>
      <c r="D25">
        <f>ORDER!A5</f>
        <v/>
      </c>
      <c r="E25" t="n">
        <v>0</v>
      </c>
      <c r="F25">
        <f>ORDER!C5</f>
        <v/>
      </c>
      <c r="G25">
        <f>IF(ORDER!O31&gt;0,
 IF(ORDER!$D$1="SGST",
 VLOOKUP(H25,'C:\C-BIA\PurchaseOrder\Week\Master Files\[SGST Master.xlsx]DBF'!$A:$H,8,FALSE),
   IF(ORDER!$D$1="IGST",
   VLOOKUP(H25,'C:\C-BIA\PurchaseOrder\Week\Master Files\[IGST Master.xlsx]DBF'!$A:$H,8,FALSE),
   "Error")),
"")</f>
        <v/>
      </c>
      <c r="H25">
        <f>ORDER!D31</f>
        <v/>
      </c>
      <c r="I25">
        <f>IF(ORDER!O31&gt;0,
 IF(ORDER!$D$1="SGST",
 VLOOKUP(H25,'C:\C-BIA\PurchaseOrder\Week\Master Files\[SGST Master.xlsx]DBF'!$A:$J,10,FALSE),
   IF(ORDER!$D$1="IGST",
   VLOOKUP(H25,'C:\C-BIA\PurchaseOrder\Week\Master Files\[IGST Master.xlsx]DBF'!$A:$J,10,FALSE),
   "Error")),
"")</f>
        <v/>
      </c>
      <c r="J25">
        <f>SUMIF(ORDER!$D$8:$D$22298,DBF!$H25,ORDER!$G$8:$G$22298)</f>
        <v/>
      </c>
      <c r="K25">
        <f>VLOOKUP($H25,ORDER!D:H,5,FALSE)</f>
        <v/>
      </c>
      <c r="L25">
        <f>ROUND(J25*K25,2)</f>
        <v/>
      </c>
      <c r="M25">
        <f>IF(ORDER!O31&gt;0,
 IF(ORDER!$D$1="SGST",
 VLOOKUP(H25,'C:\C-BIA\PurchaseOrder\Week\Master Files\[SGST Master.xlsx]DBF'!$A:$N,14,FALSE),
   IF(ORDER!$D$1="IGST",
   VLOOKUP(H25,'C:\C-BIA\PurchaseOrder\Week\Master Files\[IGST Master.xlsx]DBF'!$A:$N,14,FALSE),
   "Error")),
"")</f>
        <v/>
      </c>
      <c r="N25">
        <f>ROUND(L25*M25/100,2)</f>
        <v/>
      </c>
      <c r="O25">
        <f>L25-N25</f>
        <v/>
      </c>
      <c r="P25">
        <f>IF(R25="Corsetry",IF(IFERROR((O25/J25),0)&lt;1000,"CC Sales- Corsetry-Wholesale - IGST 5%","CC Sales- Corsetry-Wholesale - IGST 12%"))</f>
        <v/>
      </c>
      <c r="Q25">
        <f>IF(ORDER!O31&gt;0,
 IF(ORDER!$D$1="SGST",
 VLOOKUP(H25,'C:\C-BIA\PurchaseOrder\Week\Master Files\[SGST Master.xlsx]DBF'!$A:$R,18,FALSE),
   IF(ORDER!$D$1="IGST",
   VLOOKUP(H25,'C:\C-BIA\PurchaseOrder\Week\Master Files\[IGST Master.xlsx]DBF'!$A:$R,18,FALSE),
   "Error")),
"")</f>
        <v/>
      </c>
      <c r="R25">
        <f>IF(ORDER!O31&gt;0,
 IF(ORDER!$D$1="SGST",
 VLOOKUP(H25,'C:\C-BIA\PurchaseOrder\Week\Master Files\[SGST Master.xlsx]DBF'!$A:$S,19,FALSE),
   IF(ORDER!$D$1="IGST",
   VLOOKUP(H25,'C:\C-BIA\PurchaseOrder\Week\Master Files\[IGST Master.xlsx]DBF'!$A:$S,19,FALSE),
   "Error")),
"")</f>
        <v/>
      </c>
      <c r="S25">
        <f>IF(ORDER!O31&gt;0,
 IF(ORDER!$D$1="SGST",
 VLOOKUP(H25,'C:\C-BIA\PurchaseOrder\Week\Master Files\[SGST Master.xlsx]DBF'!$A:$T,20,FALSE),
   IF(ORDER!$D$1="IGST",
   VLOOKUP(H25,'C:\C-BIA\PurchaseOrder\Week\Master Files\[IGST Master.xlsx]DBF'!$A:$T,20,FALSE),
   "Error")),
"")</f>
        <v/>
      </c>
      <c r="T25">
        <f>IF(ORDER!O31&gt;0,
 IF(ORDER!$D$1="SGST",
 VLOOKUP(H25,'C:\C-BIA\PurchaseOrder\Week\Master Files\[SGST Master.xlsx]DBF'!$A:$U,21,FALSE),
   IF(ORDER!$D$1="IGST",
   VLOOKUP(H25,'C:\C-BIA\PurchaseOrder\Week\Master Files\[IGST Master.xlsx]DBF'!$A:$U,21,FALSE),
   "Error")),
"")</f>
        <v/>
      </c>
      <c r="U25">
        <f>IF(ORDER!O31&gt;0,
 IF(ORDER!$D$1="SGST",
 VLOOKUP(H25,'C:\C-BIA\PurchaseOrder\Week\Master Files\[SGST Master.xlsx]DBF'!$A:$V,22,FALSE),
   IF(ORDER!$D$1="IGST",
   VLOOKUP(H25,'C:\C-BIA\PurchaseOrder\Week\Master Files\[IGST Master.xlsx]DBF'!$A:$V,22,FALSE),
   "Error")),
"")</f>
        <v/>
      </c>
      <c r="V25">
        <f>IF(ORDER!O31&gt;0,
 IF(ORDER!$D$1="SGST",
 VLOOKUP(H25,'C:\C-BIA\PurchaseOrder\Week\Master Files\[SGST Master.xlsx]DBF'!$A:$W,23,FALSE),
   IF(ORDER!$D$1="IGST",
   VLOOKUP(H25,'C:\C-BIA\PurchaseOrder\Week\Master Files\[IGST Master.xlsx]DBF'!$A:$W,23,FALSE),
   "Error")),
"")</f>
        <v/>
      </c>
      <c r="W25">
        <f>IF(ORDER!O31&gt;0,
 IF(ORDER!$D$1="SGST",
 VLOOKUP(H25,'C:\C-BIA\PurchaseOrder\Week\Master Files\[SGST Master.xlsx]DBF'!$A:$X,24,FALSE),
   IF(ORDER!$D$1="IGST",
   VLOOKUP(H25,'C:\C-BIA\PurchaseOrder\Week\Master Files\[IGST Master.xlsx]DBF'!$A:$X,24,FALSE),
   "Error")),
"")</f>
        <v/>
      </c>
      <c r="X25">
        <f>IF(ORDER!O31&gt;0,
 IF(ORDER!$D$1="SGST",
 VLOOKUP(H25,'C:\C-BIA\PurchaseOrder\Week\Master Files\[SGST Master.xlsx]DBF'!$A:$Y,25,FALSE),
   IF(ORDER!$D$1="IGST",
   VLOOKUP(H25,'C:\C-BIA\PurchaseOrder\Week\Master Files\[IGST Master.xlsx]DBF'!$A:$Y,25,FALSE),
   "Error")),
"")</f>
        <v/>
      </c>
      <c r="Y25">
        <f>+O25</f>
        <v/>
      </c>
      <c r="Z25">
        <f>+J25</f>
        <v/>
      </c>
      <c r="AA25">
        <f>IF(ORDER!O31&gt;0,
 IF(ORDER!$D$1="SGST",
 VLOOKUP(H25,'C:\C-BIA\PurchaseOrder\Week\Master Files\[SGST Master.xlsx]DBF'!$A:$AB,28,FALSE),
   IF(ORDER!$D$1="IGST",
   VLOOKUP(H25,'C:\C-BIA\PurchaseOrder\Week\Master Files\[IGST Master.xlsx]DBF'!$A:$AB,28,FALSE),
   "Error")),
"")</f>
        <v/>
      </c>
      <c r="AB25">
        <f>IF(ORDER!O31&gt;0,
 IF(ORDER!$D$1="SGST",
 VLOOKUP(H25,'C:\C-BIA\PurchaseOrder\Week\Master Files\[SGST Master.xlsx]DBF'!$A:$AC,29,FALSE),
   IF(ORDER!$D$1="IGST",
   VLOOKUP(H25,'C:\C-BIA\PurchaseOrder\Week\Master Files\[IGST Master.xlsx]DBF'!$A:$AC,29,FALSE),
   "Error")),
"")</f>
        <v/>
      </c>
      <c r="AC25">
        <f>ROUND(Y25*AB25/100,2)</f>
        <v/>
      </c>
      <c r="AD25">
        <f>ROUND(SUM(Y25,0)-AC25,2)</f>
        <v/>
      </c>
      <c r="AE25" t="inlineStr"/>
      <c r="AF25" t="inlineStr"/>
      <c r="AG25" t="inlineStr"/>
      <c r="AH25" t="inlineStr"/>
      <c r="AI25" t="inlineStr"/>
      <c r="AJ25" t="inlineStr"/>
      <c r="AK25">
        <f>IF(RIGHT(P25,2)="5%","Output IGST - 5% - Tamilnadu","Output IGST - 12% - Tamilnadu")</f>
        <v/>
      </c>
      <c r="AL25">
        <f>IF(AK25="Output IGST - 12% - TamilNadu",12,5)</f>
        <v/>
      </c>
      <c r="AM25">
        <f>ROUND(SUM(AD25*AL25/100,0),2)</f>
        <v/>
      </c>
      <c r="AN25">
        <f>+AP25</f>
        <v/>
      </c>
      <c r="AO25" t="n">
        <v>0</v>
      </c>
      <c r="AP25">
        <f>+(Y25-AC25)+AM25</f>
        <v/>
      </c>
      <c r="AQ25">
        <f>IF(ORDER!O31&gt;0,
 IF(ORDER!$D$1="SGST",
 VLOOKUP(H25,'C:\C-BIA\PurchaseOrder\Week\Master Files\[SGST Master.xlsx]DBF'!$A:$AR,44,FALSE),
   IF(ORDER!$D$1="IGST",
   VLOOKUP(H25,'C:\C-BIA\PurchaseOrder\Week\Master Files\[IGST Master.xlsx]DBF'!$A:$AR,44,FALSE),
   "Error")),
"")</f>
        <v/>
      </c>
      <c r="AR25">
        <f>B25</f>
        <v/>
      </c>
      <c r="AS25">
        <f>AN25</f>
        <v/>
      </c>
      <c r="AT25">
        <f>CONCATENATE($B$2," ",$C$2," ","QTY",  " ", $Z$2)</f>
        <v/>
      </c>
      <c r="AU25">
        <f>IF(ORDER!O31&gt;0,
 IF(ORDER!$D$1="SGST",
 VLOOKUP(H25,'C:\C-BIA\PurchaseOrder\Week\Master Files\[SGST Master.xlsx]DBF'!$A:$AV,48,FALSE),
   IF(ORDER!$D$1="IGST",
   VLOOKUP(H25,'C:\C-BIA\PurchaseOrder\Week\Master Files\[IGST Master.xlsx]DBF'!$A:$AV,48,FALSE),
   "Error")),
"")</f>
        <v/>
      </c>
      <c r="AV25">
        <f>IF(ORDER!O31&gt;0,
 IF(ORDER!$D$1="SGST",
 VLOOKUP(H25,'C:\C-BIA\PurchaseOrder\Week\Master Files\[SGST Master.xlsx]DBF'!$A:$AW,49,FALSE),
   IF(ORDER!$D$1="IGST",
   VLOOKUP(H25,'C:\C-BIA\PurchaseOrder\Week\Master Files\[IGST Master.xlsx]DBF'!$A:$AW,49,FALSE),
   "Error")),
"")</f>
        <v/>
      </c>
      <c r="AW25">
        <f>IF(ORDER!O31&gt;0,
 IF(ORDER!$D$1="SGST",
 VLOOKUP(H25,'C:\C-BIA\PurchaseOrder\Week\Master Files\[SGST Master.xlsx]DBF'!$A:$AX,50,FALSE),
   IF(ORDER!$D$1="IGST",
   VLOOKUP(H25,'C:\C-BIA\PurchaseOrder\Week\Master Files\[IGST Master.xlsx]DBF'!$A:$AX,50,FALSE),
   "Error")),
"")</f>
        <v/>
      </c>
      <c r="AX25">
        <f>ORDER!B5</f>
        <v/>
      </c>
      <c r="AY25">
        <f>ORDER!L4</f>
        <v/>
      </c>
      <c r="AZ25">
        <f>IF(ORDER!O31&gt;0,
 IF(ORDER!$D$1="SGST",
 VLOOKUP(H25,'C:\C-BIA\PurchaseOrder\Week\Master Files\[SGST Master.xlsx]DBF'!$A:$BA,53,FALSE),
   IF(ORDER!$D$1="IGST",
   VLOOKUP(H25,'C:\C-BIA\PurchaseOrder\Week\Master Files\[IGST Master.xlsx]DBF'!$A:$BA,53,FALSE),
   "Error")),
"")</f>
        <v/>
      </c>
      <c r="BA25">
        <f>IF(ORDER!O31&gt;0,
 IF(ORDER!$D$1="SGST",
 VLOOKUP(H25,'C:\C-BIA\PurchaseOrder\Week\Master Files\[SGST Master.xlsx]DBF'!$A:$BB,54,FALSE),
   IF(ORDER!$D$1="IGST",
   VLOOKUP(H25,'C:\C-BIA\PurchaseOrder\Week\Master Files\[IGST Master.xlsx]DBF'!$A:$BB,54,FALSE),
   "Error")),
"")</f>
        <v/>
      </c>
      <c r="BB25">
        <f>IF(ORDER!O31&gt;0,
 IF(ORDER!$D$1="SGST",
 VLOOKUP(H25,'C:\C-BIA\PurchaseOrder\Week\Master Files\[SGST Master.xlsx]DBF'!$A:$BC,55,FALSE),
   IF(ORDER!$D$1="IGST",
   VLOOKUP(H25,'C:\C-BIA\PurchaseOrder\Week\Master Files\[IGST Master.xlsx]DBF'!$A:$BC,55,FALSE),
   "Error")),
"")</f>
        <v/>
      </c>
      <c r="BC25">
        <f>IF(ORDER!O31&gt;0,
 IF(ORDER!$D$1="SGST",
 VLOOKUP(H25,'C:\C-BIA\PurchaseOrder\Week\Master Files\[SGST Master.xlsx]DBF'!$A:$BD,56,FALSE),
   IF(ORDER!$D$1="IGST",
   VLOOKUP(H25,'C:\C-BIA\PurchaseOrder\Week\Master Files\[IGST Master.xlsx]DBF'!$A:$BD,56,FALSE),
   "Error")),
"")</f>
        <v/>
      </c>
      <c r="BD25">
        <f>IF(ORDER!O31&gt;0,
 IF(ORDER!$D$1="SGST",
 VLOOKUP(H25,'C:\C-BIA\PurchaseOrder\Week\Master Files\[SGST Master.xlsx]DBF'!$A:$BE,57,FALSE),
   IF(ORDER!$D$1="IGST",
   VLOOKUP(H25,'C:\C-BIA\PurchaseOrder\Week\Master Files\[IGST Master.xlsx]DBF'!$A:$BE,57,FALSE),
   "Error")),
"")</f>
        <v/>
      </c>
    </row>
    <row r="26">
      <c r="A26">
        <f>IF(ORDER!O32&gt;0,
 IF(ORDER!$D$1="SGST",
 VLOOKUP(H26,'C:\C-BIA\PurchaseOrder\Week\Master Files\[SGST Master.xlsx]DBF'!$A:$B,2,FALSE),
   IF(ORDER!$D$1="IGST",
   VLOOKUP(H26,'C:\C-BIA\PurchaseOrder\Week\Master Files\[IGST Master.xlsx]DBF'!$A:$B,2,FALSE),
   "Error")),
"Scan=0")</f>
        <v/>
      </c>
      <c r="B26">
        <f>IF(ORDER!O32&gt;0,
 IF(ORDER!$D$1="SGST",
 VLOOKUP(H26,'C:\C-BIA\PurchaseOrder\Week\Master Files\[SGST Master.xlsx]DBF'!$A:$C,3,FALSE),
   IF(ORDER!$D$1="IGST",
   VLOOKUP(H26,'C:\C-BIA\PurchaseOrder\Week\Master Files\[IGST Master.xlsx]DBF'!$A:$C,3,FALSE),
   "Error")),
"")</f>
        <v/>
      </c>
      <c r="C26">
        <f>ORDER!L4</f>
        <v/>
      </c>
      <c r="D26">
        <f>ORDER!A5</f>
        <v/>
      </c>
      <c r="E26" t="n">
        <v>0</v>
      </c>
      <c r="F26">
        <f>ORDER!C5</f>
        <v/>
      </c>
      <c r="G26">
        <f>IF(ORDER!O32&gt;0,
 IF(ORDER!$D$1="SGST",
 VLOOKUP(H26,'C:\C-BIA\PurchaseOrder\Week\Master Files\[SGST Master.xlsx]DBF'!$A:$H,8,FALSE),
   IF(ORDER!$D$1="IGST",
   VLOOKUP(H26,'C:\C-BIA\PurchaseOrder\Week\Master Files\[IGST Master.xlsx]DBF'!$A:$H,8,FALSE),
   "Error")),
"")</f>
        <v/>
      </c>
      <c r="H26">
        <f>ORDER!D32</f>
        <v/>
      </c>
      <c r="I26">
        <f>IF(ORDER!O32&gt;0,
 IF(ORDER!$D$1="SGST",
 VLOOKUP(H26,'C:\C-BIA\PurchaseOrder\Week\Master Files\[SGST Master.xlsx]DBF'!$A:$J,10,FALSE),
   IF(ORDER!$D$1="IGST",
   VLOOKUP(H26,'C:\C-BIA\PurchaseOrder\Week\Master Files\[IGST Master.xlsx]DBF'!$A:$J,10,FALSE),
   "Error")),
"")</f>
        <v/>
      </c>
      <c r="J26">
        <f>SUMIF(ORDER!$D$8:$D$22298,DBF!$H26,ORDER!$G$8:$G$22298)</f>
        <v/>
      </c>
      <c r="K26">
        <f>VLOOKUP($H26,ORDER!D:H,5,FALSE)</f>
        <v/>
      </c>
      <c r="L26">
        <f>ROUND(J26*K26,2)</f>
        <v/>
      </c>
      <c r="M26">
        <f>IF(ORDER!O32&gt;0,
 IF(ORDER!$D$1="SGST",
 VLOOKUP(H26,'C:\C-BIA\PurchaseOrder\Week\Master Files\[SGST Master.xlsx]DBF'!$A:$N,14,FALSE),
   IF(ORDER!$D$1="IGST",
   VLOOKUP(H26,'C:\C-BIA\PurchaseOrder\Week\Master Files\[IGST Master.xlsx]DBF'!$A:$N,14,FALSE),
   "Error")),
"")</f>
        <v/>
      </c>
      <c r="N26">
        <f>ROUND(L26*M26/100,2)</f>
        <v/>
      </c>
      <c r="O26">
        <f>L26-N26</f>
        <v/>
      </c>
      <c r="P26">
        <f>IF(R26="Corsetry",IF(IFERROR((O26/J26),0)&lt;1000,"CC Sales- Corsetry-Wholesale - IGST 5%","CC Sales- Corsetry-Wholesale - IGST 12%"))</f>
        <v/>
      </c>
      <c r="Q26">
        <f>IF(ORDER!O32&gt;0,
 IF(ORDER!$D$1="SGST",
 VLOOKUP(H26,'C:\C-BIA\PurchaseOrder\Week\Master Files\[SGST Master.xlsx]DBF'!$A:$R,18,FALSE),
   IF(ORDER!$D$1="IGST",
   VLOOKUP(H26,'C:\C-BIA\PurchaseOrder\Week\Master Files\[IGST Master.xlsx]DBF'!$A:$R,18,FALSE),
   "Error")),
"")</f>
        <v/>
      </c>
      <c r="R26">
        <f>IF(ORDER!O32&gt;0,
 IF(ORDER!$D$1="SGST",
 VLOOKUP(H26,'C:\C-BIA\PurchaseOrder\Week\Master Files\[SGST Master.xlsx]DBF'!$A:$S,19,FALSE),
   IF(ORDER!$D$1="IGST",
   VLOOKUP(H26,'C:\C-BIA\PurchaseOrder\Week\Master Files\[IGST Master.xlsx]DBF'!$A:$S,19,FALSE),
   "Error")),
"")</f>
        <v/>
      </c>
      <c r="S26">
        <f>IF(ORDER!O32&gt;0,
 IF(ORDER!$D$1="SGST",
 VLOOKUP(H26,'C:\C-BIA\PurchaseOrder\Week\Master Files\[SGST Master.xlsx]DBF'!$A:$T,20,FALSE),
   IF(ORDER!$D$1="IGST",
   VLOOKUP(H26,'C:\C-BIA\PurchaseOrder\Week\Master Files\[IGST Master.xlsx]DBF'!$A:$T,20,FALSE),
   "Error")),
"")</f>
        <v/>
      </c>
      <c r="T26">
        <f>IF(ORDER!O32&gt;0,
 IF(ORDER!$D$1="SGST",
 VLOOKUP(H26,'C:\C-BIA\PurchaseOrder\Week\Master Files\[SGST Master.xlsx]DBF'!$A:$U,21,FALSE),
   IF(ORDER!$D$1="IGST",
   VLOOKUP(H26,'C:\C-BIA\PurchaseOrder\Week\Master Files\[IGST Master.xlsx]DBF'!$A:$U,21,FALSE),
   "Error")),
"")</f>
        <v/>
      </c>
      <c r="U26">
        <f>IF(ORDER!O32&gt;0,
 IF(ORDER!$D$1="SGST",
 VLOOKUP(H26,'C:\C-BIA\PurchaseOrder\Week\Master Files\[SGST Master.xlsx]DBF'!$A:$V,22,FALSE),
   IF(ORDER!$D$1="IGST",
   VLOOKUP(H26,'C:\C-BIA\PurchaseOrder\Week\Master Files\[IGST Master.xlsx]DBF'!$A:$V,22,FALSE),
   "Error")),
"")</f>
        <v/>
      </c>
      <c r="V26">
        <f>IF(ORDER!O32&gt;0,
 IF(ORDER!$D$1="SGST",
 VLOOKUP(H26,'C:\C-BIA\PurchaseOrder\Week\Master Files\[SGST Master.xlsx]DBF'!$A:$W,23,FALSE),
   IF(ORDER!$D$1="IGST",
   VLOOKUP(H26,'C:\C-BIA\PurchaseOrder\Week\Master Files\[IGST Master.xlsx]DBF'!$A:$W,23,FALSE),
   "Error")),
"")</f>
        <v/>
      </c>
      <c r="W26">
        <f>IF(ORDER!O32&gt;0,
 IF(ORDER!$D$1="SGST",
 VLOOKUP(H26,'C:\C-BIA\PurchaseOrder\Week\Master Files\[SGST Master.xlsx]DBF'!$A:$X,24,FALSE),
   IF(ORDER!$D$1="IGST",
   VLOOKUP(H26,'C:\C-BIA\PurchaseOrder\Week\Master Files\[IGST Master.xlsx]DBF'!$A:$X,24,FALSE),
   "Error")),
"")</f>
        <v/>
      </c>
      <c r="X26">
        <f>IF(ORDER!O32&gt;0,
 IF(ORDER!$D$1="SGST",
 VLOOKUP(H26,'C:\C-BIA\PurchaseOrder\Week\Master Files\[SGST Master.xlsx]DBF'!$A:$Y,25,FALSE),
   IF(ORDER!$D$1="IGST",
   VLOOKUP(H26,'C:\C-BIA\PurchaseOrder\Week\Master Files\[IGST Master.xlsx]DBF'!$A:$Y,25,FALSE),
   "Error")),
"")</f>
        <v/>
      </c>
      <c r="Y26">
        <f>+O26</f>
        <v/>
      </c>
      <c r="Z26">
        <f>+J26</f>
        <v/>
      </c>
      <c r="AA26">
        <f>IF(ORDER!O32&gt;0,
 IF(ORDER!$D$1="SGST",
 VLOOKUP(H26,'C:\C-BIA\PurchaseOrder\Week\Master Files\[SGST Master.xlsx]DBF'!$A:$AB,28,FALSE),
   IF(ORDER!$D$1="IGST",
   VLOOKUP(H26,'C:\C-BIA\PurchaseOrder\Week\Master Files\[IGST Master.xlsx]DBF'!$A:$AB,28,FALSE),
   "Error")),
"")</f>
        <v/>
      </c>
      <c r="AB26">
        <f>IF(ORDER!O32&gt;0,
 IF(ORDER!$D$1="SGST",
 VLOOKUP(H26,'C:\C-BIA\PurchaseOrder\Week\Master Files\[SGST Master.xlsx]DBF'!$A:$AC,29,FALSE),
   IF(ORDER!$D$1="IGST",
   VLOOKUP(H26,'C:\C-BIA\PurchaseOrder\Week\Master Files\[IGST Master.xlsx]DBF'!$A:$AC,29,FALSE),
   "Error")),
"")</f>
        <v/>
      </c>
      <c r="AC26">
        <f>ROUND(Y26*AB26/100,2)</f>
        <v/>
      </c>
      <c r="AD26">
        <f>ROUND(SUM(Y26,0)-AC26,2)</f>
        <v/>
      </c>
      <c r="AE26" t="inlineStr"/>
      <c r="AF26" t="inlineStr"/>
      <c r="AG26" t="inlineStr"/>
      <c r="AH26" t="inlineStr"/>
      <c r="AI26" t="inlineStr"/>
      <c r="AJ26" t="inlineStr"/>
      <c r="AK26">
        <f>IF(RIGHT(P26,2)="5%","Output IGST - 5% - Tamilnadu","Output IGST - 12% - Tamilnadu")</f>
        <v/>
      </c>
      <c r="AL26">
        <f>IF(AK26="Output IGST - 12% - TamilNadu",12,5)</f>
        <v/>
      </c>
      <c r="AM26">
        <f>ROUND(SUM(AD26*AL26/100,0),2)</f>
        <v/>
      </c>
      <c r="AN26">
        <f>+AP26</f>
        <v/>
      </c>
      <c r="AO26" t="n">
        <v>0</v>
      </c>
      <c r="AP26">
        <f>+(Y26-AC26)+AM26</f>
        <v/>
      </c>
      <c r="AQ26">
        <f>IF(ORDER!O32&gt;0,
 IF(ORDER!$D$1="SGST",
 VLOOKUP(H26,'C:\C-BIA\PurchaseOrder\Week\Master Files\[SGST Master.xlsx]DBF'!$A:$AR,44,FALSE),
   IF(ORDER!$D$1="IGST",
   VLOOKUP(H26,'C:\C-BIA\PurchaseOrder\Week\Master Files\[IGST Master.xlsx]DBF'!$A:$AR,44,FALSE),
   "Error")),
"")</f>
        <v/>
      </c>
      <c r="AR26">
        <f>B26</f>
        <v/>
      </c>
      <c r="AS26">
        <f>AN26</f>
        <v/>
      </c>
      <c r="AT26">
        <f>CONCATENATE($B$2," ",$C$2," ","QTY",  " ", $Z$2)</f>
        <v/>
      </c>
      <c r="AU26">
        <f>IF(ORDER!O32&gt;0,
 IF(ORDER!$D$1="SGST",
 VLOOKUP(H26,'C:\C-BIA\PurchaseOrder\Week\Master Files\[SGST Master.xlsx]DBF'!$A:$AV,48,FALSE),
   IF(ORDER!$D$1="IGST",
   VLOOKUP(H26,'C:\C-BIA\PurchaseOrder\Week\Master Files\[IGST Master.xlsx]DBF'!$A:$AV,48,FALSE),
   "Error")),
"")</f>
        <v/>
      </c>
      <c r="AV26">
        <f>IF(ORDER!O32&gt;0,
 IF(ORDER!$D$1="SGST",
 VLOOKUP(H26,'C:\C-BIA\PurchaseOrder\Week\Master Files\[SGST Master.xlsx]DBF'!$A:$AW,49,FALSE),
   IF(ORDER!$D$1="IGST",
   VLOOKUP(H26,'C:\C-BIA\PurchaseOrder\Week\Master Files\[IGST Master.xlsx]DBF'!$A:$AW,49,FALSE),
   "Error")),
"")</f>
        <v/>
      </c>
      <c r="AW26">
        <f>IF(ORDER!O32&gt;0,
 IF(ORDER!$D$1="SGST",
 VLOOKUP(H26,'C:\C-BIA\PurchaseOrder\Week\Master Files\[SGST Master.xlsx]DBF'!$A:$AX,50,FALSE),
   IF(ORDER!$D$1="IGST",
   VLOOKUP(H26,'C:\C-BIA\PurchaseOrder\Week\Master Files\[IGST Master.xlsx]DBF'!$A:$AX,50,FALSE),
   "Error")),
"")</f>
        <v/>
      </c>
      <c r="AX26">
        <f>ORDER!B5</f>
        <v/>
      </c>
      <c r="AY26">
        <f>ORDER!L4</f>
        <v/>
      </c>
      <c r="AZ26">
        <f>IF(ORDER!O32&gt;0,
 IF(ORDER!$D$1="SGST",
 VLOOKUP(H26,'C:\C-BIA\PurchaseOrder\Week\Master Files\[SGST Master.xlsx]DBF'!$A:$BA,53,FALSE),
   IF(ORDER!$D$1="IGST",
   VLOOKUP(H26,'C:\C-BIA\PurchaseOrder\Week\Master Files\[IGST Master.xlsx]DBF'!$A:$BA,53,FALSE),
   "Error")),
"")</f>
        <v/>
      </c>
      <c r="BA26">
        <f>IF(ORDER!O32&gt;0,
 IF(ORDER!$D$1="SGST",
 VLOOKUP(H26,'C:\C-BIA\PurchaseOrder\Week\Master Files\[SGST Master.xlsx]DBF'!$A:$BB,54,FALSE),
   IF(ORDER!$D$1="IGST",
   VLOOKUP(H26,'C:\C-BIA\PurchaseOrder\Week\Master Files\[IGST Master.xlsx]DBF'!$A:$BB,54,FALSE),
   "Error")),
"")</f>
        <v/>
      </c>
      <c r="BB26">
        <f>IF(ORDER!O32&gt;0,
 IF(ORDER!$D$1="SGST",
 VLOOKUP(H26,'C:\C-BIA\PurchaseOrder\Week\Master Files\[SGST Master.xlsx]DBF'!$A:$BC,55,FALSE),
   IF(ORDER!$D$1="IGST",
   VLOOKUP(H26,'C:\C-BIA\PurchaseOrder\Week\Master Files\[IGST Master.xlsx]DBF'!$A:$BC,55,FALSE),
   "Error")),
"")</f>
        <v/>
      </c>
      <c r="BC26">
        <f>IF(ORDER!O32&gt;0,
 IF(ORDER!$D$1="SGST",
 VLOOKUP(H26,'C:\C-BIA\PurchaseOrder\Week\Master Files\[SGST Master.xlsx]DBF'!$A:$BD,56,FALSE),
   IF(ORDER!$D$1="IGST",
   VLOOKUP(H26,'C:\C-BIA\PurchaseOrder\Week\Master Files\[IGST Master.xlsx]DBF'!$A:$BD,56,FALSE),
   "Error")),
"")</f>
        <v/>
      </c>
      <c r="BD26">
        <f>IF(ORDER!O32&gt;0,
 IF(ORDER!$D$1="SGST",
 VLOOKUP(H26,'C:\C-BIA\PurchaseOrder\Week\Master Files\[SGST Master.xlsx]DBF'!$A:$BE,57,FALSE),
   IF(ORDER!$D$1="IGST",
   VLOOKUP(H26,'C:\C-BIA\PurchaseOrder\Week\Master Files\[IGST Master.xlsx]DBF'!$A:$BE,57,FALSE),
   "Error")),
"")</f>
        <v/>
      </c>
    </row>
    <row r="27">
      <c r="A27">
        <f>IF(ORDER!O33&gt;0,
 IF(ORDER!$D$1="SGST",
 VLOOKUP(H27,'C:\C-BIA\PurchaseOrder\Week\Master Files\[SGST Master.xlsx]DBF'!$A:$B,2,FALSE),
   IF(ORDER!$D$1="IGST",
   VLOOKUP(H27,'C:\C-BIA\PurchaseOrder\Week\Master Files\[IGST Master.xlsx]DBF'!$A:$B,2,FALSE),
   "Error")),
"Scan=0")</f>
        <v/>
      </c>
      <c r="B27">
        <f>IF(ORDER!O33&gt;0,
 IF(ORDER!$D$1="SGST",
 VLOOKUP(H27,'C:\C-BIA\PurchaseOrder\Week\Master Files\[SGST Master.xlsx]DBF'!$A:$C,3,FALSE),
   IF(ORDER!$D$1="IGST",
   VLOOKUP(H27,'C:\C-BIA\PurchaseOrder\Week\Master Files\[IGST Master.xlsx]DBF'!$A:$C,3,FALSE),
   "Error")),
"")</f>
        <v/>
      </c>
      <c r="C27">
        <f>ORDER!L4</f>
        <v/>
      </c>
      <c r="D27">
        <f>ORDER!A5</f>
        <v/>
      </c>
      <c r="E27" t="n">
        <v>0</v>
      </c>
      <c r="F27">
        <f>ORDER!C5</f>
        <v/>
      </c>
      <c r="G27">
        <f>IF(ORDER!O33&gt;0,
 IF(ORDER!$D$1="SGST",
 VLOOKUP(H27,'C:\C-BIA\PurchaseOrder\Week\Master Files\[SGST Master.xlsx]DBF'!$A:$H,8,FALSE),
   IF(ORDER!$D$1="IGST",
   VLOOKUP(H27,'C:\C-BIA\PurchaseOrder\Week\Master Files\[IGST Master.xlsx]DBF'!$A:$H,8,FALSE),
   "Error")),
"")</f>
        <v/>
      </c>
      <c r="H27">
        <f>ORDER!D33</f>
        <v/>
      </c>
      <c r="I27">
        <f>IF(ORDER!O33&gt;0,
 IF(ORDER!$D$1="SGST",
 VLOOKUP(H27,'C:\C-BIA\PurchaseOrder\Week\Master Files\[SGST Master.xlsx]DBF'!$A:$J,10,FALSE),
   IF(ORDER!$D$1="IGST",
   VLOOKUP(H27,'C:\C-BIA\PurchaseOrder\Week\Master Files\[IGST Master.xlsx]DBF'!$A:$J,10,FALSE),
   "Error")),
"")</f>
        <v/>
      </c>
      <c r="J27">
        <f>SUMIF(ORDER!$D$8:$D$22298,DBF!$H27,ORDER!$G$8:$G$22298)</f>
        <v/>
      </c>
      <c r="K27">
        <f>VLOOKUP($H27,ORDER!D:H,5,FALSE)</f>
        <v/>
      </c>
      <c r="L27">
        <f>ROUND(J27*K27,2)</f>
        <v/>
      </c>
      <c r="M27">
        <f>IF(ORDER!O33&gt;0,
 IF(ORDER!$D$1="SGST",
 VLOOKUP(H27,'C:\C-BIA\PurchaseOrder\Week\Master Files\[SGST Master.xlsx]DBF'!$A:$N,14,FALSE),
   IF(ORDER!$D$1="IGST",
   VLOOKUP(H27,'C:\C-BIA\PurchaseOrder\Week\Master Files\[IGST Master.xlsx]DBF'!$A:$N,14,FALSE),
   "Error")),
"")</f>
        <v/>
      </c>
      <c r="N27">
        <f>ROUND(L27*M27/100,2)</f>
        <v/>
      </c>
      <c r="O27">
        <f>L27-N27</f>
        <v/>
      </c>
      <c r="P27">
        <f>IF(R27="Corsetry",IF(IFERROR((O27/J27),0)&lt;1000,"CC Sales- Corsetry-Wholesale - IGST 5%","CC Sales- Corsetry-Wholesale - IGST 12%"))</f>
        <v/>
      </c>
      <c r="Q27">
        <f>IF(ORDER!O33&gt;0,
 IF(ORDER!$D$1="SGST",
 VLOOKUP(H27,'C:\C-BIA\PurchaseOrder\Week\Master Files\[SGST Master.xlsx]DBF'!$A:$R,18,FALSE),
   IF(ORDER!$D$1="IGST",
   VLOOKUP(H27,'C:\C-BIA\PurchaseOrder\Week\Master Files\[IGST Master.xlsx]DBF'!$A:$R,18,FALSE),
   "Error")),
"")</f>
        <v/>
      </c>
      <c r="R27">
        <f>IF(ORDER!O33&gt;0,
 IF(ORDER!$D$1="SGST",
 VLOOKUP(H27,'C:\C-BIA\PurchaseOrder\Week\Master Files\[SGST Master.xlsx]DBF'!$A:$S,19,FALSE),
   IF(ORDER!$D$1="IGST",
   VLOOKUP(H27,'C:\C-BIA\PurchaseOrder\Week\Master Files\[IGST Master.xlsx]DBF'!$A:$S,19,FALSE),
   "Error")),
"")</f>
        <v/>
      </c>
      <c r="S27">
        <f>IF(ORDER!O33&gt;0,
 IF(ORDER!$D$1="SGST",
 VLOOKUP(H27,'C:\C-BIA\PurchaseOrder\Week\Master Files\[SGST Master.xlsx]DBF'!$A:$T,20,FALSE),
   IF(ORDER!$D$1="IGST",
   VLOOKUP(H27,'C:\C-BIA\PurchaseOrder\Week\Master Files\[IGST Master.xlsx]DBF'!$A:$T,20,FALSE),
   "Error")),
"")</f>
        <v/>
      </c>
      <c r="T27">
        <f>IF(ORDER!O33&gt;0,
 IF(ORDER!$D$1="SGST",
 VLOOKUP(H27,'C:\C-BIA\PurchaseOrder\Week\Master Files\[SGST Master.xlsx]DBF'!$A:$U,21,FALSE),
   IF(ORDER!$D$1="IGST",
   VLOOKUP(H27,'C:\C-BIA\PurchaseOrder\Week\Master Files\[IGST Master.xlsx]DBF'!$A:$U,21,FALSE),
   "Error")),
"")</f>
        <v/>
      </c>
      <c r="U27">
        <f>IF(ORDER!O33&gt;0,
 IF(ORDER!$D$1="SGST",
 VLOOKUP(H27,'C:\C-BIA\PurchaseOrder\Week\Master Files\[SGST Master.xlsx]DBF'!$A:$V,22,FALSE),
   IF(ORDER!$D$1="IGST",
   VLOOKUP(H27,'C:\C-BIA\PurchaseOrder\Week\Master Files\[IGST Master.xlsx]DBF'!$A:$V,22,FALSE),
   "Error")),
"")</f>
        <v/>
      </c>
      <c r="V27">
        <f>IF(ORDER!O33&gt;0,
 IF(ORDER!$D$1="SGST",
 VLOOKUP(H27,'C:\C-BIA\PurchaseOrder\Week\Master Files\[SGST Master.xlsx]DBF'!$A:$W,23,FALSE),
   IF(ORDER!$D$1="IGST",
   VLOOKUP(H27,'C:\C-BIA\PurchaseOrder\Week\Master Files\[IGST Master.xlsx]DBF'!$A:$W,23,FALSE),
   "Error")),
"")</f>
        <v/>
      </c>
      <c r="W27">
        <f>IF(ORDER!O33&gt;0,
 IF(ORDER!$D$1="SGST",
 VLOOKUP(H27,'C:\C-BIA\PurchaseOrder\Week\Master Files\[SGST Master.xlsx]DBF'!$A:$X,24,FALSE),
   IF(ORDER!$D$1="IGST",
   VLOOKUP(H27,'C:\C-BIA\PurchaseOrder\Week\Master Files\[IGST Master.xlsx]DBF'!$A:$X,24,FALSE),
   "Error")),
"")</f>
        <v/>
      </c>
      <c r="X27">
        <f>IF(ORDER!O33&gt;0,
 IF(ORDER!$D$1="SGST",
 VLOOKUP(H27,'C:\C-BIA\PurchaseOrder\Week\Master Files\[SGST Master.xlsx]DBF'!$A:$Y,25,FALSE),
   IF(ORDER!$D$1="IGST",
   VLOOKUP(H27,'C:\C-BIA\PurchaseOrder\Week\Master Files\[IGST Master.xlsx]DBF'!$A:$Y,25,FALSE),
   "Error")),
"")</f>
        <v/>
      </c>
      <c r="Y27">
        <f>+O27</f>
        <v/>
      </c>
      <c r="Z27">
        <f>+J27</f>
        <v/>
      </c>
      <c r="AA27">
        <f>IF(ORDER!O33&gt;0,
 IF(ORDER!$D$1="SGST",
 VLOOKUP(H27,'C:\C-BIA\PurchaseOrder\Week\Master Files\[SGST Master.xlsx]DBF'!$A:$AB,28,FALSE),
   IF(ORDER!$D$1="IGST",
   VLOOKUP(H27,'C:\C-BIA\PurchaseOrder\Week\Master Files\[IGST Master.xlsx]DBF'!$A:$AB,28,FALSE),
   "Error")),
"")</f>
        <v/>
      </c>
      <c r="AB27">
        <f>IF(ORDER!O33&gt;0,
 IF(ORDER!$D$1="SGST",
 VLOOKUP(H27,'C:\C-BIA\PurchaseOrder\Week\Master Files\[SGST Master.xlsx]DBF'!$A:$AC,29,FALSE),
   IF(ORDER!$D$1="IGST",
   VLOOKUP(H27,'C:\C-BIA\PurchaseOrder\Week\Master Files\[IGST Master.xlsx]DBF'!$A:$AC,29,FALSE),
   "Error")),
"")</f>
        <v/>
      </c>
      <c r="AC27">
        <f>ROUND(Y27*AB27/100,2)</f>
        <v/>
      </c>
      <c r="AD27">
        <f>ROUND(SUM(Y27,0)-AC27,2)</f>
        <v/>
      </c>
      <c r="AE27" t="inlineStr"/>
      <c r="AF27" t="inlineStr"/>
      <c r="AG27" t="inlineStr"/>
      <c r="AH27" t="inlineStr"/>
      <c r="AI27" t="inlineStr"/>
      <c r="AJ27" t="inlineStr"/>
      <c r="AK27">
        <f>IF(RIGHT(P27,2)="5%","Output IGST - 5% - Tamilnadu","Output IGST - 12% - Tamilnadu")</f>
        <v/>
      </c>
      <c r="AL27">
        <f>IF(AK27="Output IGST - 12% - TamilNadu",12,5)</f>
        <v/>
      </c>
      <c r="AM27">
        <f>ROUND(SUM(AD27*AL27/100,0),2)</f>
        <v/>
      </c>
      <c r="AN27">
        <f>+AP27</f>
        <v/>
      </c>
      <c r="AO27" t="n">
        <v>0</v>
      </c>
      <c r="AP27">
        <f>+(Y27-AC27)+AM27</f>
        <v/>
      </c>
      <c r="AQ27">
        <f>IF(ORDER!O33&gt;0,
 IF(ORDER!$D$1="SGST",
 VLOOKUP(H27,'C:\C-BIA\PurchaseOrder\Week\Master Files\[SGST Master.xlsx]DBF'!$A:$AR,44,FALSE),
   IF(ORDER!$D$1="IGST",
   VLOOKUP(H27,'C:\C-BIA\PurchaseOrder\Week\Master Files\[IGST Master.xlsx]DBF'!$A:$AR,44,FALSE),
   "Error")),
"")</f>
        <v/>
      </c>
      <c r="AR27">
        <f>B27</f>
        <v/>
      </c>
      <c r="AS27">
        <f>AN27</f>
        <v/>
      </c>
      <c r="AT27">
        <f>CONCATENATE($B$2," ",$C$2," ","QTY",  " ", $Z$2)</f>
        <v/>
      </c>
      <c r="AU27">
        <f>IF(ORDER!O33&gt;0,
 IF(ORDER!$D$1="SGST",
 VLOOKUP(H27,'C:\C-BIA\PurchaseOrder\Week\Master Files\[SGST Master.xlsx]DBF'!$A:$AV,48,FALSE),
   IF(ORDER!$D$1="IGST",
   VLOOKUP(H27,'C:\C-BIA\PurchaseOrder\Week\Master Files\[IGST Master.xlsx]DBF'!$A:$AV,48,FALSE),
   "Error")),
"")</f>
        <v/>
      </c>
      <c r="AV27">
        <f>IF(ORDER!O33&gt;0,
 IF(ORDER!$D$1="SGST",
 VLOOKUP(H27,'C:\C-BIA\PurchaseOrder\Week\Master Files\[SGST Master.xlsx]DBF'!$A:$AW,49,FALSE),
   IF(ORDER!$D$1="IGST",
   VLOOKUP(H27,'C:\C-BIA\PurchaseOrder\Week\Master Files\[IGST Master.xlsx]DBF'!$A:$AW,49,FALSE),
   "Error")),
"")</f>
        <v/>
      </c>
      <c r="AW27">
        <f>IF(ORDER!O33&gt;0,
 IF(ORDER!$D$1="SGST",
 VLOOKUP(H27,'C:\C-BIA\PurchaseOrder\Week\Master Files\[SGST Master.xlsx]DBF'!$A:$AX,50,FALSE),
   IF(ORDER!$D$1="IGST",
   VLOOKUP(H27,'C:\C-BIA\PurchaseOrder\Week\Master Files\[IGST Master.xlsx]DBF'!$A:$AX,50,FALSE),
   "Error")),
"")</f>
        <v/>
      </c>
      <c r="AX27">
        <f>ORDER!B5</f>
        <v/>
      </c>
      <c r="AY27">
        <f>ORDER!L4</f>
        <v/>
      </c>
      <c r="AZ27">
        <f>IF(ORDER!O33&gt;0,
 IF(ORDER!$D$1="SGST",
 VLOOKUP(H27,'C:\C-BIA\PurchaseOrder\Week\Master Files\[SGST Master.xlsx]DBF'!$A:$BA,53,FALSE),
   IF(ORDER!$D$1="IGST",
   VLOOKUP(H27,'C:\C-BIA\PurchaseOrder\Week\Master Files\[IGST Master.xlsx]DBF'!$A:$BA,53,FALSE),
   "Error")),
"")</f>
        <v/>
      </c>
      <c r="BA27">
        <f>IF(ORDER!O33&gt;0,
 IF(ORDER!$D$1="SGST",
 VLOOKUP(H27,'C:\C-BIA\PurchaseOrder\Week\Master Files\[SGST Master.xlsx]DBF'!$A:$BB,54,FALSE),
   IF(ORDER!$D$1="IGST",
   VLOOKUP(H27,'C:\C-BIA\PurchaseOrder\Week\Master Files\[IGST Master.xlsx]DBF'!$A:$BB,54,FALSE),
   "Error")),
"")</f>
        <v/>
      </c>
      <c r="BB27">
        <f>IF(ORDER!O33&gt;0,
 IF(ORDER!$D$1="SGST",
 VLOOKUP(H27,'C:\C-BIA\PurchaseOrder\Week\Master Files\[SGST Master.xlsx]DBF'!$A:$BC,55,FALSE),
   IF(ORDER!$D$1="IGST",
   VLOOKUP(H27,'C:\C-BIA\PurchaseOrder\Week\Master Files\[IGST Master.xlsx]DBF'!$A:$BC,55,FALSE),
   "Error")),
"")</f>
        <v/>
      </c>
      <c r="BC27">
        <f>IF(ORDER!O33&gt;0,
 IF(ORDER!$D$1="SGST",
 VLOOKUP(H27,'C:\C-BIA\PurchaseOrder\Week\Master Files\[SGST Master.xlsx]DBF'!$A:$BD,56,FALSE),
   IF(ORDER!$D$1="IGST",
   VLOOKUP(H27,'C:\C-BIA\PurchaseOrder\Week\Master Files\[IGST Master.xlsx]DBF'!$A:$BD,56,FALSE),
   "Error")),
"")</f>
        <v/>
      </c>
      <c r="BD27">
        <f>IF(ORDER!O33&gt;0,
 IF(ORDER!$D$1="SGST",
 VLOOKUP(H27,'C:\C-BIA\PurchaseOrder\Week\Master Files\[SGST Master.xlsx]DBF'!$A:$BE,57,FALSE),
   IF(ORDER!$D$1="IGST",
   VLOOKUP(H27,'C:\C-BIA\PurchaseOrder\Week\Master Files\[IGST Master.xlsx]DBF'!$A:$BE,57,FALSE),
   "Error")),
"")</f>
        <v/>
      </c>
    </row>
    <row r="28">
      <c r="A28">
        <f>IF(ORDER!O34&gt;0,
 IF(ORDER!$D$1="SGST",
 VLOOKUP(H28,'C:\C-BIA\PurchaseOrder\Week\Master Files\[SGST Master.xlsx]DBF'!$A:$B,2,FALSE),
   IF(ORDER!$D$1="IGST",
   VLOOKUP(H28,'C:\C-BIA\PurchaseOrder\Week\Master Files\[IGST Master.xlsx]DBF'!$A:$B,2,FALSE),
   "Error")),
"Scan=0")</f>
        <v/>
      </c>
      <c r="B28">
        <f>IF(ORDER!O34&gt;0,
 IF(ORDER!$D$1="SGST",
 VLOOKUP(H28,'C:\C-BIA\PurchaseOrder\Week\Master Files\[SGST Master.xlsx]DBF'!$A:$C,3,FALSE),
   IF(ORDER!$D$1="IGST",
   VLOOKUP(H28,'C:\C-BIA\PurchaseOrder\Week\Master Files\[IGST Master.xlsx]DBF'!$A:$C,3,FALSE),
   "Error")),
"")</f>
        <v/>
      </c>
      <c r="C28">
        <f>ORDER!L4</f>
        <v/>
      </c>
      <c r="D28">
        <f>ORDER!A5</f>
        <v/>
      </c>
      <c r="E28" t="n">
        <v>0</v>
      </c>
      <c r="F28">
        <f>ORDER!C5</f>
        <v/>
      </c>
      <c r="G28">
        <f>IF(ORDER!O34&gt;0,
 IF(ORDER!$D$1="SGST",
 VLOOKUP(H28,'C:\C-BIA\PurchaseOrder\Week\Master Files\[SGST Master.xlsx]DBF'!$A:$H,8,FALSE),
   IF(ORDER!$D$1="IGST",
   VLOOKUP(H28,'C:\C-BIA\PurchaseOrder\Week\Master Files\[IGST Master.xlsx]DBF'!$A:$H,8,FALSE),
   "Error")),
"")</f>
        <v/>
      </c>
      <c r="H28">
        <f>ORDER!D34</f>
        <v/>
      </c>
      <c r="I28">
        <f>IF(ORDER!O34&gt;0,
 IF(ORDER!$D$1="SGST",
 VLOOKUP(H28,'C:\C-BIA\PurchaseOrder\Week\Master Files\[SGST Master.xlsx]DBF'!$A:$J,10,FALSE),
   IF(ORDER!$D$1="IGST",
   VLOOKUP(H28,'C:\C-BIA\PurchaseOrder\Week\Master Files\[IGST Master.xlsx]DBF'!$A:$J,10,FALSE),
   "Error")),
"")</f>
        <v/>
      </c>
      <c r="J28">
        <f>SUMIF(ORDER!$D$8:$D$22298,DBF!$H28,ORDER!$G$8:$G$22298)</f>
        <v/>
      </c>
      <c r="K28">
        <f>VLOOKUP($H28,ORDER!D:H,5,FALSE)</f>
        <v/>
      </c>
      <c r="L28">
        <f>ROUND(J28*K28,2)</f>
        <v/>
      </c>
      <c r="M28">
        <f>IF(ORDER!O34&gt;0,
 IF(ORDER!$D$1="SGST",
 VLOOKUP(H28,'C:\C-BIA\PurchaseOrder\Week\Master Files\[SGST Master.xlsx]DBF'!$A:$N,14,FALSE),
   IF(ORDER!$D$1="IGST",
   VLOOKUP(H28,'C:\C-BIA\PurchaseOrder\Week\Master Files\[IGST Master.xlsx]DBF'!$A:$N,14,FALSE),
   "Error")),
"")</f>
        <v/>
      </c>
      <c r="N28">
        <f>ROUND(L28*M28/100,2)</f>
        <v/>
      </c>
      <c r="O28">
        <f>L28-N28</f>
        <v/>
      </c>
      <c r="P28">
        <f>IF(R28="Corsetry",IF(IFERROR((O28/J28),0)&lt;1000,"CC Sales- Corsetry-Wholesale - IGST 5%","CC Sales- Corsetry-Wholesale - IGST 12%"))</f>
        <v/>
      </c>
      <c r="Q28">
        <f>IF(ORDER!O34&gt;0,
 IF(ORDER!$D$1="SGST",
 VLOOKUP(H28,'C:\C-BIA\PurchaseOrder\Week\Master Files\[SGST Master.xlsx]DBF'!$A:$R,18,FALSE),
   IF(ORDER!$D$1="IGST",
   VLOOKUP(H28,'C:\C-BIA\PurchaseOrder\Week\Master Files\[IGST Master.xlsx]DBF'!$A:$R,18,FALSE),
   "Error")),
"")</f>
        <v/>
      </c>
      <c r="R28">
        <f>IF(ORDER!O34&gt;0,
 IF(ORDER!$D$1="SGST",
 VLOOKUP(H28,'C:\C-BIA\PurchaseOrder\Week\Master Files\[SGST Master.xlsx]DBF'!$A:$S,19,FALSE),
   IF(ORDER!$D$1="IGST",
   VLOOKUP(H28,'C:\C-BIA\PurchaseOrder\Week\Master Files\[IGST Master.xlsx]DBF'!$A:$S,19,FALSE),
   "Error")),
"")</f>
        <v/>
      </c>
      <c r="S28">
        <f>IF(ORDER!O34&gt;0,
 IF(ORDER!$D$1="SGST",
 VLOOKUP(H28,'C:\C-BIA\PurchaseOrder\Week\Master Files\[SGST Master.xlsx]DBF'!$A:$T,20,FALSE),
   IF(ORDER!$D$1="IGST",
   VLOOKUP(H28,'C:\C-BIA\PurchaseOrder\Week\Master Files\[IGST Master.xlsx]DBF'!$A:$T,20,FALSE),
   "Error")),
"")</f>
        <v/>
      </c>
      <c r="T28">
        <f>IF(ORDER!O34&gt;0,
 IF(ORDER!$D$1="SGST",
 VLOOKUP(H28,'C:\C-BIA\PurchaseOrder\Week\Master Files\[SGST Master.xlsx]DBF'!$A:$U,21,FALSE),
   IF(ORDER!$D$1="IGST",
   VLOOKUP(H28,'C:\C-BIA\PurchaseOrder\Week\Master Files\[IGST Master.xlsx]DBF'!$A:$U,21,FALSE),
   "Error")),
"")</f>
        <v/>
      </c>
      <c r="U28">
        <f>IF(ORDER!O34&gt;0,
 IF(ORDER!$D$1="SGST",
 VLOOKUP(H28,'C:\C-BIA\PurchaseOrder\Week\Master Files\[SGST Master.xlsx]DBF'!$A:$V,22,FALSE),
   IF(ORDER!$D$1="IGST",
   VLOOKUP(H28,'C:\C-BIA\PurchaseOrder\Week\Master Files\[IGST Master.xlsx]DBF'!$A:$V,22,FALSE),
   "Error")),
"")</f>
        <v/>
      </c>
      <c r="V28">
        <f>IF(ORDER!O34&gt;0,
 IF(ORDER!$D$1="SGST",
 VLOOKUP(H28,'C:\C-BIA\PurchaseOrder\Week\Master Files\[SGST Master.xlsx]DBF'!$A:$W,23,FALSE),
   IF(ORDER!$D$1="IGST",
   VLOOKUP(H28,'C:\C-BIA\PurchaseOrder\Week\Master Files\[IGST Master.xlsx]DBF'!$A:$W,23,FALSE),
   "Error")),
"")</f>
        <v/>
      </c>
      <c r="W28">
        <f>IF(ORDER!O34&gt;0,
 IF(ORDER!$D$1="SGST",
 VLOOKUP(H28,'C:\C-BIA\PurchaseOrder\Week\Master Files\[SGST Master.xlsx]DBF'!$A:$X,24,FALSE),
   IF(ORDER!$D$1="IGST",
   VLOOKUP(H28,'C:\C-BIA\PurchaseOrder\Week\Master Files\[IGST Master.xlsx]DBF'!$A:$X,24,FALSE),
   "Error")),
"")</f>
        <v/>
      </c>
      <c r="X28">
        <f>IF(ORDER!O34&gt;0,
 IF(ORDER!$D$1="SGST",
 VLOOKUP(H28,'C:\C-BIA\PurchaseOrder\Week\Master Files\[SGST Master.xlsx]DBF'!$A:$Y,25,FALSE),
   IF(ORDER!$D$1="IGST",
   VLOOKUP(H28,'C:\C-BIA\PurchaseOrder\Week\Master Files\[IGST Master.xlsx]DBF'!$A:$Y,25,FALSE),
   "Error")),
"")</f>
        <v/>
      </c>
      <c r="Y28">
        <f>+O28</f>
        <v/>
      </c>
      <c r="Z28">
        <f>+J28</f>
        <v/>
      </c>
      <c r="AA28">
        <f>IF(ORDER!O34&gt;0,
 IF(ORDER!$D$1="SGST",
 VLOOKUP(H28,'C:\C-BIA\PurchaseOrder\Week\Master Files\[SGST Master.xlsx]DBF'!$A:$AB,28,FALSE),
   IF(ORDER!$D$1="IGST",
   VLOOKUP(H28,'C:\C-BIA\PurchaseOrder\Week\Master Files\[IGST Master.xlsx]DBF'!$A:$AB,28,FALSE),
   "Error")),
"")</f>
        <v/>
      </c>
      <c r="AB28">
        <f>IF(ORDER!O34&gt;0,
 IF(ORDER!$D$1="SGST",
 VLOOKUP(H28,'C:\C-BIA\PurchaseOrder\Week\Master Files\[SGST Master.xlsx]DBF'!$A:$AC,29,FALSE),
   IF(ORDER!$D$1="IGST",
   VLOOKUP(H28,'C:\C-BIA\PurchaseOrder\Week\Master Files\[IGST Master.xlsx]DBF'!$A:$AC,29,FALSE),
   "Error")),
"")</f>
        <v/>
      </c>
      <c r="AC28">
        <f>ROUND(Y28*AB28/100,2)</f>
        <v/>
      </c>
      <c r="AD28">
        <f>ROUND(SUM(Y28,0)-AC28,2)</f>
        <v/>
      </c>
      <c r="AE28" t="inlineStr"/>
      <c r="AF28" t="inlineStr"/>
      <c r="AG28" t="inlineStr"/>
      <c r="AH28" t="inlineStr"/>
      <c r="AI28" t="inlineStr"/>
      <c r="AJ28" t="inlineStr"/>
      <c r="AK28">
        <f>IF(RIGHT(P28,2)="5%","Output IGST - 5% - Tamilnadu","Output IGST - 12% - Tamilnadu")</f>
        <v/>
      </c>
      <c r="AL28">
        <f>IF(AK28="Output IGST - 12% - TamilNadu",12,5)</f>
        <v/>
      </c>
      <c r="AM28">
        <f>ROUND(SUM(AD28*AL28/100,0),2)</f>
        <v/>
      </c>
      <c r="AN28">
        <f>+AP28</f>
        <v/>
      </c>
      <c r="AO28" t="n">
        <v>0</v>
      </c>
      <c r="AP28">
        <f>+(Y28-AC28)+AM28</f>
        <v/>
      </c>
      <c r="AQ28">
        <f>IF(ORDER!O34&gt;0,
 IF(ORDER!$D$1="SGST",
 VLOOKUP(H28,'C:\C-BIA\PurchaseOrder\Week\Master Files\[SGST Master.xlsx]DBF'!$A:$AR,44,FALSE),
   IF(ORDER!$D$1="IGST",
   VLOOKUP(H28,'C:\C-BIA\PurchaseOrder\Week\Master Files\[IGST Master.xlsx]DBF'!$A:$AR,44,FALSE),
   "Error")),
"")</f>
        <v/>
      </c>
      <c r="AR28">
        <f>B28</f>
        <v/>
      </c>
      <c r="AS28">
        <f>AN28</f>
        <v/>
      </c>
      <c r="AT28">
        <f>CONCATENATE($B$2," ",$C$2," ","QTY",  " ", $Z$2)</f>
        <v/>
      </c>
      <c r="AU28">
        <f>IF(ORDER!O34&gt;0,
 IF(ORDER!$D$1="SGST",
 VLOOKUP(H28,'C:\C-BIA\PurchaseOrder\Week\Master Files\[SGST Master.xlsx]DBF'!$A:$AV,48,FALSE),
   IF(ORDER!$D$1="IGST",
   VLOOKUP(H28,'C:\C-BIA\PurchaseOrder\Week\Master Files\[IGST Master.xlsx]DBF'!$A:$AV,48,FALSE),
   "Error")),
"")</f>
        <v/>
      </c>
      <c r="AV28">
        <f>IF(ORDER!O34&gt;0,
 IF(ORDER!$D$1="SGST",
 VLOOKUP(H28,'C:\C-BIA\PurchaseOrder\Week\Master Files\[SGST Master.xlsx]DBF'!$A:$AW,49,FALSE),
   IF(ORDER!$D$1="IGST",
   VLOOKUP(H28,'C:\C-BIA\PurchaseOrder\Week\Master Files\[IGST Master.xlsx]DBF'!$A:$AW,49,FALSE),
   "Error")),
"")</f>
        <v/>
      </c>
      <c r="AW28">
        <f>IF(ORDER!O34&gt;0,
 IF(ORDER!$D$1="SGST",
 VLOOKUP(H28,'C:\C-BIA\PurchaseOrder\Week\Master Files\[SGST Master.xlsx]DBF'!$A:$AX,50,FALSE),
   IF(ORDER!$D$1="IGST",
   VLOOKUP(H28,'C:\C-BIA\PurchaseOrder\Week\Master Files\[IGST Master.xlsx]DBF'!$A:$AX,50,FALSE),
   "Error")),
"")</f>
        <v/>
      </c>
      <c r="AX28">
        <f>ORDER!B5</f>
        <v/>
      </c>
      <c r="AY28">
        <f>ORDER!L4</f>
        <v/>
      </c>
      <c r="AZ28">
        <f>IF(ORDER!O34&gt;0,
 IF(ORDER!$D$1="SGST",
 VLOOKUP(H28,'C:\C-BIA\PurchaseOrder\Week\Master Files\[SGST Master.xlsx]DBF'!$A:$BA,53,FALSE),
   IF(ORDER!$D$1="IGST",
   VLOOKUP(H28,'C:\C-BIA\PurchaseOrder\Week\Master Files\[IGST Master.xlsx]DBF'!$A:$BA,53,FALSE),
   "Error")),
"")</f>
        <v/>
      </c>
      <c r="BA28">
        <f>IF(ORDER!O34&gt;0,
 IF(ORDER!$D$1="SGST",
 VLOOKUP(H28,'C:\C-BIA\PurchaseOrder\Week\Master Files\[SGST Master.xlsx]DBF'!$A:$BB,54,FALSE),
   IF(ORDER!$D$1="IGST",
   VLOOKUP(H28,'C:\C-BIA\PurchaseOrder\Week\Master Files\[IGST Master.xlsx]DBF'!$A:$BB,54,FALSE),
   "Error")),
"")</f>
        <v/>
      </c>
      <c r="BB28">
        <f>IF(ORDER!O34&gt;0,
 IF(ORDER!$D$1="SGST",
 VLOOKUP(H28,'C:\C-BIA\PurchaseOrder\Week\Master Files\[SGST Master.xlsx]DBF'!$A:$BC,55,FALSE),
   IF(ORDER!$D$1="IGST",
   VLOOKUP(H28,'C:\C-BIA\PurchaseOrder\Week\Master Files\[IGST Master.xlsx]DBF'!$A:$BC,55,FALSE),
   "Error")),
"")</f>
        <v/>
      </c>
      <c r="BC28">
        <f>IF(ORDER!O34&gt;0,
 IF(ORDER!$D$1="SGST",
 VLOOKUP(H28,'C:\C-BIA\PurchaseOrder\Week\Master Files\[SGST Master.xlsx]DBF'!$A:$BD,56,FALSE),
   IF(ORDER!$D$1="IGST",
   VLOOKUP(H28,'C:\C-BIA\PurchaseOrder\Week\Master Files\[IGST Master.xlsx]DBF'!$A:$BD,56,FALSE),
   "Error")),
"")</f>
        <v/>
      </c>
      <c r="BD28">
        <f>IF(ORDER!O34&gt;0,
 IF(ORDER!$D$1="SGST",
 VLOOKUP(H28,'C:\C-BIA\PurchaseOrder\Week\Master Files\[SGST Master.xlsx]DBF'!$A:$BE,57,FALSE),
   IF(ORDER!$D$1="IGST",
   VLOOKUP(H28,'C:\C-BIA\PurchaseOrder\Week\Master Files\[IGST Master.xlsx]DBF'!$A:$BE,57,FALSE),
   "Error")),
"")</f>
        <v/>
      </c>
    </row>
    <row r="29">
      <c r="A29">
        <f>IF(ORDER!O35&gt;0,
 IF(ORDER!$D$1="SGST",
 VLOOKUP(H29,'C:\C-BIA\PurchaseOrder\Week\Master Files\[SGST Master.xlsx]DBF'!$A:$B,2,FALSE),
   IF(ORDER!$D$1="IGST",
   VLOOKUP(H29,'C:\C-BIA\PurchaseOrder\Week\Master Files\[IGST Master.xlsx]DBF'!$A:$B,2,FALSE),
   "Error")),
"Scan=0")</f>
        <v/>
      </c>
      <c r="B29">
        <f>IF(ORDER!O35&gt;0,
 IF(ORDER!$D$1="SGST",
 VLOOKUP(H29,'C:\C-BIA\PurchaseOrder\Week\Master Files\[SGST Master.xlsx]DBF'!$A:$C,3,FALSE),
   IF(ORDER!$D$1="IGST",
   VLOOKUP(H29,'C:\C-BIA\PurchaseOrder\Week\Master Files\[IGST Master.xlsx]DBF'!$A:$C,3,FALSE),
   "Error")),
"")</f>
        <v/>
      </c>
      <c r="C29">
        <f>ORDER!L4</f>
        <v/>
      </c>
      <c r="D29">
        <f>ORDER!A5</f>
        <v/>
      </c>
      <c r="E29" t="n">
        <v>0</v>
      </c>
      <c r="F29">
        <f>ORDER!C5</f>
        <v/>
      </c>
      <c r="G29">
        <f>IF(ORDER!O35&gt;0,
 IF(ORDER!$D$1="SGST",
 VLOOKUP(H29,'C:\C-BIA\PurchaseOrder\Week\Master Files\[SGST Master.xlsx]DBF'!$A:$H,8,FALSE),
   IF(ORDER!$D$1="IGST",
   VLOOKUP(H29,'C:\C-BIA\PurchaseOrder\Week\Master Files\[IGST Master.xlsx]DBF'!$A:$H,8,FALSE),
   "Error")),
"")</f>
        <v/>
      </c>
      <c r="H29">
        <f>ORDER!D35</f>
        <v/>
      </c>
      <c r="I29">
        <f>IF(ORDER!O35&gt;0,
 IF(ORDER!$D$1="SGST",
 VLOOKUP(H29,'C:\C-BIA\PurchaseOrder\Week\Master Files\[SGST Master.xlsx]DBF'!$A:$J,10,FALSE),
   IF(ORDER!$D$1="IGST",
   VLOOKUP(H29,'C:\C-BIA\PurchaseOrder\Week\Master Files\[IGST Master.xlsx]DBF'!$A:$J,10,FALSE),
   "Error")),
"")</f>
        <v/>
      </c>
      <c r="J29">
        <f>SUMIF(ORDER!$D$8:$D$22298,DBF!$H29,ORDER!$G$8:$G$22298)</f>
        <v/>
      </c>
      <c r="K29">
        <f>VLOOKUP($H29,ORDER!D:H,5,FALSE)</f>
        <v/>
      </c>
      <c r="L29">
        <f>ROUND(J29*K29,2)</f>
        <v/>
      </c>
      <c r="M29">
        <f>IF(ORDER!O35&gt;0,
 IF(ORDER!$D$1="SGST",
 VLOOKUP(H29,'C:\C-BIA\PurchaseOrder\Week\Master Files\[SGST Master.xlsx]DBF'!$A:$N,14,FALSE),
   IF(ORDER!$D$1="IGST",
   VLOOKUP(H29,'C:\C-BIA\PurchaseOrder\Week\Master Files\[IGST Master.xlsx]DBF'!$A:$N,14,FALSE),
   "Error")),
"")</f>
        <v/>
      </c>
      <c r="N29">
        <f>ROUND(L29*M29/100,2)</f>
        <v/>
      </c>
      <c r="O29">
        <f>L29-N29</f>
        <v/>
      </c>
      <c r="P29">
        <f>IF(R29="Corsetry",IF(IFERROR((O29/J29),0)&lt;1000,"CC Sales- Corsetry-Wholesale - IGST 5%","CC Sales- Corsetry-Wholesale - IGST 12%"))</f>
        <v/>
      </c>
      <c r="Q29">
        <f>IF(ORDER!O35&gt;0,
 IF(ORDER!$D$1="SGST",
 VLOOKUP(H29,'C:\C-BIA\PurchaseOrder\Week\Master Files\[SGST Master.xlsx]DBF'!$A:$R,18,FALSE),
   IF(ORDER!$D$1="IGST",
   VLOOKUP(H29,'C:\C-BIA\PurchaseOrder\Week\Master Files\[IGST Master.xlsx]DBF'!$A:$R,18,FALSE),
   "Error")),
"")</f>
        <v/>
      </c>
      <c r="R29">
        <f>IF(ORDER!O35&gt;0,
 IF(ORDER!$D$1="SGST",
 VLOOKUP(H29,'C:\C-BIA\PurchaseOrder\Week\Master Files\[SGST Master.xlsx]DBF'!$A:$S,19,FALSE),
   IF(ORDER!$D$1="IGST",
   VLOOKUP(H29,'C:\C-BIA\PurchaseOrder\Week\Master Files\[IGST Master.xlsx]DBF'!$A:$S,19,FALSE),
   "Error")),
"")</f>
        <v/>
      </c>
      <c r="S29">
        <f>IF(ORDER!O35&gt;0,
 IF(ORDER!$D$1="SGST",
 VLOOKUP(H29,'C:\C-BIA\PurchaseOrder\Week\Master Files\[SGST Master.xlsx]DBF'!$A:$T,20,FALSE),
   IF(ORDER!$D$1="IGST",
   VLOOKUP(H29,'C:\C-BIA\PurchaseOrder\Week\Master Files\[IGST Master.xlsx]DBF'!$A:$T,20,FALSE),
   "Error")),
"")</f>
        <v/>
      </c>
      <c r="T29">
        <f>IF(ORDER!O35&gt;0,
 IF(ORDER!$D$1="SGST",
 VLOOKUP(H29,'C:\C-BIA\PurchaseOrder\Week\Master Files\[SGST Master.xlsx]DBF'!$A:$U,21,FALSE),
   IF(ORDER!$D$1="IGST",
   VLOOKUP(H29,'C:\C-BIA\PurchaseOrder\Week\Master Files\[IGST Master.xlsx]DBF'!$A:$U,21,FALSE),
   "Error")),
"")</f>
        <v/>
      </c>
      <c r="U29">
        <f>IF(ORDER!O35&gt;0,
 IF(ORDER!$D$1="SGST",
 VLOOKUP(H29,'C:\C-BIA\PurchaseOrder\Week\Master Files\[SGST Master.xlsx]DBF'!$A:$V,22,FALSE),
   IF(ORDER!$D$1="IGST",
   VLOOKUP(H29,'C:\C-BIA\PurchaseOrder\Week\Master Files\[IGST Master.xlsx]DBF'!$A:$V,22,FALSE),
   "Error")),
"")</f>
        <v/>
      </c>
      <c r="V29">
        <f>IF(ORDER!O35&gt;0,
 IF(ORDER!$D$1="SGST",
 VLOOKUP(H29,'C:\C-BIA\PurchaseOrder\Week\Master Files\[SGST Master.xlsx]DBF'!$A:$W,23,FALSE),
   IF(ORDER!$D$1="IGST",
   VLOOKUP(H29,'C:\C-BIA\PurchaseOrder\Week\Master Files\[IGST Master.xlsx]DBF'!$A:$W,23,FALSE),
   "Error")),
"")</f>
        <v/>
      </c>
      <c r="W29">
        <f>IF(ORDER!O35&gt;0,
 IF(ORDER!$D$1="SGST",
 VLOOKUP(H29,'C:\C-BIA\PurchaseOrder\Week\Master Files\[SGST Master.xlsx]DBF'!$A:$X,24,FALSE),
   IF(ORDER!$D$1="IGST",
   VLOOKUP(H29,'C:\C-BIA\PurchaseOrder\Week\Master Files\[IGST Master.xlsx]DBF'!$A:$X,24,FALSE),
   "Error")),
"")</f>
        <v/>
      </c>
      <c r="X29">
        <f>IF(ORDER!O35&gt;0,
 IF(ORDER!$D$1="SGST",
 VLOOKUP(H29,'C:\C-BIA\PurchaseOrder\Week\Master Files\[SGST Master.xlsx]DBF'!$A:$Y,25,FALSE),
   IF(ORDER!$D$1="IGST",
   VLOOKUP(H29,'C:\C-BIA\PurchaseOrder\Week\Master Files\[IGST Master.xlsx]DBF'!$A:$Y,25,FALSE),
   "Error")),
"")</f>
        <v/>
      </c>
      <c r="Y29">
        <f>+O29</f>
        <v/>
      </c>
      <c r="Z29">
        <f>+J29</f>
        <v/>
      </c>
      <c r="AA29">
        <f>IF(ORDER!O35&gt;0,
 IF(ORDER!$D$1="SGST",
 VLOOKUP(H29,'C:\C-BIA\PurchaseOrder\Week\Master Files\[SGST Master.xlsx]DBF'!$A:$AB,28,FALSE),
   IF(ORDER!$D$1="IGST",
   VLOOKUP(H29,'C:\C-BIA\PurchaseOrder\Week\Master Files\[IGST Master.xlsx]DBF'!$A:$AB,28,FALSE),
   "Error")),
"")</f>
        <v/>
      </c>
      <c r="AB29">
        <f>IF(ORDER!O35&gt;0,
 IF(ORDER!$D$1="SGST",
 VLOOKUP(H29,'C:\C-BIA\PurchaseOrder\Week\Master Files\[SGST Master.xlsx]DBF'!$A:$AC,29,FALSE),
   IF(ORDER!$D$1="IGST",
   VLOOKUP(H29,'C:\C-BIA\PurchaseOrder\Week\Master Files\[IGST Master.xlsx]DBF'!$A:$AC,29,FALSE),
   "Error")),
"")</f>
        <v/>
      </c>
      <c r="AC29">
        <f>ROUND(Y29*AB29/100,2)</f>
        <v/>
      </c>
      <c r="AD29">
        <f>ROUND(SUM(Y29,0)-AC29,2)</f>
        <v/>
      </c>
      <c r="AE29" t="inlineStr"/>
      <c r="AF29" t="inlineStr"/>
      <c r="AG29" t="inlineStr"/>
      <c r="AH29" t="inlineStr"/>
      <c r="AI29" t="inlineStr"/>
      <c r="AJ29" t="inlineStr"/>
      <c r="AK29">
        <f>IF(RIGHT(P29,2)="5%","Output IGST - 5% - Tamilnadu","Output IGST - 12% - Tamilnadu")</f>
        <v/>
      </c>
      <c r="AL29">
        <f>IF(AK29="Output IGST - 12% - TamilNadu",12,5)</f>
        <v/>
      </c>
      <c r="AM29">
        <f>ROUND(SUM(AD29*AL29/100,0),2)</f>
        <v/>
      </c>
      <c r="AN29">
        <f>+AP29</f>
        <v/>
      </c>
      <c r="AO29" t="n">
        <v>0</v>
      </c>
      <c r="AP29">
        <f>+(Y29-AC29)+AM29</f>
        <v/>
      </c>
      <c r="AQ29">
        <f>IF(ORDER!O35&gt;0,
 IF(ORDER!$D$1="SGST",
 VLOOKUP(H29,'C:\C-BIA\PurchaseOrder\Week\Master Files\[SGST Master.xlsx]DBF'!$A:$AR,44,FALSE),
   IF(ORDER!$D$1="IGST",
   VLOOKUP(H29,'C:\C-BIA\PurchaseOrder\Week\Master Files\[IGST Master.xlsx]DBF'!$A:$AR,44,FALSE),
   "Error")),
"")</f>
        <v/>
      </c>
      <c r="AR29">
        <f>B29</f>
        <v/>
      </c>
      <c r="AS29">
        <f>AN29</f>
        <v/>
      </c>
      <c r="AT29">
        <f>CONCATENATE($B$2," ",$C$2," ","QTY",  " ", $Z$2)</f>
        <v/>
      </c>
      <c r="AU29">
        <f>IF(ORDER!O35&gt;0,
 IF(ORDER!$D$1="SGST",
 VLOOKUP(H29,'C:\C-BIA\PurchaseOrder\Week\Master Files\[SGST Master.xlsx]DBF'!$A:$AV,48,FALSE),
   IF(ORDER!$D$1="IGST",
   VLOOKUP(H29,'C:\C-BIA\PurchaseOrder\Week\Master Files\[IGST Master.xlsx]DBF'!$A:$AV,48,FALSE),
   "Error")),
"")</f>
        <v/>
      </c>
      <c r="AV29">
        <f>IF(ORDER!O35&gt;0,
 IF(ORDER!$D$1="SGST",
 VLOOKUP(H29,'C:\C-BIA\PurchaseOrder\Week\Master Files\[SGST Master.xlsx]DBF'!$A:$AW,49,FALSE),
   IF(ORDER!$D$1="IGST",
   VLOOKUP(H29,'C:\C-BIA\PurchaseOrder\Week\Master Files\[IGST Master.xlsx]DBF'!$A:$AW,49,FALSE),
   "Error")),
"")</f>
        <v/>
      </c>
      <c r="AW29">
        <f>IF(ORDER!O35&gt;0,
 IF(ORDER!$D$1="SGST",
 VLOOKUP(H29,'C:\C-BIA\PurchaseOrder\Week\Master Files\[SGST Master.xlsx]DBF'!$A:$AX,50,FALSE),
   IF(ORDER!$D$1="IGST",
   VLOOKUP(H29,'C:\C-BIA\PurchaseOrder\Week\Master Files\[IGST Master.xlsx]DBF'!$A:$AX,50,FALSE),
   "Error")),
"")</f>
        <v/>
      </c>
      <c r="AX29">
        <f>ORDER!B5</f>
        <v/>
      </c>
      <c r="AY29">
        <f>ORDER!L4</f>
        <v/>
      </c>
      <c r="AZ29">
        <f>IF(ORDER!O35&gt;0,
 IF(ORDER!$D$1="SGST",
 VLOOKUP(H29,'C:\C-BIA\PurchaseOrder\Week\Master Files\[SGST Master.xlsx]DBF'!$A:$BA,53,FALSE),
   IF(ORDER!$D$1="IGST",
   VLOOKUP(H29,'C:\C-BIA\PurchaseOrder\Week\Master Files\[IGST Master.xlsx]DBF'!$A:$BA,53,FALSE),
   "Error")),
"")</f>
        <v/>
      </c>
      <c r="BA29">
        <f>IF(ORDER!O35&gt;0,
 IF(ORDER!$D$1="SGST",
 VLOOKUP(H29,'C:\C-BIA\PurchaseOrder\Week\Master Files\[SGST Master.xlsx]DBF'!$A:$BB,54,FALSE),
   IF(ORDER!$D$1="IGST",
   VLOOKUP(H29,'C:\C-BIA\PurchaseOrder\Week\Master Files\[IGST Master.xlsx]DBF'!$A:$BB,54,FALSE),
   "Error")),
"")</f>
        <v/>
      </c>
      <c r="BB29">
        <f>IF(ORDER!O35&gt;0,
 IF(ORDER!$D$1="SGST",
 VLOOKUP(H29,'C:\C-BIA\PurchaseOrder\Week\Master Files\[SGST Master.xlsx]DBF'!$A:$BC,55,FALSE),
   IF(ORDER!$D$1="IGST",
   VLOOKUP(H29,'C:\C-BIA\PurchaseOrder\Week\Master Files\[IGST Master.xlsx]DBF'!$A:$BC,55,FALSE),
   "Error")),
"")</f>
        <v/>
      </c>
      <c r="BC29">
        <f>IF(ORDER!O35&gt;0,
 IF(ORDER!$D$1="SGST",
 VLOOKUP(H29,'C:\C-BIA\PurchaseOrder\Week\Master Files\[SGST Master.xlsx]DBF'!$A:$BD,56,FALSE),
   IF(ORDER!$D$1="IGST",
   VLOOKUP(H29,'C:\C-BIA\PurchaseOrder\Week\Master Files\[IGST Master.xlsx]DBF'!$A:$BD,56,FALSE),
   "Error")),
"")</f>
        <v/>
      </c>
      <c r="BD29">
        <f>IF(ORDER!O35&gt;0,
 IF(ORDER!$D$1="SGST",
 VLOOKUP(H29,'C:\C-BIA\PurchaseOrder\Week\Master Files\[SGST Master.xlsx]DBF'!$A:$BE,57,FALSE),
   IF(ORDER!$D$1="IGST",
   VLOOKUP(H29,'C:\C-BIA\PurchaseOrder\Week\Master Files\[IGST Master.xlsx]DBF'!$A:$BE,57,FALSE),
   "Error")),
"")</f>
        <v/>
      </c>
    </row>
    <row r="30">
      <c r="A30">
        <f>IF(ORDER!O36&gt;0,
 IF(ORDER!$D$1="SGST",
 VLOOKUP(H30,'C:\C-BIA\PurchaseOrder\Week\Master Files\[SGST Master.xlsx]DBF'!$A:$B,2,FALSE),
   IF(ORDER!$D$1="IGST",
   VLOOKUP(H30,'C:\C-BIA\PurchaseOrder\Week\Master Files\[IGST Master.xlsx]DBF'!$A:$B,2,FALSE),
   "Error")),
"Scan=0")</f>
        <v/>
      </c>
      <c r="B30">
        <f>IF(ORDER!O36&gt;0,
 IF(ORDER!$D$1="SGST",
 VLOOKUP(H30,'C:\C-BIA\PurchaseOrder\Week\Master Files\[SGST Master.xlsx]DBF'!$A:$C,3,FALSE),
   IF(ORDER!$D$1="IGST",
   VLOOKUP(H30,'C:\C-BIA\PurchaseOrder\Week\Master Files\[IGST Master.xlsx]DBF'!$A:$C,3,FALSE),
   "Error")),
"")</f>
        <v/>
      </c>
      <c r="C30">
        <f>ORDER!L4</f>
        <v/>
      </c>
      <c r="D30">
        <f>ORDER!A5</f>
        <v/>
      </c>
      <c r="E30" t="n">
        <v>0</v>
      </c>
      <c r="F30">
        <f>ORDER!C5</f>
        <v/>
      </c>
      <c r="G30">
        <f>IF(ORDER!O36&gt;0,
 IF(ORDER!$D$1="SGST",
 VLOOKUP(H30,'C:\C-BIA\PurchaseOrder\Week\Master Files\[SGST Master.xlsx]DBF'!$A:$H,8,FALSE),
   IF(ORDER!$D$1="IGST",
   VLOOKUP(H30,'C:\C-BIA\PurchaseOrder\Week\Master Files\[IGST Master.xlsx]DBF'!$A:$H,8,FALSE),
   "Error")),
"")</f>
        <v/>
      </c>
      <c r="H30">
        <f>ORDER!D36</f>
        <v/>
      </c>
      <c r="I30">
        <f>IF(ORDER!O36&gt;0,
 IF(ORDER!$D$1="SGST",
 VLOOKUP(H30,'C:\C-BIA\PurchaseOrder\Week\Master Files\[SGST Master.xlsx]DBF'!$A:$J,10,FALSE),
   IF(ORDER!$D$1="IGST",
   VLOOKUP(H30,'C:\C-BIA\PurchaseOrder\Week\Master Files\[IGST Master.xlsx]DBF'!$A:$J,10,FALSE),
   "Error")),
"")</f>
        <v/>
      </c>
      <c r="J30">
        <f>SUMIF(ORDER!$D$8:$D$22298,DBF!$H30,ORDER!$G$8:$G$22298)</f>
        <v/>
      </c>
      <c r="K30">
        <f>VLOOKUP($H30,ORDER!D:H,5,FALSE)</f>
        <v/>
      </c>
      <c r="L30">
        <f>ROUND(J30*K30,2)</f>
        <v/>
      </c>
      <c r="M30">
        <f>IF(ORDER!O36&gt;0,
 IF(ORDER!$D$1="SGST",
 VLOOKUP(H30,'C:\C-BIA\PurchaseOrder\Week\Master Files\[SGST Master.xlsx]DBF'!$A:$N,14,FALSE),
   IF(ORDER!$D$1="IGST",
   VLOOKUP(H30,'C:\C-BIA\PurchaseOrder\Week\Master Files\[IGST Master.xlsx]DBF'!$A:$N,14,FALSE),
   "Error")),
"")</f>
        <v/>
      </c>
      <c r="N30">
        <f>ROUND(L30*M30/100,2)</f>
        <v/>
      </c>
      <c r="O30">
        <f>L30-N30</f>
        <v/>
      </c>
      <c r="P30">
        <f>IF(R30="Corsetry",IF(IFERROR((O30/J30),0)&lt;1000,"CC Sales- Corsetry-Wholesale - IGST 5%","CC Sales- Corsetry-Wholesale - IGST 12%"))</f>
        <v/>
      </c>
      <c r="Q30">
        <f>IF(ORDER!O36&gt;0,
 IF(ORDER!$D$1="SGST",
 VLOOKUP(H30,'C:\C-BIA\PurchaseOrder\Week\Master Files\[SGST Master.xlsx]DBF'!$A:$R,18,FALSE),
   IF(ORDER!$D$1="IGST",
   VLOOKUP(H30,'C:\C-BIA\PurchaseOrder\Week\Master Files\[IGST Master.xlsx]DBF'!$A:$R,18,FALSE),
   "Error")),
"")</f>
        <v/>
      </c>
      <c r="R30">
        <f>IF(ORDER!O36&gt;0,
 IF(ORDER!$D$1="SGST",
 VLOOKUP(H30,'C:\C-BIA\PurchaseOrder\Week\Master Files\[SGST Master.xlsx]DBF'!$A:$S,19,FALSE),
   IF(ORDER!$D$1="IGST",
   VLOOKUP(H30,'C:\C-BIA\PurchaseOrder\Week\Master Files\[IGST Master.xlsx]DBF'!$A:$S,19,FALSE),
   "Error")),
"")</f>
        <v/>
      </c>
      <c r="S30">
        <f>IF(ORDER!O36&gt;0,
 IF(ORDER!$D$1="SGST",
 VLOOKUP(H30,'C:\C-BIA\PurchaseOrder\Week\Master Files\[SGST Master.xlsx]DBF'!$A:$T,20,FALSE),
   IF(ORDER!$D$1="IGST",
   VLOOKUP(H30,'C:\C-BIA\PurchaseOrder\Week\Master Files\[IGST Master.xlsx]DBF'!$A:$T,20,FALSE),
   "Error")),
"")</f>
        <v/>
      </c>
      <c r="T30">
        <f>IF(ORDER!O36&gt;0,
 IF(ORDER!$D$1="SGST",
 VLOOKUP(H30,'C:\C-BIA\PurchaseOrder\Week\Master Files\[SGST Master.xlsx]DBF'!$A:$U,21,FALSE),
   IF(ORDER!$D$1="IGST",
   VLOOKUP(H30,'C:\C-BIA\PurchaseOrder\Week\Master Files\[IGST Master.xlsx]DBF'!$A:$U,21,FALSE),
   "Error")),
"")</f>
        <v/>
      </c>
      <c r="U30">
        <f>IF(ORDER!O36&gt;0,
 IF(ORDER!$D$1="SGST",
 VLOOKUP(H30,'C:\C-BIA\PurchaseOrder\Week\Master Files\[SGST Master.xlsx]DBF'!$A:$V,22,FALSE),
   IF(ORDER!$D$1="IGST",
   VLOOKUP(H30,'C:\C-BIA\PurchaseOrder\Week\Master Files\[IGST Master.xlsx]DBF'!$A:$V,22,FALSE),
   "Error")),
"")</f>
        <v/>
      </c>
      <c r="V30">
        <f>IF(ORDER!O36&gt;0,
 IF(ORDER!$D$1="SGST",
 VLOOKUP(H30,'C:\C-BIA\PurchaseOrder\Week\Master Files\[SGST Master.xlsx]DBF'!$A:$W,23,FALSE),
   IF(ORDER!$D$1="IGST",
   VLOOKUP(H30,'C:\C-BIA\PurchaseOrder\Week\Master Files\[IGST Master.xlsx]DBF'!$A:$W,23,FALSE),
   "Error")),
"")</f>
        <v/>
      </c>
      <c r="W30">
        <f>IF(ORDER!O36&gt;0,
 IF(ORDER!$D$1="SGST",
 VLOOKUP(H30,'C:\C-BIA\PurchaseOrder\Week\Master Files\[SGST Master.xlsx]DBF'!$A:$X,24,FALSE),
   IF(ORDER!$D$1="IGST",
   VLOOKUP(H30,'C:\C-BIA\PurchaseOrder\Week\Master Files\[IGST Master.xlsx]DBF'!$A:$X,24,FALSE),
   "Error")),
"")</f>
        <v/>
      </c>
      <c r="X30">
        <f>IF(ORDER!O36&gt;0,
 IF(ORDER!$D$1="SGST",
 VLOOKUP(H30,'C:\C-BIA\PurchaseOrder\Week\Master Files\[SGST Master.xlsx]DBF'!$A:$Y,25,FALSE),
   IF(ORDER!$D$1="IGST",
   VLOOKUP(H30,'C:\C-BIA\PurchaseOrder\Week\Master Files\[IGST Master.xlsx]DBF'!$A:$Y,25,FALSE),
   "Error")),
"")</f>
        <v/>
      </c>
      <c r="Y30">
        <f>+O30</f>
        <v/>
      </c>
      <c r="Z30">
        <f>+J30</f>
        <v/>
      </c>
      <c r="AA30">
        <f>IF(ORDER!O36&gt;0,
 IF(ORDER!$D$1="SGST",
 VLOOKUP(H30,'C:\C-BIA\PurchaseOrder\Week\Master Files\[SGST Master.xlsx]DBF'!$A:$AB,28,FALSE),
   IF(ORDER!$D$1="IGST",
   VLOOKUP(H30,'C:\C-BIA\PurchaseOrder\Week\Master Files\[IGST Master.xlsx]DBF'!$A:$AB,28,FALSE),
   "Error")),
"")</f>
        <v/>
      </c>
      <c r="AB30">
        <f>IF(ORDER!O36&gt;0,
 IF(ORDER!$D$1="SGST",
 VLOOKUP(H30,'C:\C-BIA\PurchaseOrder\Week\Master Files\[SGST Master.xlsx]DBF'!$A:$AC,29,FALSE),
   IF(ORDER!$D$1="IGST",
   VLOOKUP(H30,'C:\C-BIA\PurchaseOrder\Week\Master Files\[IGST Master.xlsx]DBF'!$A:$AC,29,FALSE),
   "Error")),
"")</f>
        <v/>
      </c>
      <c r="AC30">
        <f>ROUND(Y30*AB30/100,2)</f>
        <v/>
      </c>
      <c r="AD30">
        <f>ROUND(SUM(Y30,0)-AC30,2)</f>
        <v/>
      </c>
      <c r="AE30" t="inlineStr"/>
      <c r="AF30" t="inlineStr"/>
      <c r="AG30" t="inlineStr"/>
      <c r="AH30" t="inlineStr"/>
      <c r="AI30" t="inlineStr"/>
      <c r="AJ30" t="inlineStr"/>
      <c r="AK30">
        <f>IF(RIGHT(P30,2)="5%","Output IGST - 5% - Tamilnadu","Output IGST - 12% - Tamilnadu")</f>
        <v/>
      </c>
      <c r="AL30">
        <f>IF(AK30="Output IGST - 12% - TamilNadu",12,5)</f>
        <v/>
      </c>
      <c r="AM30">
        <f>ROUND(SUM(AD30*AL30/100,0),2)</f>
        <v/>
      </c>
      <c r="AN30">
        <f>+AP30</f>
        <v/>
      </c>
      <c r="AO30" t="n">
        <v>0</v>
      </c>
      <c r="AP30">
        <f>+(Y30-AC30)+AM30</f>
        <v/>
      </c>
      <c r="AQ30">
        <f>IF(ORDER!O36&gt;0,
 IF(ORDER!$D$1="SGST",
 VLOOKUP(H30,'C:\C-BIA\PurchaseOrder\Week\Master Files\[SGST Master.xlsx]DBF'!$A:$AR,44,FALSE),
   IF(ORDER!$D$1="IGST",
   VLOOKUP(H30,'C:\C-BIA\PurchaseOrder\Week\Master Files\[IGST Master.xlsx]DBF'!$A:$AR,44,FALSE),
   "Error")),
"")</f>
        <v/>
      </c>
      <c r="AR30">
        <f>B30</f>
        <v/>
      </c>
      <c r="AS30">
        <f>AN30</f>
        <v/>
      </c>
      <c r="AT30">
        <f>CONCATENATE($B$2," ",$C$2," ","QTY",  " ", $Z$2)</f>
        <v/>
      </c>
      <c r="AU30">
        <f>IF(ORDER!O36&gt;0,
 IF(ORDER!$D$1="SGST",
 VLOOKUP(H30,'C:\C-BIA\PurchaseOrder\Week\Master Files\[SGST Master.xlsx]DBF'!$A:$AV,48,FALSE),
   IF(ORDER!$D$1="IGST",
   VLOOKUP(H30,'C:\C-BIA\PurchaseOrder\Week\Master Files\[IGST Master.xlsx]DBF'!$A:$AV,48,FALSE),
   "Error")),
"")</f>
        <v/>
      </c>
      <c r="AV30">
        <f>IF(ORDER!O36&gt;0,
 IF(ORDER!$D$1="SGST",
 VLOOKUP(H30,'C:\C-BIA\PurchaseOrder\Week\Master Files\[SGST Master.xlsx]DBF'!$A:$AW,49,FALSE),
   IF(ORDER!$D$1="IGST",
   VLOOKUP(H30,'C:\C-BIA\PurchaseOrder\Week\Master Files\[IGST Master.xlsx]DBF'!$A:$AW,49,FALSE),
   "Error")),
"")</f>
        <v/>
      </c>
      <c r="AW30">
        <f>IF(ORDER!O36&gt;0,
 IF(ORDER!$D$1="SGST",
 VLOOKUP(H30,'C:\C-BIA\PurchaseOrder\Week\Master Files\[SGST Master.xlsx]DBF'!$A:$AX,50,FALSE),
   IF(ORDER!$D$1="IGST",
   VLOOKUP(H30,'C:\C-BIA\PurchaseOrder\Week\Master Files\[IGST Master.xlsx]DBF'!$A:$AX,50,FALSE),
   "Error")),
"")</f>
        <v/>
      </c>
      <c r="AX30">
        <f>ORDER!B5</f>
        <v/>
      </c>
      <c r="AY30">
        <f>ORDER!L4</f>
        <v/>
      </c>
      <c r="AZ30">
        <f>IF(ORDER!O36&gt;0,
 IF(ORDER!$D$1="SGST",
 VLOOKUP(H30,'C:\C-BIA\PurchaseOrder\Week\Master Files\[SGST Master.xlsx]DBF'!$A:$BA,53,FALSE),
   IF(ORDER!$D$1="IGST",
   VLOOKUP(H30,'C:\C-BIA\PurchaseOrder\Week\Master Files\[IGST Master.xlsx]DBF'!$A:$BA,53,FALSE),
   "Error")),
"")</f>
        <v/>
      </c>
      <c r="BA30">
        <f>IF(ORDER!O36&gt;0,
 IF(ORDER!$D$1="SGST",
 VLOOKUP(H30,'C:\C-BIA\PurchaseOrder\Week\Master Files\[SGST Master.xlsx]DBF'!$A:$BB,54,FALSE),
   IF(ORDER!$D$1="IGST",
   VLOOKUP(H30,'C:\C-BIA\PurchaseOrder\Week\Master Files\[IGST Master.xlsx]DBF'!$A:$BB,54,FALSE),
   "Error")),
"")</f>
        <v/>
      </c>
      <c r="BB30">
        <f>IF(ORDER!O36&gt;0,
 IF(ORDER!$D$1="SGST",
 VLOOKUP(H30,'C:\C-BIA\PurchaseOrder\Week\Master Files\[SGST Master.xlsx]DBF'!$A:$BC,55,FALSE),
   IF(ORDER!$D$1="IGST",
   VLOOKUP(H30,'C:\C-BIA\PurchaseOrder\Week\Master Files\[IGST Master.xlsx]DBF'!$A:$BC,55,FALSE),
   "Error")),
"")</f>
        <v/>
      </c>
      <c r="BC30">
        <f>IF(ORDER!O36&gt;0,
 IF(ORDER!$D$1="SGST",
 VLOOKUP(H30,'C:\C-BIA\PurchaseOrder\Week\Master Files\[SGST Master.xlsx]DBF'!$A:$BD,56,FALSE),
   IF(ORDER!$D$1="IGST",
   VLOOKUP(H30,'C:\C-BIA\PurchaseOrder\Week\Master Files\[IGST Master.xlsx]DBF'!$A:$BD,56,FALSE),
   "Error")),
"")</f>
        <v/>
      </c>
      <c r="BD30">
        <f>IF(ORDER!O36&gt;0,
 IF(ORDER!$D$1="SGST",
 VLOOKUP(H30,'C:\C-BIA\PurchaseOrder\Week\Master Files\[SGST Master.xlsx]DBF'!$A:$BE,57,FALSE),
   IF(ORDER!$D$1="IGST",
   VLOOKUP(H30,'C:\C-BIA\PurchaseOrder\Week\Master Files\[IGST Master.xlsx]DBF'!$A:$BE,57,FALSE),
   "Error")),
"")</f>
        <v/>
      </c>
    </row>
    <row r="31">
      <c r="A31">
        <f>IF(ORDER!O37&gt;0,
 IF(ORDER!$D$1="SGST",
 VLOOKUP(H31,'C:\C-BIA\PurchaseOrder\Week\Master Files\[SGST Master.xlsx]DBF'!$A:$B,2,FALSE),
   IF(ORDER!$D$1="IGST",
   VLOOKUP(H31,'C:\C-BIA\PurchaseOrder\Week\Master Files\[IGST Master.xlsx]DBF'!$A:$B,2,FALSE),
   "Error")),
"Scan=0")</f>
        <v/>
      </c>
      <c r="B31">
        <f>IF(ORDER!O37&gt;0,
 IF(ORDER!$D$1="SGST",
 VLOOKUP(H31,'C:\C-BIA\PurchaseOrder\Week\Master Files\[SGST Master.xlsx]DBF'!$A:$C,3,FALSE),
   IF(ORDER!$D$1="IGST",
   VLOOKUP(H31,'C:\C-BIA\PurchaseOrder\Week\Master Files\[IGST Master.xlsx]DBF'!$A:$C,3,FALSE),
   "Error")),
"")</f>
        <v/>
      </c>
      <c r="C31">
        <f>ORDER!L4</f>
        <v/>
      </c>
      <c r="D31">
        <f>ORDER!A5</f>
        <v/>
      </c>
      <c r="E31" t="n">
        <v>0</v>
      </c>
      <c r="F31">
        <f>ORDER!C5</f>
        <v/>
      </c>
      <c r="G31">
        <f>IF(ORDER!O37&gt;0,
 IF(ORDER!$D$1="SGST",
 VLOOKUP(H31,'C:\C-BIA\PurchaseOrder\Week\Master Files\[SGST Master.xlsx]DBF'!$A:$H,8,FALSE),
   IF(ORDER!$D$1="IGST",
   VLOOKUP(H31,'C:\C-BIA\PurchaseOrder\Week\Master Files\[IGST Master.xlsx]DBF'!$A:$H,8,FALSE),
   "Error")),
"")</f>
        <v/>
      </c>
      <c r="H31">
        <f>ORDER!D37</f>
        <v/>
      </c>
      <c r="I31">
        <f>IF(ORDER!O37&gt;0,
 IF(ORDER!$D$1="SGST",
 VLOOKUP(H31,'C:\C-BIA\PurchaseOrder\Week\Master Files\[SGST Master.xlsx]DBF'!$A:$J,10,FALSE),
   IF(ORDER!$D$1="IGST",
   VLOOKUP(H31,'C:\C-BIA\PurchaseOrder\Week\Master Files\[IGST Master.xlsx]DBF'!$A:$J,10,FALSE),
   "Error")),
"")</f>
        <v/>
      </c>
      <c r="J31">
        <f>SUMIF(ORDER!$D$8:$D$22298,DBF!$H31,ORDER!$G$8:$G$22298)</f>
        <v/>
      </c>
      <c r="K31">
        <f>VLOOKUP($H31,ORDER!D:H,5,FALSE)</f>
        <v/>
      </c>
      <c r="L31">
        <f>ROUND(J31*K31,2)</f>
        <v/>
      </c>
      <c r="M31">
        <f>IF(ORDER!O37&gt;0,
 IF(ORDER!$D$1="SGST",
 VLOOKUP(H31,'C:\C-BIA\PurchaseOrder\Week\Master Files\[SGST Master.xlsx]DBF'!$A:$N,14,FALSE),
   IF(ORDER!$D$1="IGST",
   VLOOKUP(H31,'C:\C-BIA\PurchaseOrder\Week\Master Files\[IGST Master.xlsx]DBF'!$A:$N,14,FALSE),
   "Error")),
"")</f>
        <v/>
      </c>
      <c r="N31">
        <f>ROUND(L31*M31/100,2)</f>
        <v/>
      </c>
      <c r="O31">
        <f>L31-N31</f>
        <v/>
      </c>
      <c r="P31">
        <f>IF(R31="Corsetry",IF(IFERROR((O31/J31),0)&lt;1000,"CC Sales- Corsetry-Wholesale - IGST 5%","CC Sales- Corsetry-Wholesale - IGST 12%"))</f>
        <v/>
      </c>
      <c r="Q31">
        <f>IF(ORDER!O37&gt;0,
 IF(ORDER!$D$1="SGST",
 VLOOKUP(H31,'C:\C-BIA\PurchaseOrder\Week\Master Files\[SGST Master.xlsx]DBF'!$A:$R,18,FALSE),
   IF(ORDER!$D$1="IGST",
   VLOOKUP(H31,'C:\C-BIA\PurchaseOrder\Week\Master Files\[IGST Master.xlsx]DBF'!$A:$R,18,FALSE),
   "Error")),
"")</f>
        <v/>
      </c>
      <c r="R31">
        <f>IF(ORDER!O37&gt;0,
 IF(ORDER!$D$1="SGST",
 VLOOKUP(H31,'C:\C-BIA\PurchaseOrder\Week\Master Files\[SGST Master.xlsx]DBF'!$A:$S,19,FALSE),
   IF(ORDER!$D$1="IGST",
   VLOOKUP(H31,'C:\C-BIA\PurchaseOrder\Week\Master Files\[IGST Master.xlsx]DBF'!$A:$S,19,FALSE),
   "Error")),
"")</f>
        <v/>
      </c>
      <c r="S31">
        <f>IF(ORDER!O37&gt;0,
 IF(ORDER!$D$1="SGST",
 VLOOKUP(H31,'C:\C-BIA\PurchaseOrder\Week\Master Files\[SGST Master.xlsx]DBF'!$A:$T,20,FALSE),
   IF(ORDER!$D$1="IGST",
   VLOOKUP(H31,'C:\C-BIA\PurchaseOrder\Week\Master Files\[IGST Master.xlsx]DBF'!$A:$T,20,FALSE),
   "Error")),
"")</f>
        <v/>
      </c>
      <c r="T31">
        <f>IF(ORDER!O37&gt;0,
 IF(ORDER!$D$1="SGST",
 VLOOKUP(H31,'C:\C-BIA\PurchaseOrder\Week\Master Files\[SGST Master.xlsx]DBF'!$A:$U,21,FALSE),
   IF(ORDER!$D$1="IGST",
   VLOOKUP(H31,'C:\C-BIA\PurchaseOrder\Week\Master Files\[IGST Master.xlsx]DBF'!$A:$U,21,FALSE),
   "Error")),
"")</f>
        <v/>
      </c>
      <c r="U31">
        <f>IF(ORDER!O37&gt;0,
 IF(ORDER!$D$1="SGST",
 VLOOKUP(H31,'C:\C-BIA\PurchaseOrder\Week\Master Files\[SGST Master.xlsx]DBF'!$A:$V,22,FALSE),
   IF(ORDER!$D$1="IGST",
   VLOOKUP(H31,'C:\C-BIA\PurchaseOrder\Week\Master Files\[IGST Master.xlsx]DBF'!$A:$V,22,FALSE),
   "Error")),
"")</f>
        <v/>
      </c>
      <c r="V31">
        <f>IF(ORDER!O37&gt;0,
 IF(ORDER!$D$1="SGST",
 VLOOKUP(H31,'C:\C-BIA\PurchaseOrder\Week\Master Files\[SGST Master.xlsx]DBF'!$A:$W,23,FALSE),
   IF(ORDER!$D$1="IGST",
   VLOOKUP(H31,'C:\C-BIA\PurchaseOrder\Week\Master Files\[IGST Master.xlsx]DBF'!$A:$W,23,FALSE),
   "Error")),
"")</f>
        <v/>
      </c>
      <c r="W31">
        <f>IF(ORDER!O37&gt;0,
 IF(ORDER!$D$1="SGST",
 VLOOKUP(H31,'C:\C-BIA\PurchaseOrder\Week\Master Files\[SGST Master.xlsx]DBF'!$A:$X,24,FALSE),
   IF(ORDER!$D$1="IGST",
   VLOOKUP(H31,'C:\C-BIA\PurchaseOrder\Week\Master Files\[IGST Master.xlsx]DBF'!$A:$X,24,FALSE),
   "Error")),
"")</f>
        <v/>
      </c>
      <c r="X31">
        <f>IF(ORDER!O37&gt;0,
 IF(ORDER!$D$1="SGST",
 VLOOKUP(H31,'C:\C-BIA\PurchaseOrder\Week\Master Files\[SGST Master.xlsx]DBF'!$A:$Y,25,FALSE),
   IF(ORDER!$D$1="IGST",
   VLOOKUP(H31,'C:\C-BIA\PurchaseOrder\Week\Master Files\[IGST Master.xlsx]DBF'!$A:$Y,25,FALSE),
   "Error")),
"")</f>
        <v/>
      </c>
      <c r="Y31">
        <f>+O31</f>
        <v/>
      </c>
      <c r="Z31">
        <f>+J31</f>
        <v/>
      </c>
      <c r="AA31">
        <f>IF(ORDER!O37&gt;0,
 IF(ORDER!$D$1="SGST",
 VLOOKUP(H31,'C:\C-BIA\PurchaseOrder\Week\Master Files\[SGST Master.xlsx]DBF'!$A:$AB,28,FALSE),
   IF(ORDER!$D$1="IGST",
   VLOOKUP(H31,'C:\C-BIA\PurchaseOrder\Week\Master Files\[IGST Master.xlsx]DBF'!$A:$AB,28,FALSE),
   "Error")),
"")</f>
        <v/>
      </c>
      <c r="AB31">
        <f>IF(ORDER!O37&gt;0,
 IF(ORDER!$D$1="SGST",
 VLOOKUP(H31,'C:\C-BIA\PurchaseOrder\Week\Master Files\[SGST Master.xlsx]DBF'!$A:$AC,29,FALSE),
   IF(ORDER!$D$1="IGST",
   VLOOKUP(H31,'C:\C-BIA\PurchaseOrder\Week\Master Files\[IGST Master.xlsx]DBF'!$A:$AC,29,FALSE),
   "Error")),
"")</f>
        <v/>
      </c>
      <c r="AC31">
        <f>ROUND(Y31*AB31/100,2)</f>
        <v/>
      </c>
      <c r="AD31">
        <f>ROUND(SUM(Y31,0)-AC31,2)</f>
        <v/>
      </c>
      <c r="AE31" t="inlineStr"/>
      <c r="AF31" t="inlineStr"/>
      <c r="AG31" t="inlineStr"/>
      <c r="AH31" t="inlineStr"/>
      <c r="AI31" t="inlineStr"/>
      <c r="AJ31" t="inlineStr"/>
      <c r="AK31">
        <f>IF(RIGHT(P31,2)="5%","Output IGST - 5% - Tamilnadu","Output IGST - 12% - Tamilnadu")</f>
        <v/>
      </c>
      <c r="AL31">
        <f>IF(AK31="Output IGST - 12% - TamilNadu",12,5)</f>
        <v/>
      </c>
      <c r="AM31">
        <f>ROUND(SUM(AD31*AL31/100,0),2)</f>
        <v/>
      </c>
      <c r="AN31">
        <f>+AP31</f>
        <v/>
      </c>
      <c r="AO31" t="n">
        <v>0</v>
      </c>
      <c r="AP31">
        <f>+(Y31-AC31)+AM31</f>
        <v/>
      </c>
      <c r="AQ31">
        <f>IF(ORDER!O37&gt;0,
 IF(ORDER!$D$1="SGST",
 VLOOKUP(H31,'C:\C-BIA\PurchaseOrder\Week\Master Files\[SGST Master.xlsx]DBF'!$A:$AR,44,FALSE),
   IF(ORDER!$D$1="IGST",
   VLOOKUP(H31,'C:\C-BIA\PurchaseOrder\Week\Master Files\[IGST Master.xlsx]DBF'!$A:$AR,44,FALSE),
   "Error")),
"")</f>
        <v/>
      </c>
      <c r="AR31">
        <f>B31</f>
        <v/>
      </c>
      <c r="AS31">
        <f>AN31</f>
        <v/>
      </c>
      <c r="AT31">
        <f>CONCATENATE($B$2," ",$C$2," ","QTY",  " ", $Z$2)</f>
        <v/>
      </c>
      <c r="AU31">
        <f>IF(ORDER!O37&gt;0,
 IF(ORDER!$D$1="SGST",
 VLOOKUP(H31,'C:\C-BIA\PurchaseOrder\Week\Master Files\[SGST Master.xlsx]DBF'!$A:$AV,48,FALSE),
   IF(ORDER!$D$1="IGST",
   VLOOKUP(H31,'C:\C-BIA\PurchaseOrder\Week\Master Files\[IGST Master.xlsx]DBF'!$A:$AV,48,FALSE),
   "Error")),
"")</f>
        <v/>
      </c>
      <c r="AV31">
        <f>IF(ORDER!O37&gt;0,
 IF(ORDER!$D$1="SGST",
 VLOOKUP(H31,'C:\C-BIA\PurchaseOrder\Week\Master Files\[SGST Master.xlsx]DBF'!$A:$AW,49,FALSE),
   IF(ORDER!$D$1="IGST",
   VLOOKUP(H31,'C:\C-BIA\PurchaseOrder\Week\Master Files\[IGST Master.xlsx]DBF'!$A:$AW,49,FALSE),
   "Error")),
"")</f>
        <v/>
      </c>
      <c r="AW31">
        <f>IF(ORDER!O37&gt;0,
 IF(ORDER!$D$1="SGST",
 VLOOKUP(H31,'C:\C-BIA\PurchaseOrder\Week\Master Files\[SGST Master.xlsx]DBF'!$A:$AX,50,FALSE),
   IF(ORDER!$D$1="IGST",
   VLOOKUP(H31,'C:\C-BIA\PurchaseOrder\Week\Master Files\[IGST Master.xlsx]DBF'!$A:$AX,50,FALSE),
   "Error")),
"")</f>
        <v/>
      </c>
      <c r="AX31">
        <f>ORDER!B5</f>
        <v/>
      </c>
      <c r="AY31">
        <f>ORDER!L4</f>
        <v/>
      </c>
      <c r="AZ31">
        <f>IF(ORDER!O37&gt;0,
 IF(ORDER!$D$1="SGST",
 VLOOKUP(H31,'C:\C-BIA\PurchaseOrder\Week\Master Files\[SGST Master.xlsx]DBF'!$A:$BA,53,FALSE),
   IF(ORDER!$D$1="IGST",
   VLOOKUP(H31,'C:\C-BIA\PurchaseOrder\Week\Master Files\[IGST Master.xlsx]DBF'!$A:$BA,53,FALSE),
   "Error")),
"")</f>
        <v/>
      </c>
      <c r="BA31">
        <f>IF(ORDER!O37&gt;0,
 IF(ORDER!$D$1="SGST",
 VLOOKUP(H31,'C:\C-BIA\PurchaseOrder\Week\Master Files\[SGST Master.xlsx]DBF'!$A:$BB,54,FALSE),
   IF(ORDER!$D$1="IGST",
   VLOOKUP(H31,'C:\C-BIA\PurchaseOrder\Week\Master Files\[IGST Master.xlsx]DBF'!$A:$BB,54,FALSE),
   "Error")),
"")</f>
        <v/>
      </c>
      <c r="BB31">
        <f>IF(ORDER!O37&gt;0,
 IF(ORDER!$D$1="SGST",
 VLOOKUP(H31,'C:\C-BIA\PurchaseOrder\Week\Master Files\[SGST Master.xlsx]DBF'!$A:$BC,55,FALSE),
   IF(ORDER!$D$1="IGST",
   VLOOKUP(H31,'C:\C-BIA\PurchaseOrder\Week\Master Files\[IGST Master.xlsx]DBF'!$A:$BC,55,FALSE),
   "Error")),
"")</f>
        <v/>
      </c>
      <c r="BC31">
        <f>IF(ORDER!O37&gt;0,
 IF(ORDER!$D$1="SGST",
 VLOOKUP(H31,'C:\C-BIA\PurchaseOrder\Week\Master Files\[SGST Master.xlsx]DBF'!$A:$BD,56,FALSE),
   IF(ORDER!$D$1="IGST",
   VLOOKUP(H31,'C:\C-BIA\PurchaseOrder\Week\Master Files\[IGST Master.xlsx]DBF'!$A:$BD,56,FALSE),
   "Error")),
"")</f>
        <v/>
      </c>
      <c r="BD31">
        <f>IF(ORDER!O37&gt;0,
 IF(ORDER!$D$1="SGST",
 VLOOKUP(H31,'C:\C-BIA\PurchaseOrder\Week\Master Files\[SGST Master.xlsx]DBF'!$A:$BE,57,FALSE),
   IF(ORDER!$D$1="IGST",
   VLOOKUP(H31,'C:\C-BIA\PurchaseOrder\Week\Master Files\[IGST Master.xlsx]DBF'!$A:$BE,57,FALSE),
   "Error")),
"")</f>
        <v/>
      </c>
    </row>
    <row r="32">
      <c r="A32">
        <f>IF(ORDER!O38&gt;0,
 IF(ORDER!$D$1="SGST",
 VLOOKUP(H32,'C:\C-BIA\PurchaseOrder\Week\Master Files\[SGST Master.xlsx]DBF'!$A:$B,2,FALSE),
   IF(ORDER!$D$1="IGST",
   VLOOKUP(H32,'C:\C-BIA\PurchaseOrder\Week\Master Files\[IGST Master.xlsx]DBF'!$A:$B,2,FALSE),
   "Error")),
"Scan=0")</f>
        <v/>
      </c>
      <c r="B32">
        <f>IF(ORDER!O38&gt;0,
 IF(ORDER!$D$1="SGST",
 VLOOKUP(H32,'C:\C-BIA\PurchaseOrder\Week\Master Files\[SGST Master.xlsx]DBF'!$A:$C,3,FALSE),
   IF(ORDER!$D$1="IGST",
   VLOOKUP(H32,'C:\C-BIA\PurchaseOrder\Week\Master Files\[IGST Master.xlsx]DBF'!$A:$C,3,FALSE),
   "Error")),
"")</f>
        <v/>
      </c>
      <c r="C32">
        <f>ORDER!L4</f>
        <v/>
      </c>
      <c r="D32">
        <f>ORDER!A5</f>
        <v/>
      </c>
      <c r="E32" t="n">
        <v>0</v>
      </c>
      <c r="F32">
        <f>ORDER!C5</f>
        <v/>
      </c>
      <c r="G32">
        <f>IF(ORDER!O38&gt;0,
 IF(ORDER!$D$1="SGST",
 VLOOKUP(H32,'C:\C-BIA\PurchaseOrder\Week\Master Files\[SGST Master.xlsx]DBF'!$A:$H,8,FALSE),
   IF(ORDER!$D$1="IGST",
   VLOOKUP(H32,'C:\C-BIA\PurchaseOrder\Week\Master Files\[IGST Master.xlsx]DBF'!$A:$H,8,FALSE),
   "Error")),
"")</f>
        <v/>
      </c>
      <c r="H32">
        <f>ORDER!D38</f>
        <v/>
      </c>
      <c r="I32">
        <f>IF(ORDER!O38&gt;0,
 IF(ORDER!$D$1="SGST",
 VLOOKUP(H32,'C:\C-BIA\PurchaseOrder\Week\Master Files\[SGST Master.xlsx]DBF'!$A:$J,10,FALSE),
   IF(ORDER!$D$1="IGST",
   VLOOKUP(H32,'C:\C-BIA\PurchaseOrder\Week\Master Files\[IGST Master.xlsx]DBF'!$A:$J,10,FALSE),
   "Error")),
"")</f>
        <v/>
      </c>
      <c r="J32">
        <f>SUMIF(ORDER!$D$8:$D$22298,DBF!$H32,ORDER!$G$8:$G$22298)</f>
        <v/>
      </c>
      <c r="K32">
        <f>VLOOKUP($H32,ORDER!D:H,5,FALSE)</f>
        <v/>
      </c>
      <c r="L32">
        <f>ROUND(J32*K32,2)</f>
        <v/>
      </c>
      <c r="M32">
        <f>IF(ORDER!O38&gt;0,
 IF(ORDER!$D$1="SGST",
 VLOOKUP(H32,'C:\C-BIA\PurchaseOrder\Week\Master Files\[SGST Master.xlsx]DBF'!$A:$N,14,FALSE),
   IF(ORDER!$D$1="IGST",
   VLOOKUP(H32,'C:\C-BIA\PurchaseOrder\Week\Master Files\[IGST Master.xlsx]DBF'!$A:$N,14,FALSE),
   "Error")),
"")</f>
        <v/>
      </c>
      <c r="N32">
        <f>ROUND(L32*M32/100,2)</f>
        <v/>
      </c>
      <c r="O32">
        <f>L32-N32</f>
        <v/>
      </c>
      <c r="P32">
        <f>IF(R32="Corsetry",IF(IFERROR((O32/J32),0)&lt;1000,"CC Sales- Corsetry-Wholesale - IGST 5%","CC Sales- Corsetry-Wholesale - IGST 12%"))</f>
        <v/>
      </c>
      <c r="Q32">
        <f>IF(ORDER!O38&gt;0,
 IF(ORDER!$D$1="SGST",
 VLOOKUP(H32,'C:\C-BIA\PurchaseOrder\Week\Master Files\[SGST Master.xlsx]DBF'!$A:$R,18,FALSE),
   IF(ORDER!$D$1="IGST",
   VLOOKUP(H32,'C:\C-BIA\PurchaseOrder\Week\Master Files\[IGST Master.xlsx]DBF'!$A:$R,18,FALSE),
   "Error")),
"")</f>
        <v/>
      </c>
      <c r="R32">
        <f>IF(ORDER!O38&gt;0,
 IF(ORDER!$D$1="SGST",
 VLOOKUP(H32,'C:\C-BIA\PurchaseOrder\Week\Master Files\[SGST Master.xlsx]DBF'!$A:$S,19,FALSE),
   IF(ORDER!$D$1="IGST",
   VLOOKUP(H32,'C:\C-BIA\PurchaseOrder\Week\Master Files\[IGST Master.xlsx]DBF'!$A:$S,19,FALSE),
   "Error")),
"")</f>
        <v/>
      </c>
      <c r="S32">
        <f>IF(ORDER!O38&gt;0,
 IF(ORDER!$D$1="SGST",
 VLOOKUP(H32,'C:\C-BIA\PurchaseOrder\Week\Master Files\[SGST Master.xlsx]DBF'!$A:$T,20,FALSE),
   IF(ORDER!$D$1="IGST",
   VLOOKUP(H32,'C:\C-BIA\PurchaseOrder\Week\Master Files\[IGST Master.xlsx]DBF'!$A:$T,20,FALSE),
   "Error")),
"")</f>
        <v/>
      </c>
      <c r="T32">
        <f>IF(ORDER!O38&gt;0,
 IF(ORDER!$D$1="SGST",
 VLOOKUP(H32,'C:\C-BIA\PurchaseOrder\Week\Master Files\[SGST Master.xlsx]DBF'!$A:$U,21,FALSE),
   IF(ORDER!$D$1="IGST",
   VLOOKUP(H32,'C:\C-BIA\PurchaseOrder\Week\Master Files\[IGST Master.xlsx]DBF'!$A:$U,21,FALSE),
   "Error")),
"")</f>
        <v/>
      </c>
      <c r="U32">
        <f>IF(ORDER!O38&gt;0,
 IF(ORDER!$D$1="SGST",
 VLOOKUP(H32,'C:\C-BIA\PurchaseOrder\Week\Master Files\[SGST Master.xlsx]DBF'!$A:$V,22,FALSE),
   IF(ORDER!$D$1="IGST",
   VLOOKUP(H32,'C:\C-BIA\PurchaseOrder\Week\Master Files\[IGST Master.xlsx]DBF'!$A:$V,22,FALSE),
   "Error")),
"")</f>
        <v/>
      </c>
      <c r="V32">
        <f>IF(ORDER!O38&gt;0,
 IF(ORDER!$D$1="SGST",
 VLOOKUP(H32,'C:\C-BIA\PurchaseOrder\Week\Master Files\[SGST Master.xlsx]DBF'!$A:$W,23,FALSE),
   IF(ORDER!$D$1="IGST",
   VLOOKUP(H32,'C:\C-BIA\PurchaseOrder\Week\Master Files\[IGST Master.xlsx]DBF'!$A:$W,23,FALSE),
   "Error")),
"")</f>
        <v/>
      </c>
      <c r="W32">
        <f>IF(ORDER!O38&gt;0,
 IF(ORDER!$D$1="SGST",
 VLOOKUP(H32,'C:\C-BIA\PurchaseOrder\Week\Master Files\[SGST Master.xlsx]DBF'!$A:$X,24,FALSE),
   IF(ORDER!$D$1="IGST",
   VLOOKUP(H32,'C:\C-BIA\PurchaseOrder\Week\Master Files\[IGST Master.xlsx]DBF'!$A:$X,24,FALSE),
   "Error")),
"")</f>
        <v/>
      </c>
      <c r="X32">
        <f>IF(ORDER!O38&gt;0,
 IF(ORDER!$D$1="SGST",
 VLOOKUP(H32,'C:\C-BIA\PurchaseOrder\Week\Master Files\[SGST Master.xlsx]DBF'!$A:$Y,25,FALSE),
   IF(ORDER!$D$1="IGST",
   VLOOKUP(H32,'C:\C-BIA\PurchaseOrder\Week\Master Files\[IGST Master.xlsx]DBF'!$A:$Y,25,FALSE),
   "Error")),
"")</f>
        <v/>
      </c>
      <c r="Y32">
        <f>+O32</f>
        <v/>
      </c>
      <c r="Z32">
        <f>+J32</f>
        <v/>
      </c>
      <c r="AA32">
        <f>IF(ORDER!O38&gt;0,
 IF(ORDER!$D$1="SGST",
 VLOOKUP(H32,'C:\C-BIA\PurchaseOrder\Week\Master Files\[SGST Master.xlsx]DBF'!$A:$AB,28,FALSE),
   IF(ORDER!$D$1="IGST",
   VLOOKUP(H32,'C:\C-BIA\PurchaseOrder\Week\Master Files\[IGST Master.xlsx]DBF'!$A:$AB,28,FALSE),
   "Error")),
"")</f>
        <v/>
      </c>
      <c r="AB32">
        <f>IF(ORDER!O38&gt;0,
 IF(ORDER!$D$1="SGST",
 VLOOKUP(H32,'C:\C-BIA\PurchaseOrder\Week\Master Files\[SGST Master.xlsx]DBF'!$A:$AC,29,FALSE),
   IF(ORDER!$D$1="IGST",
   VLOOKUP(H32,'C:\C-BIA\PurchaseOrder\Week\Master Files\[IGST Master.xlsx]DBF'!$A:$AC,29,FALSE),
   "Error")),
"")</f>
        <v/>
      </c>
      <c r="AC32">
        <f>ROUND(Y32*AB32/100,2)</f>
        <v/>
      </c>
      <c r="AD32">
        <f>ROUND(SUM(Y32,0)-AC32,2)</f>
        <v/>
      </c>
      <c r="AE32" t="inlineStr"/>
      <c r="AF32" t="inlineStr"/>
      <c r="AG32" t="inlineStr"/>
      <c r="AH32" t="inlineStr"/>
      <c r="AI32" t="inlineStr"/>
      <c r="AJ32" t="inlineStr"/>
      <c r="AK32">
        <f>IF(RIGHT(P32,2)="5%","Output IGST - 5% - Tamilnadu","Output IGST - 12% - Tamilnadu")</f>
        <v/>
      </c>
      <c r="AL32">
        <f>IF(AK32="Output IGST - 12% - TamilNadu",12,5)</f>
        <v/>
      </c>
      <c r="AM32">
        <f>ROUND(SUM(AD32*AL32/100,0),2)</f>
        <v/>
      </c>
      <c r="AN32">
        <f>+AP32</f>
        <v/>
      </c>
      <c r="AO32" t="n">
        <v>0</v>
      </c>
      <c r="AP32">
        <f>+(Y32-AC32)+AM32</f>
        <v/>
      </c>
      <c r="AQ32">
        <f>IF(ORDER!O38&gt;0,
 IF(ORDER!$D$1="SGST",
 VLOOKUP(H32,'C:\C-BIA\PurchaseOrder\Week\Master Files\[SGST Master.xlsx]DBF'!$A:$AR,44,FALSE),
   IF(ORDER!$D$1="IGST",
   VLOOKUP(H32,'C:\C-BIA\PurchaseOrder\Week\Master Files\[IGST Master.xlsx]DBF'!$A:$AR,44,FALSE),
   "Error")),
"")</f>
        <v/>
      </c>
      <c r="AR32">
        <f>B32</f>
        <v/>
      </c>
      <c r="AS32">
        <f>AN32</f>
        <v/>
      </c>
      <c r="AT32">
        <f>CONCATENATE($B$2," ",$C$2," ","QTY",  " ", $Z$2)</f>
        <v/>
      </c>
      <c r="AU32">
        <f>IF(ORDER!O38&gt;0,
 IF(ORDER!$D$1="SGST",
 VLOOKUP(H32,'C:\C-BIA\PurchaseOrder\Week\Master Files\[SGST Master.xlsx]DBF'!$A:$AV,48,FALSE),
   IF(ORDER!$D$1="IGST",
   VLOOKUP(H32,'C:\C-BIA\PurchaseOrder\Week\Master Files\[IGST Master.xlsx]DBF'!$A:$AV,48,FALSE),
   "Error")),
"")</f>
        <v/>
      </c>
      <c r="AV32">
        <f>IF(ORDER!O38&gt;0,
 IF(ORDER!$D$1="SGST",
 VLOOKUP(H32,'C:\C-BIA\PurchaseOrder\Week\Master Files\[SGST Master.xlsx]DBF'!$A:$AW,49,FALSE),
   IF(ORDER!$D$1="IGST",
   VLOOKUP(H32,'C:\C-BIA\PurchaseOrder\Week\Master Files\[IGST Master.xlsx]DBF'!$A:$AW,49,FALSE),
   "Error")),
"")</f>
        <v/>
      </c>
      <c r="AW32">
        <f>IF(ORDER!O38&gt;0,
 IF(ORDER!$D$1="SGST",
 VLOOKUP(H32,'C:\C-BIA\PurchaseOrder\Week\Master Files\[SGST Master.xlsx]DBF'!$A:$AX,50,FALSE),
   IF(ORDER!$D$1="IGST",
   VLOOKUP(H32,'C:\C-BIA\PurchaseOrder\Week\Master Files\[IGST Master.xlsx]DBF'!$A:$AX,50,FALSE),
   "Error")),
"")</f>
        <v/>
      </c>
      <c r="AX32">
        <f>ORDER!B5</f>
        <v/>
      </c>
      <c r="AY32">
        <f>ORDER!L4</f>
        <v/>
      </c>
      <c r="AZ32">
        <f>IF(ORDER!O38&gt;0,
 IF(ORDER!$D$1="SGST",
 VLOOKUP(H32,'C:\C-BIA\PurchaseOrder\Week\Master Files\[SGST Master.xlsx]DBF'!$A:$BA,53,FALSE),
   IF(ORDER!$D$1="IGST",
   VLOOKUP(H32,'C:\C-BIA\PurchaseOrder\Week\Master Files\[IGST Master.xlsx]DBF'!$A:$BA,53,FALSE),
   "Error")),
"")</f>
        <v/>
      </c>
      <c r="BA32">
        <f>IF(ORDER!O38&gt;0,
 IF(ORDER!$D$1="SGST",
 VLOOKUP(H32,'C:\C-BIA\PurchaseOrder\Week\Master Files\[SGST Master.xlsx]DBF'!$A:$BB,54,FALSE),
   IF(ORDER!$D$1="IGST",
   VLOOKUP(H32,'C:\C-BIA\PurchaseOrder\Week\Master Files\[IGST Master.xlsx]DBF'!$A:$BB,54,FALSE),
   "Error")),
"")</f>
        <v/>
      </c>
      <c r="BB32">
        <f>IF(ORDER!O38&gt;0,
 IF(ORDER!$D$1="SGST",
 VLOOKUP(H32,'C:\C-BIA\PurchaseOrder\Week\Master Files\[SGST Master.xlsx]DBF'!$A:$BC,55,FALSE),
   IF(ORDER!$D$1="IGST",
   VLOOKUP(H32,'C:\C-BIA\PurchaseOrder\Week\Master Files\[IGST Master.xlsx]DBF'!$A:$BC,55,FALSE),
   "Error")),
"")</f>
        <v/>
      </c>
      <c r="BC32">
        <f>IF(ORDER!O38&gt;0,
 IF(ORDER!$D$1="SGST",
 VLOOKUP(H32,'C:\C-BIA\PurchaseOrder\Week\Master Files\[SGST Master.xlsx]DBF'!$A:$BD,56,FALSE),
   IF(ORDER!$D$1="IGST",
   VLOOKUP(H32,'C:\C-BIA\PurchaseOrder\Week\Master Files\[IGST Master.xlsx]DBF'!$A:$BD,56,FALSE),
   "Error")),
"")</f>
        <v/>
      </c>
      <c r="BD32">
        <f>IF(ORDER!O38&gt;0,
 IF(ORDER!$D$1="SGST",
 VLOOKUP(H32,'C:\C-BIA\PurchaseOrder\Week\Master Files\[SGST Master.xlsx]DBF'!$A:$BE,57,FALSE),
   IF(ORDER!$D$1="IGST",
   VLOOKUP(H32,'C:\C-BIA\PurchaseOrder\Week\Master Files\[IGST Master.xlsx]DBF'!$A:$BE,57,FALSE),
   "Error")),
"")</f>
        <v/>
      </c>
    </row>
    <row r="33">
      <c r="A33">
        <f>IF(ORDER!O39&gt;0,
 IF(ORDER!$D$1="SGST",
 VLOOKUP(H33,'C:\C-BIA\PurchaseOrder\Week\Master Files\[SGST Master.xlsx]DBF'!$A:$B,2,FALSE),
   IF(ORDER!$D$1="IGST",
   VLOOKUP(H33,'C:\C-BIA\PurchaseOrder\Week\Master Files\[IGST Master.xlsx]DBF'!$A:$B,2,FALSE),
   "Error")),
"Scan=0")</f>
        <v/>
      </c>
      <c r="B33">
        <f>IF(ORDER!O39&gt;0,
 IF(ORDER!$D$1="SGST",
 VLOOKUP(H33,'C:\C-BIA\PurchaseOrder\Week\Master Files\[SGST Master.xlsx]DBF'!$A:$C,3,FALSE),
   IF(ORDER!$D$1="IGST",
   VLOOKUP(H33,'C:\C-BIA\PurchaseOrder\Week\Master Files\[IGST Master.xlsx]DBF'!$A:$C,3,FALSE),
   "Error")),
"")</f>
        <v/>
      </c>
      <c r="C33">
        <f>ORDER!L4</f>
        <v/>
      </c>
      <c r="D33">
        <f>ORDER!A5</f>
        <v/>
      </c>
      <c r="E33" t="n">
        <v>0</v>
      </c>
      <c r="F33">
        <f>ORDER!C5</f>
        <v/>
      </c>
      <c r="G33">
        <f>IF(ORDER!O39&gt;0,
 IF(ORDER!$D$1="SGST",
 VLOOKUP(H33,'C:\C-BIA\PurchaseOrder\Week\Master Files\[SGST Master.xlsx]DBF'!$A:$H,8,FALSE),
   IF(ORDER!$D$1="IGST",
   VLOOKUP(H33,'C:\C-BIA\PurchaseOrder\Week\Master Files\[IGST Master.xlsx]DBF'!$A:$H,8,FALSE),
   "Error")),
"")</f>
        <v/>
      </c>
      <c r="H33">
        <f>ORDER!D39</f>
        <v/>
      </c>
      <c r="I33">
        <f>IF(ORDER!O39&gt;0,
 IF(ORDER!$D$1="SGST",
 VLOOKUP(H33,'C:\C-BIA\PurchaseOrder\Week\Master Files\[SGST Master.xlsx]DBF'!$A:$J,10,FALSE),
   IF(ORDER!$D$1="IGST",
   VLOOKUP(H33,'C:\C-BIA\PurchaseOrder\Week\Master Files\[IGST Master.xlsx]DBF'!$A:$J,10,FALSE),
   "Error")),
"")</f>
        <v/>
      </c>
      <c r="J33">
        <f>SUMIF(ORDER!$D$8:$D$22298,DBF!$H33,ORDER!$G$8:$G$22298)</f>
        <v/>
      </c>
      <c r="K33">
        <f>VLOOKUP($H33,ORDER!D:H,5,FALSE)</f>
        <v/>
      </c>
      <c r="L33">
        <f>ROUND(J33*K33,2)</f>
        <v/>
      </c>
      <c r="M33">
        <f>IF(ORDER!O39&gt;0,
 IF(ORDER!$D$1="SGST",
 VLOOKUP(H33,'C:\C-BIA\PurchaseOrder\Week\Master Files\[SGST Master.xlsx]DBF'!$A:$N,14,FALSE),
   IF(ORDER!$D$1="IGST",
   VLOOKUP(H33,'C:\C-BIA\PurchaseOrder\Week\Master Files\[IGST Master.xlsx]DBF'!$A:$N,14,FALSE),
   "Error")),
"")</f>
        <v/>
      </c>
      <c r="N33">
        <f>ROUND(L33*M33/100,2)</f>
        <v/>
      </c>
      <c r="O33">
        <f>L33-N33</f>
        <v/>
      </c>
      <c r="P33">
        <f>IF(R33="Corsetry",IF(IFERROR((O33/J33),0)&lt;1000,"CC Sales- Corsetry-Wholesale - IGST 5%","CC Sales- Corsetry-Wholesale - IGST 12%"))</f>
        <v/>
      </c>
      <c r="Q33">
        <f>IF(ORDER!O39&gt;0,
 IF(ORDER!$D$1="SGST",
 VLOOKUP(H33,'C:\C-BIA\PurchaseOrder\Week\Master Files\[SGST Master.xlsx]DBF'!$A:$R,18,FALSE),
   IF(ORDER!$D$1="IGST",
   VLOOKUP(H33,'C:\C-BIA\PurchaseOrder\Week\Master Files\[IGST Master.xlsx]DBF'!$A:$R,18,FALSE),
   "Error")),
"")</f>
        <v/>
      </c>
      <c r="R33">
        <f>IF(ORDER!O39&gt;0,
 IF(ORDER!$D$1="SGST",
 VLOOKUP(H33,'C:\C-BIA\PurchaseOrder\Week\Master Files\[SGST Master.xlsx]DBF'!$A:$S,19,FALSE),
   IF(ORDER!$D$1="IGST",
   VLOOKUP(H33,'C:\C-BIA\PurchaseOrder\Week\Master Files\[IGST Master.xlsx]DBF'!$A:$S,19,FALSE),
   "Error")),
"")</f>
        <v/>
      </c>
      <c r="S33">
        <f>IF(ORDER!O39&gt;0,
 IF(ORDER!$D$1="SGST",
 VLOOKUP(H33,'C:\C-BIA\PurchaseOrder\Week\Master Files\[SGST Master.xlsx]DBF'!$A:$T,20,FALSE),
   IF(ORDER!$D$1="IGST",
   VLOOKUP(H33,'C:\C-BIA\PurchaseOrder\Week\Master Files\[IGST Master.xlsx]DBF'!$A:$T,20,FALSE),
   "Error")),
"")</f>
        <v/>
      </c>
      <c r="T33">
        <f>IF(ORDER!O39&gt;0,
 IF(ORDER!$D$1="SGST",
 VLOOKUP(H33,'C:\C-BIA\PurchaseOrder\Week\Master Files\[SGST Master.xlsx]DBF'!$A:$U,21,FALSE),
   IF(ORDER!$D$1="IGST",
   VLOOKUP(H33,'C:\C-BIA\PurchaseOrder\Week\Master Files\[IGST Master.xlsx]DBF'!$A:$U,21,FALSE),
   "Error")),
"")</f>
        <v/>
      </c>
      <c r="U33">
        <f>IF(ORDER!O39&gt;0,
 IF(ORDER!$D$1="SGST",
 VLOOKUP(H33,'C:\C-BIA\PurchaseOrder\Week\Master Files\[SGST Master.xlsx]DBF'!$A:$V,22,FALSE),
   IF(ORDER!$D$1="IGST",
   VLOOKUP(H33,'C:\C-BIA\PurchaseOrder\Week\Master Files\[IGST Master.xlsx]DBF'!$A:$V,22,FALSE),
   "Error")),
"")</f>
        <v/>
      </c>
      <c r="V33">
        <f>IF(ORDER!O39&gt;0,
 IF(ORDER!$D$1="SGST",
 VLOOKUP(H33,'C:\C-BIA\PurchaseOrder\Week\Master Files\[SGST Master.xlsx]DBF'!$A:$W,23,FALSE),
   IF(ORDER!$D$1="IGST",
   VLOOKUP(H33,'C:\C-BIA\PurchaseOrder\Week\Master Files\[IGST Master.xlsx]DBF'!$A:$W,23,FALSE),
   "Error")),
"")</f>
        <v/>
      </c>
      <c r="W33">
        <f>IF(ORDER!O39&gt;0,
 IF(ORDER!$D$1="SGST",
 VLOOKUP(H33,'C:\C-BIA\PurchaseOrder\Week\Master Files\[SGST Master.xlsx]DBF'!$A:$X,24,FALSE),
   IF(ORDER!$D$1="IGST",
   VLOOKUP(H33,'C:\C-BIA\PurchaseOrder\Week\Master Files\[IGST Master.xlsx]DBF'!$A:$X,24,FALSE),
   "Error")),
"")</f>
        <v/>
      </c>
      <c r="X33">
        <f>IF(ORDER!O39&gt;0,
 IF(ORDER!$D$1="SGST",
 VLOOKUP(H33,'C:\C-BIA\PurchaseOrder\Week\Master Files\[SGST Master.xlsx]DBF'!$A:$Y,25,FALSE),
   IF(ORDER!$D$1="IGST",
   VLOOKUP(H33,'C:\C-BIA\PurchaseOrder\Week\Master Files\[IGST Master.xlsx]DBF'!$A:$Y,25,FALSE),
   "Error")),
"")</f>
        <v/>
      </c>
      <c r="Y33">
        <f>+O33</f>
        <v/>
      </c>
      <c r="Z33">
        <f>+J33</f>
        <v/>
      </c>
      <c r="AA33">
        <f>IF(ORDER!O39&gt;0,
 IF(ORDER!$D$1="SGST",
 VLOOKUP(H33,'C:\C-BIA\PurchaseOrder\Week\Master Files\[SGST Master.xlsx]DBF'!$A:$AB,28,FALSE),
   IF(ORDER!$D$1="IGST",
   VLOOKUP(H33,'C:\C-BIA\PurchaseOrder\Week\Master Files\[IGST Master.xlsx]DBF'!$A:$AB,28,FALSE),
   "Error")),
"")</f>
        <v/>
      </c>
      <c r="AB33">
        <f>IF(ORDER!O39&gt;0,
 IF(ORDER!$D$1="SGST",
 VLOOKUP(H33,'C:\C-BIA\PurchaseOrder\Week\Master Files\[SGST Master.xlsx]DBF'!$A:$AC,29,FALSE),
   IF(ORDER!$D$1="IGST",
   VLOOKUP(H33,'C:\C-BIA\PurchaseOrder\Week\Master Files\[IGST Master.xlsx]DBF'!$A:$AC,29,FALSE),
   "Error")),
"")</f>
        <v/>
      </c>
      <c r="AC33">
        <f>ROUND(Y33*AB33/100,2)</f>
        <v/>
      </c>
      <c r="AD33">
        <f>ROUND(SUM(Y33,0)-AC33,2)</f>
        <v/>
      </c>
      <c r="AE33" t="inlineStr"/>
      <c r="AF33" t="inlineStr"/>
      <c r="AG33" t="inlineStr"/>
      <c r="AH33" t="inlineStr"/>
      <c r="AI33" t="inlineStr"/>
      <c r="AJ33" t="inlineStr"/>
      <c r="AK33">
        <f>IF(RIGHT(P33,2)="5%","Output IGST - 5% - Tamilnadu","Output IGST - 12% - Tamilnadu")</f>
        <v/>
      </c>
      <c r="AL33">
        <f>IF(AK33="Output IGST - 12% - TamilNadu",12,5)</f>
        <v/>
      </c>
      <c r="AM33">
        <f>ROUND(SUM(AD33*AL33/100,0),2)</f>
        <v/>
      </c>
      <c r="AN33">
        <f>+AP33</f>
        <v/>
      </c>
      <c r="AO33" t="n">
        <v>0</v>
      </c>
      <c r="AP33">
        <f>+(Y33-AC33)+AM33</f>
        <v/>
      </c>
      <c r="AQ33">
        <f>IF(ORDER!O39&gt;0,
 IF(ORDER!$D$1="SGST",
 VLOOKUP(H33,'C:\C-BIA\PurchaseOrder\Week\Master Files\[SGST Master.xlsx]DBF'!$A:$AR,44,FALSE),
   IF(ORDER!$D$1="IGST",
   VLOOKUP(H33,'C:\C-BIA\PurchaseOrder\Week\Master Files\[IGST Master.xlsx]DBF'!$A:$AR,44,FALSE),
   "Error")),
"")</f>
        <v/>
      </c>
      <c r="AR33">
        <f>B33</f>
        <v/>
      </c>
      <c r="AS33">
        <f>AN33</f>
        <v/>
      </c>
      <c r="AT33">
        <f>CONCATENATE($B$2," ",$C$2," ","QTY",  " ", $Z$2)</f>
        <v/>
      </c>
      <c r="AU33">
        <f>IF(ORDER!O39&gt;0,
 IF(ORDER!$D$1="SGST",
 VLOOKUP(H33,'C:\C-BIA\PurchaseOrder\Week\Master Files\[SGST Master.xlsx]DBF'!$A:$AV,48,FALSE),
   IF(ORDER!$D$1="IGST",
   VLOOKUP(H33,'C:\C-BIA\PurchaseOrder\Week\Master Files\[IGST Master.xlsx]DBF'!$A:$AV,48,FALSE),
   "Error")),
"")</f>
        <v/>
      </c>
      <c r="AV33">
        <f>IF(ORDER!O39&gt;0,
 IF(ORDER!$D$1="SGST",
 VLOOKUP(H33,'C:\C-BIA\PurchaseOrder\Week\Master Files\[SGST Master.xlsx]DBF'!$A:$AW,49,FALSE),
   IF(ORDER!$D$1="IGST",
   VLOOKUP(H33,'C:\C-BIA\PurchaseOrder\Week\Master Files\[IGST Master.xlsx]DBF'!$A:$AW,49,FALSE),
   "Error")),
"")</f>
        <v/>
      </c>
      <c r="AW33">
        <f>IF(ORDER!O39&gt;0,
 IF(ORDER!$D$1="SGST",
 VLOOKUP(H33,'C:\C-BIA\PurchaseOrder\Week\Master Files\[SGST Master.xlsx]DBF'!$A:$AX,50,FALSE),
   IF(ORDER!$D$1="IGST",
   VLOOKUP(H33,'C:\C-BIA\PurchaseOrder\Week\Master Files\[IGST Master.xlsx]DBF'!$A:$AX,50,FALSE),
   "Error")),
"")</f>
        <v/>
      </c>
      <c r="AX33">
        <f>ORDER!B5</f>
        <v/>
      </c>
      <c r="AY33">
        <f>ORDER!L4</f>
        <v/>
      </c>
      <c r="AZ33">
        <f>IF(ORDER!O39&gt;0,
 IF(ORDER!$D$1="SGST",
 VLOOKUP(H33,'C:\C-BIA\PurchaseOrder\Week\Master Files\[SGST Master.xlsx]DBF'!$A:$BA,53,FALSE),
   IF(ORDER!$D$1="IGST",
   VLOOKUP(H33,'C:\C-BIA\PurchaseOrder\Week\Master Files\[IGST Master.xlsx]DBF'!$A:$BA,53,FALSE),
   "Error")),
"")</f>
        <v/>
      </c>
      <c r="BA33">
        <f>IF(ORDER!O39&gt;0,
 IF(ORDER!$D$1="SGST",
 VLOOKUP(H33,'C:\C-BIA\PurchaseOrder\Week\Master Files\[SGST Master.xlsx]DBF'!$A:$BB,54,FALSE),
   IF(ORDER!$D$1="IGST",
   VLOOKUP(H33,'C:\C-BIA\PurchaseOrder\Week\Master Files\[IGST Master.xlsx]DBF'!$A:$BB,54,FALSE),
   "Error")),
"")</f>
        <v/>
      </c>
      <c r="BB33">
        <f>IF(ORDER!O39&gt;0,
 IF(ORDER!$D$1="SGST",
 VLOOKUP(H33,'C:\C-BIA\PurchaseOrder\Week\Master Files\[SGST Master.xlsx]DBF'!$A:$BC,55,FALSE),
   IF(ORDER!$D$1="IGST",
   VLOOKUP(H33,'C:\C-BIA\PurchaseOrder\Week\Master Files\[IGST Master.xlsx]DBF'!$A:$BC,55,FALSE),
   "Error")),
"")</f>
        <v/>
      </c>
      <c r="BC33">
        <f>IF(ORDER!O39&gt;0,
 IF(ORDER!$D$1="SGST",
 VLOOKUP(H33,'C:\C-BIA\PurchaseOrder\Week\Master Files\[SGST Master.xlsx]DBF'!$A:$BD,56,FALSE),
   IF(ORDER!$D$1="IGST",
   VLOOKUP(H33,'C:\C-BIA\PurchaseOrder\Week\Master Files\[IGST Master.xlsx]DBF'!$A:$BD,56,FALSE),
   "Error")),
"")</f>
        <v/>
      </c>
      <c r="BD33">
        <f>IF(ORDER!O39&gt;0,
 IF(ORDER!$D$1="SGST",
 VLOOKUP(H33,'C:\C-BIA\PurchaseOrder\Week\Master Files\[SGST Master.xlsx]DBF'!$A:$BE,57,FALSE),
   IF(ORDER!$D$1="IGST",
   VLOOKUP(H33,'C:\C-BIA\PurchaseOrder\Week\Master Files\[IGST Master.xlsx]DBF'!$A:$BE,57,FALSE),
   "Error")),
"")</f>
        <v/>
      </c>
    </row>
    <row r="34">
      <c r="A34">
        <f>IF(ORDER!O40&gt;0,
 IF(ORDER!$D$1="SGST",
 VLOOKUP(H34,'C:\C-BIA\PurchaseOrder\Week\Master Files\[SGST Master.xlsx]DBF'!$A:$B,2,FALSE),
   IF(ORDER!$D$1="IGST",
   VLOOKUP(H34,'C:\C-BIA\PurchaseOrder\Week\Master Files\[IGST Master.xlsx]DBF'!$A:$B,2,FALSE),
   "Error")),
"Scan=0")</f>
        <v/>
      </c>
      <c r="B34">
        <f>IF(ORDER!O40&gt;0,
 IF(ORDER!$D$1="SGST",
 VLOOKUP(H34,'C:\C-BIA\PurchaseOrder\Week\Master Files\[SGST Master.xlsx]DBF'!$A:$C,3,FALSE),
   IF(ORDER!$D$1="IGST",
   VLOOKUP(H34,'C:\C-BIA\PurchaseOrder\Week\Master Files\[IGST Master.xlsx]DBF'!$A:$C,3,FALSE),
   "Error")),
"")</f>
        <v/>
      </c>
      <c r="C34">
        <f>ORDER!L4</f>
        <v/>
      </c>
      <c r="D34">
        <f>ORDER!A5</f>
        <v/>
      </c>
      <c r="E34" t="n">
        <v>0</v>
      </c>
      <c r="F34">
        <f>ORDER!C5</f>
        <v/>
      </c>
      <c r="G34">
        <f>IF(ORDER!O40&gt;0,
 IF(ORDER!$D$1="SGST",
 VLOOKUP(H34,'C:\C-BIA\PurchaseOrder\Week\Master Files\[SGST Master.xlsx]DBF'!$A:$H,8,FALSE),
   IF(ORDER!$D$1="IGST",
   VLOOKUP(H34,'C:\C-BIA\PurchaseOrder\Week\Master Files\[IGST Master.xlsx]DBF'!$A:$H,8,FALSE),
   "Error")),
"")</f>
        <v/>
      </c>
      <c r="H34">
        <f>ORDER!D40</f>
        <v/>
      </c>
      <c r="I34">
        <f>IF(ORDER!O40&gt;0,
 IF(ORDER!$D$1="SGST",
 VLOOKUP(H34,'C:\C-BIA\PurchaseOrder\Week\Master Files\[SGST Master.xlsx]DBF'!$A:$J,10,FALSE),
   IF(ORDER!$D$1="IGST",
   VLOOKUP(H34,'C:\C-BIA\PurchaseOrder\Week\Master Files\[IGST Master.xlsx]DBF'!$A:$J,10,FALSE),
   "Error")),
"")</f>
        <v/>
      </c>
      <c r="J34">
        <f>SUMIF(ORDER!$D$8:$D$22298,DBF!$H34,ORDER!$G$8:$G$22298)</f>
        <v/>
      </c>
      <c r="K34">
        <f>VLOOKUP($H34,ORDER!D:H,5,FALSE)</f>
        <v/>
      </c>
      <c r="L34">
        <f>ROUND(J34*K34,2)</f>
        <v/>
      </c>
      <c r="M34">
        <f>IF(ORDER!O40&gt;0,
 IF(ORDER!$D$1="SGST",
 VLOOKUP(H34,'C:\C-BIA\PurchaseOrder\Week\Master Files\[SGST Master.xlsx]DBF'!$A:$N,14,FALSE),
   IF(ORDER!$D$1="IGST",
   VLOOKUP(H34,'C:\C-BIA\PurchaseOrder\Week\Master Files\[IGST Master.xlsx]DBF'!$A:$N,14,FALSE),
   "Error")),
"")</f>
        <v/>
      </c>
      <c r="N34">
        <f>ROUND(L34*M34/100,2)</f>
        <v/>
      </c>
      <c r="O34">
        <f>L34-N34</f>
        <v/>
      </c>
      <c r="P34">
        <f>IF(R34="Corsetry",IF(IFERROR((O34/J34),0)&lt;1000,"CC Sales- Corsetry-Wholesale - IGST 5%","CC Sales- Corsetry-Wholesale - IGST 12%"))</f>
        <v/>
      </c>
      <c r="Q34">
        <f>IF(ORDER!O40&gt;0,
 IF(ORDER!$D$1="SGST",
 VLOOKUP(H34,'C:\C-BIA\PurchaseOrder\Week\Master Files\[SGST Master.xlsx]DBF'!$A:$R,18,FALSE),
   IF(ORDER!$D$1="IGST",
   VLOOKUP(H34,'C:\C-BIA\PurchaseOrder\Week\Master Files\[IGST Master.xlsx]DBF'!$A:$R,18,FALSE),
   "Error")),
"")</f>
        <v/>
      </c>
      <c r="R34">
        <f>IF(ORDER!O40&gt;0,
 IF(ORDER!$D$1="SGST",
 VLOOKUP(H34,'C:\C-BIA\PurchaseOrder\Week\Master Files\[SGST Master.xlsx]DBF'!$A:$S,19,FALSE),
   IF(ORDER!$D$1="IGST",
   VLOOKUP(H34,'C:\C-BIA\PurchaseOrder\Week\Master Files\[IGST Master.xlsx]DBF'!$A:$S,19,FALSE),
   "Error")),
"")</f>
        <v/>
      </c>
      <c r="S34">
        <f>IF(ORDER!O40&gt;0,
 IF(ORDER!$D$1="SGST",
 VLOOKUP(H34,'C:\C-BIA\PurchaseOrder\Week\Master Files\[SGST Master.xlsx]DBF'!$A:$T,20,FALSE),
   IF(ORDER!$D$1="IGST",
   VLOOKUP(H34,'C:\C-BIA\PurchaseOrder\Week\Master Files\[IGST Master.xlsx]DBF'!$A:$T,20,FALSE),
   "Error")),
"")</f>
        <v/>
      </c>
      <c r="T34">
        <f>IF(ORDER!O40&gt;0,
 IF(ORDER!$D$1="SGST",
 VLOOKUP(H34,'C:\C-BIA\PurchaseOrder\Week\Master Files\[SGST Master.xlsx]DBF'!$A:$U,21,FALSE),
   IF(ORDER!$D$1="IGST",
   VLOOKUP(H34,'C:\C-BIA\PurchaseOrder\Week\Master Files\[IGST Master.xlsx]DBF'!$A:$U,21,FALSE),
   "Error")),
"")</f>
        <v/>
      </c>
      <c r="U34">
        <f>IF(ORDER!O40&gt;0,
 IF(ORDER!$D$1="SGST",
 VLOOKUP(H34,'C:\C-BIA\PurchaseOrder\Week\Master Files\[SGST Master.xlsx]DBF'!$A:$V,22,FALSE),
   IF(ORDER!$D$1="IGST",
   VLOOKUP(H34,'C:\C-BIA\PurchaseOrder\Week\Master Files\[IGST Master.xlsx]DBF'!$A:$V,22,FALSE),
   "Error")),
"")</f>
        <v/>
      </c>
      <c r="V34">
        <f>IF(ORDER!O40&gt;0,
 IF(ORDER!$D$1="SGST",
 VLOOKUP(H34,'C:\C-BIA\PurchaseOrder\Week\Master Files\[SGST Master.xlsx]DBF'!$A:$W,23,FALSE),
   IF(ORDER!$D$1="IGST",
   VLOOKUP(H34,'C:\C-BIA\PurchaseOrder\Week\Master Files\[IGST Master.xlsx]DBF'!$A:$W,23,FALSE),
   "Error")),
"")</f>
        <v/>
      </c>
      <c r="W34">
        <f>IF(ORDER!O40&gt;0,
 IF(ORDER!$D$1="SGST",
 VLOOKUP(H34,'C:\C-BIA\PurchaseOrder\Week\Master Files\[SGST Master.xlsx]DBF'!$A:$X,24,FALSE),
   IF(ORDER!$D$1="IGST",
   VLOOKUP(H34,'C:\C-BIA\PurchaseOrder\Week\Master Files\[IGST Master.xlsx]DBF'!$A:$X,24,FALSE),
   "Error")),
"")</f>
        <v/>
      </c>
      <c r="X34">
        <f>IF(ORDER!O40&gt;0,
 IF(ORDER!$D$1="SGST",
 VLOOKUP(H34,'C:\C-BIA\PurchaseOrder\Week\Master Files\[SGST Master.xlsx]DBF'!$A:$Y,25,FALSE),
   IF(ORDER!$D$1="IGST",
   VLOOKUP(H34,'C:\C-BIA\PurchaseOrder\Week\Master Files\[IGST Master.xlsx]DBF'!$A:$Y,25,FALSE),
   "Error")),
"")</f>
        <v/>
      </c>
      <c r="Y34">
        <f>+O34</f>
        <v/>
      </c>
      <c r="Z34">
        <f>+J34</f>
        <v/>
      </c>
      <c r="AA34">
        <f>IF(ORDER!O40&gt;0,
 IF(ORDER!$D$1="SGST",
 VLOOKUP(H34,'C:\C-BIA\PurchaseOrder\Week\Master Files\[SGST Master.xlsx]DBF'!$A:$AB,28,FALSE),
   IF(ORDER!$D$1="IGST",
   VLOOKUP(H34,'C:\C-BIA\PurchaseOrder\Week\Master Files\[IGST Master.xlsx]DBF'!$A:$AB,28,FALSE),
   "Error")),
"")</f>
        <v/>
      </c>
      <c r="AB34">
        <f>IF(ORDER!O40&gt;0,
 IF(ORDER!$D$1="SGST",
 VLOOKUP(H34,'C:\C-BIA\PurchaseOrder\Week\Master Files\[SGST Master.xlsx]DBF'!$A:$AC,29,FALSE),
   IF(ORDER!$D$1="IGST",
   VLOOKUP(H34,'C:\C-BIA\PurchaseOrder\Week\Master Files\[IGST Master.xlsx]DBF'!$A:$AC,29,FALSE),
   "Error")),
"")</f>
        <v/>
      </c>
      <c r="AC34">
        <f>ROUND(Y34*AB34/100,2)</f>
        <v/>
      </c>
      <c r="AD34">
        <f>ROUND(SUM(Y34,0)-AC34,2)</f>
        <v/>
      </c>
      <c r="AE34" t="inlineStr"/>
      <c r="AF34" t="inlineStr"/>
      <c r="AG34" t="inlineStr"/>
      <c r="AH34" t="inlineStr"/>
      <c r="AI34" t="inlineStr"/>
      <c r="AJ34" t="inlineStr"/>
      <c r="AK34">
        <f>IF(RIGHT(P34,2)="5%","Output IGST - 5% - Tamilnadu","Output IGST - 12% - Tamilnadu")</f>
        <v/>
      </c>
      <c r="AL34">
        <f>IF(AK34="Output IGST - 12% - TamilNadu",12,5)</f>
        <v/>
      </c>
      <c r="AM34">
        <f>ROUND(SUM(AD34*AL34/100,0),2)</f>
        <v/>
      </c>
      <c r="AN34">
        <f>+AP34</f>
        <v/>
      </c>
      <c r="AO34" t="n">
        <v>0</v>
      </c>
      <c r="AP34">
        <f>+(Y34-AC34)+AM34</f>
        <v/>
      </c>
      <c r="AQ34">
        <f>IF(ORDER!O40&gt;0,
 IF(ORDER!$D$1="SGST",
 VLOOKUP(H34,'C:\C-BIA\PurchaseOrder\Week\Master Files\[SGST Master.xlsx]DBF'!$A:$AR,44,FALSE),
   IF(ORDER!$D$1="IGST",
   VLOOKUP(H34,'C:\C-BIA\PurchaseOrder\Week\Master Files\[IGST Master.xlsx]DBF'!$A:$AR,44,FALSE),
   "Error")),
"")</f>
        <v/>
      </c>
      <c r="AR34">
        <f>B34</f>
        <v/>
      </c>
      <c r="AS34">
        <f>AN34</f>
        <v/>
      </c>
      <c r="AT34">
        <f>CONCATENATE($B$2," ",$C$2," ","QTY",  " ", $Z$2)</f>
        <v/>
      </c>
      <c r="AU34">
        <f>IF(ORDER!O40&gt;0,
 IF(ORDER!$D$1="SGST",
 VLOOKUP(H34,'C:\C-BIA\PurchaseOrder\Week\Master Files\[SGST Master.xlsx]DBF'!$A:$AV,48,FALSE),
   IF(ORDER!$D$1="IGST",
   VLOOKUP(H34,'C:\C-BIA\PurchaseOrder\Week\Master Files\[IGST Master.xlsx]DBF'!$A:$AV,48,FALSE),
   "Error")),
"")</f>
        <v/>
      </c>
      <c r="AV34">
        <f>IF(ORDER!O40&gt;0,
 IF(ORDER!$D$1="SGST",
 VLOOKUP(H34,'C:\C-BIA\PurchaseOrder\Week\Master Files\[SGST Master.xlsx]DBF'!$A:$AW,49,FALSE),
   IF(ORDER!$D$1="IGST",
   VLOOKUP(H34,'C:\C-BIA\PurchaseOrder\Week\Master Files\[IGST Master.xlsx]DBF'!$A:$AW,49,FALSE),
   "Error")),
"")</f>
        <v/>
      </c>
      <c r="AW34">
        <f>IF(ORDER!O40&gt;0,
 IF(ORDER!$D$1="SGST",
 VLOOKUP(H34,'C:\C-BIA\PurchaseOrder\Week\Master Files\[SGST Master.xlsx]DBF'!$A:$AX,50,FALSE),
   IF(ORDER!$D$1="IGST",
   VLOOKUP(H34,'C:\C-BIA\PurchaseOrder\Week\Master Files\[IGST Master.xlsx]DBF'!$A:$AX,50,FALSE),
   "Error")),
"")</f>
        <v/>
      </c>
      <c r="AX34">
        <f>ORDER!B5</f>
        <v/>
      </c>
      <c r="AY34">
        <f>ORDER!L4</f>
        <v/>
      </c>
      <c r="AZ34">
        <f>IF(ORDER!O40&gt;0,
 IF(ORDER!$D$1="SGST",
 VLOOKUP(H34,'C:\C-BIA\PurchaseOrder\Week\Master Files\[SGST Master.xlsx]DBF'!$A:$BA,53,FALSE),
   IF(ORDER!$D$1="IGST",
   VLOOKUP(H34,'C:\C-BIA\PurchaseOrder\Week\Master Files\[IGST Master.xlsx]DBF'!$A:$BA,53,FALSE),
   "Error")),
"")</f>
        <v/>
      </c>
      <c r="BA34">
        <f>IF(ORDER!O40&gt;0,
 IF(ORDER!$D$1="SGST",
 VLOOKUP(H34,'C:\C-BIA\PurchaseOrder\Week\Master Files\[SGST Master.xlsx]DBF'!$A:$BB,54,FALSE),
   IF(ORDER!$D$1="IGST",
   VLOOKUP(H34,'C:\C-BIA\PurchaseOrder\Week\Master Files\[IGST Master.xlsx]DBF'!$A:$BB,54,FALSE),
   "Error")),
"")</f>
        <v/>
      </c>
      <c r="BB34">
        <f>IF(ORDER!O40&gt;0,
 IF(ORDER!$D$1="SGST",
 VLOOKUP(H34,'C:\C-BIA\PurchaseOrder\Week\Master Files\[SGST Master.xlsx]DBF'!$A:$BC,55,FALSE),
   IF(ORDER!$D$1="IGST",
   VLOOKUP(H34,'C:\C-BIA\PurchaseOrder\Week\Master Files\[IGST Master.xlsx]DBF'!$A:$BC,55,FALSE),
   "Error")),
"")</f>
        <v/>
      </c>
      <c r="BC34">
        <f>IF(ORDER!O40&gt;0,
 IF(ORDER!$D$1="SGST",
 VLOOKUP(H34,'C:\C-BIA\PurchaseOrder\Week\Master Files\[SGST Master.xlsx]DBF'!$A:$BD,56,FALSE),
   IF(ORDER!$D$1="IGST",
   VLOOKUP(H34,'C:\C-BIA\PurchaseOrder\Week\Master Files\[IGST Master.xlsx]DBF'!$A:$BD,56,FALSE),
   "Error")),
"")</f>
        <v/>
      </c>
      <c r="BD34">
        <f>IF(ORDER!O40&gt;0,
 IF(ORDER!$D$1="SGST",
 VLOOKUP(H34,'C:\C-BIA\PurchaseOrder\Week\Master Files\[SGST Master.xlsx]DBF'!$A:$BE,57,FALSE),
   IF(ORDER!$D$1="IGST",
   VLOOKUP(H34,'C:\C-BIA\PurchaseOrder\Week\Master Files\[IGST Master.xlsx]DBF'!$A:$BE,57,FALSE),
   "Error")),
"")</f>
        <v/>
      </c>
    </row>
    <row r="35">
      <c r="A35">
        <f>IF(ORDER!O41&gt;0,
 IF(ORDER!$D$1="SGST",
 VLOOKUP(H35,'C:\C-BIA\PurchaseOrder\Week\Master Files\[SGST Master.xlsx]DBF'!$A:$B,2,FALSE),
   IF(ORDER!$D$1="IGST",
   VLOOKUP(H35,'C:\C-BIA\PurchaseOrder\Week\Master Files\[IGST Master.xlsx]DBF'!$A:$B,2,FALSE),
   "Error")),
"Scan=0")</f>
        <v/>
      </c>
      <c r="B35">
        <f>IF(ORDER!O41&gt;0,
 IF(ORDER!$D$1="SGST",
 VLOOKUP(H35,'C:\C-BIA\PurchaseOrder\Week\Master Files\[SGST Master.xlsx]DBF'!$A:$C,3,FALSE),
   IF(ORDER!$D$1="IGST",
   VLOOKUP(H35,'C:\C-BIA\PurchaseOrder\Week\Master Files\[IGST Master.xlsx]DBF'!$A:$C,3,FALSE),
   "Error")),
"")</f>
        <v/>
      </c>
      <c r="C35">
        <f>ORDER!L4</f>
        <v/>
      </c>
      <c r="D35">
        <f>ORDER!A5</f>
        <v/>
      </c>
      <c r="E35" t="n">
        <v>0</v>
      </c>
      <c r="F35">
        <f>ORDER!C5</f>
        <v/>
      </c>
      <c r="G35">
        <f>IF(ORDER!O41&gt;0,
 IF(ORDER!$D$1="SGST",
 VLOOKUP(H35,'C:\C-BIA\PurchaseOrder\Week\Master Files\[SGST Master.xlsx]DBF'!$A:$H,8,FALSE),
   IF(ORDER!$D$1="IGST",
   VLOOKUP(H35,'C:\C-BIA\PurchaseOrder\Week\Master Files\[IGST Master.xlsx]DBF'!$A:$H,8,FALSE),
   "Error")),
"")</f>
        <v/>
      </c>
      <c r="H35">
        <f>ORDER!D41</f>
        <v/>
      </c>
      <c r="I35">
        <f>IF(ORDER!O41&gt;0,
 IF(ORDER!$D$1="SGST",
 VLOOKUP(H35,'C:\C-BIA\PurchaseOrder\Week\Master Files\[SGST Master.xlsx]DBF'!$A:$J,10,FALSE),
   IF(ORDER!$D$1="IGST",
   VLOOKUP(H35,'C:\C-BIA\PurchaseOrder\Week\Master Files\[IGST Master.xlsx]DBF'!$A:$J,10,FALSE),
   "Error")),
"")</f>
        <v/>
      </c>
      <c r="J35">
        <f>SUMIF(ORDER!$D$8:$D$22298,DBF!$H35,ORDER!$G$8:$G$22298)</f>
        <v/>
      </c>
      <c r="K35">
        <f>VLOOKUP($H35,ORDER!D:H,5,FALSE)</f>
        <v/>
      </c>
      <c r="L35">
        <f>ROUND(J35*K35,2)</f>
        <v/>
      </c>
      <c r="M35">
        <f>IF(ORDER!O41&gt;0,
 IF(ORDER!$D$1="SGST",
 VLOOKUP(H35,'C:\C-BIA\PurchaseOrder\Week\Master Files\[SGST Master.xlsx]DBF'!$A:$N,14,FALSE),
   IF(ORDER!$D$1="IGST",
   VLOOKUP(H35,'C:\C-BIA\PurchaseOrder\Week\Master Files\[IGST Master.xlsx]DBF'!$A:$N,14,FALSE),
   "Error")),
"")</f>
        <v/>
      </c>
      <c r="N35">
        <f>ROUND(L35*M35/100,2)</f>
        <v/>
      </c>
      <c r="O35">
        <f>L35-N35</f>
        <v/>
      </c>
      <c r="P35">
        <f>IF(R35="Corsetry",IF(IFERROR((O35/J35),0)&lt;1000,"CC Sales- Corsetry-Wholesale - IGST 5%","CC Sales- Corsetry-Wholesale - IGST 12%"))</f>
        <v/>
      </c>
      <c r="Q35">
        <f>IF(ORDER!O41&gt;0,
 IF(ORDER!$D$1="SGST",
 VLOOKUP(H35,'C:\C-BIA\PurchaseOrder\Week\Master Files\[SGST Master.xlsx]DBF'!$A:$R,18,FALSE),
   IF(ORDER!$D$1="IGST",
   VLOOKUP(H35,'C:\C-BIA\PurchaseOrder\Week\Master Files\[IGST Master.xlsx]DBF'!$A:$R,18,FALSE),
   "Error")),
"")</f>
        <v/>
      </c>
      <c r="R35">
        <f>IF(ORDER!O41&gt;0,
 IF(ORDER!$D$1="SGST",
 VLOOKUP(H35,'C:\C-BIA\PurchaseOrder\Week\Master Files\[SGST Master.xlsx]DBF'!$A:$S,19,FALSE),
   IF(ORDER!$D$1="IGST",
   VLOOKUP(H35,'C:\C-BIA\PurchaseOrder\Week\Master Files\[IGST Master.xlsx]DBF'!$A:$S,19,FALSE),
   "Error")),
"")</f>
        <v/>
      </c>
      <c r="S35">
        <f>IF(ORDER!O41&gt;0,
 IF(ORDER!$D$1="SGST",
 VLOOKUP(H35,'C:\C-BIA\PurchaseOrder\Week\Master Files\[SGST Master.xlsx]DBF'!$A:$T,20,FALSE),
   IF(ORDER!$D$1="IGST",
   VLOOKUP(H35,'C:\C-BIA\PurchaseOrder\Week\Master Files\[IGST Master.xlsx]DBF'!$A:$T,20,FALSE),
   "Error")),
"")</f>
        <v/>
      </c>
      <c r="T35">
        <f>IF(ORDER!O41&gt;0,
 IF(ORDER!$D$1="SGST",
 VLOOKUP(H35,'C:\C-BIA\PurchaseOrder\Week\Master Files\[SGST Master.xlsx]DBF'!$A:$U,21,FALSE),
   IF(ORDER!$D$1="IGST",
   VLOOKUP(H35,'C:\C-BIA\PurchaseOrder\Week\Master Files\[IGST Master.xlsx]DBF'!$A:$U,21,FALSE),
   "Error")),
"")</f>
        <v/>
      </c>
      <c r="U35">
        <f>IF(ORDER!O41&gt;0,
 IF(ORDER!$D$1="SGST",
 VLOOKUP(H35,'C:\C-BIA\PurchaseOrder\Week\Master Files\[SGST Master.xlsx]DBF'!$A:$V,22,FALSE),
   IF(ORDER!$D$1="IGST",
   VLOOKUP(H35,'C:\C-BIA\PurchaseOrder\Week\Master Files\[IGST Master.xlsx]DBF'!$A:$V,22,FALSE),
   "Error")),
"")</f>
        <v/>
      </c>
      <c r="V35">
        <f>IF(ORDER!O41&gt;0,
 IF(ORDER!$D$1="SGST",
 VLOOKUP(H35,'C:\C-BIA\PurchaseOrder\Week\Master Files\[SGST Master.xlsx]DBF'!$A:$W,23,FALSE),
   IF(ORDER!$D$1="IGST",
   VLOOKUP(H35,'C:\C-BIA\PurchaseOrder\Week\Master Files\[IGST Master.xlsx]DBF'!$A:$W,23,FALSE),
   "Error")),
"")</f>
        <v/>
      </c>
      <c r="W35">
        <f>IF(ORDER!O41&gt;0,
 IF(ORDER!$D$1="SGST",
 VLOOKUP(H35,'C:\C-BIA\PurchaseOrder\Week\Master Files\[SGST Master.xlsx]DBF'!$A:$X,24,FALSE),
   IF(ORDER!$D$1="IGST",
   VLOOKUP(H35,'C:\C-BIA\PurchaseOrder\Week\Master Files\[IGST Master.xlsx]DBF'!$A:$X,24,FALSE),
   "Error")),
"")</f>
        <v/>
      </c>
      <c r="X35">
        <f>IF(ORDER!O41&gt;0,
 IF(ORDER!$D$1="SGST",
 VLOOKUP(H35,'C:\C-BIA\PurchaseOrder\Week\Master Files\[SGST Master.xlsx]DBF'!$A:$Y,25,FALSE),
   IF(ORDER!$D$1="IGST",
   VLOOKUP(H35,'C:\C-BIA\PurchaseOrder\Week\Master Files\[IGST Master.xlsx]DBF'!$A:$Y,25,FALSE),
   "Error")),
"")</f>
        <v/>
      </c>
      <c r="Y35">
        <f>+O35</f>
        <v/>
      </c>
      <c r="Z35">
        <f>+J35</f>
        <v/>
      </c>
      <c r="AA35">
        <f>IF(ORDER!O41&gt;0,
 IF(ORDER!$D$1="SGST",
 VLOOKUP(H35,'C:\C-BIA\PurchaseOrder\Week\Master Files\[SGST Master.xlsx]DBF'!$A:$AB,28,FALSE),
   IF(ORDER!$D$1="IGST",
   VLOOKUP(H35,'C:\C-BIA\PurchaseOrder\Week\Master Files\[IGST Master.xlsx]DBF'!$A:$AB,28,FALSE),
   "Error")),
"")</f>
        <v/>
      </c>
      <c r="AB35">
        <f>IF(ORDER!O41&gt;0,
 IF(ORDER!$D$1="SGST",
 VLOOKUP(H35,'C:\C-BIA\PurchaseOrder\Week\Master Files\[SGST Master.xlsx]DBF'!$A:$AC,29,FALSE),
   IF(ORDER!$D$1="IGST",
   VLOOKUP(H35,'C:\C-BIA\PurchaseOrder\Week\Master Files\[IGST Master.xlsx]DBF'!$A:$AC,29,FALSE),
   "Error")),
"")</f>
        <v/>
      </c>
      <c r="AC35">
        <f>ROUND(Y35*AB35/100,2)</f>
        <v/>
      </c>
      <c r="AD35">
        <f>ROUND(SUM(Y35,0)-AC35,2)</f>
        <v/>
      </c>
      <c r="AE35" t="inlineStr"/>
      <c r="AF35" t="inlineStr"/>
      <c r="AG35" t="inlineStr"/>
      <c r="AH35" t="inlineStr"/>
      <c r="AI35" t="inlineStr"/>
      <c r="AJ35" t="inlineStr"/>
      <c r="AK35">
        <f>IF(RIGHT(P35,2)="5%","Output IGST - 5% - Tamilnadu","Output IGST - 12% - Tamilnadu")</f>
        <v/>
      </c>
      <c r="AL35">
        <f>IF(AK35="Output IGST - 12% - TamilNadu",12,5)</f>
        <v/>
      </c>
      <c r="AM35">
        <f>ROUND(SUM(AD35*AL35/100,0),2)</f>
        <v/>
      </c>
      <c r="AN35">
        <f>+AP35</f>
        <v/>
      </c>
      <c r="AO35" t="n">
        <v>0</v>
      </c>
      <c r="AP35">
        <f>+(Y35-AC35)+AM35</f>
        <v/>
      </c>
      <c r="AQ35">
        <f>IF(ORDER!O41&gt;0,
 IF(ORDER!$D$1="SGST",
 VLOOKUP(H35,'C:\C-BIA\PurchaseOrder\Week\Master Files\[SGST Master.xlsx]DBF'!$A:$AR,44,FALSE),
   IF(ORDER!$D$1="IGST",
   VLOOKUP(H35,'C:\C-BIA\PurchaseOrder\Week\Master Files\[IGST Master.xlsx]DBF'!$A:$AR,44,FALSE),
   "Error")),
"")</f>
        <v/>
      </c>
      <c r="AR35">
        <f>B35</f>
        <v/>
      </c>
      <c r="AS35">
        <f>AN35</f>
        <v/>
      </c>
      <c r="AT35">
        <f>CONCATENATE($B$2," ",$C$2," ","QTY",  " ", $Z$2)</f>
        <v/>
      </c>
      <c r="AU35">
        <f>IF(ORDER!O41&gt;0,
 IF(ORDER!$D$1="SGST",
 VLOOKUP(H35,'C:\C-BIA\PurchaseOrder\Week\Master Files\[SGST Master.xlsx]DBF'!$A:$AV,48,FALSE),
   IF(ORDER!$D$1="IGST",
   VLOOKUP(H35,'C:\C-BIA\PurchaseOrder\Week\Master Files\[IGST Master.xlsx]DBF'!$A:$AV,48,FALSE),
   "Error")),
"")</f>
        <v/>
      </c>
      <c r="AV35">
        <f>IF(ORDER!O41&gt;0,
 IF(ORDER!$D$1="SGST",
 VLOOKUP(H35,'C:\C-BIA\PurchaseOrder\Week\Master Files\[SGST Master.xlsx]DBF'!$A:$AW,49,FALSE),
   IF(ORDER!$D$1="IGST",
   VLOOKUP(H35,'C:\C-BIA\PurchaseOrder\Week\Master Files\[IGST Master.xlsx]DBF'!$A:$AW,49,FALSE),
   "Error")),
"")</f>
        <v/>
      </c>
      <c r="AW35">
        <f>IF(ORDER!O41&gt;0,
 IF(ORDER!$D$1="SGST",
 VLOOKUP(H35,'C:\C-BIA\PurchaseOrder\Week\Master Files\[SGST Master.xlsx]DBF'!$A:$AX,50,FALSE),
   IF(ORDER!$D$1="IGST",
   VLOOKUP(H35,'C:\C-BIA\PurchaseOrder\Week\Master Files\[IGST Master.xlsx]DBF'!$A:$AX,50,FALSE),
   "Error")),
"")</f>
        <v/>
      </c>
      <c r="AX35">
        <f>ORDER!B5</f>
        <v/>
      </c>
      <c r="AY35">
        <f>ORDER!L4</f>
        <v/>
      </c>
      <c r="AZ35">
        <f>IF(ORDER!O41&gt;0,
 IF(ORDER!$D$1="SGST",
 VLOOKUP(H35,'C:\C-BIA\PurchaseOrder\Week\Master Files\[SGST Master.xlsx]DBF'!$A:$BA,53,FALSE),
   IF(ORDER!$D$1="IGST",
   VLOOKUP(H35,'C:\C-BIA\PurchaseOrder\Week\Master Files\[IGST Master.xlsx]DBF'!$A:$BA,53,FALSE),
   "Error")),
"")</f>
        <v/>
      </c>
      <c r="BA35">
        <f>IF(ORDER!O41&gt;0,
 IF(ORDER!$D$1="SGST",
 VLOOKUP(H35,'C:\C-BIA\PurchaseOrder\Week\Master Files\[SGST Master.xlsx]DBF'!$A:$BB,54,FALSE),
   IF(ORDER!$D$1="IGST",
   VLOOKUP(H35,'C:\C-BIA\PurchaseOrder\Week\Master Files\[IGST Master.xlsx]DBF'!$A:$BB,54,FALSE),
   "Error")),
"")</f>
        <v/>
      </c>
      <c r="BB35">
        <f>IF(ORDER!O41&gt;0,
 IF(ORDER!$D$1="SGST",
 VLOOKUP(H35,'C:\C-BIA\PurchaseOrder\Week\Master Files\[SGST Master.xlsx]DBF'!$A:$BC,55,FALSE),
   IF(ORDER!$D$1="IGST",
   VLOOKUP(H35,'C:\C-BIA\PurchaseOrder\Week\Master Files\[IGST Master.xlsx]DBF'!$A:$BC,55,FALSE),
   "Error")),
"")</f>
        <v/>
      </c>
      <c r="BC35">
        <f>IF(ORDER!O41&gt;0,
 IF(ORDER!$D$1="SGST",
 VLOOKUP(H35,'C:\C-BIA\PurchaseOrder\Week\Master Files\[SGST Master.xlsx]DBF'!$A:$BD,56,FALSE),
   IF(ORDER!$D$1="IGST",
   VLOOKUP(H35,'C:\C-BIA\PurchaseOrder\Week\Master Files\[IGST Master.xlsx]DBF'!$A:$BD,56,FALSE),
   "Error")),
"")</f>
        <v/>
      </c>
      <c r="BD35">
        <f>IF(ORDER!O41&gt;0,
 IF(ORDER!$D$1="SGST",
 VLOOKUP(H35,'C:\C-BIA\PurchaseOrder\Week\Master Files\[SGST Master.xlsx]DBF'!$A:$BE,57,FALSE),
   IF(ORDER!$D$1="IGST",
   VLOOKUP(H35,'C:\C-BIA\PurchaseOrder\Week\Master Files\[IGST Master.xlsx]DBF'!$A:$BE,57,FALSE),
   "Error")),
"")</f>
        <v/>
      </c>
    </row>
    <row r="36">
      <c r="A36">
        <f>IF(ORDER!O42&gt;0,
 IF(ORDER!$D$1="SGST",
 VLOOKUP(H36,'C:\C-BIA\PurchaseOrder\Week\Master Files\[SGST Master.xlsx]DBF'!$A:$B,2,FALSE),
   IF(ORDER!$D$1="IGST",
   VLOOKUP(H36,'C:\C-BIA\PurchaseOrder\Week\Master Files\[IGST Master.xlsx]DBF'!$A:$B,2,FALSE),
   "Error")),
"Scan=0")</f>
        <v/>
      </c>
      <c r="B36">
        <f>IF(ORDER!O42&gt;0,
 IF(ORDER!$D$1="SGST",
 VLOOKUP(H36,'C:\C-BIA\PurchaseOrder\Week\Master Files\[SGST Master.xlsx]DBF'!$A:$C,3,FALSE),
   IF(ORDER!$D$1="IGST",
   VLOOKUP(H36,'C:\C-BIA\PurchaseOrder\Week\Master Files\[IGST Master.xlsx]DBF'!$A:$C,3,FALSE),
   "Error")),
"")</f>
        <v/>
      </c>
      <c r="C36">
        <f>ORDER!L4</f>
        <v/>
      </c>
      <c r="D36">
        <f>ORDER!A5</f>
        <v/>
      </c>
      <c r="E36" t="n">
        <v>0</v>
      </c>
      <c r="F36">
        <f>ORDER!C5</f>
        <v/>
      </c>
      <c r="G36">
        <f>IF(ORDER!O42&gt;0,
 IF(ORDER!$D$1="SGST",
 VLOOKUP(H36,'C:\C-BIA\PurchaseOrder\Week\Master Files\[SGST Master.xlsx]DBF'!$A:$H,8,FALSE),
   IF(ORDER!$D$1="IGST",
   VLOOKUP(H36,'C:\C-BIA\PurchaseOrder\Week\Master Files\[IGST Master.xlsx]DBF'!$A:$H,8,FALSE),
   "Error")),
"")</f>
        <v/>
      </c>
      <c r="H36">
        <f>ORDER!D42</f>
        <v/>
      </c>
      <c r="I36">
        <f>IF(ORDER!O42&gt;0,
 IF(ORDER!$D$1="SGST",
 VLOOKUP(H36,'C:\C-BIA\PurchaseOrder\Week\Master Files\[SGST Master.xlsx]DBF'!$A:$J,10,FALSE),
   IF(ORDER!$D$1="IGST",
   VLOOKUP(H36,'C:\C-BIA\PurchaseOrder\Week\Master Files\[IGST Master.xlsx]DBF'!$A:$J,10,FALSE),
   "Error")),
"")</f>
        <v/>
      </c>
      <c r="J36">
        <f>SUMIF(ORDER!$D$8:$D$22298,DBF!$H36,ORDER!$G$8:$G$22298)</f>
        <v/>
      </c>
      <c r="K36">
        <f>VLOOKUP($H36,ORDER!D:H,5,FALSE)</f>
        <v/>
      </c>
      <c r="L36">
        <f>ROUND(J36*K36,2)</f>
        <v/>
      </c>
      <c r="M36">
        <f>IF(ORDER!O42&gt;0,
 IF(ORDER!$D$1="SGST",
 VLOOKUP(H36,'C:\C-BIA\PurchaseOrder\Week\Master Files\[SGST Master.xlsx]DBF'!$A:$N,14,FALSE),
   IF(ORDER!$D$1="IGST",
   VLOOKUP(H36,'C:\C-BIA\PurchaseOrder\Week\Master Files\[IGST Master.xlsx]DBF'!$A:$N,14,FALSE),
   "Error")),
"")</f>
        <v/>
      </c>
      <c r="N36">
        <f>ROUND(L36*M36/100,2)</f>
        <v/>
      </c>
      <c r="O36">
        <f>L36-N36</f>
        <v/>
      </c>
      <c r="P36">
        <f>IF(R36="Corsetry",IF(IFERROR((O36/J36),0)&lt;1000,"CC Sales- Corsetry-Wholesale - IGST 5%","CC Sales- Corsetry-Wholesale - IGST 12%"))</f>
        <v/>
      </c>
      <c r="Q36">
        <f>IF(ORDER!O42&gt;0,
 IF(ORDER!$D$1="SGST",
 VLOOKUP(H36,'C:\C-BIA\PurchaseOrder\Week\Master Files\[SGST Master.xlsx]DBF'!$A:$R,18,FALSE),
   IF(ORDER!$D$1="IGST",
   VLOOKUP(H36,'C:\C-BIA\PurchaseOrder\Week\Master Files\[IGST Master.xlsx]DBF'!$A:$R,18,FALSE),
   "Error")),
"")</f>
        <v/>
      </c>
      <c r="R36">
        <f>IF(ORDER!O42&gt;0,
 IF(ORDER!$D$1="SGST",
 VLOOKUP(H36,'C:\C-BIA\PurchaseOrder\Week\Master Files\[SGST Master.xlsx]DBF'!$A:$S,19,FALSE),
   IF(ORDER!$D$1="IGST",
   VLOOKUP(H36,'C:\C-BIA\PurchaseOrder\Week\Master Files\[IGST Master.xlsx]DBF'!$A:$S,19,FALSE),
   "Error")),
"")</f>
        <v/>
      </c>
      <c r="S36">
        <f>IF(ORDER!O42&gt;0,
 IF(ORDER!$D$1="SGST",
 VLOOKUP(H36,'C:\C-BIA\PurchaseOrder\Week\Master Files\[SGST Master.xlsx]DBF'!$A:$T,20,FALSE),
   IF(ORDER!$D$1="IGST",
   VLOOKUP(H36,'C:\C-BIA\PurchaseOrder\Week\Master Files\[IGST Master.xlsx]DBF'!$A:$T,20,FALSE),
   "Error")),
"")</f>
        <v/>
      </c>
      <c r="T36">
        <f>IF(ORDER!O42&gt;0,
 IF(ORDER!$D$1="SGST",
 VLOOKUP(H36,'C:\C-BIA\PurchaseOrder\Week\Master Files\[SGST Master.xlsx]DBF'!$A:$U,21,FALSE),
   IF(ORDER!$D$1="IGST",
   VLOOKUP(H36,'C:\C-BIA\PurchaseOrder\Week\Master Files\[IGST Master.xlsx]DBF'!$A:$U,21,FALSE),
   "Error")),
"")</f>
        <v/>
      </c>
      <c r="U36">
        <f>IF(ORDER!O42&gt;0,
 IF(ORDER!$D$1="SGST",
 VLOOKUP(H36,'C:\C-BIA\PurchaseOrder\Week\Master Files\[SGST Master.xlsx]DBF'!$A:$V,22,FALSE),
   IF(ORDER!$D$1="IGST",
   VLOOKUP(H36,'C:\C-BIA\PurchaseOrder\Week\Master Files\[IGST Master.xlsx]DBF'!$A:$V,22,FALSE),
   "Error")),
"")</f>
        <v/>
      </c>
      <c r="V36">
        <f>IF(ORDER!O42&gt;0,
 IF(ORDER!$D$1="SGST",
 VLOOKUP(H36,'C:\C-BIA\PurchaseOrder\Week\Master Files\[SGST Master.xlsx]DBF'!$A:$W,23,FALSE),
   IF(ORDER!$D$1="IGST",
   VLOOKUP(H36,'C:\C-BIA\PurchaseOrder\Week\Master Files\[IGST Master.xlsx]DBF'!$A:$W,23,FALSE),
   "Error")),
"")</f>
        <v/>
      </c>
      <c r="W36">
        <f>IF(ORDER!O42&gt;0,
 IF(ORDER!$D$1="SGST",
 VLOOKUP(H36,'C:\C-BIA\PurchaseOrder\Week\Master Files\[SGST Master.xlsx]DBF'!$A:$X,24,FALSE),
   IF(ORDER!$D$1="IGST",
   VLOOKUP(H36,'C:\C-BIA\PurchaseOrder\Week\Master Files\[IGST Master.xlsx]DBF'!$A:$X,24,FALSE),
   "Error")),
"")</f>
        <v/>
      </c>
      <c r="X36">
        <f>IF(ORDER!O42&gt;0,
 IF(ORDER!$D$1="SGST",
 VLOOKUP(H36,'C:\C-BIA\PurchaseOrder\Week\Master Files\[SGST Master.xlsx]DBF'!$A:$Y,25,FALSE),
   IF(ORDER!$D$1="IGST",
   VLOOKUP(H36,'C:\C-BIA\PurchaseOrder\Week\Master Files\[IGST Master.xlsx]DBF'!$A:$Y,25,FALSE),
   "Error")),
"")</f>
        <v/>
      </c>
      <c r="Y36">
        <f>+O36</f>
        <v/>
      </c>
      <c r="Z36">
        <f>+J36</f>
        <v/>
      </c>
      <c r="AA36">
        <f>IF(ORDER!O42&gt;0,
 IF(ORDER!$D$1="SGST",
 VLOOKUP(H36,'C:\C-BIA\PurchaseOrder\Week\Master Files\[SGST Master.xlsx]DBF'!$A:$AB,28,FALSE),
   IF(ORDER!$D$1="IGST",
   VLOOKUP(H36,'C:\C-BIA\PurchaseOrder\Week\Master Files\[IGST Master.xlsx]DBF'!$A:$AB,28,FALSE),
   "Error")),
"")</f>
        <v/>
      </c>
      <c r="AB36">
        <f>IF(ORDER!O42&gt;0,
 IF(ORDER!$D$1="SGST",
 VLOOKUP(H36,'C:\C-BIA\PurchaseOrder\Week\Master Files\[SGST Master.xlsx]DBF'!$A:$AC,29,FALSE),
   IF(ORDER!$D$1="IGST",
   VLOOKUP(H36,'C:\C-BIA\PurchaseOrder\Week\Master Files\[IGST Master.xlsx]DBF'!$A:$AC,29,FALSE),
   "Error")),
"")</f>
        <v/>
      </c>
      <c r="AC36">
        <f>ROUND(Y36*AB36/100,2)</f>
        <v/>
      </c>
      <c r="AD36">
        <f>ROUND(SUM(Y36,0)-AC36,2)</f>
        <v/>
      </c>
      <c r="AE36" t="inlineStr"/>
      <c r="AF36" t="inlineStr"/>
      <c r="AG36" t="inlineStr"/>
      <c r="AH36" t="inlineStr"/>
      <c r="AI36" t="inlineStr"/>
      <c r="AJ36" t="inlineStr"/>
      <c r="AK36">
        <f>IF(RIGHT(P36,2)="5%","Output IGST - 5% - Tamilnadu","Output IGST - 12% - Tamilnadu")</f>
        <v/>
      </c>
      <c r="AL36">
        <f>IF(AK36="Output IGST - 12% - TamilNadu",12,5)</f>
        <v/>
      </c>
      <c r="AM36">
        <f>ROUND(SUM(AD36*AL36/100,0),2)</f>
        <v/>
      </c>
      <c r="AN36">
        <f>+AP36</f>
        <v/>
      </c>
      <c r="AO36" t="n">
        <v>0</v>
      </c>
      <c r="AP36">
        <f>+(Y36-AC36)+AM36</f>
        <v/>
      </c>
      <c r="AQ36">
        <f>IF(ORDER!O42&gt;0,
 IF(ORDER!$D$1="SGST",
 VLOOKUP(H36,'C:\C-BIA\PurchaseOrder\Week\Master Files\[SGST Master.xlsx]DBF'!$A:$AR,44,FALSE),
   IF(ORDER!$D$1="IGST",
   VLOOKUP(H36,'C:\C-BIA\PurchaseOrder\Week\Master Files\[IGST Master.xlsx]DBF'!$A:$AR,44,FALSE),
   "Error")),
"")</f>
        <v/>
      </c>
      <c r="AR36">
        <f>B36</f>
        <v/>
      </c>
      <c r="AS36">
        <f>AN36</f>
        <v/>
      </c>
      <c r="AT36">
        <f>CONCATENATE($B$2," ",$C$2," ","QTY",  " ", $Z$2)</f>
        <v/>
      </c>
      <c r="AU36">
        <f>IF(ORDER!O42&gt;0,
 IF(ORDER!$D$1="SGST",
 VLOOKUP(H36,'C:\C-BIA\PurchaseOrder\Week\Master Files\[SGST Master.xlsx]DBF'!$A:$AV,48,FALSE),
   IF(ORDER!$D$1="IGST",
   VLOOKUP(H36,'C:\C-BIA\PurchaseOrder\Week\Master Files\[IGST Master.xlsx]DBF'!$A:$AV,48,FALSE),
   "Error")),
"")</f>
        <v/>
      </c>
      <c r="AV36">
        <f>IF(ORDER!O42&gt;0,
 IF(ORDER!$D$1="SGST",
 VLOOKUP(H36,'C:\C-BIA\PurchaseOrder\Week\Master Files\[SGST Master.xlsx]DBF'!$A:$AW,49,FALSE),
   IF(ORDER!$D$1="IGST",
   VLOOKUP(H36,'C:\C-BIA\PurchaseOrder\Week\Master Files\[IGST Master.xlsx]DBF'!$A:$AW,49,FALSE),
   "Error")),
"")</f>
        <v/>
      </c>
      <c r="AW36">
        <f>IF(ORDER!O42&gt;0,
 IF(ORDER!$D$1="SGST",
 VLOOKUP(H36,'C:\C-BIA\PurchaseOrder\Week\Master Files\[SGST Master.xlsx]DBF'!$A:$AX,50,FALSE),
   IF(ORDER!$D$1="IGST",
   VLOOKUP(H36,'C:\C-BIA\PurchaseOrder\Week\Master Files\[IGST Master.xlsx]DBF'!$A:$AX,50,FALSE),
   "Error")),
"")</f>
        <v/>
      </c>
      <c r="AX36">
        <f>ORDER!B5</f>
        <v/>
      </c>
      <c r="AY36">
        <f>ORDER!L4</f>
        <v/>
      </c>
      <c r="AZ36">
        <f>IF(ORDER!O42&gt;0,
 IF(ORDER!$D$1="SGST",
 VLOOKUP(H36,'C:\C-BIA\PurchaseOrder\Week\Master Files\[SGST Master.xlsx]DBF'!$A:$BA,53,FALSE),
   IF(ORDER!$D$1="IGST",
   VLOOKUP(H36,'C:\C-BIA\PurchaseOrder\Week\Master Files\[IGST Master.xlsx]DBF'!$A:$BA,53,FALSE),
   "Error")),
"")</f>
        <v/>
      </c>
      <c r="BA36">
        <f>IF(ORDER!O42&gt;0,
 IF(ORDER!$D$1="SGST",
 VLOOKUP(H36,'C:\C-BIA\PurchaseOrder\Week\Master Files\[SGST Master.xlsx]DBF'!$A:$BB,54,FALSE),
   IF(ORDER!$D$1="IGST",
   VLOOKUP(H36,'C:\C-BIA\PurchaseOrder\Week\Master Files\[IGST Master.xlsx]DBF'!$A:$BB,54,FALSE),
   "Error")),
"")</f>
        <v/>
      </c>
      <c r="BB36">
        <f>IF(ORDER!O42&gt;0,
 IF(ORDER!$D$1="SGST",
 VLOOKUP(H36,'C:\C-BIA\PurchaseOrder\Week\Master Files\[SGST Master.xlsx]DBF'!$A:$BC,55,FALSE),
   IF(ORDER!$D$1="IGST",
   VLOOKUP(H36,'C:\C-BIA\PurchaseOrder\Week\Master Files\[IGST Master.xlsx]DBF'!$A:$BC,55,FALSE),
   "Error")),
"")</f>
        <v/>
      </c>
      <c r="BC36">
        <f>IF(ORDER!O42&gt;0,
 IF(ORDER!$D$1="SGST",
 VLOOKUP(H36,'C:\C-BIA\PurchaseOrder\Week\Master Files\[SGST Master.xlsx]DBF'!$A:$BD,56,FALSE),
   IF(ORDER!$D$1="IGST",
   VLOOKUP(H36,'C:\C-BIA\PurchaseOrder\Week\Master Files\[IGST Master.xlsx]DBF'!$A:$BD,56,FALSE),
   "Error")),
"")</f>
        <v/>
      </c>
      <c r="BD36">
        <f>IF(ORDER!O42&gt;0,
 IF(ORDER!$D$1="SGST",
 VLOOKUP(H36,'C:\C-BIA\PurchaseOrder\Week\Master Files\[SGST Master.xlsx]DBF'!$A:$BE,57,FALSE),
   IF(ORDER!$D$1="IGST",
   VLOOKUP(H36,'C:\C-BIA\PurchaseOrder\Week\Master Files\[IGST Master.xlsx]DBF'!$A:$BE,57,FALSE),
   "Error")),
"")</f>
        <v/>
      </c>
    </row>
    <row r="37">
      <c r="A37">
        <f>IF(ORDER!O43&gt;0,
 IF(ORDER!$D$1="SGST",
 VLOOKUP(H37,'C:\C-BIA\PurchaseOrder\Week\Master Files\[SGST Master.xlsx]DBF'!$A:$B,2,FALSE),
   IF(ORDER!$D$1="IGST",
   VLOOKUP(H37,'C:\C-BIA\PurchaseOrder\Week\Master Files\[IGST Master.xlsx]DBF'!$A:$B,2,FALSE),
   "Error")),
"Scan=0")</f>
        <v/>
      </c>
      <c r="B37">
        <f>IF(ORDER!O43&gt;0,
 IF(ORDER!$D$1="SGST",
 VLOOKUP(H37,'C:\C-BIA\PurchaseOrder\Week\Master Files\[SGST Master.xlsx]DBF'!$A:$C,3,FALSE),
   IF(ORDER!$D$1="IGST",
   VLOOKUP(H37,'C:\C-BIA\PurchaseOrder\Week\Master Files\[IGST Master.xlsx]DBF'!$A:$C,3,FALSE),
   "Error")),
"")</f>
        <v/>
      </c>
      <c r="C37">
        <f>ORDER!L4</f>
        <v/>
      </c>
      <c r="D37">
        <f>ORDER!A5</f>
        <v/>
      </c>
      <c r="E37" t="n">
        <v>0</v>
      </c>
      <c r="F37">
        <f>ORDER!C5</f>
        <v/>
      </c>
      <c r="G37">
        <f>IF(ORDER!O43&gt;0,
 IF(ORDER!$D$1="SGST",
 VLOOKUP(H37,'C:\C-BIA\PurchaseOrder\Week\Master Files\[SGST Master.xlsx]DBF'!$A:$H,8,FALSE),
   IF(ORDER!$D$1="IGST",
   VLOOKUP(H37,'C:\C-BIA\PurchaseOrder\Week\Master Files\[IGST Master.xlsx]DBF'!$A:$H,8,FALSE),
   "Error")),
"")</f>
        <v/>
      </c>
      <c r="H37">
        <f>ORDER!D43</f>
        <v/>
      </c>
      <c r="I37">
        <f>IF(ORDER!O43&gt;0,
 IF(ORDER!$D$1="SGST",
 VLOOKUP(H37,'C:\C-BIA\PurchaseOrder\Week\Master Files\[SGST Master.xlsx]DBF'!$A:$J,10,FALSE),
   IF(ORDER!$D$1="IGST",
   VLOOKUP(H37,'C:\C-BIA\PurchaseOrder\Week\Master Files\[IGST Master.xlsx]DBF'!$A:$J,10,FALSE),
   "Error")),
"")</f>
        <v/>
      </c>
      <c r="J37">
        <f>SUMIF(ORDER!$D$8:$D$22298,DBF!$H37,ORDER!$G$8:$G$22298)</f>
        <v/>
      </c>
      <c r="K37">
        <f>VLOOKUP($H37,ORDER!D:H,5,FALSE)</f>
        <v/>
      </c>
      <c r="L37">
        <f>ROUND(J37*K37,2)</f>
        <v/>
      </c>
      <c r="M37">
        <f>IF(ORDER!O43&gt;0,
 IF(ORDER!$D$1="SGST",
 VLOOKUP(H37,'C:\C-BIA\PurchaseOrder\Week\Master Files\[SGST Master.xlsx]DBF'!$A:$N,14,FALSE),
   IF(ORDER!$D$1="IGST",
   VLOOKUP(H37,'C:\C-BIA\PurchaseOrder\Week\Master Files\[IGST Master.xlsx]DBF'!$A:$N,14,FALSE),
   "Error")),
"")</f>
        <v/>
      </c>
      <c r="N37">
        <f>ROUND(L37*M37/100,2)</f>
        <v/>
      </c>
      <c r="O37">
        <f>L37-N37</f>
        <v/>
      </c>
      <c r="P37">
        <f>IF(R37="Corsetry",IF(IFERROR((O37/J37),0)&lt;1000,"CC Sales- Corsetry-Wholesale - IGST 5%","CC Sales- Corsetry-Wholesale - IGST 12%"))</f>
        <v/>
      </c>
      <c r="Q37">
        <f>IF(ORDER!O43&gt;0,
 IF(ORDER!$D$1="SGST",
 VLOOKUP(H37,'C:\C-BIA\PurchaseOrder\Week\Master Files\[SGST Master.xlsx]DBF'!$A:$R,18,FALSE),
   IF(ORDER!$D$1="IGST",
   VLOOKUP(H37,'C:\C-BIA\PurchaseOrder\Week\Master Files\[IGST Master.xlsx]DBF'!$A:$R,18,FALSE),
   "Error")),
"")</f>
        <v/>
      </c>
      <c r="R37">
        <f>IF(ORDER!O43&gt;0,
 IF(ORDER!$D$1="SGST",
 VLOOKUP(H37,'C:\C-BIA\PurchaseOrder\Week\Master Files\[SGST Master.xlsx]DBF'!$A:$S,19,FALSE),
   IF(ORDER!$D$1="IGST",
   VLOOKUP(H37,'C:\C-BIA\PurchaseOrder\Week\Master Files\[IGST Master.xlsx]DBF'!$A:$S,19,FALSE),
   "Error")),
"")</f>
        <v/>
      </c>
      <c r="S37">
        <f>IF(ORDER!O43&gt;0,
 IF(ORDER!$D$1="SGST",
 VLOOKUP(H37,'C:\C-BIA\PurchaseOrder\Week\Master Files\[SGST Master.xlsx]DBF'!$A:$T,20,FALSE),
   IF(ORDER!$D$1="IGST",
   VLOOKUP(H37,'C:\C-BIA\PurchaseOrder\Week\Master Files\[IGST Master.xlsx]DBF'!$A:$T,20,FALSE),
   "Error")),
"")</f>
        <v/>
      </c>
      <c r="T37">
        <f>IF(ORDER!O43&gt;0,
 IF(ORDER!$D$1="SGST",
 VLOOKUP(H37,'C:\C-BIA\PurchaseOrder\Week\Master Files\[SGST Master.xlsx]DBF'!$A:$U,21,FALSE),
   IF(ORDER!$D$1="IGST",
   VLOOKUP(H37,'C:\C-BIA\PurchaseOrder\Week\Master Files\[IGST Master.xlsx]DBF'!$A:$U,21,FALSE),
   "Error")),
"")</f>
        <v/>
      </c>
      <c r="U37">
        <f>IF(ORDER!O43&gt;0,
 IF(ORDER!$D$1="SGST",
 VLOOKUP(H37,'C:\C-BIA\PurchaseOrder\Week\Master Files\[SGST Master.xlsx]DBF'!$A:$V,22,FALSE),
   IF(ORDER!$D$1="IGST",
   VLOOKUP(H37,'C:\C-BIA\PurchaseOrder\Week\Master Files\[IGST Master.xlsx]DBF'!$A:$V,22,FALSE),
   "Error")),
"")</f>
        <v/>
      </c>
      <c r="V37">
        <f>IF(ORDER!O43&gt;0,
 IF(ORDER!$D$1="SGST",
 VLOOKUP(H37,'C:\C-BIA\PurchaseOrder\Week\Master Files\[SGST Master.xlsx]DBF'!$A:$W,23,FALSE),
   IF(ORDER!$D$1="IGST",
   VLOOKUP(H37,'C:\C-BIA\PurchaseOrder\Week\Master Files\[IGST Master.xlsx]DBF'!$A:$W,23,FALSE),
   "Error")),
"")</f>
        <v/>
      </c>
      <c r="W37">
        <f>IF(ORDER!O43&gt;0,
 IF(ORDER!$D$1="SGST",
 VLOOKUP(H37,'C:\C-BIA\PurchaseOrder\Week\Master Files\[SGST Master.xlsx]DBF'!$A:$X,24,FALSE),
   IF(ORDER!$D$1="IGST",
   VLOOKUP(H37,'C:\C-BIA\PurchaseOrder\Week\Master Files\[IGST Master.xlsx]DBF'!$A:$X,24,FALSE),
   "Error")),
"")</f>
        <v/>
      </c>
      <c r="X37">
        <f>IF(ORDER!O43&gt;0,
 IF(ORDER!$D$1="SGST",
 VLOOKUP(H37,'C:\C-BIA\PurchaseOrder\Week\Master Files\[SGST Master.xlsx]DBF'!$A:$Y,25,FALSE),
   IF(ORDER!$D$1="IGST",
   VLOOKUP(H37,'C:\C-BIA\PurchaseOrder\Week\Master Files\[IGST Master.xlsx]DBF'!$A:$Y,25,FALSE),
   "Error")),
"")</f>
        <v/>
      </c>
      <c r="Y37">
        <f>+O37</f>
        <v/>
      </c>
      <c r="Z37">
        <f>+J37</f>
        <v/>
      </c>
      <c r="AA37">
        <f>IF(ORDER!O43&gt;0,
 IF(ORDER!$D$1="SGST",
 VLOOKUP(H37,'C:\C-BIA\PurchaseOrder\Week\Master Files\[SGST Master.xlsx]DBF'!$A:$AB,28,FALSE),
   IF(ORDER!$D$1="IGST",
   VLOOKUP(H37,'C:\C-BIA\PurchaseOrder\Week\Master Files\[IGST Master.xlsx]DBF'!$A:$AB,28,FALSE),
   "Error")),
"")</f>
        <v/>
      </c>
      <c r="AB37">
        <f>IF(ORDER!O43&gt;0,
 IF(ORDER!$D$1="SGST",
 VLOOKUP(H37,'C:\C-BIA\PurchaseOrder\Week\Master Files\[SGST Master.xlsx]DBF'!$A:$AC,29,FALSE),
   IF(ORDER!$D$1="IGST",
   VLOOKUP(H37,'C:\C-BIA\PurchaseOrder\Week\Master Files\[IGST Master.xlsx]DBF'!$A:$AC,29,FALSE),
   "Error")),
"")</f>
        <v/>
      </c>
      <c r="AC37">
        <f>ROUND(Y37*AB37/100,2)</f>
        <v/>
      </c>
      <c r="AD37">
        <f>ROUND(SUM(Y37,0)-AC37,2)</f>
        <v/>
      </c>
      <c r="AE37" t="inlineStr"/>
      <c r="AF37" t="inlineStr"/>
      <c r="AG37" t="inlineStr"/>
      <c r="AH37" t="inlineStr"/>
      <c r="AI37" t="inlineStr"/>
      <c r="AJ37" t="inlineStr"/>
      <c r="AK37">
        <f>IF(RIGHT(P37,2)="5%","Output IGST - 5% - Tamilnadu","Output IGST - 12% - Tamilnadu")</f>
        <v/>
      </c>
      <c r="AL37">
        <f>IF(AK37="Output IGST - 12% - TamilNadu",12,5)</f>
        <v/>
      </c>
      <c r="AM37">
        <f>ROUND(SUM(AD37*AL37/100,0),2)</f>
        <v/>
      </c>
      <c r="AN37">
        <f>+AP37</f>
        <v/>
      </c>
      <c r="AO37" t="n">
        <v>0</v>
      </c>
      <c r="AP37">
        <f>+(Y37-AC37)+AM37</f>
        <v/>
      </c>
      <c r="AQ37">
        <f>IF(ORDER!O43&gt;0,
 IF(ORDER!$D$1="SGST",
 VLOOKUP(H37,'C:\C-BIA\PurchaseOrder\Week\Master Files\[SGST Master.xlsx]DBF'!$A:$AR,44,FALSE),
   IF(ORDER!$D$1="IGST",
   VLOOKUP(H37,'C:\C-BIA\PurchaseOrder\Week\Master Files\[IGST Master.xlsx]DBF'!$A:$AR,44,FALSE),
   "Error")),
"")</f>
        <v/>
      </c>
      <c r="AR37">
        <f>B37</f>
        <v/>
      </c>
      <c r="AS37">
        <f>AN37</f>
        <v/>
      </c>
      <c r="AT37">
        <f>CONCATENATE($B$2," ",$C$2," ","QTY",  " ", $Z$2)</f>
        <v/>
      </c>
      <c r="AU37">
        <f>IF(ORDER!O43&gt;0,
 IF(ORDER!$D$1="SGST",
 VLOOKUP(H37,'C:\C-BIA\PurchaseOrder\Week\Master Files\[SGST Master.xlsx]DBF'!$A:$AV,48,FALSE),
   IF(ORDER!$D$1="IGST",
   VLOOKUP(H37,'C:\C-BIA\PurchaseOrder\Week\Master Files\[IGST Master.xlsx]DBF'!$A:$AV,48,FALSE),
   "Error")),
"")</f>
        <v/>
      </c>
      <c r="AV37">
        <f>IF(ORDER!O43&gt;0,
 IF(ORDER!$D$1="SGST",
 VLOOKUP(H37,'C:\C-BIA\PurchaseOrder\Week\Master Files\[SGST Master.xlsx]DBF'!$A:$AW,49,FALSE),
   IF(ORDER!$D$1="IGST",
   VLOOKUP(H37,'C:\C-BIA\PurchaseOrder\Week\Master Files\[IGST Master.xlsx]DBF'!$A:$AW,49,FALSE),
   "Error")),
"")</f>
        <v/>
      </c>
      <c r="AW37">
        <f>IF(ORDER!O43&gt;0,
 IF(ORDER!$D$1="SGST",
 VLOOKUP(H37,'C:\C-BIA\PurchaseOrder\Week\Master Files\[SGST Master.xlsx]DBF'!$A:$AX,50,FALSE),
   IF(ORDER!$D$1="IGST",
   VLOOKUP(H37,'C:\C-BIA\PurchaseOrder\Week\Master Files\[IGST Master.xlsx]DBF'!$A:$AX,50,FALSE),
   "Error")),
"")</f>
        <v/>
      </c>
      <c r="AX37">
        <f>ORDER!B5</f>
        <v/>
      </c>
      <c r="AY37">
        <f>ORDER!L4</f>
        <v/>
      </c>
      <c r="AZ37">
        <f>IF(ORDER!O43&gt;0,
 IF(ORDER!$D$1="SGST",
 VLOOKUP(H37,'C:\C-BIA\PurchaseOrder\Week\Master Files\[SGST Master.xlsx]DBF'!$A:$BA,53,FALSE),
   IF(ORDER!$D$1="IGST",
   VLOOKUP(H37,'C:\C-BIA\PurchaseOrder\Week\Master Files\[IGST Master.xlsx]DBF'!$A:$BA,53,FALSE),
   "Error")),
"")</f>
        <v/>
      </c>
      <c r="BA37">
        <f>IF(ORDER!O43&gt;0,
 IF(ORDER!$D$1="SGST",
 VLOOKUP(H37,'C:\C-BIA\PurchaseOrder\Week\Master Files\[SGST Master.xlsx]DBF'!$A:$BB,54,FALSE),
   IF(ORDER!$D$1="IGST",
   VLOOKUP(H37,'C:\C-BIA\PurchaseOrder\Week\Master Files\[IGST Master.xlsx]DBF'!$A:$BB,54,FALSE),
   "Error")),
"")</f>
        <v/>
      </c>
      <c r="BB37">
        <f>IF(ORDER!O43&gt;0,
 IF(ORDER!$D$1="SGST",
 VLOOKUP(H37,'C:\C-BIA\PurchaseOrder\Week\Master Files\[SGST Master.xlsx]DBF'!$A:$BC,55,FALSE),
   IF(ORDER!$D$1="IGST",
   VLOOKUP(H37,'C:\C-BIA\PurchaseOrder\Week\Master Files\[IGST Master.xlsx]DBF'!$A:$BC,55,FALSE),
   "Error")),
"")</f>
        <v/>
      </c>
      <c r="BC37">
        <f>IF(ORDER!O43&gt;0,
 IF(ORDER!$D$1="SGST",
 VLOOKUP(H37,'C:\C-BIA\PurchaseOrder\Week\Master Files\[SGST Master.xlsx]DBF'!$A:$BD,56,FALSE),
   IF(ORDER!$D$1="IGST",
   VLOOKUP(H37,'C:\C-BIA\PurchaseOrder\Week\Master Files\[IGST Master.xlsx]DBF'!$A:$BD,56,FALSE),
   "Error")),
"")</f>
        <v/>
      </c>
      <c r="BD37">
        <f>IF(ORDER!O43&gt;0,
 IF(ORDER!$D$1="SGST",
 VLOOKUP(H37,'C:\C-BIA\PurchaseOrder\Week\Master Files\[SGST Master.xlsx]DBF'!$A:$BE,57,FALSE),
   IF(ORDER!$D$1="IGST",
   VLOOKUP(H37,'C:\C-BIA\PurchaseOrder\Week\Master Files\[IGST Master.xlsx]DBF'!$A:$BE,57,FALSE),
   "Error")),
"")</f>
        <v/>
      </c>
    </row>
    <row r="38">
      <c r="A38">
        <f>IF(ORDER!O44&gt;0,
 IF(ORDER!$D$1="SGST",
 VLOOKUP(H38,'C:\C-BIA\PurchaseOrder\Week\Master Files\[SGST Master.xlsx]DBF'!$A:$B,2,FALSE),
   IF(ORDER!$D$1="IGST",
   VLOOKUP(H38,'C:\C-BIA\PurchaseOrder\Week\Master Files\[IGST Master.xlsx]DBF'!$A:$B,2,FALSE),
   "Error")),
"Scan=0")</f>
        <v/>
      </c>
      <c r="B38">
        <f>IF(ORDER!O44&gt;0,
 IF(ORDER!$D$1="SGST",
 VLOOKUP(H38,'C:\C-BIA\PurchaseOrder\Week\Master Files\[SGST Master.xlsx]DBF'!$A:$C,3,FALSE),
   IF(ORDER!$D$1="IGST",
   VLOOKUP(H38,'C:\C-BIA\PurchaseOrder\Week\Master Files\[IGST Master.xlsx]DBF'!$A:$C,3,FALSE),
   "Error")),
"")</f>
        <v/>
      </c>
      <c r="C38">
        <f>ORDER!L4</f>
        <v/>
      </c>
      <c r="D38">
        <f>ORDER!A5</f>
        <v/>
      </c>
      <c r="E38" t="n">
        <v>0</v>
      </c>
      <c r="F38">
        <f>ORDER!C5</f>
        <v/>
      </c>
      <c r="G38">
        <f>IF(ORDER!O44&gt;0,
 IF(ORDER!$D$1="SGST",
 VLOOKUP(H38,'C:\C-BIA\PurchaseOrder\Week\Master Files\[SGST Master.xlsx]DBF'!$A:$H,8,FALSE),
   IF(ORDER!$D$1="IGST",
   VLOOKUP(H38,'C:\C-BIA\PurchaseOrder\Week\Master Files\[IGST Master.xlsx]DBF'!$A:$H,8,FALSE),
   "Error")),
"")</f>
        <v/>
      </c>
      <c r="H38">
        <f>ORDER!D44</f>
        <v/>
      </c>
      <c r="I38">
        <f>IF(ORDER!O44&gt;0,
 IF(ORDER!$D$1="SGST",
 VLOOKUP(H38,'C:\C-BIA\PurchaseOrder\Week\Master Files\[SGST Master.xlsx]DBF'!$A:$J,10,FALSE),
   IF(ORDER!$D$1="IGST",
   VLOOKUP(H38,'C:\C-BIA\PurchaseOrder\Week\Master Files\[IGST Master.xlsx]DBF'!$A:$J,10,FALSE),
   "Error")),
"")</f>
        <v/>
      </c>
      <c r="J38">
        <f>SUMIF(ORDER!$D$8:$D$22298,DBF!$H38,ORDER!$G$8:$G$22298)</f>
        <v/>
      </c>
      <c r="K38">
        <f>VLOOKUP($H38,ORDER!D:H,5,FALSE)</f>
        <v/>
      </c>
      <c r="L38">
        <f>ROUND(J38*K38,2)</f>
        <v/>
      </c>
      <c r="M38">
        <f>IF(ORDER!O44&gt;0,
 IF(ORDER!$D$1="SGST",
 VLOOKUP(H38,'C:\C-BIA\PurchaseOrder\Week\Master Files\[SGST Master.xlsx]DBF'!$A:$N,14,FALSE),
   IF(ORDER!$D$1="IGST",
   VLOOKUP(H38,'C:\C-BIA\PurchaseOrder\Week\Master Files\[IGST Master.xlsx]DBF'!$A:$N,14,FALSE),
   "Error")),
"")</f>
        <v/>
      </c>
      <c r="N38">
        <f>ROUND(L38*M38/100,2)</f>
        <v/>
      </c>
      <c r="O38">
        <f>L38-N38</f>
        <v/>
      </c>
      <c r="P38">
        <f>IF(R38="Corsetry",IF(IFERROR((O38/J38),0)&lt;1000,"CC Sales- Corsetry-Wholesale - IGST 5%","CC Sales- Corsetry-Wholesale - IGST 12%"))</f>
        <v/>
      </c>
      <c r="Q38">
        <f>IF(ORDER!O44&gt;0,
 IF(ORDER!$D$1="SGST",
 VLOOKUP(H38,'C:\C-BIA\PurchaseOrder\Week\Master Files\[SGST Master.xlsx]DBF'!$A:$R,18,FALSE),
   IF(ORDER!$D$1="IGST",
   VLOOKUP(H38,'C:\C-BIA\PurchaseOrder\Week\Master Files\[IGST Master.xlsx]DBF'!$A:$R,18,FALSE),
   "Error")),
"")</f>
        <v/>
      </c>
      <c r="R38">
        <f>IF(ORDER!O44&gt;0,
 IF(ORDER!$D$1="SGST",
 VLOOKUP(H38,'C:\C-BIA\PurchaseOrder\Week\Master Files\[SGST Master.xlsx]DBF'!$A:$S,19,FALSE),
   IF(ORDER!$D$1="IGST",
   VLOOKUP(H38,'C:\C-BIA\PurchaseOrder\Week\Master Files\[IGST Master.xlsx]DBF'!$A:$S,19,FALSE),
   "Error")),
"")</f>
        <v/>
      </c>
      <c r="S38">
        <f>IF(ORDER!O44&gt;0,
 IF(ORDER!$D$1="SGST",
 VLOOKUP(H38,'C:\C-BIA\PurchaseOrder\Week\Master Files\[SGST Master.xlsx]DBF'!$A:$T,20,FALSE),
   IF(ORDER!$D$1="IGST",
   VLOOKUP(H38,'C:\C-BIA\PurchaseOrder\Week\Master Files\[IGST Master.xlsx]DBF'!$A:$T,20,FALSE),
   "Error")),
"")</f>
        <v/>
      </c>
      <c r="T38">
        <f>IF(ORDER!O44&gt;0,
 IF(ORDER!$D$1="SGST",
 VLOOKUP(H38,'C:\C-BIA\PurchaseOrder\Week\Master Files\[SGST Master.xlsx]DBF'!$A:$U,21,FALSE),
   IF(ORDER!$D$1="IGST",
   VLOOKUP(H38,'C:\C-BIA\PurchaseOrder\Week\Master Files\[IGST Master.xlsx]DBF'!$A:$U,21,FALSE),
   "Error")),
"")</f>
        <v/>
      </c>
      <c r="U38">
        <f>IF(ORDER!O44&gt;0,
 IF(ORDER!$D$1="SGST",
 VLOOKUP(H38,'C:\C-BIA\PurchaseOrder\Week\Master Files\[SGST Master.xlsx]DBF'!$A:$V,22,FALSE),
   IF(ORDER!$D$1="IGST",
   VLOOKUP(H38,'C:\C-BIA\PurchaseOrder\Week\Master Files\[IGST Master.xlsx]DBF'!$A:$V,22,FALSE),
   "Error")),
"")</f>
        <v/>
      </c>
      <c r="V38">
        <f>IF(ORDER!O44&gt;0,
 IF(ORDER!$D$1="SGST",
 VLOOKUP(H38,'C:\C-BIA\PurchaseOrder\Week\Master Files\[SGST Master.xlsx]DBF'!$A:$W,23,FALSE),
   IF(ORDER!$D$1="IGST",
   VLOOKUP(H38,'C:\C-BIA\PurchaseOrder\Week\Master Files\[IGST Master.xlsx]DBF'!$A:$W,23,FALSE),
   "Error")),
"")</f>
        <v/>
      </c>
      <c r="W38">
        <f>IF(ORDER!O44&gt;0,
 IF(ORDER!$D$1="SGST",
 VLOOKUP(H38,'C:\C-BIA\PurchaseOrder\Week\Master Files\[SGST Master.xlsx]DBF'!$A:$X,24,FALSE),
   IF(ORDER!$D$1="IGST",
   VLOOKUP(H38,'C:\C-BIA\PurchaseOrder\Week\Master Files\[IGST Master.xlsx]DBF'!$A:$X,24,FALSE),
   "Error")),
"")</f>
        <v/>
      </c>
      <c r="X38">
        <f>IF(ORDER!O44&gt;0,
 IF(ORDER!$D$1="SGST",
 VLOOKUP(H38,'C:\C-BIA\PurchaseOrder\Week\Master Files\[SGST Master.xlsx]DBF'!$A:$Y,25,FALSE),
   IF(ORDER!$D$1="IGST",
   VLOOKUP(H38,'C:\C-BIA\PurchaseOrder\Week\Master Files\[IGST Master.xlsx]DBF'!$A:$Y,25,FALSE),
   "Error")),
"")</f>
        <v/>
      </c>
      <c r="Y38">
        <f>+O38</f>
        <v/>
      </c>
      <c r="Z38">
        <f>+J38</f>
        <v/>
      </c>
      <c r="AA38">
        <f>IF(ORDER!O44&gt;0,
 IF(ORDER!$D$1="SGST",
 VLOOKUP(H38,'C:\C-BIA\PurchaseOrder\Week\Master Files\[SGST Master.xlsx]DBF'!$A:$AB,28,FALSE),
   IF(ORDER!$D$1="IGST",
   VLOOKUP(H38,'C:\C-BIA\PurchaseOrder\Week\Master Files\[IGST Master.xlsx]DBF'!$A:$AB,28,FALSE),
   "Error")),
"")</f>
        <v/>
      </c>
      <c r="AB38">
        <f>IF(ORDER!O44&gt;0,
 IF(ORDER!$D$1="SGST",
 VLOOKUP(H38,'C:\C-BIA\PurchaseOrder\Week\Master Files\[SGST Master.xlsx]DBF'!$A:$AC,29,FALSE),
   IF(ORDER!$D$1="IGST",
   VLOOKUP(H38,'C:\C-BIA\PurchaseOrder\Week\Master Files\[IGST Master.xlsx]DBF'!$A:$AC,29,FALSE),
   "Error")),
"")</f>
        <v/>
      </c>
      <c r="AC38">
        <f>ROUND(Y38*AB38/100,2)</f>
        <v/>
      </c>
      <c r="AD38">
        <f>ROUND(SUM(Y38,0)-AC38,2)</f>
        <v/>
      </c>
      <c r="AE38" t="inlineStr"/>
      <c r="AF38" t="inlineStr"/>
      <c r="AG38" t="inlineStr"/>
      <c r="AH38" t="inlineStr"/>
      <c r="AI38" t="inlineStr"/>
      <c r="AJ38" t="inlineStr"/>
      <c r="AK38">
        <f>IF(RIGHT(P38,2)="5%","Output IGST - 5% - Tamilnadu","Output IGST - 12% - Tamilnadu")</f>
        <v/>
      </c>
      <c r="AL38">
        <f>IF(AK38="Output IGST - 12% - TamilNadu",12,5)</f>
        <v/>
      </c>
      <c r="AM38">
        <f>ROUND(SUM(AD38*AL38/100,0),2)</f>
        <v/>
      </c>
      <c r="AN38">
        <f>+AP38</f>
        <v/>
      </c>
      <c r="AO38" t="n">
        <v>0</v>
      </c>
      <c r="AP38">
        <f>+(Y38-AC38)+AM38</f>
        <v/>
      </c>
      <c r="AQ38">
        <f>IF(ORDER!O44&gt;0,
 IF(ORDER!$D$1="SGST",
 VLOOKUP(H38,'C:\C-BIA\PurchaseOrder\Week\Master Files\[SGST Master.xlsx]DBF'!$A:$AR,44,FALSE),
   IF(ORDER!$D$1="IGST",
   VLOOKUP(H38,'C:\C-BIA\PurchaseOrder\Week\Master Files\[IGST Master.xlsx]DBF'!$A:$AR,44,FALSE),
   "Error")),
"")</f>
        <v/>
      </c>
      <c r="AR38">
        <f>B38</f>
        <v/>
      </c>
      <c r="AS38">
        <f>AN38</f>
        <v/>
      </c>
      <c r="AT38">
        <f>CONCATENATE($B$2," ",$C$2," ","QTY",  " ", $Z$2)</f>
        <v/>
      </c>
      <c r="AU38">
        <f>IF(ORDER!O44&gt;0,
 IF(ORDER!$D$1="SGST",
 VLOOKUP(H38,'C:\C-BIA\PurchaseOrder\Week\Master Files\[SGST Master.xlsx]DBF'!$A:$AV,48,FALSE),
   IF(ORDER!$D$1="IGST",
   VLOOKUP(H38,'C:\C-BIA\PurchaseOrder\Week\Master Files\[IGST Master.xlsx]DBF'!$A:$AV,48,FALSE),
   "Error")),
"")</f>
        <v/>
      </c>
      <c r="AV38">
        <f>IF(ORDER!O44&gt;0,
 IF(ORDER!$D$1="SGST",
 VLOOKUP(H38,'C:\C-BIA\PurchaseOrder\Week\Master Files\[SGST Master.xlsx]DBF'!$A:$AW,49,FALSE),
   IF(ORDER!$D$1="IGST",
   VLOOKUP(H38,'C:\C-BIA\PurchaseOrder\Week\Master Files\[IGST Master.xlsx]DBF'!$A:$AW,49,FALSE),
   "Error")),
"")</f>
        <v/>
      </c>
      <c r="AW38">
        <f>IF(ORDER!O44&gt;0,
 IF(ORDER!$D$1="SGST",
 VLOOKUP(H38,'C:\C-BIA\PurchaseOrder\Week\Master Files\[SGST Master.xlsx]DBF'!$A:$AX,50,FALSE),
   IF(ORDER!$D$1="IGST",
   VLOOKUP(H38,'C:\C-BIA\PurchaseOrder\Week\Master Files\[IGST Master.xlsx]DBF'!$A:$AX,50,FALSE),
   "Error")),
"")</f>
        <v/>
      </c>
      <c r="AX38">
        <f>ORDER!B5</f>
        <v/>
      </c>
      <c r="AY38">
        <f>ORDER!L4</f>
        <v/>
      </c>
      <c r="AZ38">
        <f>IF(ORDER!O44&gt;0,
 IF(ORDER!$D$1="SGST",
 VLOOKUP(H38,'C:\C-BIA\PurchaseOrder\Week\Master Files\[SGST Master.xlsx]DBF'!$A:$BA,53,FALSE),
   IF(ORDER!$D$1="IGST",
   VLOOKUP(H38,'C:\C-BIA\PurchaseOrder\Week\Master Files\[IGST Master.xlsx]DBF'!$A:$BA,53,FALSE),
   "Error")),
"")</f>
        <v/>
      </c>
      <c r="BA38">
        <f>IF(ORDER!O44&gt;0,
 IF(ORDER!$D$1="SGST",
 VLOOKUP(H38,'C:\C-BIA\PurchaseOrder\Week\Master Files\[SGST Master.xlsx]DBF'!$A:$BB,54,FALSE),
   IF(ORDER!$D$1="IGST",
   VLOOKUP(H38,'C:\C-BIA\PurchaseOrder\Week\Master Files\[IGST Master.xlsx]DBF'!$A:$BB,54,FALSE),
   "Error")),
"")</f>
        <v/>
      </c>
      <c r="BB38">
        <f>IF(ORDER!O44&gt;0,
 IF(ORDER!$D$1="SGST",
 VLOOKUP(H38,'C:\C-BIA\PurchaseOrder\Week\Master Files\[SGST Master.xlsx]DBF'!$A:$BC,55,FALSE),
   IF(ORDER!$D$1="IGST",
   VLOOKUP(H38,'C:\C-BIA\PurchaseOrder\Week\Master Files\[IGST Master.xlsx]DBF'!$A:$BC,55,FALSE),
   "Error")),
"")</f>
        <v/>
      </c>
      <c r="BC38">
        <f>IF(ORDER!O44&gt;0,
 IF(ORDER!$D$1="SGST",
 VLOOKUP(H38,'C:\C-BIA\PurchaseOrder\Week\Master Files\[SGST Master.xlsx]DBF'!$A:$BD,56,FALSE),
   IF(ORDER!$D$1="IGST",
   VLOOKUP(H38,'C:\C-BIA\PurchaseOrder\Week\Master Files\[IGST Master.xlsx]DBF'!$A:$BD,56,FALSE),
   "Error")),
"")</f>
        <v/>
      </c>
      <c r="BD38">
        <f>IF(ORDER!O44&gt;0,
 IF(ORDER!$D$1="SGST",
 VLOOKUP(H38,'C:\C-BIA\PurchaseOrder\Week\Master Files\[SGST Master.xlsx]DBF'!$A:$BE,57,FALSE),
   IF(ORDER!$D$1="IGST",
   VLOOKUP(H38,'C:\C-BIA\PurchaseOrder\Week\Master Files\[IGST Master.xlsx]DBF'!$A:$BE,57,FALSE),
   "Error")),
"")</f>
        <v/>
      </c>
    </row>
    <row r="39">
      <c r="A39">
        <f>IF(ORDER!O45&gt;0,
 IF(ORDER!$D$1="SGST",
 VLOOKUP(H39,'C:\C-BIA\PurchaseOrder\Week\Master Files\[SGST Master.xlsx]DBF'!$A:$B,2,FALSE),
   IF(ORDER!$D$1="IGST",
   VLOOKUP(H39,'C:\C-BIA\PurchaseOrder\Week\Master Files\[IGST Master.xlsx]DBF'!$A:$B,2,FALSE),
   "Error")),
"Scan=0")</f>
        <v/>
      </c>
      <c r="B39">
        <f>IF(ORDER!O45&gt;0,
 IF(ORDER!$D$1="SGST",
 VLOOKUP(H39,'C:\C-BIA\PurchaseOrder\Week\Master Files\[SGST Master.xlsx]DBF'!$A:$C,3,FALSE),
   IF(ORDER!$D$1="IGST",
   VLOOKUP(H39,'C:\C-BIA\PurchaseOrder\Week\Master Files\[IGST Master.xlsx]DBF'!$A:$C,3,FALSE),
   "Error")),
"")</f>
        <v/>
      </c>
      <c r="C39">
        <f>ORDER!L4</f>
        <v/>
      </c>
      <c r="D39">
        <f>ORDER!A5</f>
        <v/>
      </c>
      <c r="E39" t="n">
        <v>0</v>
      </c>
      <c r="F39">
        <f>ORDER!C5</f>
        <v/>
      </c>
      <c r="G39">
        <f>IF(ORDER!O45&gt;0,
 IF(ORDER!$D$1="SGST",
 VLOOKUP(H39,'C:\C-BIA\PurchaseOrder\Week\Master Files\[SGST Master.xlsx]DBF'!$A:$H,8,FALSE),
   IF(ORDER!$D$1="IGST",
   VLOOKUP(H39,'C:\C-BIA\PurchaseOrder\Week\Master Files\[IGST Master.xlsx]DBF'!$A:$H,8,FALSE),
   "Error")),
"")</f>
        <v/>
      </c>
      <c r="H39">
        <f>ORDER!D45</f>
        <v/>
      </c>
      <c r="I39">
        <f>IF(ORDER!O45&gt;0,
 IF(ORDER!$D$1="SGST",
 VLOOKUP(H39,'C:\C-BIA\PurchaseOrder\Week\Master Files\[SGST Master.xlsx]DBF'!$A:$J,10,FALSE),
   IF(ORDER!$D$1="IGST",
   VLOOKUP(H39,'C:\C-BIA\PurchaseOrder\Week\Master Files\[IGST Master.xlsx]DBF'!$A:$J,10,FALSE),
   "Error")),
"")</f>
        <v/>
      </c>
      <c r="J39">
        <f>SUMIF(ORDER!$D$8:$D$22298,DBF!$H39,ORDER!$G$8:$G$22298)</f>
        <v/>
      </c>
      <c r="K39">
        <f>VLOOKUP($H39,ORDER!D:H,5,FALSE)</f>
        <v/>
      </c>
      <c r="L39">
        <f>ROUND(J39*K39,2)</f>
        <v/>
      </c>
      <c r="M39">
        <f>IF(ORDER!O45&gt;0,
 IF(ORDER!$D$1="SGST",
 VLOOKUP(H39,'C:\C-BIA\PurchaseOrder\Week\Master Files\[SGST Master.xlsx]DBF'!$A:$N,14,FALSE),
   IF(ORDER!$D$1="IGST",
   VLOOKUP(H39,'C:\C-BIA\PurchaseOrder\Week\Master Files\[IGST Master.xlsx]DBF'!$A:$N,14,FALSE),
   "Error")),
"")</f>
        <v/>
      </c>
      <c r="N39">
        <f>ROUND(L39*M39/100,2)</f>
        <v/>
      </c>
      <c r="O39">
        <f>L39-N39</f>
        <v/>
      </c>
      <c r="P39">
        <f>IF(R39="Corsetry",IF(IFERROR((O39/J39),0)&lt;1000,"CC Sales- Corsetry-Wholesale - IGST 5%","CC Sales- Corsetry-Wholesale - IGST 12%"))</f>
        <v/>
      </c>
      <c r="Q39">
        <f>IF(ORDER!O45&gt;0,
 IF(ORDER!$D$1="SGST",
 VLOOKUP(H39,'C:\C-BIA\PurchaseOrder\Week\Master Files\[SGST Master.xlsx]DBF'!$A:$R,18,FALSE),
   IF(ORDER!$D$1="IGST",
   VLOOKUP(H39,'C:\C-BIA\PurchaseOrder\Week\Master Files\[IGST Master.xlsx]DBF'!$A:$R,18,FALSE),
   "Error")),
"")</f>
        <v/>
      </c>
      <c r="R39">
        <f>IF(ORDER!O45&gt;0,
 IF(ORDER!$D$1="SGST",
 VLOOKUP(H39,'C:\C-BIA\PurchaseOrder\Week\Master Files\[SGST Master.xlsx]DBF'!$A:$S,19,FALSE),
   IF(ORDER!$D$1="IGST",
   VLOOKUP(H39,'C:\C-BIA\PurchaseOrder\Week\Master Files\[IGST Master.xlsx]DBF'!$A:$S,19,FALSE),
   "Error")),
"")</f>
        <v/>
      </c>
      <c r="S39">
        <f>IF(ORDER!O45&gt;0,
 IF(ORDER!$D$1="SGST",
 VLOOKUP(H39,'C:\C-BIA\PurchaseOrder\Week\Master Files\[SGST Master.xlsx]DBF'!$A:$T,20,FALSE),
   IF(ORDER!$D$1="IGST",
   VLOOKUP(H39,'C:\C-BIA\PurchaseOrder\Week\Master Files\[IGST Master.xlsx]DBF'!$A:$T,20,FALSE),
   "Error")),
"")</f>
        <v/>
      </c>
      <c r="T39">
        <f>IF(ORDER!O45&gt;0,
 IF(ORDER!$D$1="SGST",
 VLOOKUP(H39,'C:\C-BIA\PurchaseOrder\Week\Master Files\[SGST Master.xlsx]DBF'!$A:$U,21,FALSE),
   IF(ORDER!$D$1="IGST",
   VLOOKUP(H39,'C:\C-BIA\PurchaseOrder\Week\Master Files\[IGST Master.xlsx]DBF'!$A:$U,21,FALSE),
   "Error")),
"")</f>
        <v/>
      </c>
      <c r="U39">
        <f>IF(ORDER!O45&gt;0,
 IF(ORDER!$D$1="SGST",
 VLOOKUP(H39,'C:\C-BIA\PurchaseOrder\Week\Master Files\[SGST Master.xlsx]DBF'!$A:$V,22,FALSE),
   IF(ORDER!$D$1="IGST",
   VLOOKUP(H39,'C:\C-BIA\PurchaseOrder\Week\Master Files\[IGST Master.xlsx]DBF'!$A:$V,22,FALSE),
   "Error")),
"")</f>
        <v/>
      </c>
      <c r="V39">
        <f>IF(ORDER!O45&gt;0,
 IF(ORDER!$D$1="SGST",
 VLOOKUP(H39,'C:\C-BIA\PurchaseOrder\Week\Master Files\[SGST Master.xlsx]DBF'!$A:$W,23,FALSE),
   IF(ORDER!$D$1="IGST",
   VLOOKUP(H39,'C:\C-BIA\PurchaseOrder\Week\Master Files\[IGST Master.xlsx]DBF'!$A:$W,23,FALSE),
   "Error")),
"")</f>
        <v/>
      </c>
      <c r="W39">
        <f>IF(ORDER!O45&gt;0,
 IF(ORDER!$D$1="SGST",
 VLOOKUP(H39,'C:\C-BIA\PurchaseOrder\Week\Master Files\[SGST Master.xlsx]DBF'!$A:$X,24,FALSE),
   IF(ORDER!$D$1="IGST",
   VLOOKUP(H39,'C:\C-BIA\PurchaseOrder\Week\Master Files\[IGST Master.xlsx]DBF'!$A:$X,24,FALSE),
   "Error")),
"")</f>
        <v/>
      </c>
      <c r="X39">
        <f>IF(ORDER!O45&gt;0,
 IF(ORDER!$D$1="SGST",
 VLOOKUP(H39,'C:\C-BIA\PurchaseOrder\Week\Master Files\[SGST Master.xlsx]DBF'!$A:$Y,25,FALSE),
   IF(ORDER!$D$1="IGST",
   VLOOKUP(H39,'C:\C-BIA\PurchaseOrder\Week\Master Files\[IGST Master.xlsx]DBF'!$A:$Y,25,FALSE),
   "Error")),
"")</f>
        <v/>
      </c>
      <c r="Y39">
        <f>+O39</f>
        <v/>
      </c>
      <c r="Z39">
        <f>+J39</f>
        <v/>
      </c>
      <c r="AA39">
        <f>IF(ORDER!O45&gt;0,
 IF(ORDER!$D$1="SGST",
 VLOOKUP(H39,'C:\C-BIA\PurchaseOrder\Week\Master Files\[SGST Master.xlsx]DBF'!$A:$AB,28,FALSE),
   IF(ORDER!$D$1="IGST",
   VLOOKUP(H39,'C:\C-BIA\PurchaseOrder\Week\Master Files\[IGST Master.xlsx]DBF'!$A:$AB,28,FALSE),
   "Error")),
"")</f>
        <v/>
      </c>
      <c r="AB39">
        <f>IF(ORDER!O45&gt;0,
 IF(ORDER!$D$1="SGST",
 VLOOKUP(H39,'C:\C-BIA\PurchaseOrder\Week\Master Files\[SGST Master.xlsx]DBF'!$A:$AC,29,FALSE),
   IF(ORDER!$D$1="IGST",
   VLOOKUP(H39,'C:\C-BIA\PurchaseOrder\Week\Master Files\[IGST Master.xlsx]DBF'!$A:$AC,29,FALSE),
   "Error")),
"")</f>
        <v/>
      </c>
      <c r="AC39">
        <f>ROUND(Y39*AB39/100,2)</f>
        <v/>
      </c>
      <c r="AD39">
        <f>ROUND(SUM(Y39,0)-AC39,2)</f>
        <v/>
      </c>
      <c r="AE39" t="inlineStr"/>
      <c r="AF39" t="inlineStr"/>
      <c r="AG39" t="inlineStr"/>
      <c r="AH39" t="inlineStr"/>
      <c r="AI39" t="inlineStr"/>
      <c r="AJ39" t="inlineStr"/>
      <c r="AK39">
        <f>IF(RIGHT(P39,2)="5%","Output IGST - 5% - Tamilnadu","Output IGST - 12% - Tamilnadu")</f>
        <v/>
      </c>
      <c r="AL39">
        <f>IF(AK39="Output IGST - 12% - TamilNadu",12,5)</f>
        <v/>
      </c>
      <c r="AM39">
        <f>ROUND(SUM(AD39*AL39/100,0),2)</f>
        <v/>
      </c>
      <c r="AN39">
        <f>+AP39</f>
        <v/>
      </c>
      <c r="AO39" t="n">
        <v>0</v>
      </c>
      <c r="AP39">
        <f>+(Y39-AC39)+AM39</f>
        <v/>
      </c>
      <c r="AQ39">
        <f>IF(ORDER!O45&gt;0,
 IF(ORDER!$D$1="SGST",
 VLOOKUP(H39,'C:\C-BIA\PurchaseOrder\Week\Master Files\[SGST Master.xlsx]DBF'!$A:$AR,44,FALSE),
   IF(ORDER!$D$1="IGST",
   VLOOKUP(H39,'C:\C-BIA\PurchaseOrder\Week\Master Files\[IGST Master.xlsx]DBF'!$A:$AR,44,FALSE),
   "Error")),
"")</f>
        <v/>
      </c>
      <c r="AR39">
        <f>B39</f>
        <v/>
      </c>
      <c r="AS39">
        <f>AN39</f>
        <v/>
      </c>
      <c r="AT39">
        <f>CONCATENATE($B$2," ",$C$2," ","QTY",  " ", $Z$2)</f>
        <v/>
      </c>
      <c r="AU39">
        <f>IF(ORDER!O45&gt;0,
 IF(ORDER!$D$1="SGST",
 VLOOKUP(H39,'C:\C-BIA\PurchaseOrder\Week\Master Files\[SGST Master.xlsx]DBF'!$A:$AV,48,FALSE),
   IF(ORDER!$D$1="IGST",
   VLOOKUP(H39,'C:\C-BIA\PurchaseOrder\Week\Master Files\[IGST Master.xlsx]DBF'!$A:$AV,48,FALSE),
   "Error")),
"")</f>
        <v/>
      </c>
      <c r="AV39">
        <f>IF(ORDER!O45&gt;0,
 IF(ORDER!$D$1="SGST",
 VLOOKUP(H39,'C:\C-BIA\PurchaseOrder\Week\Master Files\[SGST Master.xlsx]DBF'!$A:$AW,49,FALSE),
   IF(ORDER!$D$1="IGST",
   VLOOKUP(H39,'C:\C-BIA\PurchaseOrder\Week\Master Files\[IGST Master.xlsx]DBF'!$A:$AW,49,FALSE),
   "Error")),
"")</f>
        <v/>
      </c>
      <c r="AW39">
        <f>IF(ORDER!O45&gt;0,
 IF(ORDER!$D$1="SGST",
 VLOOKUP(H39,'C:\C-BIA\PurchaseOrder\Week\Master Files\[SGST Master.xlsx]DBF'!$A:$AX,50,FALSE),
   IF(ORDER!$D$1="IGST",
   VLOOKUP(H39,'C:\C-BIA\PurchaseOrder\Week\Master Files\[IGST Master.xlsx]DBF'!$A:$AX,50,FALSE),
   "Error")),
"")</f>
        <v/>
      </c>
      <c r="AX39">
        <f>ORDER!B5</f>
        <v/>
      </c>
      <c r="AY39">
        <f>ORDER!L4</f>
        <v/>
      </c>
      <c r="AZ39">
        <f>IF(ORDER!O45&gt;0,
 IF(ORDER!$D$1="SGST",
 VLOOKUP(H39,'C:\C-BIA\PurchaseOrder\Week\Master Files\[SGST Master.xlsx]DBF'!$A:$BA,53,FALSE),
   IF(ORDER!$D$1="IGST",
   VLOOKUP(H39,'C:\C-BIA\PurchaseOrder\Week\Master Files\[IGST Master.xlsx]DBF'!$A:$BA,53,FALSE),
   "Error")),
"")</f>
        <v/>
      </c>
      <c r="BA39">
        <f>IF(ORDER!O45&gt;0,
 IF(ORDER!$D$1="SGST",
 VLOOKUP(H39,'C:\C-BIA\PurchaseOrder\Week\Master Files\[SGST Master.xlsx]DBF'!$A:$BB,54,FALSE),
   IF(ORDER!$D$1="IGST",
   VLOOKUP(H39,'C:\C-BIA\PurchaseOrder\Week\Master Files\[IGST Master.xlsx]DBF'!$A:$BB,54,FALSE),
   "Error")),
"")</f>
        <v/>
      </c>
      <c r="BB39">
        <f>IF(ORDER!O45&gt;0,
 IF(ORDER!$D$1="SGST",
 VLOOKUP(H39,'C:\C-BIA\PurchaseOrder\Week\Master Files\[SGST Master.xlsx]DBF'!$A:$BC,55,FALSE),
   IF(ORDER!$D$1="IGST",
   VLOOKUP(H39,'C:\C-BIA\PurchaseOrder\Week\Master Files\[IGST Master.xlsx]DBF'!$A:$BC,55,FALSE),
   "Error")),
"")</f>
        <v/>
      </c>
      <c r="BC39">
        <f>IF(ORDER!O45&gt;0,
 IF(ORDER!$D$1="SGST",
 VLOOKUP(H39,'C:\C-BIA\PurchaseOrder\Week\Master Files\[SGST Master.xlsx]DBF'!$A:$BD,56,FALSE),
   IF(ORDER!$D$1="IGST",
   VLOOKUP(H39,'C:\C-BIA\PurchaseOrder\Week\Master Files\[IGST Master.xlsx]DBF'!$A:$BD,56,FALSE),
   "Error")),
"")</f>
        <v/>
      </c>
      <c r="BD39">
        <f>IF(ORDER!O45&gt;0,
 IF(ORDER!$D$1="SGST",
 VLOOKUP(H39,'C:\C-BIA\PurchaseOrder\Week\Master Files\[SGST Master.xlsx]DBF'!$A:$BE,57,FALSE),
   IF(ORDER!$D$1="IGST",
   VLOOKUP(H39,'C:\C-BIA\PurchaseOrder\Week\Master Files\[IGST Master.xlsx]DBF'!$A:$BE,57,FALSE),
   "Error")),
"")</f>
        <v/>
      </c>
    </row>
    <row r="40">
      <c r="A40">
        <f>IF(ORDER!O46&gt;0,
 IF(ORDER!$D$1="SGST",
 VLOOKUP(H40,'C:\C-BIA\PurchaseOrder\Week\Master Files\[SGST Master.xlsx]DBF'!$A:$B,2,FALSE),
   IF(ORDER!$D$1="IGST",
   VLOOKUP(H40,'C:\C-BIA\PurchaseOrder\Week\Master Files\[IGST Master.xlsx]DBF'!$A:$B,2,FALSE),
   "Error")),
"Scan=0")</f>
        <v/>
      </c>
      <c r="B40">
        <f>IF(ORDER!O46&gt;0,
 IF(ORDER!$D$1="SGST",
 VLOOKUP(H40,'C:\C-BIA\PurchaseOrder\Week\Master Files\[SGST Master.xlsx]DBF'!$A:$C,3,FALSE),
   IF(ORDER!$D$1="IGST",
   VLOOKUP(H40,'C:\C-BIA\PurchaseOrder\Week\Master Files\[IGST Master.xlsx]DBF'!$A:$C,3,FALSE),
   "Error")),
"")</f>
        <v/>
      </c>
      <c r="C40">
        <f>ORDER!L4</f>
        <v/>
      </c>
      <c r="D40">
        <f>ORDER!A5</f>
        <v/>
      </c>
      <c r="E40" t="n">
        <v>0</v>
      </c>
      <c r="F40">
        <f>ORDER!C5</f>
        <v/>
      </c>
      <c r="G40">
        <f>IF(ORDER!O46&gt;0,
 IF(ORDER!$D$1="SGST",
 VLOOKUP(H40,'C:\C-BIA\PurchaseOrder\Week\Master Files\[SGST Master.xlsx]DBF'!$A:$H,8,FALSE),
   IF(ORDER!$D$1="IGST",
   VLOOKUP(H40,'C:\C-BIA\PurchaseOrder\Week\Master Files\[IGST Master.xlsx]DBF'!$A:$H,8,FALSE),
   "Error")),
"")</f>
        <v/>
      </c>
      <c r="H40">
        <f>ORDER!D46</f>
        <v/>
      </c>
      <c r="I40">
        <f>IF(ORDER!O46&gt;0,
 IF(ORDER!$D$1="SGST",
 VLOOKUP(H40,'C:\C-BIA\PurchaseOrder\Week\Master Files\[SGST Master.xlsx]DBF'!$A:$J,10,FALSE),
   IF(ORDER!$D$1="IGST",
   VLOOKUP(H40,'C:\C-BIA\PurchaseOrder\Week\Master Files\[IGST Master.xlsx]DBF'!$A:$J,10,FALSE),
   "Error")),
"")</f>
        <v/>
      </c>
      <c r="J40">
        <f>SUMIF(ORDER!$D$8:$D$22298,DBF!$H40,ORDER!$G$8:$G$22298)</f>
        <v/>
      </c>
      <c r="K40">
        <f>VLOOKUP($H40,ORDER!D:H,5,FALSE)</f>
        <v/>
      </c>
      <c r="L40">
        <f>ROUND(J40*K40,2)</f>
        <v/>
      </c>
      <c r="M40">
        <f>IF(ORDER!O46&gt;0,
 IF(ORDER!$D$1="SGST",
 VLOOKUP(H40,'C:\C-BIA\PurchaseOrder\Week\Master Files\[SGST Master.xlsx]DBF'!$A:$N,14,FALSE),
   IF(ORDER!$D$1="IGST",
   VLOOKUP(H40,'C:\C-BIA\PurchaseOrder\Week\Master Files\[IGST Master.xlsx]DBF'!$A:$N,14,FALSE),
   "Error")),
"")</f>
        <v/>
      </c>
      <c r="N40">
        <f>ROUND(L40*M40/100,2)</f>
        <v/>
      </c>
      <c r="O40">
        <f>L40-N40</f>
        <v/>
      </c>
      <c r="P40">
        <f>IF(R40="Corsetry",IF(IFERROR((O40/J40),0)&lt;1000,"CC Sales- Corsetry-Wholesale - IGST 5%","CC Sales- Corsetry-Wholesale - IGST 12%"))</f>
        <v/>
      </c>
      <c r="Q40">
        <f>IF(ORDER!O46&gt;0,
 IF(ORDER!$D$1="SGST",
 VLOOKUP(H40,'C:\C-BIA\PurchaseOrder\Week\Master Files\[SGST Master.xlsx]DBF'!$A:$R,18,FALSE),
   IF(ORDER!$D$1="IGST",
   VLOOKUP(H40,'C:\C-BIA\PurchaseOrder\Week\Master Files\[IGST Master.xlsx]DBF'!$A:$R,18,FALSE),
   "Error")),
"")</f>
        <v/>
      </c>
      <c r="R40">
        <f>IF(ORDER!O46&gt;0,
 IF(ORDER!$D$1="SGST",
 VLOOKUP(H40,'C:\C-BIA\PurchaseOrder\Week\Master Files\[SGST Master.xlsx]DBF'!$A:$S,19,FALSE),
   IF(ORDER!$D$1="IGST",
   VLOOKUP(H40,'C:\C-BIA\PurchaseOrder\Week\Master Files\[IGST Master.xlsx]DBF'!$A:$S,19,FALSE),
   "Error")),
"")</f>
        <v/>
      </c>
      <c r="S40">
        <f>IF(ORDER!O46&gt;0,
 IF(ORDER!$D$1="SGST",
 VLOOKUP(H40,'C:\C-BIA\PurchaseOrder\Week\Master Files\[SGST Master.xlsx]DBF'!$A:$T,20,FALSE),
   IF(ORDER!$D$1="IGST",
   VLOOKUP(H40,'C:\C-BIA\PurchaseOrder\Week\Master Files\[IGST Master.xlsx]DBF'!$A:$T,20,FALSE),
   "Error")),
"")</f>
        <v/>
      </c>
      <c r="T40">
        <f>IF(ORDER!O46&gt;0,
 IF(ORDER!$D$1="SGST",
 VLOOKUP(H40,'C:\C-BIA\PurchaseOrder\Week\Master Files\[SGST Master.xlsx]DBF'!$A:$U,21,FALSE),
   IF(ORDER!$D$1="IGST",
   VLOOKUP(H40,'C:\C-BIA\PurchaseOrder\Week\Master Files\[IGST Master.xlsx]DBF'!$A:$U,21,FALSE),
   "Error")),
"")</f>
        <v/>
      </c>
      <c r="U40">
        <f>IF(ORDER!O46&gt;0,
 IF(ORDER!$D$1="SGST",
 VLOOKUP(H40,'C:\C-BIA\PurchaseOrder\Week\Master Files\[SGST Master.xlsx]DBF'!$A:$V,22,FALSE),
   IF(ORDER!$D$1="IGST",
   VLOOKUP(H40,'C:\C-BIA\PurchaseOrder\Week\Master Files\[IGST Master.xlsx]DBF'!$A:$V,22,FALSE),
   "Error")),
"")</f>
        <v/>
      </c>
      <c r="V40">
        <f>IF(ORDER!O46&gt;0,
 IF(ORDER!$D$1="SGST",
 VLOOKUP(H40,'C:\C-BIA\PurchaseOrder\Week\Master Files\[SGST Master.xlsx]DBF'!$A:$W,23,FALSE),
   IF(ORDER!$D$1="IGST",
   VLOOKUP(H40,'C:\C-BIA\PurchaseOrder\Week\Master Files\[IGST Master.xlsx]DBF'!$A:$W,23,FALSE),
   "Error")),
"")</f>
        <v/>
      </c>
      <c r="W40">
        <f>IF(ORDER!O46&gt;0,
 IF(ORDER!$D$1="SGST",
 VLOOKUP(H40,'C:\C-BIA\PurchaseOrder\Week\Master Files\[SGST Master.xlsx]DBF'!$A:$X,24,FALSE),
   IF(ORDER!$D$1="IGST",
   VLOOKUP(H40,'C:\C-BIA\PurchaseOrder\Week\Master Files\[IGST Master.xlsx]DBF'!$A:$X,24,FALSE),
   "Error")),
"")</f>
        <v/>
      </c>
      <c r="X40">
        <f>IF(ORDER!O46&gt;0,
 IF(ORDER!$D$1="SGST",
 VLOOKUP(H40,'C:\C-BIA\PurchaseOrder\Week\Master Files\[SGST Master.xlsx]DBF'!$A:$Y,25,FALSE),
   IF(ORDER!$D$1="IGST",
   VLOOKUP(H40,'C:\C-BIA\PurchaseOrder\Week\Master Files\[IGST Master.xlsx]DBF'!$A:$Y,25,FALSE),
   "Error")),
"")</f>
        <v/>
      </c>
      <c r="Y40">
        <f>+O40</f>
        <v/>
      </c>
      <c r="Z40">
        <f>+J40</f>
        <v/>
      </c>
      <c r="AA40">
        <f>IF(ORDER!O46&gt;0,
 IF(ORDER!$D$1="SGST",
 VLOOKUP(H40,'C:\C-BIA\PurchaseOrder\Week\Master Files\[SGST Master.xlsx]DBF'!$A:$AB,28,FALSE),
   IF(ORDER!$D$1="IGST",
   VLOOKUP(H40,'C:\C-BIA\PurchaseOrder\Week\Master Files\[IGST Master.xlsx]DBF'!$A:$AB,28,FALSE),
   "Error")),
"")</f>
        <v/>
      </c>
      <c r="AB40">
        <f>IF(ORDER!O46&gt;0,
 IF(ORDER!$D$1="SGST",
 VLOOKUP(H40,'C:\C-BIA\PurchaseOrder\Week\Master Files\[SGST Master.xlsx]DBF'!$A:$AC,29,FALSE),
   IF(ORDER!$D$1="IGST",
   VLOOKUP(H40,'C:\C-BIA\PurchaseOrder\Week\Master Files\[IGST Master.xlsx]DBF'!$A:$AC,29,FALSE),
   "Error")),
"")</f>
        <v/>
      </c>
      <c r="AC40">
        <f>ROUND(Y40*AB40/100,2)</f>
        <v/>
      </c>
      <c r="AD40">
        <f>ROUND(SUM(Y40,0)-AC40,2)</f>
        <v/>
      </c>
      <c r="AE40" t="inlineStr"/>
      <c r="AF40" t="inlineStr"/>
      <c r="AG40" t="inlineStr"/>
      <c r="AH40" t="inlineStr"/>
      <c r="AI40" t="inlineStr"/>
      <c r="AJ40" t="inlineStr"/>
      <c r="AK40">
        <f>IF(RIGHT(P40,2)="5%","Output IGST - 5% - Tamilnadu","Output IGST - 12% - Tamilnadu")</f>
        <v/>
      </c>
      <c r="AL40">
        <f>IF(AK40="Output IGST - 12% - TamilNadu",12,5)</f>
        <v/>
      </c>
      <c r="AM40">
        <f>ROUND(SUM(AD40*AL40/100,0),2)</f>
        <v/>
      </c>
      <c r="AN40">
        <f>+AP40</f>
        <v/>
      </c>
      <c r="AO40" t="n">
        <v>0</v>
      </c>
      <c r="AP40">
        <f>+(Y40-AC40)+AM40</f>
        <v/>
      </c>
      <c r="AQ40">
        <f>IF(ORDER!O46&gt;0,
 IF(ORDER!$D$1="SGST",
 VLOOKUP(H40,'C:\C-BIA\PurchaseOrder\Week\Master Files\[SGST Master.xlsx]DBF'!$A:$AR,44,FALSE),
   IF(ORDER!$D$1="IGST",
   VLOOKUP(H40,'C:\C-BIA\PurchaseOrder\Week\Master Files\[IGST Master.xlsx]DBF'!$A:$AR,44,FALSE),
   "Error")),
"")</f>
        <v/>
      </c>
      <c r="AR40">
        <f>B40</f>
        <v/>
      </c>
      <c r="AS40">
        <f>AN40</f>
        <v/>
      </c>
      <c r="AT40">
        <f>CONCATENATE($B$2," ",$C$2," ","QTY",  " ", $Z$2)</f>
        <v/>
      </c>
      <c r="AU40">
        <f>IF(ORDER!O46&gt;0,
 IF(ORDER!$D$1="SGST",
 VLOOKUP(H40,'C:\C-BIA\PurchaseOrder\Week\Master Files\[SGST Master.xlsx]DBF'!$A:$AV,48,FALSE),
   IF(ORDER!$D$1="IGST",
   VLOOKUP(H40,'C:\C-BIA\PurchaseOrder\Week\Master Files\[IGST Master.xlsx]DBF'!$A:$AV,48,FALSE),
   "Error")),
"")</f>
        <v/>
      </c>
      <c r="AV40">
        <f>IF(ORDER!O46&gt;0,
 IF(ORDER!$D$1="SGST",
 VLOOKUP(H40,'C:\C-BIA\PurchaseOrder\Week\Master Files\[SGST Master.xlsx]DBF'!$A:$AW,49,FALSE),
   IF(ORDER!$D$1="IGST",
   VLOOKUP(H40,'C:\C-BIA\PurchaseOrder\Week\Master Files\[IGST Master.xlsx]DBF'!$A:$AW,49,FALSE),
   "Error")),
"")</f>
        <v/>
      </c>
      <c r="AW40">
        <f>IF(ORDER!O46&gt;0,
 IF(ORDER!$D$1="SGST",
 VLOOKUP(H40,'C:\C-BIA\PurchaseOrder\Week\Master Files\[SGST Master.xlsx]DBF'!$A:$AX,50,FALSE),
   IF(ORDER!$D$1="IGST",
   VLOOKUP(H40,'C:\C-BIA\PurchaseOrder\Week\Master Files\[IGST Master.xlsx]DBF'!$A:$AX,50,FALSE),
   "Error")),
"")</f>
        <v/>
      </c>
      <c r="AX40">
        <f>ORDER!B5</f>
        <v/>
      </c>
      <c r="AY40">
        <f>ORDER!L4</f>
        <v/>
      </c>
      <c r="AZ40">
        <f>IF(ORDER!O46&gt;0,
 IF(ORDER!$D$1="SGST",
 VLOOKUP(H40,'C:\C-BIA\PurchaseOrder\Week\Master Files\[SGST Master.xlsx]DBF'!$A:$BA,53,FALSE),
   IF(ORDER!$D$1="IGST",
   VLOOKUP(H40,'C:\C-BIA\PurchaseOrder\Week\Master Files\[IGST Master.xlsx]DBF'!$A:$BA,53,FALSE),
   "Error")),
"")</f>
        <v/>
      </c>
      <c r="BA40">
        <f>IF(ORDER!O46&gt;0,
 IF(ORDER!$D$1="SGST",
 VLOOKUP(H40,'C:\C-BIA\PurchaseOrder\Week\Master Files\[SGST Master.xlsx]DBF'!$A:$BB,54,FALSE),
   IF(ORDER!$D$1="IGST",
   VLOOKUP(H40,'C:\C-BIA\PurchaseOrder\Week\Master Files\[IGST Master.xlsx]DBF'!$A:$BB,54,FALSE),
   "Error")),
"")</f>
        <v/>
      </c>
      <c r="BB40">
        <f>IF(ORDER!O46&gt;0,
 IF(ORDER!$D$1="SGST",
 VLOOKUP(H40,'C:\C-BIA\PurchaseOrder\Week\Master Files\[SGST Master.xlsx]DBF'!$A:$BC,55,FALSE),
   IF(ORDER!$D$1="IGST",
   VLOOKUP(H40,'C:\C-BIA\PurchaseOrder\Week\Master Files\[IGST Master.xlsx]DBF'!$A:$BC,55,FALSE),
   "Error")),
"")</f>
        <v/>
      </c>
      <c r="BC40">
        <f>IF(ORDER!O46&gt;0,
 IF(ORDER!$D$1="SGST",
 VLOOKUP(H40,'C:\C-BIA\PurchaseOrder\Week\Master Files\[SGST Master.xlsx]DBF'!$A:$BD,56,FALSE),
   IF(ORDER!$D$1="IGST",
   VLOOKUP(H40,'C:\C-BIA\PurchaseOrder\Week\Master Files\[IGST Master.xlsx]DBF'!$A:$BD,56,FALSE),
   "Error")),
"")</f>
        <v/>
      </c>
      <c r="BD40">
        <f>IF(ORDER!O46&gt;0,
 IF(ORDER!$D$1="SGST",
 VLOOKUP(H40,'C:\C-BIA\PurchaseOrder\Week\Master Files\[SGST Master.xlsx]DBF'!$A:$BE,57,FALSE),
   IF(ORDER!$D$1="IGST",
   VLOOKUP(H40,'C:\C-BIA\PurchaseOrder\Week\Master Files\[IGST Master.xlsx]DBF'!$A:$BE,57,FALSE),
   "Error")),
"")</f>
        <v/>
      </c>
    </row>
    <row r="41">
      <c r="A41">
        <f>IF(ORDER!O47&gt;0,
 IF(ORDER!$D$1="SGST",
 VLOOKUP(H41,'C:\C-BIA\PurchaseOrder\Week\Master Files\[SGST Master.xlsx]DBF'!$A:$B,2,FALSE),
   IF(ORDER!$D$1="IGST",
   VLOOKUP(H41,'C:\C-BIA\PurchaseOrder\Week\Master Files\[IGST Master.xlsx]DBF'!$A:$B,2,FALSE),
   "Error")),
"Scan=0")</f>
        <v/>
      </c>
      <c r="B41">
        <f>IF(ORDER!O47&gt;0,
 IF(ORDER!$D$1="SGST",
 VLOOKUP(H41,'C:\C-BIA\PurchaseOrder\Week\Master Files\[SGST Master.xlsx]DBF'!$A:$C,3,FALSE),
   IF(ORDER!$D$1="IGST",
   VLOOKUP(H41,'C:\C-BIA\PurchaseOrder\Week\Master Files\[IGST Master.xlsx]DBF'!$A:$C,3,FALSE),
   "Error")),
"")</f>
        <v/>
      </c>
      <c r="C41">
        <f>ORDER!L4</f>
        <v/>
      </c>
      <c r="D41">
        <f>ORDER!A5</f>
        <v/>
      </c>
      <c r="E41" t="n">
        <v>0</v>
      </c>
      <c r="F41">
        <f>ORDER!C5</f>
        <v/>
      </c>
      <c r="G41">
        <f>IF(ORDER!O47&gt;0,
 IF(ORDER!$D$1="SGST",
 VLOOKUP(H41,'C:\C-BIA\PurchaseOrder\Week\Master Files\[SGST Master.xlsx]DBF'!$A:$H,8,FALSE),
   IF(ORDER!$D$1="IGST",
   VLOOKUP(H41,'C:\C-BIA\PurchaseOrder\Week\Master Files\[IGST Master.xlsx]DBF'!$A:$H,8,FALSE),
   "Error")),
"")</f>
        <v/>
      </c>
      <c r="H41">
        <f>ORDER!D47</f>
        <v/>
      </c>
      <c r="I41">
        <f>IF(ORDER!O47&gt;0,
 IF(ORDER!$D$1="SGST",
 VLOOKUP(H41,'C:\C-BIA\PurchaseOrder\Week\Master Files\[SGST Master.xlsx]DBF'!$A:$J,10,FALSE),
   IF(ORDER!$D$1="IGST",
   VLOOKUP(H41,'C:\C-BIA\PurchaseOrder\Week\Master Files\[IGST Master.xlsx]DBF'!$A:$J,10,FALSE),
   "Error")),
"")</f>
        <v/>
      </c>
      <c r="J41">
        <f>SUMIF(ORDER!$D$8:$D$22298,DBF!$H41,ORDER!$G$8:$G$22298)</f>
        <v/>
      </c>
      <c r="K41">
        <f>VLOOKUP($H41,ORDER!D:H,5,FALSE)</f>
        <v/>
      </c>
      <c r="L41">
        <f>ROUND(J41*K41,2)</f>
        <v/>
      </c>
      <c r="M41">
        <f>IF(ORDER!O47&gt;0,
 IF(ORDER!$D$1="SGST",
 VLOOKUP(H41,'C:\C-BIA\PurchaseOrder\Week\Master Files\[SGST Master.xlsx]DBF'!$A:$N,14,FALSE),
   IF(ORDER!$D$1="IGST",
   VLOOKUP(H41,'C:\C-BIA\PurchaseOrder\Week\Master Files\[IGST Master.xlsx]DBF'!$A:$N,14,FALSE),
   "Error")),
"")</f>
        <v/>
      </c>
      <c r="N41">
        <f>ROUND(L41*M41/100,2)</f>
        <v/>
      </c>
      <c r="O41">
        <f>L41-N41</f>
        <v/>
      </c>
      <c r="P41">
        <f>IF(R41="Corsetry",IF(IFERROR((O41/J41),0)&lt;1000,"CC Sales- Corsetry-Wholesale - IGST 5%","CC Sales- Corsetry-Wholesale - IGST 12%"))</f>
        <v/>
      </c>
      <c r="Q41">
        <f>IF(ORDER!O47&gt;0,
 IF(ORDER!$D$1="SGST",
 VLOOKUP(H41,'C:\C-BIA\PurchaseOrder\Week\Master Files\[SGST Master.xlsx]DBF'!$A:$R,18,FALSE),
   IF(ORDER!$D$1="IGST",
   VLOOKUP(H41,'C:\C-BIA\PurchaseOrder\Week\Master Files\[IGST Master.xlsx]DBF'!$A:$R,18,FALSE),
   "Error")),
"")</f>
        <v/>
      </c>
      <c r="R41">
        <f>IF(ORDER!O47&gt;0,
 IF(ORDER!$D$1="SGST",
 VLOOKUP(H41,'C:\C-BIA\PurchaseOrder\Week\Master Files\[SGST Master.xlsx]DBF'!$A:$S,19,FALSE),
   IF(ORDER!$D$1="IGST",
   VLOOKUP(H41,'C:\C-BIA\PurchaseOrder\Week\Master Files\[IGST Master.xlsx]DBF'!$A:$S,19,FALSE),
   "Error")),
"")</f>
        <v/>
      </c>
      <c r="S41">
        <f>IF(ORDER!O47&gt;0,
 IF(ORDER!$D$1="SGST",
 VLOOKUP(H41,'C:\C-BIA\PurchaseOrder\Week\Master Files\[SGST Master.xlsx]DBF'!$A:$T,20,FALSE),
   IF(ORDER!$D$1="IGST",
   VLOOKUP(H41,'C:\C-BIA\PurchaseOrder\Week\Master Files\[IGST Master.xlsx]DBF'!$A:$T,20,FALSE),
   "Error")),
"")</f>
        <v/>
      </c>
      <c r="T41">
        <f>IF(ORDER!O47&gt;0,
 IF(ORDER!$D$1="SGST",
 VLOOKUP(H41,'C:\C-BIA\PurchaseOrder\Week\Master Files\[SGST Master.xlsx]DBF'!$A:$U,21,FALSE),
   IF(ORDER!$D$1="IGST",
   VLOOKUP(H41,'C:\C-BIA\PurchaseOrder\Week\Master Files\[IGST Master.xlsx]DBF'!$A:$U,21,FALSE),
   "Error")),
"")</f>
        <v/>
      </c>
      <c r="U41">
        <f>IF(ORDER!O47&gt;0,
 IF(ORDER!$D$1="SGST",
 VLOOKUP(H41,'C:\C-BIA\PurchaseOrder\Week\Master Files\[SGST Master.xlsx]DBF'!$A:$V,22,FALSE),
   IF(ORDER!$D$1="IGST",
   VLOOKUP(H41,'C:\C-BIA\PurchaseOrder\Week\Master Files\[IGST Master.xlsx]DBF'!$A:$V,22,FALSE),
   "Error")),
"")</f>
        <v/>
      </c>
      <c r="V41">
        <f>IF(ORDER!O47&gt;0,
 IF(ORDER!$D$1="SGST",
 VLOOKUP(H41,'C:\C-BIA\PurchaseOrder\Week\Master Files\[SGST Master.xlsx]DBF'!$A:$W,23,FALSE),
   IF(ORDER!$D$1="IGST",
   VLOOKUP(H41,'C:\C-BIA\PurchaseOrder\Week\Master Files\[IGST Master.xlsx]DBF'!$A:$W,23,FALSE),
   "Error")),
"")</f>
        <v/>
      </c>
      <c r="W41">
        <f>IF(ORDER!O47&gt;0,
 IF(ORDER!$D$1="SGST",
 VLOOKUP(H41,'C:\C-BIA\PurchaseOrder\Week\Master Files\[SGST Master.xlsx]DBF'!$A:$X,24,FALSE),
   IF(ORDER!$D$1="IGST",
   VLOOKUP(H41,'C:\C-BIA\PurchaseOrder\Week\Master Files\[IGST Master.xlsx]DBF'!$A:$X,24,FALSE),
   "Error")),
"")</f>
        <v/>
      </c>
      <c r="X41">
        <f>IF(ORDER!O47&gt;0,
 IF(ORDER!$D$1="SGST",
 VLOOKUP(H41,'C:\C-BIA\PurchaseOrder\Week\Master Files\[SGST Master.xlsx]DBF'!$A:$Y,25,FALSE),
   IF(ORDER!$D$1="IGST",
   VLOOKUP(H41,'C:\C-BIA\PurchaseOrder\Week\Master Files\[IGST Master.xlsx]DBF'!$A:$Y,25,FALSE),
   "Error")),
"")</f>
        <v/>
      </c>
      <c r="Y41">
        <f>+O41</f>
        <v/>
      </c>
      <c r="Z41">
        <f>+J41</f>
        <v/>
      </c>
      <c r="AA41">
        <f>IF(ORDER!O47&gt;0,
 IF(ORDER!$D$1="SGST",
 VLOOKUP(H41,'C:\C-BIA\PurchaseOrder\Week\Master Files\[SGST Master.xlsx]DBF'!$A:$AB,28,FALSE),
   IF(ORDER!$D$1="IGST",
   VLOOKUP(H41,'C:\C-BIA\PurchaseOrder\Week\Master Files\[IGST Master.xlsx]DBF'!$A:$AB,28,FALSE),
   "Error")),
"")</f>
        <v/>
      </c>
      <c r="AB41">
        <f>IF(ORDER!O47&gt;0,
 IF(ORDER!$D$1="SGST",
 VLOOKUP(H41,'C:\C-BIA\PurchaseOrder\Week\Master Files\[SGST Master.xlsx]DBF'!$A:$AC,29,FALSE),
   IF(ORDER!$D$1="IGST",
   VLOOKUP(H41,'C:\C-BIA\PurchaseOrder\Week\Master Files\[IGST Master.xlsx]DBF'!$A:$AC,29,FALSE),
   "Error")),
"")</f>
        <v/>
      </c>
      <c r="AC41">
        <f>ROUND(Y41*AB41/100,2)</f>
        <v/>
      </c>
      <c r="AD41">
        <f>ROUND(SUM(Y41,0)-AC41,2)</f>
        <v/>
      </c>
      <c r="AE41" t="inlineStr"/>
      <c r="AF41" t="inlineStr"/>
      <c r="AG41" t="inlineStr"/>
      <c r="AH41" t="inlineStr"/>
      <c r="AI41" t="inlineStr"/>
      <c r="AJ41" t="inlineStr"/>
      <c r="AK41">
        <f>IF(RIGHT(P41,2)="5%","Output IGST - 5% - Tamilnadu","Output IGST - 12% - Tamilnadu")</f>
        <v/>
      </c>
      <c r="AL41">
        <f>IF(AK41="Output IGST - 12% - TamilNadu",12,5)</f>
        <v/>
      </c>
      <c r="AM41">
        <f>ROUND(SUM(AD41*AL41/100,0),2)</f>
        <v/>
      </c>
      <c r="AN41">
        <f>+AP41</f>
        <v/>
      </c>
      <c r="AO41" t="n">
        <v>0</v>
      </c>
      <c r="AP41">
        <f>+(Y41-AC41)+AM41</f>
        <v/>
      </c>
      <c r="AQ41">
        <f>IF(ORDER!O47&gt;0,
 IF(ORDER!$D$1="SGST",
 VLOOKUP(H41,'C:\C-BIA\PurchaseOrder\Week\Master Files\[SGST Master.xlsx]DBF'!$A:$AR,44,FALSE),
   IF(ORDER!$D$1="IGST",
   VLOOKUP(H41,'C:\C-BIA\PurchaseOrder\Week\Master Files\[IGST Master.xlsx]DBF'!$A:$AR,44,FALSE),
   "Error")),
"")</f>
        <v/>
      </c>
      <c r="AR41">
        <f>B41</f>
        <v/>
      </c>
      <c r="AS41">
        <f>AN41</f>
        <v/>
      </c>
      <c r="AT41">
        <f>CONCATENATE($B$2," ",$C$2," ","QTY",  " ", $Z$2)</f>
        <v/>
      </c>
      <c r="AU41">
        <f>IF(ORDER!O47&gt;0,
 IF(ORDER!$D$1="SGST",
 VLOOKUP(H41,'C:\C-BIA\PurchaseOrder\Week\Master Files\[SGST Master.xlsx]DBF'!$A:$AV,48,FALSE),
   IF(ORDER!$D$1="IGST",
   VLOOKUP(H41,'C:\C-BIA\PurchaseOrder\Week\Master Files\[IGST Master.xlsx]DBF'!$A:$AV,48,FALSE),
   "Error")),
"")</f>
        <v/>
      </c>
      <c r="AV41">
        <f>IF(ORDER!O47&gt;0,
 IF(ORDER!$D$1="SGST",
 VLOOKUP(H41,'C:\C-BIA\PurchaseOrder\Week\Master Files\[SGST Master.xlsx]DBF'!$A:$AW,49,FALSE),
   IF(ORDER!$D$1="IGST",
   VLOOKUP(H41,'C:\C-BIA\PurchaseOrder\Week\Master Files\[IGST Master.xlsx]DBF'!$A:$AW,49,FALSE),
   "Error")),
"")</f>
        <v/>
      </c>
      <c r="AW41">
        <f>IF(ORDER!O47&gt;0,
 IF(ORDER!$D$1="SGST",
 VLOOKUP(H41,'C:\C-BIA\PurchaseOrder\Week\Master Files\[SGST Master.xlsx]DBF'!$A:$AX,50,FALSE),
   IF(ORDER!$D$1="IGST",
   VLOOKUP(H41,'C:\C-BIA\PurchaseOrder\Week\Master Files\[IGST Master.xlsx]DBF'!$A:$AX,50,FALSE),
   "Error")),
"")</f>
        <v/>
      </c>
      <c r="AX41">
        <f>ORDER!B5</f>
        <v/>
      </c>
      <c r="AY41">
        <f>ORDER!L4</f>
        <v/>
      </c>
      <c r="AZ41">
        <f>IF(ORDER!O47&gt;0,
 IF(ORDER!$D$1="SGST",
 VLOOKUP(H41,'C:\C-BIA\PurchaseOrder\Week\Master Files\[SGST Master.xlsx]DBF'!$A:$BA,53,FALSE),
   IF(ORDER!$D$1="IGST",
   VLOOKUP(H41,'C:\C-BIA\PurchaseOrder\Week\Master Files\[IGST Master.xlsx]DBF'!$A:$BA,53,FALSE),
   "Error")),
"")</f>
        <v/>
      </c>
      <c r="BA41">
        <f>IF(ORDER!O47&gt;0,
 IF(ORDER!$D$1="SGST",
 VLOOKUP(H41,'C:\C-BIA\PurchaseOrder\Week\Master Files\[SGST Master.xlsx]DBF'!$A:$BB,54,FALSE),
   IF(ORDER!$D$1="IGST",
   VLOOKUP(H41,'C:\C-BIA\PurchaseOrder\Week\Master Files\[IGST Master.xlsx]DBF'!$A:$BB,54,FALSE),
   "Error")),
"")</f>
        <v/>
      </c>
      <c r="BB41">
        <f>IF(ORDER!O47&gt;0,
 IF(ORDER!$D$1="SGST",
 VLOOKUP(H41,'C:\C-BIA\PurchaseOrder\Week\Master Files\[SGST Master.xlsx]DBF'!$A:$BC,55,FALSE),
   IF(ORDER!$D$1="IGST",
   VLOOKUP(H41,'C:\C-BIA\PurchaseOrder\Week\Master Files\[IGST Master.xlsx]DBF'!$A:$BC,55,FALSE),
   "Error")),
"")</f>
        <v/>
      </c>
      <c r="BC41">
        <f>IF(ORDER!O47&gt;0,
 IF(ORDER!$D$1="SGST",
 VLOOKUP(H41,'C:\C-BIA\PurchaseOrder\Week\Master Files\[SGST Master.xlsx]DBF'!$A:$BD,56,FALSE),
   IF(ORDER!$D$1="IGST",
   VLOOKUP(H41,'C:\C-BIA\PurchaseOrder\Week\Master Files\[IGST Master.xlsx]DBF'!$A:$BD,56,FALSE),
   "Error")),
"")</f>
        <v/>
      </c>
      <c r="BD41">
        <f>IF(ORDER!O47&gt;0,
 IF(ORDER!$D$1="SGST",
 VLOOKUP(H41,'C:\C-BIA\PurchaseOrder\Week\Master Files\[SGST Master.xlsx]DBF'!$A:$BE,57,FALSE),
   IF(ORDER!$D$1="IGST",
   VLOOKUP(H41,'C:\C-BIA\PurchaseOrder\Week\Master Files\[IGST Master.xlsx]DBF'!$A:$BE,57,FALSE),
   "Error")),
"")</f>
        <v/>
      </c>
    </row>
    <row r="42">
      <c r="A42">
        <f>IF(ORDER!O48&gt;0,
 IF(ORDER!$D$1="SGST",
 VLOOKUP(H42,'C:\C-BIA\PurchaseOrder\Week\Master Files\[SGST Master.xlsx]DBF'!$A:$B,2,FALSE),
   IF(ORDER!$D$1="IGST",
   VLOOKUP(H42,'C:\C-BIA\PurchaseOrder\Week\Master Files\[IGST Master.xlsx]DBF'!$A:$B,2,FALSE),
   "Error")),
"Scan=0")</f>
        <v/>
      </c>
      <c r="B42">
        <f>IF(ORDER!O48&gt;0,
 IF(ORDER!$D$1="SGST",
 VLOOKUP(H42,'C:\C-BIA\PurchaseOrder\Week\Master Files\[SGST Master.xlsx]DBF'!$A:$C,3,FALSE),
   IF(ORDER!$D$1="IGST",
   VLOOKUP(H42,'C:\C-BIA\PurchaseOrder\Week\Master Files\[IGST Master.xlsx]DBF'!$A:$C,3,FALSE),
   "Error")),
"")</f>
        <v/>
      </c>
      <c r="C42">
        <f>ORDER!L4</f>
        <v/>
      </c>
      <c r="D42">
        <f>ORDER!A5</f>
        <v/>
      </c>
      <c r="E42" t="n">
        <v>0</v>
      </c>
      <c r="F42">
        <f>ORDER!C5</f>
        <v/>
      </c>
      <c r="G42">
        <f>IF(ORDER!O48&gt;0,
 IF(ORDER!$D$1="SGST",
 VLOOKUP(H42,'C:\C-BIA\PurchaseOrder\Week\Master Files\[SGST Master.xlsx]DBF'!$A:$H,8,FALSE),
   IF(ORDER!$D$1="IGST",
   VLOOKUP(H42,'C:\C-BIA\PurchaseOrder\Week\Master Files\[IGST Master.xlsx]DBF'!$A:$H,8,FALSE),
   "Error")),
"")</f>
        <v/>
      </c>
      <c r="H42">
        <f>ORDER!D48</f>
        <v/>
      </c>
      <c r="I42">
        <f>IF(ORDER!O48&gt;0,
 IF(ORDER!$D$1="SGST",
 VLOOKUP(H42,'C:\C-BIA\PurchaseOrder\Week\Master Files\[SGST Master.xlsx]DBF'!$A:$J,10,FALSE),
   IF(ORDER!$D$1="IGST",
   VLOOKUP(H42,'C:\C-BIA\PurchaseOrder\Week\Master Files\[IGST Master.xlsx]DBF'!$A:$J,10,FALSE),
   "Error")),
"")</f>
        <v/>
      </c>
      <c r="J42">
        <f>SUMIF(ORDER!$D$8:$D$22298,DBF!$H42,ORDER!$G$8:$G$22298)</f>
        <v/>
      </c>
      <c r="K42">
        <f>VLOOKUP($H42,ORDER!D:H,5,FALSE)</f>
        <v/>
      </c>
      <c r="L42">
        <f>ROUND(J42*K42,2)</f>
        <v/>
      </c>
      <c r="M42">
        <f>IF(ORDER!O48&gt;0,
 IF(ORDER!$D$1="SGST",
 VLOOKUP(H42,'C:\C-BIA\PurchaseOrder\Week\Master Files\[SGST Master.xlsx]DBF'!$A:$N,14,FALSE),
   IF(ORDER!$D$1="IGST",
   VLOOKUP(H42,'C:\C-BIA\PurchaseOrder\Week\Master Files\[IGST Master.xlsx]DBF'!$A:$N,14,FALSE),
   "Error")),
"")</f>
        <v/>
      </c>
      <c r="N42">
        <f>ROUND(L42*M42/100,2)</f>
        <v/>
      </c>
      <c r="O42">
        <f>L42-N42</f>
        <v/>
      </c>
      <c r="P42">
        <f>IF(R42="Corsetry",IF(IFERROR((O42/J42),0)&lt;1000,"CC Sales- Corsetry-Wholesale - IGST 5%","CC Sales- Corsetry-Wholesale - IGST 12%"))</f>
        <v/>
      </c>
      <c r="Q42">
        <f>IF(ORDER!O48&gt;0,
 IF(ORDER!$D$1="SGST",
 VLOOKUP(H42,'C:\C-BIA\PurchaseOrder\Week\Master Files\[SGST Master.xlsx]DBF'!$A:$R,18,FALSE),
   IF(ORDER!$D$1="IGST",
   VLOOKUP(H42,'C:\C-BIA\PurchaseOrder\Week\Master Files\[IGST Master.xlsx]DBF'!$A:$R,18,FALSE),
   "Error")),
"")</f>
        <v/>
      </c>
      <c r="R42">
        <f>IF(ORDER!O48&gt;0,
 IF(ORDER!$D$1="SGST",
 VLOOKUP(H42,'C:\C-BIA\PurchaseOrder\Week\Master Files\[SGST Master.xlsx]DBF'!$A:$S,19,FALSE),
   IF(ORDER!$D$1="IGST",
   VLOOKUP(H42,'C:\C-BIA\PurchaseOrder\Week\Master Files\[IGST Master.xlsx]DBF'!$A:$S,19,FALSE),
   "Error")),
"")</f>
        <v/>
      </c>
      <c r="S42">
        <f>IF(ORDER!O48&gt;0,
 IF(ORDER!$D$1="SGST",
 VLOOKUP(H42,'C:\C-BIA\PurchaseOrder\Week\Master Files\[SGST Master.xlsx]DBF'!$A:$T,20,FALSE),
   IF(ORDER!$D$1="IGST",
   VLOOKUP(H42,'C:\C-BIA\PurchaseOrder\Week\Master Files\[IGST Master.xlsx]DBF'!$A:$T,20,FALSE),
   "Error")),
"")</f>
        <v/>
      </c>
      <c r="T42">
        <f>IF(ORDER!O48&gt;0,
 IF(ORDER!$D$1="SGST",
 VLOOKUP(H42,'C:\C-BIA\PurchaseOrder\Week\Master Files\[SGST Master.xlsx]DBF'!$A:$U,21,FALSE),
   IF(ORDER!$D$1="IGST",
   VLOOKUP(H42,'C:\C-BIA\PurchaseOrder\Week\Master Files\[IGST Master.xlsx]DBF'!$A:$U,21,FALSE),
   "Error")),
"")</f>
        <v/>
      </c>
      <c r="U42">
        <f>IF(ORDER!O48&gt;0,
 IF(ORDER!$D$1="SGST",
 VLOOKUP(H42,'C:\C-BIA\PurchaseOrder\Week\Master Files\[SGST Master.xlsx]DBF'!$A:$V,22,FALSE),
   IF(ORDER!$D$1="IGST",
   VLOOKUP(H42,'C:\C-BIA\PurchaseOrder\Week\Master Files\[IGST Master.xlsx]DBF'!$A:$V,22,FALSE),
   "Error")),
"")</f>
        <v/>
      </c>
      <c r="V42">
        <f>IF(ORDER!O48&gt;0,
 IF(ORDER!$D$1="SGST",
 VLOOKUP(H42,'C:\C-BIA\PurchaseOrder\Week\Master Files\[SGST Master.xlsx]DBF'!$A:$W,23,FALSE),
   IF(ORDER!$D$1="IGST",
   VLOOKUP(H42,'C:\C-BIA\PurchaseOrder\Week\Master Files\[IGST Master.xlsx]DBF'!$A:$W,23,FALSE),
   "Error")),
"")</f>
        <v/>
      </c>
      <c r="W42">
        <f>IF(ORDER!O48&gt;0,
 IF(ORDER!$D$1="SGST",
 VLOOKUP(H42,'C:\C-BIA\PurchaseOrder\Week\Master Files\[SGST Master.xlsx]DBF'!$A:$X,24,FALSE),
   IF(ORDER!$D$1="IGST",
   VLOOKUP(H42,'C:\C-BIA\PurchaseOrder\Week\Master Files\[IGST Master.xlsx]DBF'!$A:$X,24,FALSE),
   "Error")),
"")</f>
        <v/>
      </c>
      <c r="X42">
        <f>IF(ORDER!O48&gt;0,
 IF(ORDER!$D$1="SGST",
 VLOOKUP(H42,'C:\C-BIA\PurchaseOrder\Week\Master Files\[SGST Master.xlsx]DBF'!$A:$Y,25,FALSE),
   IF(ORDER!$D$1="IGST",
   VLOOKUP(H42,'C:\C-BIA\PurchaseOrder\Week\Master Files\[IGST Master.xlsx]DBF'!$A:$Y,25,FALSE),
   "Error")),
"")</f>
        <v/>
      </c>
      <c r="Y42">
        <f>+O42</f>
        <v/>
      </c>
      <c r="Z42">
        <f>+J42</f>
        <v/>
      </c>
      <c r="AA42">
        <f>IF(ORDER!O48&gt;0,
 IF(ORDER!$D$1="SGST",
 VLOOKUP(H42,'C:\C-BIA\PurchaseOrder\Week\Master Files\[SGST Master.xlsx]DBF'!$A:$AB,28,FALSE),
   IF(ORDER!$D$1="IGST",
   VLOOKUP(H42,'C:\C-BIA\PurchaseOrder\Week\Master Files\[IGST Master.xlsx]DBF'!$A:$AB,28,FALSE),
   "Error")),
"")</f>
        <v/>
      </c>
      <c r="AB42">
        <f>IF(ORDER!O48&gt;0,
 IF(ORDER!$D$1="SGST",
 VLOOKUP(H42,'C:\C-BIA\PurchaseOrder\Week\Master Files\[SGST Master.xlsx]DBF'!$A:$AC,29,FALSE),
   IF(ORDER!$D$1="IGST",
   VLOOKUP(H42,'C:\C-BIA\PurchaseOrder\Week\Master Files\[IGST Master.xlsx]DBF'!$A:$AC,29,FALSE),
   "Error")),
"")</f>
        <v/>
      </c>
      <c r="AC42">
        <f>ROUND(Y42*AB42/100,2)</f>
        <v/>
      </c>
      <c r="AD42">
        <f>ROUND(SUM(Y42,0)-AC42,2)</f>
        <v/>
      </c>
      <c r="AE42" t="inlineStr"/>
      <c r="AF42" t="inlineStr"/>
      <c r="AG42" t="inlineStr"/>
      <c r="AH42" t="inlineStr"/>
      <c r="AI42" t="inlineStr"/>
      <c r="AJ42" t="inlineStr"/>
      <c r="AK42">
        <f>IF(RIGHT(P42,2)="5%","Output IGST - 5% - Tamilnadu","Output IGST - 12% - Tamilnadu")</f>
        <v/>
      </c>
      <c r="AL42">
        <f>IF(AK42="Output IGST - 12% - TamilNadu",12,5)</f>
        <v/>
      </c>
      <c r="AM42">
        <f>ROUND(SUM(AD42*AL42/100,0),2)</f>
        <v/>
      </c>
      <c r="AN42">
        <f>+AP42</f>
        <v/>
      </c>
      <c r="AO42" t="n">
        <v>0</v>
      </c>
      <c r="AP42">
        <f>+(Y42-AC42)+AM42</f>
        <v/>
      </c>
      <c r="AQ42">
        <f>IF(ORDER!O48&gt;0,
 IF(ORDER!$D$1="SGST",
 VLOOKUP(H42,'C:\C-BIA\PurchaseOrder\Week\Master Files\[SGST Master.xlsx]DBF'!$A:$AR,44,FALSE),
   IF(ORDER!$D$1="IGST",
   VLOOKUP(H42,'C:\C-BIA\PurchaseOrder\Week\Master Files\[IGST Master.xlsx]DBF'!$A:$AR,44,FALSE),
   "Error")),
"")</f>
        <v/>
      </c>
      <c r="AR42">
        <f>B42</f>
        <v/>
      </c>
      <c r="AS42">
        <f>AN42</f>
        <v/>
      </c>
      <c r="AT42">
        <f>CONCATENATE($B$2," ",$C$2," ","QTY",  " ", $Z$2)</f>
        <v/>
      </c>
      <c r="AU42">
        <f>IF(ORDER!O48&gt;0,
 IF(ORDER!$D$1="SGST",
 VLOOKUP(H42,'C:\C-BIA\PurchaseOrder\Week\Master Files\[SGST Master.xlsx]DBF'!$A:$AV,48,FALSE),
   IF(ORDER!$D$1="IGST",
   VLOOKUP(H42,'C:\C-BIA\PurchaseOrder\Week\Master Files\[IGST Master.xlsx]DBF'!$A:$AV,48,FALSE),
   "Error")),
"")</f>
        <v/>
      </c>
      <c r="AV42">
        <f>IF(ORDER!O48&gt;0,
 IF(ORDER!$D$1="SGST",
 VLOOKUP(H42,'C:\C-BIA\PurchaseOrder\Week\Master Files\[SGST Master.xlsx]DBF'!$A:$AW,49,FALSE),
   IF(ORDER!$D$1="IGST",
   VLOOKUP(H42,'C:\C-BIA\PurchaseOrder\Week\Master Files\[IGST Master.xlsx]DBF'!$A:$AW,49,FALSE),
   "Error")),
"")</f>
        <v/>
      </c>
      <c r="AW42">
        <f>IF(ORDER!O48&gt;0,
 IF(ORDER!$D$1="SGST",
 VLOOKUP(H42,'C:\C-BIA\PurchaseOrder\Week\Master Files\[SGST Master.xlsx]DBF'!$A:$AX,50,FALSE),
   IF(ORDER!$D$1="IGST",
   VLOOKUP(H42,'C:\C-BIA\PurchaseOrder\Week\Master Files\[IGST Master.xlsx]DBF'!$A:$AX,50,FALSE),
   "Error")),
"")</f>
        <v/>
      </c>
      <c r="AX42">
        <f>ORDER!B5</f>
        <v/>
      </c>
      <c r="AY42">
        <f>ORDER!L4</f>
        <v/>
      </c>
      <c r="AZ42">
        <f>IF(ORDER!O48&gt;0,
 IF(ORDER!$D$1="SGST",
 VLOOKUP(H42,'C:\C-BIA\PurchaseOrder\Week\Master Files\[SGST Master.xlsx]DBF'!$A:$BA,53,FALSE),
   IF(ORDER!$D$1="IGST",
   VLOOKUP(H42,'C:\C-BIA\PurchaseOrder\Week\Master Files\[IGST Master.xlsx]DBF'!$A:$BA,53,FALSE),
   "Error")),
"")</f>
        <v/>
      </c>
      <c r="BA42">
        <f>IF(ORDER!O48&gt;0,
 IF(ORDER!$D$1="SGST",
 VLOOKUP(H42,'C:\C-BIA\PurchaseOrder\Week\Master Files\[SGST Master.xlsx]DBF'!$A:$BB,54,FALSE),
   IF(ORDER!$D$1="IGST",
   VLOOKUP(H42,'C:\C-BIA\PurchaseOrder\Week\Master Files\[IGST Master.xlsx]DBF'!$A:$BB,54,FALSE),
   "Error")),
"")</f>
        <v/>
      </c>
      <c r="BB42">
        <f>IF(ORDER!O48&gt;0,
 IF(ORDER!$D$1="SGST",
 VLOOKUP(H42,'C:\C-BIA\PurchaseOrder\Week\Master Files\[SGST Master.xlsx]DBF'!$A:$BC,55,FALSE),
   IF(ORDER!$D$1="IGST",
   VLOOKUP(H42,'C:\C-BIA\PurchaseOrder\Week\Master Files\[IGST Master.xlsx]DBF'!$A:$BC,55,FALSE),
   "Error")),
"")</f>
        <v/>
      </c>
      <c r="BC42">
        <f>IF(ORDER!O48&gt;0,
 IF(ORDER!$D$1="SGST",
 VLOOKUP(H42,'C:\C-BIA\PurchaseOrder\Week\Master Files\[SGST Master.xlsx]DBF'!$A:$BD,56,FALSE),
   IF(ORDER!$D$1="IGST",
   VLOOKUP(H42,'C:\C-BIA\PurchaseOrder\Week\Master Files\[IGST Master.xlsx]DBF'!$A:$BD,56,FALSE),
   "Error")),
"")</f>
        <v/>
      </c>
      <c r="BD42">
        <f>IF(ORDER!O48&gt;0,
 IF(ORDER!$D$1="SGST",
 VLOOKUP(H42,'C:\C-BIA\PurchaseOrder\Week\Master Files\[SGST Master.xlsx]DBF'!$A:$BE,57,FALSE),
   IF(ORDER!$D$1="IGST",
   VLOOKUP(H42,'C:\C-BIA\PurchaseOrder\Week\Master Files\[IGST Master.xlsx]DBF'!$A:$BE,57,FALSE),
   "Error")),
"")</f>
        <v/>
      </c>
    </row>
    <row r="43">
      <c r="A43">
        <f>IF(ORDER!O49&gt;0,
 IF(ORDER!$D$1="SGST",
 VLOOKUP(H43,'C:\C-BIA\PurchaseOrder\Week\Master Files\[SGST Master.xlsx]DBF'!$A:$B,2,FALSE),
   IF(ORDER!$D$1="IGST",
   VLOOKUP(H43,'C:\C-BIA\PurchaseOrder\Week\Master Files\[IGST Master.xlsx]DBF'!$A:$B,2,FALSE),
   "Error")),
"Scan=0")</f>
        <v/>
      </c>
      <c r="B43">
        <f>IF(ORDER!O49&gt;0,
 IF(ORDER!$D$1="SGST",
 VLOOKUP(H43,'C:\C-BIA\PurchaseOrder\Week\Master Files\[SGST Master.xlsx]DBF'!$A:$C,3,FALSE),
   IF(ORDER!$D$1="IGST",
   VLOOKUP(H43,'C:\C-BIA\PurchaseOrder\Week\Master Files\[IGST Master.xlsx]DBF'!$A:$C,3,FALSE),
   "Error")),
"")</f>
        <v/>
      </c>
      <c r="C43">
        <f>ORDER!L4</f>
        <v/>
      </c>
      <c r="D43">
        <f>ORDER!A5</f>
        <v/>
      </c>
      <c r="E43" t="n">
        <v>0</v>
      </c>
      <c r="F43">
        <f>ORDER!C5</f>
        <v/>
      </c>
      <c r="G43">
        <f>IF(ORDER!O49&gt;0,
 IF(ORDER!$D$1="SGST",
 VLOOKUP(H43,'C:\C-BIA\PurchaseOrder\Week\Master Files\[SGST Master.xlsx]DBF'!$A:$H,8,FALSE),
   IF(ORDER!$D$1="IGST",
   VLOOKUP(H43,'C:\C-BIA\PurchaseOrder\Week\Master Files\[IGST Master.xlsx]DBF'!$A:$H,8,FALSE),
   "Error")),
"")</f>
        <v/>
      </c>
      <c r="H43">
        <f>ORDER!D49</f>
        <v/>
      </c>
      <c r="I43">
        <f>IF(ORDER!O49&gt;0,
 IF(ORDER!$D$1="SGST",
 VLOOKUP(H43,'C:\C-BIA\PurchaseOrder\Week\Master Files\[SGST Master.xlsx]DBF'!$A:$J,10,FALSE),
   IF(ORDER!$D$1="IGST",
   VLOOKUP(H43,'C:\C-BIA\PurchaseOrder\Week\Master Files\[IGST Master.xlsx]DBF'!$A:$J,10,FALSE),
   "Error")),
"")</f>
        <v/>
      </c>
      <c r="J43">
        <f>SUMIF(ORDER!$D$8:$D$22298,DBF!$H43,ORDER!$G$8:$G$22298)</f>
        <v/>
      </c>
      <c r="K43">
        <f>VLOOKUP($H43,ORDER!D:H,5,FALSE)</f>
        <v/>
      </c>
      <c r="L43">
        <f>ROUND(J43*K43,2)</f>
        <v/>
      </c>
      <c r="M43">
        <f>IF(ORDER!O49&gt;0,
 IF(ORDER!$D$1="SGST",
 VLOOKUP(H43,'C:\C-BIA\PurchaseOrder\Week\Master Files\[SGST Master.xlsx]DBF'!$A:$N,14,FALSE),
   IF(ORDER!$D$1="IGST",
   VLOOKUP(H43,'C:\C-BIA\PurchaseOrder\Week\Master Files\[IGST Master.xlsx]DBF'!$A:$N,14,FALSE),
   "Error")),
"")</f>
        <v/>
      </c>
      <c r="N43">
        <f>ROUND(L43*M43/100,2)</f>
        <v/>
      </c>
      <c r="O43">
        <f>L43-N43</f>
        <v/>
      </c>
      <c r="P43">
        <f>IF(R43="Corsetry",IF(IFERROR((O43/J43),0)&lt;1000,"CC Sales- Corsetry-Wholesale - IGST 5%","CC Sales- Corsetry-Wholesale - IGST 12%"))</f>
        <v/>
      </c>
      <c r="Q43">
        <f>IF(ORDER!O49&gt;0,
 IF(ORDER!$D$1="SGST",
 VLOOKUP(H43,'C:\C-BIA\PurchaseOrder\Week\Master Files\[SGST Master.xlsx]DBF'!$A:$R,18,FALSE),
   IF(ORDER!$D$1="IGST",
   VLOOKUP(H43,'C:\C-BIA\PurchaseOrder\Week\Master Files\[IGST Master.xlsx]DBF'!$A:$R,18,FALSE),
   "Error")),
"")</f>
        <v/>
      </c>
      <c r="R43">
        <f>IF(ORDER!O49&gt;0,
 IF(ORDER!$D$1="SGST",
 VLOOKUP(H43,'C:\C-BIA\PurchaseOrder\Week\Master Files\[SGST Master.xlsx]DBF'!$A:$S,19,FALSE),
   IF(ORDER!$D$1="IGST",
   VLOOKUP(H43,'C:\C-BIA\PurchaseOrder\Week\Master Files\[IGST Master.xlsx]DBF'!$A:$S,19,FALSE),
   "Error")),
"")</f>
        <v/>
      </c>
      <c r="S43">
        <f>IF(ORDER!O49&gt;0,
 IF(ORDER!$D$1="SGST",
 VLOOKUP(H43,'C:\C-BIA\PurchaseOrder\Week\Master Files\[SGST Master.xlsx]DBF'!$A:$T,20,FALSE),
   IF(ORDER!$D$1="IGST",
   VLOOKUP(H43,'C:\C-BIA\PurchaseOrder\Week\Master Files\[IGST Master.xlsx]DBF'!$A:$T,20,FALSE),
   "Error")),
"")</f>
        <v/>
      </c>
      <c r="T43">
        <f>IF(ORDER!O49&gt;0,
 IF(ORDER!$D$1="SGST",
 VLOOKUP(H43,'C:\C-BIA\PurchaseOrder\Week\Master Files\[SGST Master.xlsx]DBF'!$A:$U,21,FALSE),
   IF(ORDER!$D$1="IGST",
   VLOOKUP(H43,'C:\C-BIA\PurchaseOrder\Week\Master Files\[IGST Master.xlsx]DBF'!$A:$U,21,FALSE),
   "Error")),
"")</f>
        <v/>
      </c>
      <c r="U43">
        <f>IF(ORDER!O49&gt;0,
 IF(ORDER!$D$1="SGST",
 VLOOKUP(H43,'C:\C-BIA\PurchaseOrder\Week\Master Files\[SGST Master.xlsx]DBF'!$A:$V,22,FALSE),
   IF(ORDER!$D$1="IGST",
   VLOOKUP(H43,'C:\C-BIA\PurchaseOrder\Week\Master Files\[IGST Master.xlsx]DBF'!$A:$V,22,FALSE),
   "Error")),
"")</f>
        <v/>
      </c>
      <c r="V43">
        <f>IF(ORDER!O49&gt;0,
 IF(ORDER!$D$1="SGST",
 VLOOKUP(H43,'C:\C-BIA\PurchaseOrder\Week\Master Files\[SGST Master.xlsx]DBF'!$A:$W,23,FALSE),
   IF(ORDER!$D$1="IGST",
   VLOOKUP(H43,'C:\C-BIA\PurchaseOrder\Week\Master Files\[IGST Master.xlsx]DBF'!$A:$W,23,FALSE),
   "Error")),
"")</f>
        <v/>
      </c>
      <c r="W43">
        <f>IF(ORDER!O49&gt;0,
 IF(ORDER!$D$1="SGST",
 VLOOKUP(H43,'C:\C-BIA\PurchaseOrder\Week\Master Files\[SGST Master.xlsx]DBF'!$A:$X,24,FALSE),
   IF(ORDER!$D$1="IGST",
   VLOOKUP(H43,'C:\C-BIA\PurchaseOrder\Week\Master Files\[IGST Master.xlsx]DBF'!$A:$X,24,FALSE),
   "Error")),
"")</f>
        <v/>
      </c>
      <c r="X43">
        <f>IF(ORDER!O49&gt;0,
 IF(ORDER!$D$1="SGST",
 VLOOKUP(H43,'C:\C-BIA\PurchaseOrder\Week\Master Files\[SGST Master.xlsx]DBF'!$A:$Y,25,FALSE),
   IF(ORDER!$D$1="IGST",
   VLOOKUP(H43,'C:\C-BIA\PurchaseOrder\Week\Master Files\[IGST Master.xlsx]DBF'!$A:$Y,25,FALSE),
   "Error")),
"")</f>
        <v/>
      </c>
      <c r="Y43">
        <f>+O43</f>
        <v/>
      </c>
      <c r="Z43">
        <f>+J43</f>
        <v/>
      </c>
      <c r="AA43">
        <f>IF(ORDER!O49&gt;0,
 IF(ORDER!$D$1="SGST",
 VLOOKUP(H43,'C:\C-BIA\PurchaseOrder\Week\Master Files\[SGST Master.xlsx]DBF'!$A:$AB,28,FALSE),
   IF(ORDER!$D$1="IGST",
   VLOOKUP(H43,'C:\C-BIA\PurchaseOrder\Week\Master Files\[IGST Master.xlsx]DBF'!$A:$AB,28,FALSE),
   "Error")),
"")</f>
        <v/>
      </c>
      <c r="AB43">
        <f>IF(ORDER!O49&gt;0,
 IF(ORDER!$D$1="SGST",
 VLOOKUP(H43,'C:\C-BIA\PurchaseOrder\Week\Master Files\[SGST Master.xlsx]DBF'!$A:$AC,29,FALSE),
   IF(ORDER!$D$1="IGST",
   VLOOKUP(H43,'C:\C-BIA\PurchaseOrder\Week\Master Files\[IGST Master.xlsx]DBF'!$A:$AC,29,FALSE),
   "Error")),
"")</f>
        <v/>
      </c>
      <c r="AC43">
        <f>ROUND(Y43*AB43/100,2)</f>
        <v/>
      </c>
      <c r="AD43">
        <f>ROUND(SUM(Y43,0)-AC43,2)</f>
        <v/>
      </c>
      <c r="AE43" t="inlineStr"/>
      <c r="AF43" t="inlineStr"/>
      <c r="AG43" t="inlineStr"/>
      <c r="AH43" t="inlineStr"/>
      <c r="AI43" t="inlineStr"/>
      <c r="AJ43" t="inlineStr"/>
      <c r="AK43">
        <f>IF(RIGHT(P43,2)="5%","Output IGST - 5% - Tamilnadu","Output IGST - 12% - Tamilnadu")</f>
        <v/>
      </c>
      <c r="AL43">
        <f>IF(AK43="Output IGST - 12% - TamilNadu",12,5)</f>
        <v/>
      </c>
      <c r="AM43">
        <f>ROUND(SUM(AD43*AL43/100,0),2)</f>
        <v/>
      </c>
      <c r="AN43">
        <f>+AP43</f>
        <v/>
      </c>
      <c r="AO43" t="n">
        <v>0</v>
      </c>
      <c r="AP43">
        <f>+(Y43-AC43)+AM43</f>
        <v/>
      </c>
      <c r="AQ43">
        <f>IF(ORDER!O49&gt;0,
 IF(ORDER!$D$1="SGST",
 VLOOKUP(H43,'C:\C-BIA\PurchaseOrder\Week\Master Files\[SGST Master.xlsx]DBF'!$A:$AR,44,FALSE),
   IF(ORDER!$D$1="IGST",
   VLOOKUP(H43,'C:\C-BIA\PurchaseOrder\Week\Master Files\[IGST Master.xlsx]DBF'!$A:$AR,44,FALSE),
   "Error")),
"")</f>
        <v/>
      </c>
      <c r="AR43">
        <f>B43</f>
        <v/>
      </c>
      <c r="AS43">
        <f>AN43</f>
        <v/>
      </c>
      <c r="AT43">
        <f>CONCATENATE($B$2," ",$C$2," ","QTY",  " ", $Z$2)</f>
        <v/>
      </c>
      <c r="AU43">
        <f>IF(ORDER!O49&gt;0,
 IF(ORDER!$D$1="SGST",
 VLOOKUP(H43,'C:\C-BIA\PurchaseOrder\Week\Master Files\[SGST Master.xlsx]DBF'!$A:$AV,48,FALSE),
   IF(ORDER!$D$1="IGST",
   VLOOKUP(H43,'C:\C-BIA\PurchaseOrder\Week\Master Files\[IGST Master.xlsx]DBF'!$A:$AV,48,FALSE),
   "Error")),
"")</f>
        <v/>
      </c>
      <c r="AV43">
        <f>IF(ORDER!O49&gt;0,
 IF(ORDER!$D$1="SGST",
 VLOOKUP(H43,'C:\C-BIA\PurchaseOrder\Week\Master Files\[SGST Master.xlsx]DBF'!$A:$AW,49,FALSE),
   IF(ORDER!$D$1="IGST",
   VLOOKUP(H43,'C:\C-BIA\PurchaseOrder\Week\Master Files\[IGST Master.xlsx]DBF'!$A:$AW,49,FALSE),
   "Error")),
"")</f>
        <v/>
      </c>
      <c r="AW43">
        <f>IF(ORDER!O49&gt;0,
 IF(ORDER!$D$1="SGST",
 VLOOKUP(H43,'C:\C-BIA\PurchaseOrder\Week\Master Files\[SGST Master.xlsx]DBF'!$A:$AX,50,FALSE),
   IF(ORDER!$D$1="IGST",
   VLOOKUP(H43,'C:\C-BIA\PurchaseOrder\Week\Master Files\[IGST Master.xlsx]DBF'!$A:$AX,50,FALSE),
   "Error")),
"")</f>
        <v/>
      </c>
      <c r="AX43">
        <f>ORDER!B5</f>
        <v/>
      </c>
      <c r="AY43">
        <f>ORDER!L4</f>
        <v/>
      </c>
      <c r="AZ43">
        <f>IF(ORDER!O49&gt;0,
 IF(ORDER!$D$1="SGST",
 VLOOKUP(H43,'C:\C-BIA\PurchaseOrder\Week\Master Files\[SGST Master.xlsx]DBF'!$A:$BA,53,FALSE),
   IF(ORDER!$D$1="IGST",
   VLOOKUP(H43,'C:\C-BIA\PurchaseOrder\Week\Master Files\[IGST Master.xlsx]DBF'!$A:$BA,53,FALSE),
   "Error")),
"")</f>
        <v/>
      </c>
      <c r="BA43">
        <f>IF(ORDER!O49&gt;0,
 IF(ORDER!$D$1="SGST",
 VLOOKUP(H43,'C:\C-BIA\PurchaseOrder\Week\Master Files\[SGST Master.xlsx]DBF'!$A:$BB,54,FALSE),
   IF(ORDER!$D$1="IGST",
   VLOOKUP(H43,'C:\C-BIA\PurchaseOrder\Week\Master Files\[IGST Master.xlsx]DBF'!$A:$BB,54,FALSE),
   "Error")),
"")</f>
        <v/>
      </c>
      <c r="BB43">
        <f>IF(ORDER!O49&gt;0,
 IF(ORDER!$D$1="SGST",
 VLOOKUP(H43,'C:\C-BIA\PurchaseOrder\Week\Master Files\[SGST Master.xlsx]DBF'!$A:$BC,55,FALSE),
   IF(ORDER!$D$1="IGST",
   VLOOKUP(H43,'C:\C-BIA\PurchaseOrder\Week\Master Files\[IGST Master.xlsx]DBF'!$A:$BC,55,FALSE),
   "Error")),
"")</f>
        <v/>
      </c>
      <c r="BC43">
        <f>IF(ORDER!O49&gt;0,
 IF(ORDER!$D$1="SGST",
 VLOOKUP(H43,'C:\C-BIA\PurchaseOrder\Week\Master Files\[SGST Master.xlsx]DBF'!$A:$BD,56,FALSE),
   IF(ORDER!$D$1="IGST",
   VLOOKUP(H43,'C:\C-BIA\PurchaseOrder\Week\Master Files\[IGST Master.xlsx]DBF'!$A:$BD,56,FALSE),
   "Error")),
"")</f>
        <v/>
      </c>
      <c r="BD43">
        <f>IF(ORDER!O49&gt;0,
 IF(ORDER!$D$1="SGST",
 VLOOKUP(H43,'C:\C-BIA\PurchaseOrder\Week\Master Files\[SGST Master.xlsx]DBF'!$A:$BE,57,FALSE),
   IF(ORDER!$D$1="IGST",
   VLOOKUP(H43,'C:\C-BIA\PurchaseOrder\Week\Master Files\[IGST Master.xlsx]DBF'!$A:$BE,57,FALSE),
   "Error")),
"")</f>
        <v/>
      </c>
    </row>
    <row r="44">
      <c r="A44">
        <f>IF(ORDER!O50&gt;0,
 IF(ORDER!$D$1="SGST",
 VLOOKUP(H44,'C:\C-BIA\PurchaseOrder\Week\Master Files\[SGST Master.xlsx]DBF'!$A:$B,2,FALSE),
   IF(ORDER!$D$1="IGST",
   VLOOKUP(H44,'C:\C-BIA\PurchaseOrder\Week\Master Files\[IGST Master.xlsx]DBF'!$A:$B,2,FALSE),
   "Error")),
"Scan=0")</f>
        <v/>
      </c>
      <c r="B44">
        <f>IF(ORDER!O50&gt;0,
 IF(ORDER!$D$1="SGST",
 VLOOKUP(H44,'C:\C-BIA\PurchaseOrder\Week\Master Files\[SGST Master.xlsx]DBF'!$A:$C,3,FALSE),
   IF(ORDER!$D$1="IGST",
   VLOOKUP(H44,'C:\C-BIA\PurchaseOrder\Week\Master Files\[IGST Master.xlsx]DBF'!$A:$C,3,FALSE),
   "Error")),
"")</f>
        <v/>
      </c>
      <c r="C44">
        <f>ORDER!L4</f>
        <v/>
      </c>
      <c r="D44">
        <f>ORDER!A5</f>
        <v/>
      </c>
      <c r="E44" t="n">
        <v>0</v>
      </c>
      <c r="F44">
        <f>ORDER!C5</f>
        <v/>
      </c>
      <c r="G44">
        <f>IF(ORDER!O50&gt;0,
 IF(ORDER!$D$1="SGST",
 VLOOKUP(H44,'C:\C-BIA\PurchaseOrder\Week\Master Files\[SGST Master.xlsx]DBF'!$A:$H,8,FALSE),
   IF(ORDER!$D$1="IGST",
   VLOOKUP(H44,'C:\C-BIA\PurchaseOrder\Week\Master Files\[IGST Master.xlsx]DBF'!$A:$H,8,FALSE),
   "Error")),
"")</f>
        <v/>
      </c>
      <c r="H44">
        <f>ORDER!D50</f>
        <v/>
      </c>
      <c r="I44">
        <f>IF(ORDER!O50&gt;0,
 IF(ORDER!$D$1="SGST",
 VLOOKUP(H44,'C:\C-BIA\PurchaseOrder\Week\Master Files\[SGST Master.xlsx]DBF'!$A:$J,10,FALSE),
   IF(ORDER!$D$1="IGST",
   VLOOKUP(H44,'C:\C-BIA\PurchaseOrder\Week\Master Files\[IGST Master.xlsx]DBF'!$A:$J,10,FALSE),
   "Error")),
"")</f>
        <v/>
      </c>
      <c r="J44">
        <f>SUMIF(ORDER!$D$8:$D$22298,DBF!$H44,ORDER!$G$8:$G$22298)</f>
        <v/>
      </c>
      <c r="K44">
        <f>VLOOKUP($H44,ORDER!D:H,5,FALSE)</f>
        <v/>
      </c>
      <c r="L44">
        <f>ROUND(J44*K44,2)</f>
        <v/>
      </c>
      <c r="M44">
        <f>IF(ORDER!O50&gt;0,
 IF(ORDER!$D$1="SGST",
 VLOOKUP(H44,'C:\C-BIA\PurchaseOrder\Week\Master Files\[SGST Master.xlsx]DBF'!$A:$N,14,FALSE),
   IF(ORDER!$D$1="IGST",
   VLOOKUP(H44,'C:\C-BIA\PurchaseOrder\Week\Master Files\[IGST Master.xlsx]DBF'!$A:$N,14,FALSE),
   "Error")),
"")</f>
        <v/>
      </c>
      <c r="N44">
        <f>ROUND(L44*M44/100,2)</f>
        <v/>
      </c>
      <c r="O44">
        <f>L44-N44</f>
        <v/>
      </c>
      <c r="P44">
        <f>IF(R44="Corsetry",IF(IFERROR((O44/J44),0)&lt;1000,"CC Sales- Corsetry-Wholesale - IGST 5%","CC Sales- Corsetry-Wholesale - IGST 12%"))</f>
        <v/>
      </c>
      <c r="Q44">
        <f>IF(ORDER!O50&gt;0,
 IF(ORDER!$D$1="SGST",
 VLOOKUP(H44,'C:\C-BIA\PurchaseOrder\Week\Master Files\[SGST Master.xlsx]DBF'!$A:$R,18,FALSE),
   IF(ORDER!$D$1="IGST",
   VLOOKUP(H44,'C:\C-BIA\PurchaseOrder\Week\Master Files\[IGST Master.xlsx]DBF'!$A:$R,18,FALSE),
   "Error")),
"")</f>
        <v/>
      </c>
      <c r="R44">
        <f>IF(ORDER!O50&gt;0,
 IF(ORDER!$D$1="SGST",
 VLOOKUP(H44,'C:\C-BIA\PurchaseOrder\Week\Master Files\[SGST Master.xlsx]DBF'!$A:$S,19,FALSE),
   IF(ORDER!$D$1="IGST",
   VLOOKUP(H44,'C:\C-BIA\PurchaseOrder\Week\Master Files\[IGST Master.xlsx]DBF'!$A:$S,19,FALSE),
   "Error")),
"")</f>
        <v/>
      </c>
      <c r="S44">
        <f>IF(ORDER!O50&gt;0,
 IF(ORDER!$D$1="SGST",
 VLOOKUP(H44,'C:\C-BIA\PurchaseOrder\Week\Master Files\[SGST Master.xlsx]DBF'!$A:$T,20,FALSE),
   IF(ORDER!$D$1="IGST",
   VLOOKUP(H44,'C:\C-BIA\PurchaseOrder\Week\Master Files\[IGST Master.xlsx]DBF'!$A:$T,20,FALSE),
   "Error")),
"")</f>
        <v/>
      </c>
      <c r="T44">
        <f>IF(ORDER!O50&gt;0,
 IF(ORDER!$D$1="SGST",
 VLOOKUP(H44,'C:\C-BIA\PurchaseOrder\Week\Master Files\[SGST Master.xlsx]DBF'!$A:$U,21,FALSE),
   IF(ORDER!$D$1="IGST",
   VLOOKUP(H44,'C:\C-BIA\PurchaseOrder\Week\Master Files\[IGST Master.xlsx]DBF'!$A:$U,21,FALSE),
   "Error")),
"")</f>
        <v/>
      </c>
      <c r="U44">
        <f>IF(ORDER!O50&gt;0,
 IF(ORDER!$D$1="SGST",
 VLOOKUP(H44,'C:\C-BIA\PurchaseOrder\Week\Master Files\[SGST Master.xlsx]DBF'!$A:$V,22,FALSE),
   IF(ORDER!$D$1="IGST",
   VLOOKUP(H44,'C:\C-BIA\PurchaseOrder\Week\Master Files\[IGST Master.xlsx]DBF'!$A:$V,22,FALSE),
   "Error")),
"")</f>
        <v/>
      </c>
      <c r="V44">
        <f>IF(ORDER!O50&gt;0,
 IF(ORDER!$D$1="SGST",
 VLOOKUP(H44,'C:\C-BIA\PurchaseOrder\Week\Master Files\[SGST Master.xlsx]DBF'!$A:$W,23,FALSE),
   IF(ORDER!$D$1="IGST",
   VLOOKUP(H44,'C:\C-BIA\PurchaseOrder\Week\Master Files\[IGST Master.xlsx]DBF'!$A:$W,23,FALSE),
   "Error")),
"")</f>
        <v/>
      </c>
      <c r="W44">
        <f>IF(ORDER!O50&gt;0,
 IF(ORDER!$D$1="SGST",
 VLOOKUP(H44,'C:\C-BIA\PurchaseOrder\Week\Master Files\[SGST Master.xlsx]DBF'!$A:$X,24,FALSE),
   IF(ORDER!$D$1="IGST",
   VLOOKUP(H44,'C:\C-BIA\PurchaseOrder\Week\Master Files\[IGST Master.xlsx]DBF'!$A:$X,24,FALSE),
   "Error")),
"")</f>
        <v/>
      </c>
      <c r="X44">
        <f>IF(ORDER!O50&gt;0,
 IF(ORDER!$D$1="SGST",
 VLOOKUP(H44,'C:\C-BIA\PurchaseOrder\Week\Master Files\[SGST Master.xlsx]DBF'!$A:$Y,25,FALSE),
   IF(ORDER!$D$1="IGST",
   VLOOKUP(H44,'C:\C-BIA\PurchaseOrder\Week\Master Files\[IGST Master.xlsx]DBF'!$A:$Y,25,FALSE),
   "Error")),
"")</f>
        <v/>
      </c>
      <c r="Y44">
        <f>+O44</f>
        <v/>
      </c>
      <c r="Z44">
        <f>+J44</f>
        <v/>
      </c>
      <c r="AA44">
        <f>IF(ORDER!O50&gt;0,
 IF(ORDER!$D$1="SGST",
 VLOOKUP(H44,'C:\C-BIA\PurchaseOrder\Week\Master Files\[SGST Master.xlsx]DBF'!$A:$AB,28,FALSE),
   IF(ORDER!$D$1="IGST",
   VLOOKUP(H44,'C:\C-BIA\PurchaseOrder\Week\Master Files\[IGST Master.xlsx]DBF'!$A:$AB,28,FALSE),
   "Error")),
"")</f>
        <v/>
      </c>
      <c r="AB44">
        <f>IF(ORDER!O50&gt;0,
 IF(ORDER!$D$1="SGST",
 VLOOKUP(H44,'C:\C-BIA\PurchaseOrder\Week\Master Files\[SGST Master.xlsx]DBF'!$A:$AC,29,FALSE),
   IF(ORDER!$D$1="IGST",
   VLOOKUP(H44,'C:\C-BIA\PurchaseOrder\Week\Master Files\[IGST Master.xlsx]DBF'!$A:$AC,29,FALSE),
   "Error")),
"")</f>
        <v/>
      </c>
      <c r="AC44">
        <f>ROUND(Y44*AB44/100,2)</f>
        <v/>
      </c>
      <c r="AD44">
        <f>ROUND(SUM(Y44,0)-AC44,2)</f>
        <v/>
      </c>
      <c r="AE44" t="inlineStr"/>
      <c r="AF44" t="inlineStr"/>
      <c r="AG44" t="inlineStr"/>
      <c r="AH44" t="inlineStr"/>
      <c r="AI44" t="inlineStr"/>
      <c r="AJ44" t="inlineStr"/>
      <c r="AK44">
        <f>IF(RIGHT(P44,2)="5%","Output IGST - 5% - Tamilnadu","Output IGST - 12% - Tamilnadu")</f>
        <v/>
      </c>
      <c r="AL44">
        <f>IF(AK44="Output IGST - 12% - TamilNadu",12,5)</f>
        <v/>
      </c>
      <c r="AM44">
        <f>ROUND(SUM(AD44*AL44/100,0),2)</f>
        <v/>
      </c>
      <c r="AN44">
        <f>+AP44</f>
        <v/>
      </c>
      <c r="AO44" t="n">
        <v>0</v>
      </c>
      <c r="AP44">
        <f>+(Y44-AC44)+AM44</f>
        <v/>
      </c>
      <c r="AQ44">
        <f>IF(ORDER!O50&gt;0,
 IF(ORDER!$D$1="SGST",
 VLOOKUP(H44,'C:\C-BIA\PurchaseOrder\Week\Master Files\[SGST Master.xlsx]DBF'!$A:$AR,44,FALSE),
   IF(ORDER!$D$1="IGST",
   VLOOKUP(H44,'C:\C-BIA\PurchaseOrder\Week\Master Files\[IGST Master.xlsx]DBF'!$A:$AR,44,FALSE),
   "Error")),
"")</f>
        <v/>
      </c>
      <c r="AR44">
        <f>B44</f>
        <v/>
      </c>
      <c r="AS44">
        <f>AN44</f>
        <v/>
      </c>
      <c r="AT44">
        <f>CONCATENATE($B$2," ",$C$2," ","QTY",  " ", $Z$2)</f>
        <v/>
      </c>
      <c r="AU44">
        <f>IF(ORDER!O50&gt;0,
 IF(ORDER!$D$1="SGST",
 VLOOKUP(H44,'C:\C-BIA\PurchaseOrder\Week\Master Files\[SGST Master.xlsx]DBF'!$A:$AV,48,FALSE),
   IF(ORDER!$D$1="IGST",
   VLOOKUP(H44,'C:\C-BIA\PurchaseOrder\Week\Master Files\[IGST Master.xlsx]DBF'!$A:$AV,48,FALSE),
   "Error")),
"")</f>
        <v/>
      </c>
      <c r="AV44">
        <f>IF(ORDER!O50&gt;0,
 IF(ORDER!$D$1="SGST",
 VLOOKUP(H44,'C:\C-BIA\PurchaseOrder\Week\Master Files\[SGST Master.xlsx]DBF'!$A:$AW,49,FALSE),
   IF(ORDER!$D$1="IGST",
   VLOOKUP(H44,'C:\C-BIA\PurchaseOrder\Week\Master Files\[IGST Master.xlsx]DBF'!$A:$AW,49,FALSE),
   "Error")),
"")</f>
        <v/>
      </c>
      <c r="AW44">
        <f>IF(ORDER!O50&gt;0,
 IF(ORDER!$D$1="SGST",
 VLOOKUP(H44,'C:\C-BIA\PurchaseOrder\Week\Master Files\[SGST Master.xlsx]DBF'!$A:$AX,50,FALSE),
   IF(ORDER!$D$1="IGST",
   VLOOKUP(H44,'C:\C-BIA\PurchaseOrder\Week\Master Files\[IGST Master.xlsx]DBF'!$A:$AX,50,FALSE),
   "Error")),
"")</f>
        <v/>
      </c>
      <c r="AX44">
        <f>ORDER!B5</f>
        <v/>
      </c>
      <c r="AY44">
        <f>ORDER!L4</f>
        <v/>
      </c>
      <c r="AZ44">
        <f>IF(ORDER!O50&gt;0,
 IF(ORDER!$D$1="SGST",
 VLOOKUP(H44,'C:\C-BIA\PurchaseOrder\Week\Master Files\[SGST Master.xlsx]DBF'!$A:$BA,53,FALSE),
   IF(ORDER!$D$1="IGST",
   VLOOKUP(H44,'C:\C-BIA\PurchaseOrder\Week\Master Files\[IGST Master.xlsx]DBF'!$A:$BA,53,FALSE),
   "Error")),
"")</f>
        <v/>
      </c>
      <c r="BA44">
        <f>IF(ORDER!O50&gt;0,
 IF(ORDER!$D$1="SGST",
 VLOOKUP(H44,'C:\C-BIA\PurchaseOrder\Week\Master Files\[SGST Master.xlsx]DBF'!$A:$BB,54,FALSE),
   IF(ORDER!$D$1="IGST",
   VLOOKUP(H44,'C:\C-BIA\PurchaseOrder\Week\Master Files\[IGST Master.xlsx]DBF'!$A:$BB,54,FALSE),
   "Error")),
"")</f>
        <v/>
      </c>
      <c r="BB44">
        <f>IF(ORDER!O50&gt;0,
 IF(ORDER!$D$1="SGST",
 VLOOKUP(H44,'C:\C-BIA\PurchaseOrder\Week\Master Files\[SGST Master.xlsx]DBF'!$A:$BC,55,FALSE),
   IF(ORDER!$D$1="IGST",
   VLOOKUP(H44,'C:\C-BIA\PurchaseOrder\Week\Master Files\[IGST Master.xlsx]DBF'!$A:$BC,55,FALSE),
   "Error")),
"")</f>
        <v/>
      </c>
      <c r="BC44">
        <f>IF(ORDER!O50&gt;0,
 IF(ORDER!$D$1="SGST",
 VLOOKUP(H44,'C:\C-BIA\PurchaseOrder\Week\Master Files\[SGST Master.xlsx]DBF'!$A:$BD,56,FALSE),
   IF(ORDER!$D$1="IGST",
   VLOOKUP(H44,'C:\C-BIA\PurchaseOrder\Week\Master Files\[IGST Master.xlsx]DBF'!$A:$BD,56,FALSE),
   "Error")),
"")</f>
        <v/>
      </c>
      <c r="BD44">
        <f>IF(ORDER!O50&gt;0,
 IF(ORDER!$D$1="SGST",
 VLOOKUP(H44,'C:\C-BIA\PurchaseOrder\Week\Master Files\[SGST Master.xlsx]DBF'!$A:$BE,57,FALSE),
   IF(ORDER!$D$1="IGST",
   VLOOKUP(H44,'C:\C-BIA\PurchaseOrder\Week\Master Files\[IGST Master.xlsx]DBF'!$A:$BE,57,FALSE),
   "Error")),
"")</f>
        <v/>
      </c>
    </row>
    <row r="45">
      <c r="A45">
        <f>IF(ORDER!O51&gt;0,
 IF(ORDER!$D$1="SGST",
 VLOOKUP(H45,'C:\C-BIA\PurchaseOrder\Week\Master Files\[SGST Master.xlsx]DBF'!$A:$B,2,FALSE),
   IF(ORDER!$D$1="IGST",
   VLOOKUP(H45,'C:\C-BIA\PurchaseOrder\Week\Master Files\[IGST Master.xlsx]DBF'!$A:$B,2,FALSE),
   "Error")),
"Scan=0")</f>
        <v/>
      </c>
      <c r="B45">
        <f>IF(ORDER!O51&gt;0,
 IF(ORDER!$D$1="SGST",
 VLOOKUP(H45,'C:\C-BIA\PurchaseOrder\Week\Master Files\[SGST Master.xlsx]DBF'!$A:$C,3,FALSE),
   IF(ORDER!$D$1="IGST",
   VLOOKUP(H45,'C:\C-BIA\PurchaseOrder\Week\Master Files\[IGST Master.xlsx]DBF'!$A:$C,3,FALSE),
   "Error")),
"")</f>
        <v/>
      </c>
      <c r="C45">
        <f>ORDER!L4</f>
        <v/>
      </c>
      <c r="D45">
        <f>ORDER!A5</f>
        <v/>
      </c>
      <c r="E45" t="n">
        <v>0</v>
      </c>
      <c r="F45">
        <f>ORDER!C5</f>
        <v/>
      </c>
      <c r="G45">
        <f>IF(ORDER!O51&gt;0,
 IF(ORDER!$D$1="SGST",
 VLOOKUP(H45,'C:\C-BIA\PurchaseOrder\Week\Master Files\[SGST Master.xlsx]DBF'!$A:$H,8,FALSE),
   IF(ORDER!$D$1="IGST",
   VLOOKUP(H45,'C:\C-BIA\PurchaseOrder\Week\Master Files\[IGST Master.xlsx]DBF'!$A:$H,8,FALSE),
   "Error")),
"")</f>
        <v/>
      </c>
      <c r="H45">
        <f>ORDER!D51</f>
        <v/>
      </c>
      <c r="I45">
        <f>IF(ORDER!O51&gt;0,
 IF(ORDER!$D$1="SGST",
 VLOOKUP(H45,'C:\C-BIA\PurchaseOrder\Week\Master Files\[SGST Master.xlsx]DBF'!$A:$J,10,FALSE),
   IF(ORDER!$D$1="IGST",
   VLOOKUP(H45,'C:\C-BIA\PurchaseOrder\Week\Master Files\[IGST Master.xlsx]DBF'!$A:$J,10,FALSE),
   "Error")),
"")</f>
        <v/>
      </c>
      <c r="J45">
        <f>SUMIF(ORDER!$D$8:$D$22298,DBF!$H45,ORDER!$G$8:$G$22298)</f>
        <v/>
      </c>
      <c r="K45">
        <f>VLOOKUP($H45,ORDER!D:H,5,FALSE)</f>
        <v/>
      </c>
      <c r="L45">
        <f>ROUND(J45*K45,2)</f>
        <v/>
      </c>
      <c r="M45">
        <f>IF(ORDER!O51&gt;0,
 IF(ORDER!$D$1="SGST",
 VLOOKUP(H45,'C:\C-BIA\PurchaseOrder\Week\Master Files\[SGST Master.xlsx]DBF'!$A:$N,14,FALSE),
   IF(ORDER!$D$1="IGST",
   VLOOKUP(H45,'C:\C-BIA\PurchaseOrder\Week\Master Files\[IGST Master.xlsx]DBF'!$A:$N,14,FALSE),
   "Error")),
"")</f>
        <v/>
      </c>
      <c r="N45">
        <f>ROUND(L45*M45/100,2)</f>
        <v/>
      </c>
      <c r="O45">
        <f>L45-N45</f>
        <v/>
      </c>
      <c r="P45">
        <f>IF(R45="Corsetry",IF(IFERROR((O45/J45),0)&lt;1000,"CC Sales- Corsetry-Wholesale - IGST 5%","CC Sales- Corsetry-Wholesale - IGST 12%"))</f>
        <v/>
      </c>
      <c r="Q45">
        <f>IF(ORDER!O51&gt;0,
 IF(ORDER!$D$1="SGST",
 VLOOKUP(H45,'C:\C-BIA\PurchaseOrder\Week\Master Files\[SGST Master.xlsx]DBF'!$A:$R,18,FALSE),
   IF(ORDER!$D$1="IGST",
   VLOOKUP(H45,'C:\C-BIA\PurchaseOrder\Week\Master Files\[IGST Master.xlsx]DBF'!$A:$R,18,FALSE),
   "Error")),
"")</f>
        <v/>
      </c>
      <c r="R45">
        <f>IF(ORDER!O51&gt;0,
 IF(ORDER!$D$1="SGST",
 VLOOKUP(H45,'C:\C-BIA\PurchaseOrder\Week\Master Files\[SGST Master.xlsx]DBF'!$A:$S,19,FALSE),
   IF(ORDER!$D$1="IGST",
   VLOOKUP(H45,'C:\C-BIA\PurchaseOrder\Week\Master Files\[IGST Master.xlsx]DBF'!$A:$S,19,FALSE),
   "Error")),
"")</f>
        <v/>
      </c>
      <c r="S45">
        <f>IF(ORDER!O51&gt;0,
 IF(ORDER!$D$1="SGST",
 VLOOKUP(H45,'C:\C-BIA\PurchaseOrder\Week\Master Files\[SGST Master.xlsx]DBF'!$A:$T,20,FALSE),
   IF(ORDER!$D$1="IGST",
   VLOOKUP(H45,'C:\C-BIA\PurchaseOrder\Week\Master Files\[IGST Master.xlsx]DBF'!$A:$T,20,FALSE),
   "Error")),
"")</f>
        <v/>
      </c>
      <c r="T45">
        <f>IF(ORDER!O51&gt;0,
 IF(ORDER!$D$1="SGST",
 VLOOKUP(H45,'C:\C-BIA\PurchaseOrder\Week\Master Files\[SGST Master.xlsx]DBF'!$A:$U,21,FALSE),
   IF(ORDER!$D$1="IGST",
   VLOOKUP(H45,'C:\C-BIA\PurchaseOrder\Week\Master Files\[IGST Master.xlsx]DBF'!$A:$U,21,FALSE),
   "Error")),
"")</f>
        <v/>
      </c>
      <c r="U45">
        <f>IF(ORDER!O51&gt;0,
 IF(ORDER!$D$1="SGST",
 VLOOKUP(H45,'C:\C-BIA\PurchaseOrder\Week\Master Files\[SGST Master.xlsx]DBF'!$A:$V,22,FALSE),
   IF(ORDER!$D$1="IGST",
   VLOOKUP(H45,'C:\C-BIA\PurchaseOrder\Week\Master Files\[IGST Master.xlsx]DBF'!$A:$V,22,FALSE),
   "Error")),
"")</f>
        <v/>
      </c>
      <c r="V45">
        <f>IF(ORDER!O51&gt;0,
 IF(ORDER!$D$1="SGST",
 VLOOKUP(H45,'C:\C-BIA\PurchaseOrder\Week\Master Files\[SGST Master.xlsx]DBF'!$A:$W,23,FALSE),
   IF(ORDER!$D$1="IGST",
   VLOOKUP(H45,'C:\C-BIA\PurchaseOrder\Week\Master Files\[IGST Master.xlsx]DBF'!$A:$W,23,FALSE),
   "Error")),
"")</f>
        <v/>
      </c>
      <c r="W45">
        <f>IF(ORDER!O51&gt;0,
 IF(ORDER!$D$1="SGST",
 VLOOKUP(H45,'C:\C-BIA\PurchaseOrder\Week\Master Files\[SGST Master.xlsx]DBF'!$A:$X,24,FALSE),
   IF(ORDER!$D$1="IGST",
   VLOOKUP(H45,'C:\C-BIA\PurchaseOrder\Week\Master Files\[IGST Master.xlsx]DBF'!$A:$X,24,FALSE),
   "Error")),
"")</f>
        <v/>
      </c>
      <c r="X45">
        <f>IF(ORDER!O51&gt;0,
 IF(ORDER!$D$1="SGST",
 VLOOKUP(H45,'C:\C-BIA\PurchaseOrder\Week\Master Files\[SGST Master.xlsx]DBF'!$A:$Y,25,FALSE),
   IF(ORDER!$D$1="IGST",
   VLOOKUP(H45,'C:\C-BIA\PurchaseOrder\Week\Master Files\[IGST Master.xlsx]DBF'!$A:$Y,25,FALSE),
   "Error")),
"")</f>
        <v/>
      </c>
      <c r="Y45">
        <f>+O45</f>
        <v/>
      </c>
      <c r="Z45">
        <f>+J45</f>
        <v/>
      </c>
      <c r="AA45">
        <f>IF(ORDER!O51&gt;0,
 IF(ORDER!$D$1="SGST",
 VLOOKUP(H45,'C:\C-BIA\PurchaseOrder\Week\Master Files\[SGST Master.xlsx]DBF'!$A:$AB,28,FALSE),
   IF(ORDER!$D$1="IGST",
   VLOOKUP(H45,'C:\C-BIA\PurchaseOrder\Week\Master Files\[IGST Master.xlsx]DBF'!$A:$AB,28,FALSE),
   "Error")),
"")</f>
        <v/>
      </c>
      <c r="AB45">
        <f>IF(ORDER!O51&gt;0,
 IF(ORDER!$D$1="SGST",
 VLOOKUP(H45,'C:\C-BIA\PurchaseOrder\Week\Master Files\[SGST Master.xlsx]DBF'!$A:$AC,29,FALSE),
   IF(ORDER!$D$1="IGST",
   VLOOKUP(H45,'C:\C-BIA\PurchaseOrder\Week\Master Files\[IGST Master.xlsx]DBF'!$A:$AC,29,FALSE),
   "Error")),
"")</f>
        <v/>
      </c>
      <c r="AC45">
        <f>ROUND(Y45*AB45/100,2)</f>
        <v/>
      </c>
      <c r="AD45">
        <f>ROUND(SUM(Y45,0)-AC45,2)</f>
        <v/>
      </c>
      <c r="AE45" t="inlineStr"/>
      <c r="AF45" t="inlineStr"/>
      <c r="AG45" t="inlineStr"/>
      <c r="AH45" t="inlineStr"/>
      <c r="AI45" t="inlineStr"/>
      <c r="AJ45" t="inlineStr"/>
      <c r="AK45">
        <f>IF(RIGHT(P45,2)="5%","Output IGST - 5% - Tamilnadu","Output IGST - 12% - Tamilnadu")</f>
        <v/>
      </c>
      <c r="AL45">
        <f>IF(AK45="Output IGST - 12% - TamilNadu",12,5)</f>
        <v/>
      </c>
      <c r="AM45">
        <f>ROUND(SUM(AD45*AL45/100,0),2)</f>
        <v/>
      </c>
      <c r="AN45">
        <f>+AP45</f>
        <v/>
      </c>
      <c r="AO45" t="n">
        <v>0</v>
      </c>
      <c r="AP45">
        <f>+(Y45-AC45)+AM45</f>
        <v/>
      </c>
      <c r="AQ45">
        <f>IF(ORDER!O51&gt;0,
 IF(ORDER!$D$1="SGST",
 VLOOKUP(H45,'C:\C-BIA\PurchaseOrder\Week\Master Files\[SGST Master.xlsx]DBF'!$A:$AR,44,FALSE),
   IF(ORDER!$D$1="IGST",
   VLOOKUP(H45,'C:\C-BIA\PurchaseOrder\Week\Master Files\[IGST Master.xlsx]DBF'!$A:$AR,44,FALSE),
   "Error")),
"")</f>
        <v/>
      </c>
      <c r="AR45">
        <f>B45</f>
        <v/>
      </c>
      <c r="AS45">
        <f>AN45</f>
        <v/>
      </c>
      <c r="AT45">
        <f>CONCATENATE($B$2," ",$C$2," ","QTY",  " ", $Z$2)</f>
        <v/>
      </c>
      <c r="AU45">
        <f>IF(ORDER!O51&gt;0,
 IF(ORDER!$D$1="SGST",
 VLOOKUP(H45,'C:\C-BIA\PurchaseOrder\Week\Master Files\[SGST Master.xlsx]DBF'!$A:$AV,48,FALSE),
   IF(ORDER!$D$1="IGST",
   VLOOKUP(H45,'C:\C-BIA\PurchaseOrder\Week\Master Files\[IGST Master.xlsx]DBF'!$A:$AV,48,FALSE),
   "Error")),
"")</f>
        <v/>
      </c>
      <c r="AV45">
        <f>IF(ORDER!O51&gt;0,
 IF(ORDER!$D$1="SGST",
 VLOOKUP(H45,'C:\C-BIA\PurchaseOrder\Week\Master Files\[SGST Master.xlsx]DBF'!$A:$AW,49,FALSE),
   IF(ORDER!$D$1="IGST",
   VLOOKUP(H45,'C:\C-BIA\PurchaseOrder\Week\Master Files\[IGST Master.xlsx]DBF'!$A:$AW,49,FALSE),
   "Error")),
"")</f>
        <v/>
      </c>
      <c r="AW45">
        <f>IF(ORDER!O51&gt;0,
 IF(ORDER!$D$1="SGST",
 VLOOKUP(H45,'C:\C-BIA\PurchaseOrder\Week\Master Files\[SGST Master.xlsx]DBF'!$A:$AX,50,FALSE),
   IF(ORDER!$D$1="IGST",
   VLOOKUP(H45,'C:\C-BIA\PurchaseOrder\Week\Master Files\[IGST Master.xlsx]DBF'!$A:$AX,50,FALSE),
   "Error")),
"")</f>
        <v/>
      </c>
      <c r="AX45">
        <f>ORDER!B5</f>
        <v/>
      </c>
      <c r="AY45">
        <f>ORDER!L4</f>
        <v/>
      </c>
      <c r="AZ45">
        <f>IF(ORDER!O51&gt;0,
 IF(ORDER!$D$1="SGST",
 VLOOKUP(H45,'C:\C-BIA\PurchaseOrder\Week\Master Files\[SGST Master.xlsx]DBF'!$A:$BA,53,FALSE),
   IF(ORDER!$D$1="IGST",
   VLOOKUP(H45,'C:\C-BIA\PurchaseOrder\Week\Master Files\[IGST Master.xlsx]DBF'!$A:$BA,53,FALSE),
   "Error")),
"")</f>
        <v/>
      </c>
      <c r="BA45">
        <f>IF(ORDER!O51&gt;0,
 IF(ORDER!$D$1="SGST",
 VLOOKUP(H45,'C:\C-BIA\PurchaseOrder\Week\Master Files\[SGST Master.xlsx]DBF'!$A:$BB,54,FALSE),
   IF(ORDER!$D$1="IGST",
   VLOOKUP(H45,'C:\C-BIA\PurchaseOrder\Week\Master Files\[IGST Master.xlsx]DBF'!$A:$BB,54,FALSE),
   "Error")),
"")</f>
        <v/>
      </c>
      <c r="BB45">
        <f>IF(ORDER!O51&gt;0,
 IF(ORDER!$D$1="SGST",
 VLOOKUP(H45,'C:\C-BIA\PurchaseOrder\Week\Master Files\[SGST Master.xlsx]DBF'!$A:$BC,55,FALSE),
   IF(ORDER!$D$1="IGST",
   VLOOKUP(H45,'C:\C-BIA\PurchaseOrder\Week\Master Files\[IGST Master.xlsx]DBF'!$A:$BC,55,FALSE),
   "Error")),
"")</f>
        <v/>
      </c>
      <c r="BC45">
        <f>IF(ORDER!O51&gt;0,
 IF(ORDER!$D$1="SGST",
 VLOOKUP(H45,'C:\C-BIA\PurchaseOrder\Week\Master Files\[SGST Master.xlsx]DBF'!$A:$BD,56,FALSE),
   IF(ORDER!$D$1="IGST",
   VLOOKUP(H45,'C:\C-BIA\PurchaseOrder\Week\Master Files\[IGST Master.xlsx]DBF'!$A:$BD,56,FALSE),
   "Error")),
"")</f>
        <v/>
      </c>
      <c r="BD45">
        <f>IF(ORDER!O51&gt;0,
 IF(ORDER!$D$1="SGST",
 VLOOKUP(H45,'C:\C-BIA\PurchaseOrder\Week\Master Files\[SGST Master.xlsx]DBF'!$A:$BE,57,FALSE),
   IF(ORDER!$D$1="IGST",
   VLOOKUP(H45,'C:\C-BIA\PurchaseOrder\Week\Master Files\[IGST Master.xlsx]DBF'!$A:$BE,57,FALSE),
   "Error")),
"")</f>
        <v/>
      </c>
    </row>
    <row r="46">
      <c r="A46">
        <f>IF(ORDER!O52&gt;0,
 IF(ORDER!$D$1="SGST",
 VLOOKUP(H46,'C:\C-BIA\PurchaseOrder\Week\Master Files\[SGST Master.xlsx]DBF'!$A:$B,2,FALSE),
   IF(ORDER!$D$1="IGST",
   VLOOKUP(H46,'C:\C-BIA\PurchaseOrder\Week\Master Files\[IGST Master.xlsx]DBF'!$A:$B,2,FALSE),
   "Error")),
"Scan=0")</f>
        <v/>
      </c>
      <c r="B46">
        <f>IF(ORDER!O52&gt;0,
 IF(ORDER!$D$1="SGST",
 VLOOKUP(H46,'C:\C-BIA\PurchaseOrder\Week\Master Files\[SGST Master.xlsx]DBF'!$A:$C,3,FALSE),
   IF(ORDER!$D$1="IGST",
   VLOOKUP(H46,'C:\C-BIA\PurchaseOrder\Week\Master Files\[IGST Master.xlsx]DBF'!$A:$C,3,FALSE),
   "Error")),
"")</f>
        <v/>
      </c>
      <c r="C46">
        <f>ORDER!L4</f>
        <v/>
      </c>
      <c r="D46">
        <f>ORDER!A5</f>
        <v/>
      </c>
      <c r="E46" t="n">
        <v>0</v>
      </c>
      <c r="F46">
        <f>ORDER!C5</f>
        <v/>
      </c>
      <c r="G46">
        <f>IF(ORDER!O52&gt;0,
 IF(ORDER!$D$1="SGST",
 VLOOKUP(H46,'C:\C-BIA\PurchaseOrder\Week\Master Files\[SGST Master.xlsx]DBF'!$A:$H,8,FALSE),
   IF(ORDER!$D$1="IGST",
   VLOOKUP(H46,'C:\C-BIA\PurchaseOrder\Week\Master Files\[IGST Master.xlsx]DBF'!$A:$H,8,FALSE),
   "Error")),
"")</f>
        <v/>
      </c>
      <c r="H46">
        <f>ORDER!D52</f>
        <v/>
      </c>
      <c r="I46">
        <f>IF(ORDER!O52&gt;0,
 IF(ORDER!$D$1="SGST",
 VLOOKUP(H46,'C:\C-BIA\PurchaseOrder\Week\Master Files\[SGST Master.xlsx]DBF'!$A:$J,10,FALSE),
   IF(ORDER!$D$1="IGST",
   VLOOKUP(H46,'C:\C-BIA\PurchaseOrder\Week\Master Files\[IGST Master.xlsx]DBF'!$A:$J,10,FALSE),
   "Error")),
"")</f>
        <v/>
      </c>
      <c r="J46">
        <f>SUMIF(ORDER!$D$8:$D$22298,DBF!$H46,ORDER!$G$8:$G$22298)</f>
        <v/>
      </c>
      <c r="K46">
        <f>VLOOKUP($H46,ORDER!D:H,5,FALSE)</f>
        <v/>
      </c>
      <c r="L46">
        <f>ROUND(J46*K46,2)</f>
        <v/>
      </c>
      <c r="M46">
        <f>IF(ORDER!O52&gt;0,
 IF(ORDER!$D$1="SGST",
 VLOOKUP(H46,'C:\C-BIA\PurchaseOrder\Week\Master Files\[SGST Master.xlsx]DBF'!$A:$N,14,FALSE),
   IF(ORDER!$D$1="IGST",
   VLOOKUP(H46,'C:\C-BIA\PurchaseOrder\Week\Master Files\[IGST Master.xlsx]DBF'!$A:$N,14,FALSE),
   "Error")),
"")</f>
        <v/>
      </c>
      <c r="N46">
        <f>ROUND(L46*M46/100,2)</f>
        <v/>
      </c>
      <c r="O46">
        <f>L46-N46</f>
        <v/>
      </c>
      <c r="P46">
        <f>IF(R46="Corsetry",IF(IFERROR((O46/J46),0)&lt;1000,"CC Sales- Corsetry-Wholesale - IGST 5%","CC Sales- Corsetry-Wholesale - IGST 12%"))</f>
        <v/>
      </c>
      <c r="Q46">
        <f>IF(ORDER!O52&gt;0,
 IF(ORDER!$D$1="SGST",
 VLOOKUP(H46,'C:\C-BIA\PurchaseOrder\Week\Master Files\[SGST Master.xlsx]DBF'!$A:$R,18,FALSE),
   IF(ORDER!$D$1="IGST",
   VLOOKUP(H46,'C:\C-BIA\PurchaseOrder\Week\Master Files\[IGST Master.xlsx]DBF'!$A:$R,18,FALSE),
   "Error")),
"")</f>
        <v/>
      </c>
      <c r="R46">
        <f>IF(ORDER!O52&gt;0,
 IF(ORDER!$D$1="SGST",
 VLOOKUP(H46,'C:\C-BIA\PurchaseOrder\Week\Master Files\[SGST Master.xlsx]DBF'!$A:$S,19,FALSE),
   IF(ORDER!$D$1="IGST",
   VLOOKUP(H46,'C:\C-BIA\PurchaseOrder\Week\Master Files\[IGST Master.xlsx]DBF'!$A:$S,19,FALSE),
   "Error")),
"")</f>
        <v/>
      </c>
      <c r="S46">
        <f>IF(ORDER!O52&gt;0,
 IF(ORDER!$D$1="SGST",
 VLOOKUP(H46,'C:\C-BIA\PurchaseOrder\Week\Master Files\[SGST Master.xlsx]DBF'!$A:$T,20,FALSE),
   IF(ORDER!$D$1="IGST",
   VLOOKUP(H46,'C:\C-BIA\PurchaseOrder\Week\Master Files\[IGST Master.xlsx]DBF'!$A:$T,20,FALSE),
   "Error")),
"")</f>
        <v/>
      </c>
      <c r="T46">
        <f>IF(ORDER!O52&gt;0,
 IF(ORDER!$D$1="SGST",
 VLOOKUP(H46,'C:\C-BIA\PurchaseOrder\Week\Master Files\[SGST Master.xlsx]DBF'!$A:$U,21,FALSE),
   IF(ORDER!$D$1="IGST",
   VLOOKUP(H46,'C:\C-BIA\PurchaseOrder\Week\Master Files\[IGST Master.xlsx]DBF'!$A:$U,21,FALSE),
   "Error")),
"")</f>
        <v/>
      </c>
      <c r="U46">
        <f>IF(ORDER!O52&gt;0,
 IF(ORDER!$D$1="SGST",
 VLOOKUP(H46,'C:\C-BIA\PurchaseOrder\Week\Master Files\[SGST Master.xlsx]DBF'!$A:$V,22,FALSE),
   IF(ORDER!$D$1="IGST",
   VLOOKUP(H46,'C:\C-BIA\PurchaseOrder\Week\Master Files\[IGST Master.xlsx]DBF'!$A:$V,22,FALSE),
   "Error")),
"")</f>
        <v/>
      </c>
      <c r="V46">
        <f>IF(ORDER!O52&gt;0,
 IF(ORDER!$D$1="SGST",
 VLOOKUP(H46,'C:\C-BIA\PurchaseOrder\Week\Master Files\[SGST Master.xlsx]DBF'!$A:$W,23,FALSE),
   IF(ORDER!$D$1="IGST",
   VLOOKUP(H46,'C:\C-BIA\PurchaseOrder\Week\Master Files\[IGST Master.xlsx]DBF'!$A:$W,23,FALSE),
   "Error")),
"")</f>
        <v/>
      </c>
      <c r="W46">
        <f>IF(ORDER!O52&gt;0,
 IF(ORDER!$D$1="SGST",
 VLOOKUP(H46,'C:\C-BIA\PurchaseOrder\Week\Master Files\[SGST Master.xlsx]DBF'!$A:$X,24,FALSE),
   IF(ORDER!$D$1="IGST",
   VLOOKUP(H46,'C:\C-BIA\PurchaseOrder\Week\Master Files\[IGST Master.xlsx]DBF'!$A:$X,24,FALSE),
   "Error")),
"")</f>
        <v/>
      </c>
      <c r="X46">
        <f>IF(ORDER!O52&gt;0,
 IF(ORDER!$D$1="SGST",
 VLOOKUP(H46,'C:\C-BIA\PurchaseOrder\Week\Master Files\[SGST Master.xlsx]DBF'!$A:$Y,25,FALSE),
   IF(ORDER!$D$1="IGST",
   VLOOKUP(H46,'C:\C-BIA\PurchaseOrder\Week\Master Files\[IGST Master.xlsx]DBF'!$A:$Y,25,FALSE),
   "Error")),
"")</f>
        <v/>
      </c>
      <c r="Y46">
        <f>+O46</f>
        <v/>
      </c>
      <c r="Z46">
        <f>+J46</f>
        <v/>
      </c>
      <c r="AA46">
        <f>IF(ORDER!O52&gt;0,
 IF(ORDER!$D$1="SGST",
 VLOOKUP(H46,'C:\C-BIA\PurchaseOrder\Week\Master Files\[SGST Master.xlsx]DBF'!$A:$AB,28,FALSE),
   IF(ORDER!$D$1="IGST",
   VLOOKUP(H46,'C:\C-BIA\PurchaseOrder\Week\Master Files\[IGST Master.xlsx]DBF'!$A:$AB,28,FALSE),
   "Error")),
"")</f>
        <v/>
      </c>
      <c r="AB46">
        <f>IF(ORDER!O52&gt;0,
 IF(ORDER!$D$1="SGST",
 VLOOKUP(H46,'C:\C-BIA\PurchaseOrder\Week\Master Files\[SGST Master.xlsx]DBF'!$A:$AC,29,FALSE),
   IF(ORDER!$D$1="IGST",
   VLOOKUP(H46,'C:\C-BIA\PurchaseOrder\Week\Master Files\[IGST Master.xlsx]DBF'!$A:$AC,29,FALSE),
   "Error")),
"")</f>
        <v/>
      </c>
      <c r="AC46">
        <f>ROUND(Y46*AB46/100,2)</f>
        <v/>
      </c>
      <c r="AD46">
        <f>ROUND(SUM(Y46,0)-AC46,2)</f>
        <v/>
      </c>
      <c r="AE46" t="inlineStr"/>
      <c r="AF46" t="inlineStr"/>
      <c r="AG46" t="inlineStr"/>
      <c r="AH46" t="inlineStr"/>
      <c r="AI46" t="inlineStr"/>
      <c r="AJ46" t="inlineStr"/>
      <c r="AK46">
        <f>IF(RIGHT(P46,2)="5%","Output IGST - 5% - Tamilnadu","Output IGST - 12% - Tamilnadu")</f>
        <v/>
      </c>
      <c r="AL46">
        <f>IF(AK46="Output IGST - 12% - TamilNadu",12,5)</f>
        <v/>
      </c>
      <c r="AM46">
        <f>ROUND(SUM(AD46*AL46/100,0),2)</f>
        <v/>
      </c>
      <c r="AN46">
        <f>+AP46</f>
        <v/>
      </c>
      <c r="AO46" t="n">
        <v>0</v>
      </c>
      <c r="AP46">
        <f>+(Y46-AC46)+AM46</f>
        <v/>
      </c>
      <c r="AQ46">
        <f>IF(ORDER!O52&gt;0,
 IF(ORDER!$D$1="SGST",
 VLOOKUP(H46,'C:\C-BIA\PurchaseOrder\Week\Master Files\[SGST Master.xlsx]DBF'!$A:$AR,44,FALSE),
   IF(ORDER!$D$1="IGST",
   VLOOKUP(H46,'C:\C-BIA\PurchaseOrder\Week\Master Files\[IGST Master.xlsx]DBF'!$A:$AR,44,FALSE),
   "Error")),
"")</f>
        <v/>
      </c>
      <c r="AR46">
        <f>B46</f>
        <v/>
      </c>
      <c r="AS46">
        <f>AN46</f>
        <v/>
      </c>
      <c r="AT46">
        <f>CONCATENATE($B$2," ",$C$2," ","QTY",  " ", $Z$2)</f>
        <v/>
      </c>
      <c r="AU46">
        <f>IF(ORDER!O52&gt;0,
 IF(ORDER!$D$1="SGST",
 VLOOKUP(H46,'C:\C-BIA\PurchaseOrder\Week\Master Files\[SGST Master.xlsx]DBF'!$A:$AV,48,FALSE),
   IF(ORDER!$D$1="IGST",
   VLOOKUP(H46,'C:\C-BIA\PurchaseOrder\Week\Master Files\[IGST Master.xlsx]DBF'!$A:$AV,48,FALSE),
   "Error")),
"")</f>
        <v/>
      </c>
      <c r="AV46">
        <f>IF(ORDER!O52&gt;0,
 IF(ORDER!$D$1="SGST",
 VLOOKUP(H46,'C:\C-BIA\PurchaseOrder\Week\Master Files\[SGST Master.xlsx]DBF'!$A:$AW,49,FALSE),
   IF(ORDER!$D$1="IGST",
   VLOOKUP(H46,'C:\C-BIA\PurchaseOrder\Week\Master Files\[IGST Master.xlsx]DBF'!$A:$AW,49,FALSE),
   "Error")),
"")</f>
        <v/>
      </c>
      <c r="AW46">
        <f>IF(ORDER!O52&gt;0,
 IF(ORDER!$D$1="SGST",
 VLOOKUP(H46,'C:\C-BIA\PurchaseOrder\Week\Master Files\[SGST Master.xlsx]DBF'!$A:$AX,50,FALSE),
   IF(ORDER!$D$1="IGST",
   VLOOKUP(H46,'C:\C-BIA\PurchaseOrder\Week\Master Files\[IGST Master.xlsx]DBF'!$A:$AX,50,FALSE),
   "Error")),
"")</f>
        <v/>
      </c>
      <c r="AX46">
        <f>ORDER!B5</f>
        <v/>
      </c>
      <c r="AY46">
        <f>ORDER!L4</f>
        <v/>
      </c>
      <c r="AZ46">
        <f>IF(ORDER!O52&gt;0,
 IF(ORDER!$D$1="SGST",
 VLOOKUP(H46,'C:\C-BIA\PurchaseOrder\Week\Master Files\[SGST Master.xlsx]DBF'!$A:$BA,53,FALSE),
   IF(ORDER!$D$1="IGST",
   VLOOKUP(H46,'C:\C-BIA\PurchaseOrder\Week\Master Files\[IGST Master.xlsx]DBF'!$A:$BA,53,FALSE),
   "Error")),
"")</f>
        <v/>
      </c>
      <c r="BA46">
        <f>IF(ORDER!O52&gt;0,
 IF(ORDER!$D$1="SGST",
 VLOOKUP(H46,'C:\C-BIA\PurchaseOrder\Week\Master Files\[SGST Master.xlsx]DBF'!$A:$BB,54,FALSE),
   IF(ORDER!$D$1="IGST",
   VLOOKUP(H46,'C:\C-BIA\PurchaseOrder\Week\Master Files\[IGST Master.xlsx]DBF'!$A:$BB,54,FALSE),
   "Error")),
"")</f>
        <v/>
      </c>
      <c r="BB46">
        <f>IF(ORDER!O52&gt;0,
 IF(ORDER!$D$1="SGST",
 VLOOKUP(H46,'C:\C-BIA\PurchaseOrder\Week\Master Files\[SGST Master.xlsx]DBF'!$A:$BC,55,FALSE),
   IF(ORDER!$D$1="IGST",
   VLOOKUP(H46,'C:\C-BIA\PurchaseOrder\Week\Master Files\[IGST Master.xlsx]DBF'!$A:$BC,55,FALSE),
   "Error")),
"")</f>
        <v/>
      </c>
      <c r="BC46">
        <f>IF(ORDER!O52&gt;0,
 IF(ORDER!$D$1="SGST",
 VLOOKUP(H46,'C:\C-BIA\PurchaseOrder\Week\Master Files\[SGST Master.xlsx]DBF'!$A:$BD,56,FALSE),
   IF(ORDER!$D$1="IGST",
   VLOOKUP(H46,'C:\C-BIA\PurchaseOrder\Week\Master Files\[IGST Master.xlsx]DBF'!$A:$BD,56,FALSE),
   "Error")),
"")</f>
        <v/>
      </c>
      <c r="BD46">
        <f>IF(ORDER!O52&gt;0,
 IF(ORDER!$D$1="SGST",
 VLOOKUP(H46,'C:\C-BIA\PurchaseOrder\Week\Master Files\[SGST Master.xlsx]DBF'!$A:$BE,57,FALSE),
   IF(ORDER!$D$1="IGST",
   VLOOKUP(H46,'C:\C-BIA\PurchaseOrder\Week\Master Files\[IGST Master.xlsx]DBF'!$A:$BE,57,FALSE),
   "Error")),
"")</f>
        <v/>
      </c>
    </row>
    <row r="47">
      <c r="A47">
        <f>IF(ORDER!O53&gt;0,
 IF(ORDER!$D$1="SGST",
 VLOOKUP(H47,'C:\C-BIA\PurchaseOrder\Week\Master Files\[SGST Master.xlsx]DBF'!$A:$B,2,FALSE),
   IF(ORDER!$D$1="IGST",
   VLOOKUP(H47,'C:\C-BIA\PurchaseOrder\Week\Master Files\[IGST Master.xlsx]DBF'!$A:$B,2,FALSE),
   "Error")),
"Scan=0")</f>
        <v/>
      </c>
      <c r="B47">
        <f>IF(ORDER!O53&gt;0,
 IF(ORDER!$D$1="SGST",
 VLOOKUP(H47,'C:\C-BIA\PurchaseOrder\Week\Master Files\[SGST Master.xlsx]DBF'!$A:$C,3,FALSE),
   IF(ORDER!$D$1="IGST",
   VLOOKUP(H47,'C:\C-BIA\PurchaseOrder\Week\Master Files\[IGST Master.xlsx]DBF'!$A:$C,3,FALSE),
   "Error")),
"")</f>
        <v/>
      </c>
      <c r="C47">
        <f>ORDER!L4</f>
        <v/>
      </c>
      <c r="D47">
        <f>ORDER!A5</f>
        <v/>
      </c>
      <c r="E47" t="n">
        <v>0</v>
      </c>
      <c r="F47">
        <f>ORDER!C5</f>
        <v/>
      </c>
      <c r="G47">
        <f>IF(ORDER!O53&gt;0,
 IF(ORDER!$D$1="SGST",
 VLOOKUP(H47,'C:\C-BIA\PurchaseOrder\Week\Master Files\[SGST Master.xlsx]DBF'!$A:$H,8,FALSE),
   IF(ORDER!$D$1="IGST",
   VLOOKUP(H47,'C:\C-BIA\PurchaseOrder\Week\Master Files\[IGST Master.xlsx]DBF'!$A:$H,8,FALSE),
   "Error")),
"")</f>
        <v/>
      </c>
      <c r="H47">
        <f>ORDER!D53</f>
        <v/>
      </c>
      <c r="I47">
        <f>IF(ORDER!O53&gt;0,
 IF(ORDER!$D$1="SGST",
 VLOOKUP(H47,'C:\C-BIA\PurchaseOrder\Week\Master Files\[SGST Master.xlsx]DBF'!$A:$J,10,FALSE),
   IF(ORDER!$D$1="IGST",
   VLOOKUP(H47,'C:\C-BIA\PurchaseOrder\Week\Master Files\[IGST Master.xlsx]DBF'!$A:$J,10,FALSE),
   "Error")),
"")</f>
        <v/>
      </c>
      <c r="J47">
        <f>SUMIF(ORDER!$D$8:$D$22298,DBF!$H47,ORDER!$G$8:$G$22298)</f>
        <v/>
      </c>
      <c r="K47">
        <f>VLOOKUP($H47,ORDER!D:H,5,FALSE)</f>
        <v/>
      </c>
      <c r="L47">
        <f>ROUND(J47*K47,2)</f>
        <v/>
      </c>
      <c r="M47">
        <f>IF(ORDER!O53&gt;0,
 IF(ORDER!$D$1="SGST",
 VLOOKUP(H47,'C:\C-BIA\PurchaseOrder\Week\Master Files\[SGST Master.xlsx]DBF'!$A:$N,14,FALSE),
   IF(ORDER!$D$1="IGST",
   VLOOKUP(H47,'C:\C-BIA\PurchaseOrder\Week\Master Files\[IGST Master.xlsx]DBF'!$A:$N,14,FALSE),
   "Error")),
"")</f>
        <v/>
      </c>
      <c r="N47">
        <f>ROUND(L47*M47/100,2)</f>
        <v/>
      </c>
      <c r="O47">
        <f>L47-N47</f>
        <v/>
      </c>
      <c r="P47">
        <f>IF(R47="Corsetry",IF(IFERROR((O47/J47),0)&lt;1000,"CC Sales- Corsetry-Wholesale - IGST 5%","CC Sales- Corsetry-Wholesale - IGST 12%"))</f>
        <v/>
      </c>
      <c r="Q47">
        <f>IF(ORDER!O53&gt;0,
 IF(ORDER!$D$1="SGST",
 VLOOKUP(H47,'C:\C-BIA\PurchaseOrder\Week\Master Files\[SGST Master.xlsx]DBF'!$A:$R,18,FALSE),
   IF(ORDER!$D$1="IGST",
   VLOOKUP(H47,'C:\C-BIA\PurchaseOrder\Week\Master Files\[IGST Master.xlsx]DBF'!$A:$R,18,FALSE),
   "Error")),
"")</f>
        <v/>
      </c>
      <c r="R47">
        <f>IF(ORDER!O53&gt;0,
 IF(ORDER!$D$1="SGST",
 VLOOKUP(H47,'C:\C-BIA\PurchaseOrder\Week\Master Files\[SGST Master.xlsx]DBF'!$A:$S,19,FALSE),
   IF(ORDER!$D$1="IGST",
   VLOOKUP(H47,'C:\C-BIA\PurchaseOrder\Week\Master Files\[IGST Master.xlsx]DBF'!$A:$S,19,FALSE),
   "Error")),
"")</f>
        <v/>
      </c>
      <c r="S47">
        <f>IF(ORDER!O53&gt;0,
 IF(ORDER!$D$1="SGST",
 VLOOKUP(H47,'C:\C-BIA\PurchaseOrder\Week\Master Files\[SGST Master.xlsx]DBF'!$A:$T,20,FALSE),
   IF(ORDER!$D$1="IGST",
   VLOOKUP(H47,'C:\C-BIA\PurchaseOrder\Week\Master Files\[IGST Master.xlsx]DBF'!$A:$T,20,FALSE),
   "Error")),
"")</f>
        <v/>
      </c>
      <c r="T47">
        <f>IF(ORDER!O53&gt;0,
 IF(ORDER!$D$1="SGST",
 VLOOKUP(H47,'C:\C-BIA\PurchaseOrder\Week\Master Files\[SGST Master.xlsx]DBF'!$A:$U,21,FALSE),
   IF(ORDER!$D$1="IGST",
   VLOOKUP(H47,'C:\C-BIA\PurchaseOrder\Week\Master Files\[IGST Master.xlsx]DBF'!$A:$U,21,FALSE),
   "Error")),
"")</f>
        <v/>
      </c>
      <c r="U47">
        <f>IF(ORDER!O53&gt;0,
 IF(ORDER!$D$1="SGST",
 VLOOKUP(H47,'C:\C-BIA\PurchaseOrder\Week\Master Files\[SGST Master.xlsx]DBF'!$A:$V,22,FALSE),
   IF(ORDER!$D$1="IGST",
   VLOOKUP(H47,'C:\C-BIA\PurchaseOrder\Week\Master Files\[IGST Master.xlsx]DBF'!$A:$V,22,FALSE),
   "Error")),
"")</f>
        <v/>
      </c>
      <c r="V47">
        <f>IF(ORDER!O53&gt;0,
 IF(ORDER!$D$1="SGST",
 VLOOKUP(H47,'C:\C-BIA\PurchaseOrder\Week\Master Files\[SGST Master.xlsx]DBF'!$A:$W,23,FALSE),
   IF(ORDER!$D$1="IGST",
   VLOOKUP(H47,'C:\C-BIA\PurchaseOrder\Week\Master Files\[IGST Master.xlsx]DBF'!$A:$W,23,FALSE),
   "Error")),
"")</f>
        <v/>
      </c>
      <c r="W47">
        <f>IF(ORDER!O53&gt;0,
 IF(ORDER!$D$1="SGST",
 VLOOKUP(H47,'C:\C-BIA\PurchaseOrder\Week\Master Files\[SGST Master.xlsx]DBF'!$A:$X,24,FALSE),
   IF(ORDER!$D$1="IGST",
   VLOOKUP(H47,'C:\C-BIA\PurchaseOrder\Week\Master Files\[IGST Master.xlsx]DBF'!$A:$X,24,FALSE),
   "Error")),
"")</f>
        <v/>
      </c>
      <c r="X47">
        <f>IF(ORDER!O53&gt;0,
 IF(ORDER!$D$1="SGST",
 VLOOKUP(H47,'C:\C-BIA\PurchaseOrder\Week\Master Files\[SGST Master.xlsx]DBF'!$A:$Y,25,FALSE),
   IF(ORDER!$D$1="IGST",
   VLOOKUP(H47,'C:\C-BIA\PurchaseOrder\Week\Master Files\[IGST Master.xlsx]DBF'!$A:$Y,25,FALSE),
   "Error")),
"")</f>
        <v/>
      </c>
      <c r="Y47">
        <f>+O47</f>
        <v/>
      </c>
      <c r="Z47">
        <f>+J47</f>
        <v/>
      </c>
      <c r="AA47">
        <f>IF(ORDER!O53&gt;0,
 IF(ORDER!$D$1="SGST",
 VLOOKUP(H47,'C:\C-BIA\PurchaseOrder\Week\Master Files\[SGST Master.xlsx]DBF'!$A:$AB,28,FALSE),
   IF(ORDER!$D$1="IGST",
   VLOOKUP(H47,'C:\C-BIA\PurchaseOrder\Week\Master Files\[IGST Master.xlsx]DBF'!$A:$AB,28,FALSE),
   "Error")),
"")</f>
        <v/>
      </c>
      <c r="AB47">
        <f>IF(ORDER!O53&gt;0,
 IF(ORDER!$D$1="SGST",
 VLOOKUP(H47,'C:\C-BIA\PurchaseOrder\Week\Master Files\[SGST Master.xlsx]DBF'!$A:$AC,29,FALSE),
   IF(ORDER!$D$1="IGST",
   VLOOKUP(H47,'C:\C-BIA\PurchaseOrder\Week\Master Files\[IGST Master.xlsx]DBF'!$A:$AC,29,FALSE),
   "Error")),
"")</f>
        <v/>
      </c>
      <c r="AC47">
        <f>ROUND(Y47*AB47/100,2)</f>
        <v/>
      </c>
      <c r="AD47">
        <f>ROUND(SUM(Y47,0)-AC47,2)</f>
        <v/>
      </c>
      <c r="AE47" t="inlineStr"/>
      <c r="AF47" t="inlineStr"/>
      <c r="AG47" t="inlineStr"/>
      <c r="AH47" t="inlineStr"/>
      <c r="AI47" t="inlineStr"/>
      <c r="AJ47" t="inlineStr"/>
      <c r="AK47">
        <f>IF(RIGHT(P47,2)="5%","Output IGST - 5% - Tamilnadu","Output IGST - 12% - Tamilnadu")</f>
        <v/>
      </c>
      <c r="AL47">
        <f>IF(AK47="Output IGST - 12% - TamilNadu",12,5)</f>
        <v/>
      </c>
      <c r="AM47">
        <f>ROUND(SUM(AD47*AL47/100,0),2)</f>
        <v/>
      </c>
      <c r="AN47">
        <f>+AP47</f>
        <v/>
      </c>
      <c r="AO47" t="n">
        <v>0</v>
      </c>
      <c r="AP47">
        <f>+(Y47-AC47)+AM47</f>
        <v/>
      </c>
      <c r="AQ47">
        <f>IF(ORDER!O53&gt;0,
 IF(ORDER!$D$1="SGST",
 VLOOKUP(H47,'C:\C-BIA\PurchaseOrder\Week\Master Files\[SGST Master.xlsx]DBF'!$A:$AR,44,FALSE),
   IF(ORDER!$D$1="IGST",
   VLOOKUP(H47,'C:\C-BIA\PurchaseOrder\Week\Master Files\[IGST Master.xlsx]DBF'!$A:$AR,44,FALSE),
   "Error")),
"")</f>
        <v/>
      </c>
      <c r="AR47">
        <f>B47</f>
        <v/>
      </c>
      <c r="AS47">
        <f>AN47</f>
        <v/>
      </c>
      <c r="AT47">
        <f>CONCATENATE($B$2," ",$C$2," ","QTY",  " ", $Z$2)</f>
        <v/>
      </c>
      <c r="AU47">
        <f>IF(ORDER!O53&gt;0,
 IF(ORDER!$D$1="SGST",
 VLOOKUP(H47,'C:\C-BIA\PurchaseOrder\Week\Master Files\[SGST Master.xlsx]DBF'!$A:$AV,48,FALSE),
   IF(ORDER!$D$1="IGST",
   VLOOKUP(H47,'C:\C-BIA\PurchaseOrder\Week\Master Files\[IGST Master.xlsx]DBF'!$A:$AV,48,FALSE),
   "Error")),
"")</f>
        <v/>
      </c>
      <c r="AV47">
        <f>IF(ORDER!O53&gt;0,
 IF(ORDER!$D$1="SGST",
 VLOOKUP(H47,'C:\C-BIA\PurchaseOrder\Week\Master Files\[SGST Master.xlsx]DBF'!$A:$AW,49,FALSE),
   IF(ORDER!$D$1="IGST",
   VLOOKUP(H47,'C:\C-BIA\PurchaseOrder\Week\Master Files\[IGST Master.xlsx]DBF'!$A:$AW,49,FALSE),
   "Error")),
"")</f>
        <v/>
      </c>
      <c r="AW47">
        <f>IF(ORDER!O53&gt;0,
 IF(ORDER!$D$1="SGST",
 VLOOKUP(H47,'C:\C-BIA\PurchaseOrder\Week\Master Files\[SGST Master.xlsx]DBF'!$A:$AX,50,FALSE),
   IF(ORDER!$D$1="IGST",
   VLOOKUP(H47,'C:\C-BIA\PurchaseOrder\Week\Master Files\[IGST Master.xlsx]DBF'!$A:$AX,50,FALSE),
   "Error")),
"")</f>
        <v/>
      </c>
      <c r="AX47">
        <f>ORDER!B5</f>
        <v/>
      </c>
      <c r="AY47">
        <f>ORDER!L4</f>
        <v/>
      </c>
      <c r="AZ47">
        <f>IF(ORDER!O53&gt;0,
 IF(ORDER!$D$1="SGST",
 VLOOKUP(H47,'C:\C-BIA\PurchaseOrder\Week\Master Files\[SGST Master.xlsx]DBF'!$A:$BA,53,FALSE),
   IF(ORDER!$D$1="IGST",
   VLOOKUP(H47,'C:\C-BIA\PurchaseOrder\Week\Master Files\[IGST Master.xlsx]DBF'!$A:$BA,53,FALSE),
   "Error")),
"")</f>
        <v/>
      </c>
      <c r="BA47">
        <f>IF(ORDER!O53&gt;0,
 IF(ORDER!$D$1="SGST",
 VLOOKUP(H47,'C:\C-BIA\PurchaseOrder\Week\Master Files\[SGST Master.xlsx]DBF'!$A:$BB,54,FALSE),
   IF(ORDER!$D$1="IGST",
   VLOOKUP(H47,'C:\C-BIA\PurchaseOrder\Week\Master Files\[IGST Master.xlsx]DBF'!$A:$BB,54,FALSE),
   "Error")),
"")</f>
        <v/>
      </c>
      <c r="BB47">
        <f>IF(ORDER!O53&gt;0,
 IF(ORDER!$D$1="SGST",
 VLOOKUP(H47,'C:\C-BIA\PurchaseOrder\Week\Master Files\[SGST Master.xlsx]DBF'!$A:$BC,55,FALSE),
   IF(ORDER!$D$1="IGST",
   VLOOKUP(H47,'C:\C-BIA\PurchaseOrder\Week\Master Files\[IGST Master.xlsx]DBF'!$A:$BC,55,FALSE),
   "Error")),
"")</f>
        <v/>
      </c>
      <c r="BC47">
        <f>IF(ORDER!O53&gt;0,
 IF(ORDER!$D$1="SGST",
 VLOOKUP(H47,'C:\C-BIA\PurchaseOrder\Week\Master Files\[SGST Master.xlsx]DBF'!$A:$BD,56,FALSE),
   IF(ORDER!$D$1="IGST",
   VLOOKUP(H47,'C:\C-BIA\PurchaseOrder\Week\Master Files\[IGST Master.xlsx]DBF'!$A:$BD,56,FALSE),
   "Error")),
"")</f>
        <v/>
      </c>
      <c r="BD47">
        <f>IF(ORDER!O53&gt;0,
 IF(ORDER!$D$1="SGST",
 VLOOKUP(H47,'C:\C-BIA\PurchaseOrder\Week\Master Files\[SGST Master.xlsx]DBF'!$A:$BE,57,FALSE),
   IF(ORDER!$D$1="IGST",
   VLOOKUP(H47,'C:\C-BIA\PurchaseOrder\Week\Master Files\[IGST Master.xlsx]DBF'!$A:$BE,57,FALSE),
   "Error")),
"")</f>
        <v/>
      </c>
    </row>
    <row r="48">
      <c r="A48">
        <f>IF(ORDER!O54&gt;0,
 IF(ORDER!$D$1="SGST",
 VLOOKUP(H48,'C:\C-BIA\PurchaseOrder\Week\Master Files\[SGST Master.xlsx]DBF'!$A:$B,2,FALSE),
   IF(ORDER!$D$1="IGST",
   VLOOKUP(H48,'C:\C-BIA\PurchaseOrder\Week\Master Files\[IGST Master.xlsx]DBF'!$A:$B,2,FALSE),
   "Error")),
"Scan=0")</f>
        <v/>
      </c>
      <c r="B48">
        <f>IF(ORDER!O54&gt;0,
 IF(ORDER!$D$1="SGST",
 VLOOKUP(H48,'C:\C-BIA\PurchaseOrder\Week\Master Files\[SGST Master.xlsx]DBF'!$A:$C,3,FALSE),
   IF(ORDER!$D$1="IGST",
   VLOOKUP(H48,'C:\C-BIA\PurchaseOrder\Week\Master Files\[IGST Master.xlsx]DBF'!$A:$C,3,FALSE),
   "Error")),
"")</f>
        <v/>
      </c>
      <c r="C48">
        <f>ORDER!L4</f>
        <v/>
      </c>
      <c r="D48">
        <f>ORDER!A5</f>
        <v/>
      </c>
      <c r="E48" t="n">
        <v>0</v>
      </c>
      <c r="F48">
        <f>ORDER!C5</f>
        <v/>
      </c>
      <c r="G48">
        <f>IF(ORDER!O54&gt;0,
 IF(ORDER!$D$1="SGST",
 VLOOKUP(H48,'C:\C-BIA\PurchaseOrder\Week\Master Files\[SGST Master.xlsx]DBF'!$A:$H,8,FALSE),
   IF(ORDER!$D$1="IGST",
   VLOOKUP(H48,'C:\C-BIA\PurchaseOrder\Week\Master Files\[IGST Master.xlsx]DBF'!$A:$H,8,FALSE),
   "Error")),
"")</f>
        <v/>
      </c>
      <c r="H48">
        <f>ORDER!D54</f>
        <v/>
      </c>
      <c r="I48">
        <f>IF(ORDER!O54&gt;0,
 IF(ORDER!$D$1="SGST",
 VLOOKUP(H48,'C:\C-BIA\PurchaseOrder\Week\Master Files\[SGST Master.xlsx]DBF'!$A:$J,10,FALSE),
   IF(ORDER!$D$1="IGST",
   VLOOKUP(H48,'C:\C-BIA\PurchaseOrder\Week\Master Files\[IGST Master.xlsx]DBF'!$A:$J,10,FALSE),
   "Error")),
"")</f>
        <v/>
      </c>
      <c r="J48">
        <f>SUMIF(ORDER!$D$8:$D$22298,DBF!$H48,ORDER!$G$8:$G$22298)</f>
        <v/>
      </c>
      <c r="K48">
        <f>VLOOKUP($H48,ORDER!D:H,5,FALSE)</f>
        <v/>
      </c>
      <c r="L48">
        <f>ROUND(J48*K48,2)</f>
        <v/>
      </c>
      <c r="M48">
        <f>IF(ORDER!O54&gt;0,
 IF(ORDER!$D$1="SGST",
 VLOOKUP(H48,'C:\C-BIA\PurchaseOrder\Week\Master Files\[SGST Master.xlsx]DBF'!$A:$N,14,FALSE),
   IF(ORDER!$D$1="IGST",
   VLOOKUP(H48,'C:\C-BIA\PurchaseOrder\Week\Master Files\[IGST Master.xlsx]DBF'!$A:$N,14,FALSE),
   "Error")),
"")</f>
        <v/>
      </c>
      <c r="N48">
        <f>ROUND(L48*M48/100,2)</f>
        <v/>
      </c>
      <c r="O48">
        <f>L48-N48</f>
        <v/>
      </c>
      <c r="P48">
        <f>IF(R48="Corsetry",IF(IFERROR((O48/J48),0)&lt;1000,"CC Sales- Corsetry-Wholesale - IGST 5%","CC Sales- Corsetry-Wholesale - IGST 12%"))</f>
        <v/>
      </c>
      <c r="Q48">
        <f>IF(ORDER!O54&gt;0,
 IF(ORDER!$D$1="SGST",
 VLOOKUP(H48,'C:\C-BIA\PurchaseOrder\Week\Master Files\[SGST Master.xlsx]DBF'!$A:$R,18,FALSE),
   IF(ORDER!$D$1="IGST",
   VLOOKUP(H48,'C:\C-BIA\PurchaseOrder\Week\Master Files\[IGST Master.xlsx]DBF'!$A:$R,18,FALSE),
   "Error")),
"")</f>
        <v/>
      </c>
      <c r="R48">
        <f>IF(ORDER!O54&gt;0,
 IF(ORDER!$D$1="SGST",
 VLOOKUP(H48,'C:\C-BIA\PurchaseOrder\Week\Master Files\[SGST Master.xlsx]DBF'!$A:$S,19,FALSE),
   IF(ORDER!$D$1="IGST",
   VLOOKUP(H48,'C:\C-BIA\PurchaseOrder\Week\Master Files\[IGST Master.xlsx]DBF'!$A:$S,19,FALSE),
   "Error")),
"")</f>
        <v/>
      </c>
      <c r="S48">
        <f>IF(ORDER!O54&gt;0,
 IF(ORDER!$D$1="SGST",
 VLOOKUP(H48,'C:\C-BIA\PurchaseOrder\Week\Master Files\[SGST Master.xlsx]DBF'!$A:$T,20,FALSE),
   IF(ORDER!$D$1="IGST",
   VLOOKUP(H48,'C:\C-BIA\PurchaseOrder\Week\Master Files\[IGST Master.xlsx]DBF'!$A:$T,20,FALSE),
   "Error")),
"")</f>
        <v/>
      </c>
      <c r="T48">
        <f>IF(ORDER!O54&gt;0,
 IF(ORDER!$D$1="SGST",
 VLOOKUP(H48,'C:\C-BIA\PurchaseOrder\Week\Master Files\[SGST Master.xlsx]DBF'!$A:$U,21,FALSE),
   IF(ORDER!$D$1="IGST",
   VLOOKUP(H48,'C:\C-BIA\PurchaseOrder\Week\Master Files\[IGST Master.xlsx]DBF'!$A:$U,21,FALSE),
   "Error")),
"")</f>
        <v/>
      </c>
      <c r="U48">
        <f>IF(ORDER!O54&gt;0,
 IF(ORDER!$D$1="SGST",
 VLOOKUP(H48,'C:\C-BIA\PurchaseOrder\Week\Master Files\[SGST Master.xlsx]DBF'!$A:$V,22,FALSE),
   IF(ORDER!$D$1="IGST",
   VLOOKUP(H48,'C:\C-BIA\PurchaseOrder\Week\Master Files\[IGST Master.xlsx]DBF'!$A:$V,22,FALSE),
   "Error")),
"")</f>
        <v/>
      </c>
      <c r="V48">
        <f>IF(ORDER!O54&gt;0,
 IF(ORDER!$D$1="SGST",
 VLOOKUP(H48,'C:\C-BIA\PurchaseOrder\Week\Master Files\[SGST Master.xlsx]DBF'!$A:$W,23,FALSE),
   IF(ORDER!$D$1="IGST",
   VLOOKUP(H48,'C:\C-BIA\PurchaseOrder\Week\Master Files\[IGST Master.xlsx]DBF'!$A:$W,23,FALSE),
   "Error")),
"")</f>
        <v/>
      </c>
      <c r="W48">
        <f>IF(ORDER!O54&gt;0,
 IF(ORDER!$D$1="SGST",
 VLOOKUP(H48,'C:\C-BIA\PurchaseOrder\Week\Master Files\[SGST Master.xlsx]DBF'!$A:$X,24,FALSE),
   IF(ORDER!$D$1="IGST",
   VLOOKUP(H48,'C:\C-BIA\PurchaseOrder\Week\Master Files\[IGST Master.xlsx]DBF'!$A:$X,24,FALSE),
   "Error")),
"")</f>
        <v/>
      </c>
      <c r="X48">
        <f>IF(ORDER!O54&gt;0,
 IF(ORDER!$D$1="SGST",
 VLOOKUP(H48,'C:\C-BIA\PurchaseOrder\Week\Master Files\[SGST Master.xlsx]DBF'!$A:$Y,25,FALSE),
   IF(ORDER!$D$1="IGST",
   VLOOKUP(H48,'C:\C-BIA\PurchaseOrder\Week\Master Files\[IGST Master.xlsx]DBF'!$A:$Y,25,FALSE),
   "Error")),
"")</f>
        <v/>
      </c>
      <c r="Y48">
        <f>+O48</f>
        <v/>
      </c>
      <c r="Z48">
        <f>+J48</f>
        <v/>
      </c>
      <c r="AA48">
        <f>IF(ORDER!O54&gt;0,
 IF(ORDER!$D$1="SGST",
 VLOOKUP(H48,'C:\C-BIA\PurchaseOrder\Week\Master Files\[SGST Master.xlsx]DBF'!$A:$AB,28,FALSE),
   IF(ORDER!$D$1="IGST",
   VLOOKUP(H48,'C:\C-BIA\PurchaseOrder\Week\Master Files\[IGST Master.xlsx]DBF'!$A:$AB,28,FALSE),
   "Error")),
"")</f>
        <v/>
      </c>
      <c r="AB48">
        <f>IF(ORDER!O54&gt;0,
 IF(ORDER!$D$1="SGST",
 VLOOKUP(H48,'C:\C-BIA\PurchaseOrder\Week\Master Files\[SGST Master.xlsx]DBF'!$A:$AC,29,FALSE),
   IF(ORDER!$D$1="IGST",
   VLOOKUP(H48,'C:\C-BIA\PurchaseOrder\Week\Master Files\[IGST Master.xlsx]DBF'!$A:$AC,29,FALSE),
   "Error")),
"")</f>
        <v/>
      </c>
      <c r="AC48">
        <f>ROUND(Y48*AB48/100,2)</f>
        <v/>
      </c>
      <c r="AD48">
        <f>ROUND(SUM(Y48,0)-AC48,2)</f>
        <v/>
      </c>
      <c r="AE48" t="inlineStr"/>
      <c r="AF48" t="inlineStr"/>
      <c r="AG48" t="inlineStr"/>
      <c r="AH48" t="inlineStr"/>
      <c r="AI48" t="inlineStr"/>
      <c r="AJ48" t="inlineStr"/>
      <c r="AK48">
        <f>IF(RIGHT(P48,2)="5%","Output IGST - 5% - Tamilnadu","Output IGST - 12% - Tamilnadu")</f>
        <v/>
      </c>
      <c r="AL48">
        <f>IF(AK48="Output IGST - 12% - TamilNadu",12,5)</f>
        <v/>
      </c>
      <c r="AM48">
        <f>ROUND(SUM(AD48*AL48/100,0),2)</f>
        <v/>
      </c>
      <c r="AN48">
        <f>+AP48</f>
        <v/>
      </c>
      <c r="AO48" t="n">
        <v>0</v>
      </c>
      <c r="AP48">
        <f>+(Y48-AC48)+AM48</f>
        <v/>
      </c>
      <c r="AQ48">
        <f>IF(ORDER!O54&gt;0,
 IF(ORDER!$D$1="SGST",
 VLOOKUP(H48,'C:\C-BIA\PurchaseOrder\Week\Master Files\[SGST Master.xlsx]DBF'!$A:$AR,44,FALSE),
   IF(ORDER!$D$1="IGST",
   VLOOKUP(H48,'C:\C-BIA\PurchaseOrder\Week\Master Files\[IGST Master.xlsx]DBF'!$A:$AR,44,FALSE),
   "Error")),
"")</f>
        <v/>
      </c>
      <c r="AR48">
        <f>B48</f>
        <v/>
      </c>
      <c r="AS48">
        <f>AN48</f>
        <v/>
      </c>
      <c r="AT48">
        <f>CONCATENATE($B$2," ",$C$2," ","QTY",  " ", $Z$2)</f>
        <v/>
      </c>
      <c r="AU48">
        <f>IF(ORDER!O54&gt;0,
 IF(ORDER!$D$1="SGST",
 VLOOKUP(H48,'C:\C-BIA\PurchaseOrder\Week\Master Files\[SGST Master.xlsx]DBF'!$A:$AV,48,FALSE),
   IF(ORDER!$D$1="IGST",
   VLOOKUP(H48,'C:\C-BIA\PurchaseOrder\Week\Master Files\[IGST Master.xlsx]DBF'!$A:$AV,48,FALSE),
   "Error")),
"")</f>
        <v/>
      </c>
      <c r="AV48">
        <f>IF(ORDER!O54&gt;0,
 IF(ORDER!$D$1="SGST",
 VLOOKUP(H48,'C:\C-BIA\PurchaseOrder\Week\Master Files\[SGST Master.xlsx]DBF'!$A:$AW,49,FALSE),
   IF(ORDER!$D$1="IGST",
   VLOOKUP(H48,'C:\C-BIA\PurchaseOrder\Week\Master Files\[IGST Master.xlsx]DBF'!$A:$AW,49,FALSE),
   "Error")),
"")</f>
        <v/>
      </c>
      <c r="AW48">
        <f>IF(ORDER!O54&gt;0,
 IF(ORDER!$D$1="SGST",
 VLOOKUP(H48,'C:\C-BIA\PurchaseOrder\Week\Master Files\[SGST Master.xlsx]DBF'!$A:$AX,50,FALSE),
   IF(ORDER!$D$1="IGST",
   VLOOKUP(H48,'C:\C-BIA\PurchaseOrder\Week\Master Files\[IGST Master.xlsx]DBF'!$A:$AX,50,FALSE),
   "Error")),
"")</f>
        <v/>
      </c>
      <c r="AX48">
        <f>ORDER!B5</f>
        <v/>
      </c>
      <c r="AY48">
        <f>ORDER!L4</f>
        <v/>
      </c>
      <c r="AZ48">
        <f>IF(ORDER!O54&gt;0,
 IF(ORDER!$D$1="SGST",
 VLOOKUP(H48,'C:\C-BIA\PurchaseOrder\Week\Master Files\[SGST Master.xlsx]DBF'!$A:$BA,53,FALSE),
   IF(ORDER!$D$1="IGST",
   VLOOKUP(H48,'C:\C-BIA\PurchaseOrder\Week\Master Files\[IGST Master.xlsx]DBF'!$A:$BA,53,FALSE),
   "Error")),
"")</f>
        <v/>
      </c>
      <c r="BA48">
        <f>IF(ORDER!O54&gt;0,
 IF(ORDER!$D$1="SGST",
 VLOOKUP(H48,'C:\C-BIA\PurchaseOrder\Week\Master Files\[SGST Master.xlsx]DBF'!$A:$BB,54,FALSE),
   IF(ORDER!$D$1="IGST",
   VLOOKUP(H48,'C:\C-BIA\PurchaseOrder\Week\Master Files\[IGST Master.xlsx]DBF'!$A:$BB,54,FALSE),
   "Error")),
"")</f>
        <v/>
      </c>
      <c r="BB48">
        <f>IF(ORDER!O54&gt;0,
 IF(ORDER!$D$1="SGST",
 VLOOKUP(H48,'C:\C-BIA\PurchaseOrder\Week\Master Files\[SGST Master.xlsx]DBF'!$A:$BC,55,FALSE),
   IF(ORDER!$D$1="IGST",
   VLOOKUP(H48,'C:\C-BIA\PurchaseOrder\Week\Master Files\[IGST Master.xlsx]DBF'!$A:$BC,55,FALSE),
   "Error")),
"")</f>
        <v/>
      </c>
      <c r="BC48">
        <f>IF(ORDER!O54&gt;0,
 IF(ORDER!$D$1="SGST",
 VLOOKUP(H48,'C:\C-BIA\PurchaseOrder\Week\Master Files\[SGST Master.xlsx]DBF'!$A:$BD,56,FALSE),
   IF(ORDER!$D$1="IGST",
   VLOOKUP(H48,'C:\C-BIA\PurchaseOrder\Week\Master Files\[IGST Master.xlsx]DBF'!$A:$BD,56,FALSE),
   "Error")),
"")</f>
        <v/>
      </c>
      <c r="BD48">
        <f>IF(ORDER!O54&gt;0,
 IF(ORDER!$D$1="SGST",
 VLOOKUP(H48,'C:\C-BIA\PurchaseOrder\Week\Master Files\[SGST Master.xlsx]DBF'!$A:$BE,57,FALSE),
   IF(ORDER!$D$1="IGST",
   VLOOKUP(H48,'C:\C-BIA\PurchaseOrder\Week\Master Files\[IGST Master.xlsx]DBF'!$A:$BE,57,FALSE),
   "Error")),
"")</f>
        <v/>
      </c>
    </row>
    <row r="49">
      <c r="A49">
        <f>IF(ORDER!O55&gt;0,
 IF(ORDER!$D$1="SGST",
 VLOOKUP(H49,'C:\C-BIA\PurchaseOrder\Week\Master Files\[SGST Master.xlsx]DBF'!$A:$B,2,FALSE),
   IF(ORDER!$D$1="IGST",
   VLOOKUP(H49,'C:\C-BIA\PurchaseOrder\Week\Master Files\[IGST Master.xlsx]DBF'!$A:$B,2,FALSE),
   "Error")),
"Scan=0")</f>
        <v/>
      </c>
      <c r="B49">
        <f>IF(ORDER!O55&gt;0,
 IF(ORDER!$D$1="SGST",
 VLOOKUP(H49,'C:\C-BIA\PurchaseOrder\Week\Master Files\[SGST Master.xlsx]DBF'!$A:$C,3,FALSE),
   IF(ORDER!$D$1="IGST",
   VLOOKUP(H49,'C:\C-BIA\PurchaseOrder\Week\Master Files\[IGST Master.xlsx]DBF'!$A:$C,3,FALSE),
   "Error")),
"")</f>
        <v/>
      </c>
      <c r="C49">
        <f>ORDER!L4</f>
        <v/>
      </c>
      <c r="D49">
        <f>ORDER!A5</f>
        <v/>
      </c>
      <c r="E49" t="n">
        <v>0</v>
      </c>
      <c r="F49">
        <f>ORDER!C5</f>
        <v/>
      </c>
      <c r="G49">
        <f>IF(ORDER!O55&gt;0,
 IF(ORDER!$D$1="SGST",
 VLOOKUP(H49,'C:\C-BIA\PurchaseOrder\Week\Master Files\[SGST Master.xlsx]DBF'!$A:$H,8,FALSE),
   IF(ORDER!$D$1="IGST",
   VLOOKUP(H49,'C:\C-BIA\PurchaseOrder\Week\Master Files\[IGST Master.xlsx]DBF'!$A:$H,8,FALSE),
   "Error")),
"")</f>
        <v/>
      </c>
      <c r="H49">
        <f>ORDER!D55</f>
        <v/>
      </c>
      <c r="I49">
        <f>IF(ORDER!O55&gt;0,
 IF(ORDER!$D$1="SGST",
 VLOOKUP(H49,'C:\C-BIA\PurchaseOrder\Week\Master Files\[SGST Master.xlsx]DBF'!$A:$J,10,FALSE),
   IF(ORDER!$D$1="IGST",
   VLOOKUP(H49,'C:\C-BIA\PurchaseOrder\Week\Master Files\[IGST Master.xlsx]DBF'!$A:$J,10,FALSE),
   "Error")),
"")</f>
        <v/>
      </c>
      <c r="J49">
        <f>SUMIF(ORDER!$D$8:$D$22298,DBF!$H49,ORDER!$G$8:$G$22298)</f>
        <v/>
      </c>
      <c r="K49">
        <f>VLOOKUP($H49,ORDER!D:H,5,FALSE)</f>
        <v/>
      </c>
      <c r="L49">
        <f>ROUND(J49*K49,2)</f>
        <v/>
      </c>
      <c r="M49">
        <f>IF(ORDER!O55&gt;0,
 IF(ORDER!$D$1="SGST",
 VLOOKUP(H49,'C:\C-BIA\PurchaseOrder\Week\Master Files\[SGST Master.xlsx]DBF'!$A:$N,14,FALSE),
   IF(ORDER!$D$1="IGST",
   VLOOKUP(H49,'C:\C-BIA\PurchaseOrder\Week\Master Files\[IGST Master.xlsx]DBF'!$A:$N,14,FALSE),
   "Error")),
"")</f>
        <v/>
      </c>
      <c r="N49">
        <f>ROUND(L49*M49/100,2)</f>
        <v/>
      </c>
      <c r="O49">
        <f>L49-N49</f>
        <v/>
      </c>
      <c r="P49">
        <f>IF(R49="Corsetry",IF(IFERROR((O49/J49),0)&lt;1000,"CC Sales- Corsetry-Wholesale - IGST 5%","CC Sales- Corsetry-Wholesale - IGST 12%"))</f>
        <v/>
      </c>
      <c r="Q49">
        <f>IF(ORDER!O55&gt;0,
 IF(ORDER!$D$1="SGST",
 VLOOKUP(H49,'C:\C-BIA\PurchaseOrder\Week\Master Files\[SGST Master.xlsx]DBF'!$A:$R,18,FALSE),
   IF(ORDER!$D$1="IGST",
   VLOOKUP(H49,'C:\C-BIA\PurchaseOrder\Week\Master Files\[IGST Master.xlsx]DBF'!$A:$R,18,FALSE),
   "Error")),
"")</f>
        <v/>
      </c>
      <c r="R49">
        <f>IF(ORDER!O55&gt;0,
 IF(ORDER!$D$1="SGST",
 VLOOKUP(H49,'C:\C-BIA\PurchaseOrder\Week\Master Files\[SGST Master.xlsx]DBF'!$A:$S,19,FALSE),
   IF(ORDER!$D$1="IGST",
   VLOOKUP(H49,'C:\C-BIA\PurchaseOrder\Week\Master Files\[IGST Master.xlsx]DBF'!$A:$S,19,FALSE),
   "Error")),
"")</f>
        <v/>
      </c>
      <c r="S49">
        <f>IF(ORDER!O55&gt;0,
 IF(ORDER!$D$1="SGST",
 VLOOKUP(H49,'C:\C-BIA\PurchaseOrder\Week\Master Files\[SGST Master.xlsx]DBF'!$A:$T,20,FALSE),
   IF(ORDER!$D$1="IGST",
   VLOOKUP(H49,'C:\C-BIA\PurchaseOrder\Week\Master Files\[IGST Master.xlsx]DBF'!$A:$T,20,FALSE),
   "Error")),
"")</f>
        <v/>
      </c>
      <c r="T49">
        <f>IF(ORDER!O55&gt;0,
 IF(ORDER!$D$1="SGST",
 VLOOKUP(H49,'C:\C-BIA\PurchaseOrder\Week\Master Files\[SGST Master.xlsx]DBF'!$A:$U,21,FALSE),
   IF(ORDER!$D$1="IGST",
   VLOOKUP(H49,'C:\C-BIA\PurchaseOrder\Week\Master Files\[IGST Master.xlsx]DBF'!$A:$U,21,FALSE),
   "Error")),
"")</f>
        <v/>
      </c>
      <c r="U49">
        <f>IF(ORDER!O55&gt;0,
 IF(ORDER!$D$1="SGST",
 VLOOKUP(H49,'C:\C-BIA\PurchaseOrder\Week\Master Files\[SGST Master.xlsx]DBF'!$A:$V,22,FALSE),
   IF(ORDER!$D$1="IGST",
   VLOOKUP(H49,'C:\C-BIA\PurchaseOrder\Week\Master Files\[IGST Master.xlsx]DBF'!$A:$V,22,FALSE),
   "Error")),
"")</f>
        <v/>
      </c>
      <c r="V49">
        <f>IF(ORDER!O55&gt;0,
 IF(ORDER!$D$1="SGST",
 VLOOKUP(H49,'C:\C-BIA\PurchaseOrder\Week\Master Files\[SGST Master.xlsx]DBF'!$A:$W,23,FALSE),
   IF(ORDER!$D$1="IGST",
   VLOOKUP(H49,'C:\C-BIA\PurchaseOrder\Week\Master Files\[IGST Master.xlsx]DBF'!$A:$W,23,FALSE),
   "Error")),
"")</f>
        <v/>
      </c>
      <c r="W49">
        <f>IF(ORDER!O55&gt;0,
 IF(ORDER!$D$1="SGST",
 VLOOKUP(H49,'C:\C-BIA\PurchaseOrder\Week\Master Files\[SGST Master.xlsx]DBF'!$A:$X,24,FALSE),
   IF(ORDER!$D$1="IGST",
   VLOOKUP(H49,'C:\C-BIA\PurchaseOrder\Week\Master Files\[IGST Master.xlsx]DBF'!$A:$X,24,FALSE),
   "Error")),
"")</f>
        <v/>
      </c>
      <c r="X49">
        <f>IF(ORDER!O55&gt;0,
 IF(ORDER!$D$1="SGST",
 VLOOKUP(H49,'C:\C-BIA\PurchaseOrder\Week\Master Files\[SGST Master.xlsx]DBF'!$A:$Y,25,FALSE),
   IF(ORDER!$D$1="IGST",
   VLOOKUP(H49,'C:\C-BIA\PurchaseOrder\Week\Master Files\[IGST Master.xlsx]DBF'!$A:$Y,25,FALSE),
   "Error")),
"")</f>
        <v/>
      </c>
      <c r="Y49">
        <f>+O49</f>
        <v/>
      </c>
      <c r="Z49">
        <f>+J49</f>
        <v/>
      </c>
      <c r="AA49">
        <f>IF(ORDER!O55&gt;0,
 IF(ORDER!$D$1="SGST",
 VLOOKUP(H49,'C:\C-BIA\PurchaseOrder\Week\Master Files\[SGST Master.xlsx]DBF'!$A:$AB,28,FALSE),
   IF(ORDER!$D$1="IGST",
   VLOOKUP(H49,'C:\C-BIA\PurchaseOrder\Week\Master Files\[IGST Master.xlsx]DBF'!$A:$AB,28,FALSE),
   "Error")),
"")</f>
        <v/>
      </c>
      <c r="AB49">
        <f>IF(ORDER!O55&gt;0,
 IF(ORDER!$D$1="SGST",
 VLOOKUP(H49,'C:\C-BIA\PurchaseOrder\Week\Master Files\[SGST Master.xlsx]DBF'!$A:$AC,29,FALSE),
   IF(ORDER!$D$1="IGST",
   VLOOKUP(H49,'C:\C-BIA\PurchaseOrder\Week\Master Files\[IGST Master.xlsx]DBF'!$A:$AC,29,FALSE),
   "Error")),
"")</f>
        <v/>
      </c>
      <c r="AC49">
        <f>ROUND(Y49*AB49/100,2)</f>
        <v/>
      </c>
      <c r="AD49">
        <f>ROUND(SUM(Y49,0)-AC49,2)</f>
        <v/>
      </c>
      <c r="AE49" t="inlineStr"/>
      <c r="AF49" t="inlineStr"/>
      <c r="AG49" t="inlineStr"/>
      <c r="AH49" t="inlineStr"/>
      <c r="AI49" t="inlineStr"/>
      <c r="AJ49" t="inlineStr"/>
      <c r="AK49">
        <f>IF(RIGHT(P49,2)="5%","Output IGST - 5% - Tamilnadu","Output IGST - 12% - Tamilnadu")</f>
        <v/>
      </c>
      <c r="AL49">
        <f>IF(AK49="Output IGST - 12% - TamilNadu",12,5)</f>
        <v/>
      </c>
      <c r="AM49">
        <f>ROUND(SUM(AD49*AL49/100,0),2)</f>
        <v/>
      </c>
      <c r="AN49">
        <f>+AP49</f>
        <v/>
      </c>
      <c r="AO49" t="n">
        <v>0</v>
      </c>
      <c r="AP49">
        <f>+(Y49-AC49)+AM49</f>
        <v/>
      </c>
      <c r="AQ49">
        <f>IF(ORDER!O55&gt;0,
 IF(ORDER!$D$1="SGST",
 VLOOKUP(H49,'C:\C-BIA\PurchaseOrder\Week\Master Files\[SGST Master.xlsx]DBF'!$A:$AR,44,FALSE),
   IF(ORDER!$D$1="IGST",
   VLOOKUP(H49,'C:\C-BIA\PurchaseOrder\Week\Master Files\[IGST Master.xlsx]DBF'!$A:$AR,44,FALSE),
   "Error")),
"")</f>
        <v/>
      </c>
      <c r="AR49">
        <f>B49</f>
        <v/>
      </c>
      <c r="AS49">
        <f>AN49</f>
        <v/>
      </c>
      <c r="AT49">
        <f>CONCATENATE($B$2," ",$C$2," ","QTY",  " ", $Z$2)</f>
        <v/>
      </c>
      <c r="AU49">
        <f>IF(ORDER!O55&gt;0,
 IF(ORDER!$D$1="SGST",
 VLOOKUP(H49,'C:\C-BIA\PurchaseOrder\Week\Master Files\[SGST Master.xlsx]DBF'!$A:$AV,48,FALSE),
   IF(ORDER!$D$1="IGST",
   VLOOKUP(H49,'C:\C-BIA\PurchaseOrder\Week\Master Files\[IGST Master.xlsx]DBF'!$A:$AV,48,FALSE),
   "Error")),
"")</f>
        <v/>
      </c>
      <c r="AV49">
        <f>IF(ORDER!O55&gt;0,
 IF(ORDER!$D$1="SGST",
 VLOOKUP(H49,'C:\C-BIA\PurchaseOrder\Week\Master Files\[SGST Master.xlsx]DBF'!$A:$AW,49,FALSE),
   IF(ORDER!$D$1="IGST",
   VLOOKUP(H49,'C:\C-BIA\PurchaseOrder\Week\Master Files\[IGST Master.xlsx]DBF'!$A:$AW,49,FALSE),
   "Error")),
"")</f>
        <v/>
      </c>
      <c r="AW49">
        <f>IF(ORDER!O55&gt;0,
 IF(ORDER!$D$1="SGST",
 VLOOKUP(H49,'C:\C-BIA\PurchaseOrder\Week\Master Files\[SGST Master.xlsx]DBF'!$A:$AX,50,FALSE),
   IF(ORDER!$D$1="IGST",
   VLOOKUP(H49,'C:\C-BIA\PurchaseOrder\Week\Master Files\[IGST Master.xlsx]DBF'!$A:$AX,50,FALSE),
   "Error")),
"")</f>
        <v/>
      </c>
      <c r="AX49">
        <f>ORDER!B5</f>
        <v/>
      </c>
      <c r="AY49">
        <f>ORDER!L4</f>
        <v/>
      </c>
      <c r="AZ49">
        <f>IF(ORDER!O55&gt;0,
 IF(ORDER!$D$1="SGST",
 VLOOKUP(H49,'C:\C-BIA\PurchaseOrder\Week\Master Files\[SGST Master.xlsx]DBF'!$A:$BA,53,FALSE),
   IF(ORDER!$D$1="IGST",
   VLOOKUP(H49,'C:\C-BIA\PurchaseOrder\Week\Master Files\[IGST Master.xlsx]DBF'!$A:$BA,53,FALSE),
   "Error")),
"")</f>
        <v/>
      </c>
      <c r="BA49">
        <f>IF(ORDER!O55&gt;0,
 IF(ORDER!$D$1="SGST",
 VLOOKUP(H49,'C:\C-BIA\PurchaseOrder\Week\Master Files\[SGST Master.xlsx]DBF'!$A:$BB,54,FALSE),
   IF(ORDER!$D$1="IGST",
   VLOOKUP(H49,'C:\C-BIA\PurchaseOrder\Week\Master Files\[IGST Master.xlsx]DBF'!$A:$BB,54,FALSE),
   "Error")),
"")</f>
        <v/>
      </c>
      <c r="BB49">
        <f>IF(ORDER!O55&gt;0,
 IF(ORDER!$D$1="SGST",
 VLOOKUP(H49,'C:\C-BIA\PurchaseOrder\Week\Master Files\[SGST Master.xlsx]DBF'!$A:$BC,55,FALSE),
   IF(ORDER!$D$1="IGST",
   VLOOKUP(H49,'C:\C-BIA\PurchaseOrder\Week\Master Files\[IGST Master.xlsx]DBF'!$A:$BC,55,FALSE),
   "Error")),
"")</f>
        <v/>
      </c>
      <c r="BC49">
        <f>IF(ORDER!O55&gt;0,
 IF(ORDER!$D$1="SGST",
 VLOOKUP(H49,'C:\C-BIA\PurchaseOrder\Week\Master Files\[SGST Master.xlsx]DBF'!$A:$BD,56,FALSE),
   IF(ORDER!$D$1="IGST",
   VLOOKUP(H49,'C:\C-BIA\PurchaseOrder\Week\Master Files\[IGST Master.xlsx]DBF'!$A:$BD,56,FALSE),
   "Error")),
"")</f>
        <v/>
      </c>
      <c r="BD49">
        <f>IF(ORDER!O55&gt;0,
 IF(ORDER!$D$1="SGST",
 VLOOKUP(H49,'C:\C-BIA\PurchaseOrder\Week\Master Files\[SGST Master.xlsx]DBF'!$A:$BE,57,FALSE),
   IF(ORDER!$D$1="IGST",
   VLOOKUP(H49,'C:\C-BIA\PurchaseOrder\Week\Master Files\[IGST Master.xlsx]DBF'!$A:$BE,57,FALSE),
   "Error")),
"")</f>
        <v/>
      </c>
    </row>
    <row r="50">
      <c r="A50">
        <f>IF(ORDER!O56&gt;0,
 IF(ORDER!$D$1="SGST",
 VLOOKUP(H50,'C:\C-BIA\PurchaseOrder\Week\Master Files\[SGST Master.xlsx]DBF'!$A:$B,2,FALSE),
   IF(ORDER!$D$1="IGST",
   VLOOKUP(H50,'C:\C-BIA\PurchaseOrder\Week\Master Files\[IGST Master.xlsx]DBF'!$A:$B,2,FALSE),
   "Error")),
"Scan=0")</f>
        <v/>
      </c>
      <c r="B50">
        <f>IF(ORDER!O56&gt;0,
 IF(ORDER!$D$1="SGST",
 VLOOKUP(H50,'C:\C-BIA\PurchaseOrder\Week\Master Files\[SGST Master.xlsx]DBF'!$A:$C,3,FALSE),
   IF(ORDER!$D$1="IGST",
   VLOOKUP(H50,'C:\C-BIA\PurchaseOrder\Week\Master Files\[IGST Master.xlsx]DBF'!$A:$C,3,FALSE),
   "Error")),
"")</f>
        <v/>
      </c>
      <c r="C50">
        <f>ORDER!L4</f>
        <v/>
      </c>
      <c r="D50">
        <f>ORDER!A5</f>
        <v/>
      </c>
      <c r="E50" t="n">
        <v>0</v>
      </c>
      <c r="F50">
        <f>ORDER!C5</f>
        <v/>
      </c>
      <c r="G50">
        <f>IF(ORDER!O56&gt;0,
 IF(ORDER!$D$1="SGST",
 VLOOKUP(H50,'C:\C-BIA\PurchaseOrder\Week\Master Files\[SGST Master.xlsx]DBF'!$A:$H,8,FALSE),
   IF(ORDER!$D$1="IGST",
   VLOOKUP(H50,'C:\C-BIA\PurchaseOrder\Week\Master Files\[IGST Master.xlsx]DBF'!$A:$H,8,FALSE),
   "Error")),
"")</f>
        <v/>
      </c>
      <c r="H50">
        <f>ORDER!D56</f>
        <v/>
      </c>
      <c r="I50">
        <f>IF(ORDER!O56&gt;0,
 IF(ORDER!$D$1="SGST",
 VLOOKUP(H50,'C:\C-BIA\PurchaseOrder\Week\Master Files\[SGST Master.xlsx]DBF'!$A:$J,10,FALSE),
   IF(ORDER!$D$1="IGST",
   VLOOKUP(H50,'C:\C-BIA\PurchaseOrder\Week\Master Files\[IGST Master.xlsx]DBF'!$A:$J,10,FALSE),
   "Error")),
"")</f>
        <v/>
      </c>
      <c r="J50">
        <f>SUMIF(ORDER!$D$8:$D$22298,DBF!$H50,ORDER!$G$8:$G$22298)</f>
        <v/>
      </c>
      <c r="K50">
        <f>VLOOKUP($H50,ORDER!D:H,5,FALSE)</f>
        <v/>
      </c>
      <c r="L50">
        <f>ROUND(J50*K50,2)</f>
        <v/>
      </c>
      <c r="M50">
        <f>IF(ORDER!O56&gt;0,
 IF(ORDER!$D$1="SGST",
 VLOOKUP(H50,'C:\C-BIA\PurchaseOrder\Week\Master Files\[SGST Master.xlsx]DBF'!$A:$N,14,FALSE),
   IF(ORDER!$D$1="IGST",
   VLOOKUP(H50,'C:\C-BIA\PurchaseOrder\Week\Master Files\[IGST Master.xlsx]DBF'!$A:$N,14,FALSE),
   "Error")),
"")</f>
        <v/>
      </c>
      <c r="N50">
        <f>ROUND(L50*M50/100,2)</f>
        <v/>
      </c>
      <c r="O50">
        <f>L50-N50</f>
        <v/>
      </c>
      <c r="P50">
        <f>IF(R50="Corsetry",IF(IFERROR((O50/J50),0)&lt;1000,"CC Sales- Corsetry-Wholesale - IGST 5%","CC Sales- Corsetry-Wholesale - IGST 12%"))</f>
        <v/>
      </c>
      <c r="Q50">
        <f>IF(ORDER!O56&gt;0,
 IF(ORDER!$D$1="SGST",
 VLOOKUP(H50,'C:\C-BIA\PurchaseOrder\Week\Master Files\[SGST Master.xlsx]DBF'!$A:$R,18,FALSE),
   IF(ORDER!$D$1="IGST",
   VLOOKUP(H50,'C:\C-BIA\PurchaseOrder\Week\Master Files\[IGST Master.xlsx]DBF'!$A:$R,18,FALSE),
   "Error")),
"")</f>
        <v/>
      </c>
      <c r="R50">
        <f>IF(ORDER!O56&gt;0,
 IF(ORDER!$D$1="SGST",
 VLOOKUP(H50,'C:\C-BIA\PurchaseOrder\Week\Master Files\[SGST Master.xlsx]DBF'!$A:$S,19,FALSE),
   IF(ORDER!$D$1="IGST",
   VLOOKUP(H50,'C:\C-BIA\PurchaseOrder\Week\Master Files\[IGST Master.xlsx]DBF'!$A:$S,19,FALSE),
   "Error")),
"")</f>
        <v/>
      </c>
      <c r="S50">
        <f>IF(ORDER!O56&gt;0,
 IF(ORDER!$D$1="SGST",
 VLOOKUP(H50,'C:\C-BIA\PurchaseOrder\Week\Master Files\[SGST Master.xlsx]DBF'!$A:$T,20,FALSE),
   IF(ORDER!$D$1="IGST",
   VLOOKUP(H50,'C:\C-BIA\PurchaseOrder\Week\Master Files\[IGST Master.xlsx]DBF'!$A:$T,20,FALSE),
   "Error")),
"")</f>
        <v/>
      </c>
      <c r="T50">
        <f>IF(ORDER!O56&gt;0,
 IF(ORDER!$D$1="SGST",
 VLOOKUP(H50,'C:\C-BIA\PurchaseOrder\Week\Master Files\[SGST Master.xlsx]DBF'!$A:$U,21,FALSE),
   IF(ORDER!$D$1="IGST",
   VLOOKUP(H50,'C:\C-BIA\PurchaseOrder\Week\Master Files\[IGST Master.xlsx]DBF'!$A:$U,21,FALSE),
   "Error")),
"")</f>
        <v/>
      </c>
      <c r="U50">
        <f>IF(ORDER!O56&gt;0,
 IF(ORDER!$D$1="SGST",
 VLOOKUP(H50,'C:\C-BIA\PurchaseOrder\Week\Master Files\[SGST Master.xlsx]DBF'!$A:$V,22,FALSE),
   IF(ORDER!$D$1="IGST",
   VLOOKUP(H50,'C:\C-BIA\PurchaseOrder\Week\Master Files\[IGST Master.xlsx]DBF'!$A:$V,22,FALSE),
   "Error")),
"")</f>
        <v/>
      </c>
      <c r="V50">
        <f>IF(ORDER!O56&gt;0,
 IF(ORDER!$D$1="SGST",
 VLOOKUP(H50,'C:\C-BIA\PurchaseOrder\Week\Master Files\[SGST Master.xlsx]DBF'!$A:$W,23,FALSE),
   IF(ORDER!$D$1="IGST",
   VLOOKUP(H50,'C:\C-BIA\PurchaseOrder\Week\Master Files\[IGST Master.xlsx]DBF'!$A:$W,23,FALSE),
   "Error")),
"")</f>
        <v/>
      </c>
      <c r="W50">
        <f>IF(ORDER!O56&gt;0,
 IF(ORDER!$D$1="SGST",
 VLOOKUP(H50,'C:\C-BIA\PurchaseOrder\Week\Master Files\[SGST Master.xlsx]DBF'!$A:$X,24,FALSE),
   IF(ORDER!$D$1="IGST",
   VLOOKUP(H50,'C:\C-BIA\PurchaseOrder\Week\Master Files\[IGST Master.xlsx]DBF'!$A:$X,24,FALSE),
   "Error")),
"")</f>
        <v/>
      </c>
      <c r="X50">
        <f>IF(ORDER!O56&gt;0,
 IF(ORDER!$D$1="SGST",
 VLOOKUP(H50,'C:\C-BIA\PurchaseOrder\Week\Master Files\[SGST Master.xlsx]DBF'!$A:$Y,25,FALSE),
   IF(ORDER!$D$1="IGST",
   VLOOKUP(H50,'C:\C-BIA\PurchaseOrder\Week\Master Files\[IGST Master.xlsx]DBF'!$A:$Y,25,FALSE),
   "Error")),
"")</f>
        <v/>
      </c>
      <c r="Y50">
        <f>+O50</f>
        <v/>
      </c>
      <c r="Z50">
        <f>+J50</f>
        <v/>
      </c>
      <c r="AA50">
        <f>IF(ORDER!O56&gt;0,
 IF(ORDER!$D$1="SGST",
 VLOOKUP(H50,'C:\C-BIA\PurchaseOrder\Week\Master Files\[SGST Master.xlsx]DBF'!$A:$AB,28,FALSE),
   IF(ORDER!$D$1="IGST",
   VLOOKUP(H50,'C:\C-BIA\PurchaseOrder\Week\Master Files\[IGST Master.xlsx]DBF'!$A:$AB,28,FALSE),
   "Error")),
"")</f>
        <v/>
      </c>
      <c r="AB50">
        <f>IF(ORDER!O56&gt;0,
 IF(ORDER!$D$1="SGST",
 VLOOKUP(H50,'C:\C-BIA\PurchaseOrder\Week\Master Files\[SGST Master.xlsx]DBF'!$A:$AC,29,FALSE),
   IF(ORDER!$D$1="IGST",
   VLOOKUP(H50,'C:\C-BIA\PurchaseOrder\Week\Master Files\[IGST Master.xlsx]DBF'!$A:$AC,29,FALSE),
   "Error")),
"")</f>
        <v/>
      </c>
      <c r="AC50">
        <f>ROUND(Y50*AB50/100,2)</f>
        <v/>
      </c>
      <c r="AD50">
        <f>ROUND(SUM(Y50,0)-AC50,2)</f>
        <v/>
      </c>
      <c r="AE50" t="inlineStr"/>
      <c r="AF50" t="inlineStr"/>
      <c r="AG50" t="inlineStr"/>
      <c r="AH50" t="inlineStr"/>
      <c r="AI50" t="inlineStr"/>
      <c r="AJ50" t="inlineStr"/>
      <c r="AK50">
        <f>IF(RIGHT(P50,2)="5%","Output IGST - 5% - Tamilnadu","Output IGST - 12% - Tamilnadu")</f>
        <v/>
      </c>
      <c r="AL50">
        <f>IF(AK50="Output IGST - 12% - TamilNadu",12,5)</f>
        <v/>
      </c>
      <c r="AM50">
        <f>ROUND(SUM(AD50*AL50/100,0),2)</f>
        <v/>
      </c>
      <c r="AN50">
        <f>+AP50</f>
        <v/>
      </c>
      <c r="AO50" t="n">
        <v>0</v>
      </c>
      <c r="AP50">
        <f>+(Y50-AC50)+AM50</f>
        <v/>
      </c>
      <c r="AQ50">
        <f>IF(ORDER!O56&gt;0,
 IF(ORDER!$D$1="SGST",
 VLOOKUP(H50,'C:\C-BIA\PurchaseOrder\Week\Master Files\[SGST Master.xlsx]DBF'!$A:$AR,44,FALSE),
   IF(ORDER!$D$1="IGST",
   VLOOKUP(H50,'C:\C-BIA\PurchaseOrder\Week\Master Files\[IGST Master.xlsx]DBF'!$A:$AR,44,FALSE),
   "Error")),
"")</f>
        <v/>
      </c>
      <c r="AR50">
        <f>B50</f>
        <v/>
      </c>
      <c r="AS50">
        <f>AN50</f>
        <v/>
      </c>
      <c r="AT50">
        <f>CONCATENATE($B$2," ",$C$2," ","QTY",  " ", $Z$2)</f>
        <v/>
      </c>
      <c r="AU50">
        <f>IF(ORDER!O56&gt;0,
 IF(ORDER!$D$1="SGST",
 VLOOKUP(H50,'C:\C-BIA\PurchaseOrder\Week\Master Files\[SGST Master.xlsx]DBF'!$A:$AV,48,FALSE),
   IF(ORDER!$D$1="IGST",
   VLOOKUP(H50,'C:\C-BIA\PurchaseOrder\Week\Master Files\[IGST Master.xlsx]DBF'!$A:$AV,48,FALSE),
   "Error")),
"")</f>
        <v/>
      </c>
      <c r="AV50">
        <f>IF(ORDER!O56&gt;0,
 IF(ORDER!$D$1="SGST",
 VLOOKUP(H50,'C:\C-BIA\PurchaseOrder\Week\Master Files\[SGST Master.xlsx]DBF'!$A:$AW,49,FALSE),
   IF(ORDER!$D$1="IGST",
   VLOOKUP(H50,'C:\C-BIA\PurchaseOrder\Week\Master Files\[IGST Master.xlsx]DBF'!$A:$AW,49,FALSE),
   "Error")),
"")</f>
        <v/>
      </c>
      <c r="AW50">
        <f>IF(ORDER!O56&gt;0,
 IF(ORDER!$D$1="SGST",
 VLOOKUP(H50,'C:\C-BIA\PurchaseOrder\Week\Master Files\[SGST Master.xlsx]DBF'!$A:$AX,50,FALSE),
   IF(ORDER!$D$1="IGST",
   VLOOKUP(H50,'C:\C-BIA\PurchaseOrder\Week\Master Files\[IGST Master.xlsx]DBF'!$A:$AX,50,FALSE),
   "Error")),
"")</f>
        <v/>
      </c>
      <c r="AX50">
        <f>ORDER!B5</f>
        <v/>
      </c>
      <c r="AY50">
        <f>ORDER!L4</f>
        <v/>
      </c>
      <c r="AZ50">
        <f>IF(ORDER!O56&gt;0,
 IF(ORDER!$D$1="SGST",
 VLOOKUP(H50,'C:\C-BIA\PurchaseOrder\Week\Master Files\[SGST Master.xlsx]DBF'!$A:$BA,53,FALSE),
   IF(ORDER!$D$1="IGST",
   VLOOKUP(H50,'C:\C-BIA\PurchaseOrder\Week\Master Files\[IGST Master.xlsx]DBF'!$A:$BA,53,FALSE),
   "Error")),
"")</f>
        <v/>
      </c>
      <c r="BA50">
        <f>IF(ORDER!O56&gt;0,
 IF(ORDER!$D$1="SGST",
 VLOOKUP(H50,'C:\C-BIA\PurchaseOrder\Week\Master Files\[SGST Master.xlsx]DBF'!$A:$BB,54,FALSE),
   IF(ORDER!$D$1="IGST",
   VLOOKUP(H50,'C:\C-BIA\PurchaseOrder\Week\Master Files\[IGST Master.xlsx]DBF'!$A:$BB,54,FALSE),
   "Error")),
"")</f>
        <v/>
      </c>
      <c r="BB50">
        <f>IF(ORDER!O56&gt;0,
 IF(ORDER!$D$1="SGST",
 VLOOKUP(H50,'C:\C-BIA\PurchaseOrder\Week\Master Files\[SGST Master.xlsx]DBF'!$A:$BC,55,FALSE),
   IF(ORDER!$D$1="IGST",
   VLOOKUP(H50,'C:\C-BIA\PurchaseOrder\Week\Master Files\[IGST Master.xlsx]DBF'!$A:$BC,55,FALSE),
   "Error")),
"")</f>
        <v/>
      </c>
      <c r="BC50">
        <f>IF(ORDER!O56&gt;0,
 IF(ORDER!$D$1="SGST",
 VLOOKUP(H50,'C:\C-BIA\PurchaseOrder\Week\Master Files\[SGST Master.xlsx]DBF'!$A:$BD,56,FALSE),
   IF(ORDER!$D$1="IGST",
   VLOOKUP(H50,'C:\C-BIA\PurchaseOrder\Week\Master Files\[IGST Master.xlsx]DBF'!$A:$BD,56,FALSE),
   "Error")),
"")</f>
        <v/>
      </c>
      <c r="BD50">
        <f>IF(ORDER!O56&gt;0,
 IF(ORDER!$D$1="SGST",
 VLOOKUP(H50,'C:\C-BIA\PurchaseOrder\Week\Master Files\[SGST Master.xlsx]DBF'!$A:$BE,57,FALSE),
   IF(ORDER!$D$1="IGST",
   VLOOKUP(H50,'C:\C-BIA\PurchaseOrder\Week\Master Files\[IGST Master.xlsx]DBF'!$A:$BE,57,FALSE),
   "Error")),
"")</f>
        <v/>
      </c>
    </row>
    <row r="51">
      <c r="A51">
        <f>IF(ORDER!O57&gt;0,
 IF(ORDER!$D$1="SGST",
 VLOOKUP(H51,'C:\C-BIA\PurchaseOrder\Week\Master Files\[SGST Master.xlsx]DBF'!$A:$B,2,FALSE),
   IF(ORDER!$D$1="IGST",
   VLOOKUP(H51,'C:\C-BIA\PurchaseOrder\Week\Master Files\[IGST Master.xlsx]DBF'!$A:$B,2,FALSE),
   "Error")),
"Scan=0")</f>
        <v/>
      </c>
      <c r="B51">
        <f>IF(ORDER!O57&gt;0,
 IF(ORDER!$D$1="SGST",
 VLOOKUP(H51,'C:\C-BIA\PurchaseOrder\Week\Master Files\[SGST Master.xlsx]DBF'!$A:$C,3,FALSE),
   IF(ORDER!$D$1="IGST",
   VLOOKUP(H51,'C:\C-BIA\PurchaseOrder\Week\Master Files\[IGST Master.xlsx]DBF'!$A:$C,3,FALSE),
   "Error")),
"")</f>
        <v/>
      </c>
      <c r="C51">
        <f>ORDER!L4</f>
        <v/>
      </c>
      <c r="D51">
        <f>ORDER!A5</f>
        <v/>
      </c>
      <c r="E51" t="n">
        <v>0</v>
      </c>
      <c r="F51">
        <f>ORDER!C5</f>
        <v/>
      </c>
      <c r="G51">
        <f>IF(ORDER!O57&gt;0,
 IF(ORDER!$D$1="SGST",
 VLOOKUP(H51,'C:\C-BIA\PurchaseOrder\Week\Master Files\[SGST Master.xlsx]DBF'!$A:$H,8,FALSE),
   IF(ORDER!$D$1="IGST",
   VLOOKUP(H51,'C:\C-BIA\PurchaseOrder\Week\Master Files\[IGST Master.xlsx]DBF'!$A:$H,8,FALSE),
   "Error")),
"")</f>
        <v/>
      </c>
      <c r="H51">
        <f>ORDER!D57</f>
        <v/>
      </c>
      <c r="I51">
        <f>IF(ORDER!O57&gt;0,
 IF(ORDER!$D$1="SGST",
 VLOOKUP(H51,'C:\C-BIA\PurchaseOrder\Week\Master Files\[SGST Master.xlsx]DBF'!$A:$J,10,FALSE),
   IF(ORDER!$D$1="IGST",
   VLOOKUP(H51,'C:\C-BIA\PurchaseOrder\Week\Master Files\[IGST Master.xlsx]DBF'!$A:$J,10,FALSE),
   "Error")),
"")</f>
        <v/>
      </c>
      <c r="J51">
        <f>SUMIF(ORDER!$D$8:$D$22298,DBF!$H51,ORDER!$G$8:$G$22298)</f>
        <v/>
      </c>
      <c r="K51">
        <f>VLOOKUP($H51,ORDER!D:H,5,FALSE)</f>
        <v/>
      </c>
      <c r="L51">
        <f>ROUND(J51*K51,2)</f>
        <v/>
      </c>
      <c r="M51">
        <f>IF(ORDER!O57&gt;0,
 IF(ORDER!$D$1="SGST",
 VLOOKUP(H51,'C:\C-BIA\PurchaseOrder\Week\Master Files\[SGST Master.xlsx]DBF'!$A:$N,14,FALSE),
   IF(ORDER!$D$1="IGST",
   VLOOKUP(H51,'C:\C-BIA\PurchaseOrder\Week\Master Files\[IGST Master.xlsx]DBF'!$A:$N,14,FALSE),
   "Error")),
"")</f>
        <v/>
      </c>
      <c r="N51">
        <f>ROUND(L51*M51/100,2)</f>
        <v/>
      </c>
      <c r="O51">
        <f>L51-N51</f>
        <v/>
      </c>
      <c r="P51">
        <f>IF(R51="Corsetry",IF(IFERROR((O51/J51),0)&lt;1000,"CC Sales- Corsetry-Wholesale - IGST 5%","CC Sales- Corsetry-Wholesale - IGST 12%"))</f>
        <v/>
      </c>
      <c r="Q51">
        <f>IF(ORDER!O57&gt;0,
 IF(ORDER!$D$1="SGST",
 VLOOKUP(H51,'C:\C-BIA\PurchaseOrder\Week\Master Files\[SGST Master.xlsx]DBF'!$A:$R,18,FALSE),
   IF(ORDER!$D$1="IGST",
   VLOOKUP(H51,'C:\C-BIA\PurchaseOrder\Week\Master Files\[IGST Master.xlsx]DBF'!$A:$R,18,FALSE),
   "Error")),
"")</f>
        <v/>
      </c>
      <c r="R51">
        <f>IF(ORDER!O57&gt;0,
 IF(ORDER!$D$1="SGST",
 VLOOKUP(H51,'C:\C-BIA\PurchaseOrder\Week\Master Files\[SGST Master.xlsx]DBF'!$A:$S,19,FALSE),
   IF(ORDER!$D$1="IGST",
   VLOOKUP(H51,'C:\C-BIA\PurchaseOrder\Week\Master Files\[IGST Master.xlsx]DBF'!$A:$S,19,FALSE),
   "Error")),
"")</f>
        <v/>
      </c>
      <c r="S51">
        <f>IF(ORDER!O57&gt;0,
 IF(ORDER!$D$1="SGST",
 VLOOKUP(H51,'C:\C-BIA\PurchaseOrder\Week\Master Files\[SGST Master.xlsx]DBF'!$A:$T,20,FALSE),
   IF(ORDER!$D$1="IGST",
   VLOOKUP(H51,'C:\C-BIA\PurchaseOrder\Week\Master Files\[IGST Master.xlsx]DBF'!$A:$T,20,FALSE),
   "Error")),
"")</f>
        <v/>
      </c>
      <c r="T51">
        <f>IF(ORDER!O57&gt;0,
 IF(ORDER!$D$1="SGST",
 VLOOKUP(H51,'C:\C-BIA\PurchaseOrder\Week\Master Files\[SGST Master.xlsx]DBF'!$A:$U,21,FALSE),
   IF(ORDER!$D$1="IGST",
   VLOOKUP(H51,'C:\C-BIA\PurchaseOrder\Week\Master Files\[IGST Master.xlsx]DBF'!$A:$U,21,FALSE),
   "Error")),
"")</f>
        <v/>
      </c>
      <c r="U51">
        <f>IF(ORDER!O57&gt;0,
 IF(ORDER!$D$1="SGST",
 VLOOKUP(H51,'C:\C-BIA\PurchaseOrder\Week\Master Files\[SGST Master.xlsx]DBF'!$A:$V,22,FALSE),
   IF(ORDER!$D$1="IGST",
   VLOOKUP(H51,'C:\C-BIA\PurchaseOrder\Week\Master Files\[IGST Master.xlsx]DBF'!$A:$V,22,FALSE),
   "Error")),
"")</f>
        <v/>
      </c>
      <c r="V51">
        <f>IF(ORDER!O57&gt;0,
 IF(ORDER!$D$1="SGST",
 VLOOKUP(H51,'C:\C-BIA\PurchaseOrder\Week\Master Files\[SGST Master.xlsx]DBF'!$A:$W,23,FALSE),
   IF(ORDER!$D$1="IGST",
   VLOOKUP(H51,'C:\C-BIA\PurchaseOrder\Week\Master Files\[IGST Master.xlsx]DBF'!$A:$W,23,FALSE),
   "Error")),
"")</f>
        <v/>
      </c>
      <c r="W51">
        <f>IF(ORDER!O57&gt;0,
 IF(ORDER!$D$1="SGST",
 VLOOKUP(H51,'C:\C-BIA\PurchaseOrder\Week\Master Files\[SGST Master.xlsx]DBF'!$A:$X,24,FALSE),
   IF(ORDER!$D$1="IGST",
   VLOOKUP(H51,'C:\C-BIA\PurchaseOrder\Week\Master Files\[IGST Master.xlsx]DBF'!$A:$X,24,FALSE),
   "Error")),
"")</f>
        <v/>
      </c>
      <c r="X51">
        <f>IF(ORDER!O57&gt;0,
 IF(ORDER!$D$1="SGST",
 VLOOKUP(H51,'C:\C-BIA\PurchaseOrder\Week\Master Files\[SGST Master.xlsx]DBF'!$A:$Y,25,FALSE),
   IF(ORDER!$D$1="IGST",
   VLOOKUP(H51,'C:\C-BIA\PurchaseOrder\Week\Master Files\[IGST Master.xlsx]DBF'!$A:$Y,25,FALSE),
   "Error")),
"")</f>
        <v/>
      </c>
      <c r="Y51">
        <f>+O51</f>
        <v/>
      </c>
      <c r="Z51">
        <f>+J51</f>
        <v/>
      </c>
      <c r="AA51">
        <f>IF(ORDER!O57&gt;0,
 IF(ORDER!$D$1="SGST",
 VLOOKUP(H51,'C:\C-BIA\PurchaseOrder\Week\Master Files\[SGST Master.xlsx]DBF'!$A:$AB,28,FALSE),
   IF(ORDER!$D$1="IGST",
   VLOOKUP(H51,'C:\C-BIA\PurchaseOrder\Week\Master Files\[IGST Master.xlsx]DBF'!$A:$AB,28,FALSE),
   "Error")),
"")</f>
        <v/>
      </c>
      <c r="AB51">
        <f>IF(ORDER!O57&gt;0,
 IF(ORDER!$D$1="SGST",
 VLOOKUP(H51,'C:\C-BIA\PurchaseOrder\Week\Master Files\[SGST Master.xlsx]DBF'!$A:$AC,29,FALSE),
   IF(ORDER!$D$1="IGST",
   VLOOKUP(H51,'C:\C-BIA\PurchaseOrder\Week\Master Files\[IGST Master.xlsx]DBF'!$A:$AC,29,FALSE),
   "Error")),
"")</f>
        <v/>
      </c>
      <c r="AC51">
        <f>ROUND(Y51*AB51/100,2)</f>
        <v/>
      </c>
      <c r="AD51">
        <f>ROUND(SUM(Y51,0)-AC51,2)</f>
        <v/>
      </c>
      <c r="AE51" t="inlineStr"/>
      <c r="AF51" t="inlineStr"/>
      <c r="AG51" t="inlineStr"/>
      <c r="AH51" t="inlineStr"/>
      <c r="AI51" t="inlineStr"/>
      <c r="AJ51" t="inlineStr"/>
      <c r="AK51">
        <f>IF(RIGHT(P51,2)="5%","Output IGST - 5% - Tamilnadu","Output IGST - 12% - Tamilnadu")</f>
        <v/>
      </c>
      <c r="AL51">
        <f>IF(AK51="Output IGST - 12% - TamilNadu",12,5)</f>
        <v/>
      </c>
      <c r="AM51">
        <f>ROUND(SUM(AD51*AL51/100,0),2)</f>
        <v/>
      </c>
      <c r="AN51">
        <f>+AP51</f>
        <v/>
      </c>
      <c r="AO51" t="n">
        <v>0</v>
      </c>
      <c r="AP51">
        <f>+(Y51-AC51)+AM51</f>
        <v/>
      </c>
      <c r="AQ51">
        <f>IF(ORDER!O57&gt;0,
 IF(ORDER!$D$1="SGST",
 VLOOKUP(H51,'C:\C-BIA\PurchaseOrder\Week\Master Files\[SGST Master.xlsx]DBF'!$A:$AR,44,FALSE),
   IF(ORDER!$D$1="IGST",
   VLOOKUP(H51,'C:\C-BIA\PurchaseOrder\Week\Master Files\[IGST Master.xlsx]DBF'!$A:$AR,44,FALSE),
   "Error")),
"")</f>
        <v/>
      </c>
      <c r="AR51">
        <f>B51</f>
        <v/>
      </c>
      <c r="AS51">
        <f>AN51</f>
        <v/>
      </c>
      <c r="AT51">
        <f>CONCATENATE($B$2," ",$C$2," ","QTY",  " ", $Z$2)</f>
        <v/>
      </c>
      <c r="AU51">
        <f>IF(ORDER!O57&gt;0,
 IF(ORDER!$D$1="SGST",
 VLOOKUP(H51,'C:\C-BIA\PurchaseOrder\Week\Master Files\[SGST Master.xlsx]DBF'!$A:$AV,48,FALSE),
   IF(ORDER!$D$1="IGST",
   VLOOKUP(H51,'C:\C-BIA\PurchaseOrder\Week\Master Files\[IGST Master.xlsx]DBF'!$A:$AV,48,FALSE),
   "Error")),
"")</f>
        <v/>
      </c>
      <c r="AV51">
        <f>IF(ORDER!O57&gt;0,
 IF(ORDER!$D$1="SGST",
 VLOOKUP(H51,'C:\C-BIA\PurchaseOrder\Week\Master Files\[SGST Master.xlsx]DBF'!$A:$AW,49,FALSE),
   IF(ORDER!$D$1="IGST",
   VLOOKUP(H51,'C:\C-BIA\PurchaseOrder\Week\Master Files\[IGST Master.xlsx]DBF'!$A:$AW,49,FALSE),
   "Error")),
"")</f>
        <v/>
      </c>
      <c r="AW51">
        <f>IF(ORDER!O57&gt;0,
 IF(ORDER!$D$1="SGST",
 VLOOKUP(H51,'C:\C-BIA\PurchaseOrder\Week\Master Files\[SGST Master.xlsx]DBF'!$A:$AX,50,FALSE),
   IF(ORDER!$D$1="IGST",
   VLOOKUP(H51,'C:\C-BIA\PurchaseOrder\Week\Master Files\[IGST Master.xlsx]DBF'!$A:$AX,50,FALSE),
   "Error")),
"")</f>
        <v/>
      </c>
      <c r="AX51">
        <f>ORDER!B5</f>
        <v/>
      </c>
      <c r="AY51">
        <f>ORDER!L4</f>
        <v/>
      </c>
      <c r="AZ51">
        <f>IF(ORDER!O57&gt;0,
 IF(ORDER!$D$1="SGST",
 VLOOKUP(H51,'C:\C-BIA\PurchaseOrder\Week\Master Files\[SGST Master.xlsx]DBF'!$A:$BA,53,FALSE),
   IF(ORDER!$D$1="IGST",
   VLOOKUP(H51,'C:\C-BIA\PurchaseOrder\Week\Master Files\[IGST Master.xlsx]DBF'!$A:$BA,53,FALSE),
   "Error")),
"")</f>
        <v/>
      </c>
      <c r="BA51">
        <f>IF(ORDER!O57&gt;0,
 IF(ORDER!$D$1="SGST",
 VLOOKUP(H51,'C:\C-BIA\PurchaseOrder\Week\Master Files\[SGST Master.xlsx]DBF'!$A:$BB,54,FALSE),
   IF(ORDER!$D$1="IGST",
   VLOOKUP(H51,'C:\C-BIA\PurchaseOrder\Week\Master Files\[IGST Master.xlsx]DBF'!$A:$BB,54,FALSE),
   "Error")),
"")</f>
        <v/>
      </c>
      <c r="BB51">
        <f>IF(ORDER!O57&gt;0,
 IF(ORDER!$D$1="SGST",
 VLOOKUP(H51,'C:\C-BIA\PurchaseOrder\Week\Master Files\[SGST Master.xlsx]DBF'!$A:$BC,55,FALSE),
   IF(ORDER!$D$1="IGST",
   VLOOKUP(H51,'C:\C-BIA\PurchaseOrder\Week\Master Files\[IGST Master.xlsx]DBF'!$A:$BC,55,FALSE),
   "Error")),
"")</f>
        <v/>
      </c>
      <c r="BC51">
        <f>IF(ORDER!O57&gt;0,
 IF(ORDER!$D$1="SGST",
 VLOOKUP(H51,'C:\C-BIA\PurchaseOrder\Week\Master Files\[SGST Master.xlsx]DBF'!$A:$BD,56,FALSE),
   IF(ORDER!$D$1="IGST",
   VLOOKUP(H51,'C:\C-BIA\PurchaseOrder\Week\Master Files\[IGST Master.xlsx]DBF'!$A:$BD,56,FALSE),
   "Error")),
"")</f>
        <v/>
      </c>
      <c r="BD51">
        <f>IF(ORDER!O57&gt;0,
 IF(ORDER!$D$1="SGST",
 VLOOKUP(H51,'C:\C-BIA\PurchaseOrder\Week\Master Files\[SGST Master.xlsx]DBF'!$A:$BE,57,FALSE),
   IF(ORDER!$D$1="IGST",
   VLOOKUP(H51,'C:\C-BIA\PurchaseOrder\Week\Master Files\[IGST Master.xlsx]DBF'!$A:$BE,57,FALSE),
   "Error")),
"")</f>
        <v/>
      </c>
    </row>
    <row r="52">
      <c r="A52">
        <f>IF(ORDER!O58&gt;0,
 IF(ORDER!$D$1="SGST",
 VLOOKUP(H52,'C:\C-BIA\PurchaseOrder\Week\Master Files\[SGST Master.xlsx]DBF'!$A:$B,2,FALSE),
   IF(ORDER!$D$1="IGST",
   VLOOKUP(H52,'C:\C-BIA\PurchaseOrder\Week\Master Files\[IGST Master.xlsx]DBF'!$A:$B,2,FALSE),
   "Error")),
"Scan=0")</f>
        <v/>
      </c>
      <c r="B52">
        <f>IF(ORDER!O58&gt;0,
 IF(ORDER!$D$1="SGST",
 VLOOKUP(H52,'C:\C-BIA\PurchaseOrder\Week\Master Files\[SGST Master.xlsx]DBF'!$A:$C,3,FALSE),
   IF(ORDER!$D$1="IGST",
   VLOOKUP(H52,'C:\C-BIA\PurchaseOrder\Week\Master Files\[IGST Master.xlsx]DBF'!$A:$C,3,FALSE),
   "Error")),
"")</f>
        <v/>
      </c>
      <c r="C52">
        <f>ORDER!L4</f>
        <v/>
      </c>
      <c r="D52">
        <f>ORDER!A5</f>
        <v/>
      </c>
      <c r="E52" t="n">
        <v>0</v>
      </c>
      <c r="F52">
        <f>ORDER!C5</f>
        <v/>
      </c>
      <c r="G52">
        <f>IF(ORDER!O58&gt;0,
 IF(ORDER!$D$1="SGST",
 VLOOKUP(H52,'C:\C-BIA\PurchaseOrder\Week\Master Files\[SGST Master.xlsx]DBF'!$A:$H,8,FALSE),
   IF(ORDER!$D$1="IGST",
   VLOOKUP(H52,'C:\C-BIA\PurchaseOrder\Week\Master Files\[IGST Master.xlsx]DBF'!$A:$H,8,FALSE),
   "Error")),
"")</f>
        <v/>
      </c>
      <c r="H52">
        <f>ORDER!D58</f>
        <v/>
      </c>
      <c r="I52">
        <f>IF(ORDER!O58&gt;0,
 IF(ORDER!$D$1="SGST",
 VLOOKUP(H52,'C:\C-BIA\PurchaseOrder\Week\Master Files\[SGST Master.xlsx]DBF'!$A:$J,10,FALSE),
   IF(ORDER!$D$1="IGST",
   VLOOKUP(H52,'C:\C-BIA\PurchaseOrder\Week\Master Files\[IGST Master.xlsx]DBF'!$A:$J,10,FALSE),
   "Error")),
"")</f>
        <v/>
      </c>
      <c r="J52">
        <f>SUMIF(ORDER!$D$8:$D$22298,DBF!$H52,ORDER!$G$8:$G$22298)</f>
        <v/>
      </c>
      <c r="K52">
        <f>VLOOKUP($H52,ORDER!D:H,5,FALSE)</f>
        <v/>
      </c>
      <c r="L52">
        <f>ROUND(J52*K52,2)</f>
        <v/>
      </c>
      <c r="M52">
        <f>IF(ORDER!O58&gt;0,
 IF(ORDER!$D$1="SGST",
 VLOOKUP(H52,'C:\C-BIA\PurchaseOrder\Week\Master Files\[SGST Master.xlsx]DBF'!$A:$N,14,FALSE),
   IF(ORDER!$D$1="IGST",
   VLOOKUP(H52,'C:\C-BIA\PurchaseOrder\Week\Master Files\[IGST Master.xlsx]DBF'!$A:$N,14,FALSE),
   "Error")),
"")</f>
        <v/>
      </c>
      <c r="N52">
        <f>ROUND(L52*M52/100,2)</f>
        <v/>
      </c>
      <c r="O52">
        <f>L52-N52</f>
        <v/>
      </c>
      <c r="P52">
        <f>IF(R52="Corsetry",IF(IFERROR((O52/J52),0)&lt;1000,"CC Sales- Corsetry-Wholesale - IGST 5%","CC Sales- Corsetry-Wholesale - IGST 12%"))</f>
        <v/>
      </c>
      <c r="Q52">
        <f>IF(ORDER!O58&gt;0,
 IF(ORDER!$D$1="SGST",
 VLOOKUP(H52,'C:\C-BIA\PurchaseOrder\Week\Master Files\[SGST Master.xlsx]DBF'!$A:$R,18,FALSE),
   IF(ORDER!$D$1="IGST",
   VLOOKUP(H52,'C:\C-BIA\PurchaseOrder\Week\Master Files\[IGST Master.xlsx]DBF'!$A:$R,18,FALSE),
   "Error")),
"")</f>
        <v/>
      </c>
      <c r="R52">
        <f>IF(ORDER!O58&gt;0,
 IF(ORDER!$D$1="SGST",
 VLOOKUP(H52,'C:\C-BIA\PurchaseOrder\Week\Master Files\[SGST Master.xlsx]DBF'!$A:$S,19,FALSE),
   IF(ORDER!$D$1="IGST",
   VLOOKUP(H52,'C:\C-BIA\PurchaseOrder\Week\Master Files\[IGST Master.xlsx]DBF'!$A:$S,19,FALSE),
   "Error")),
"")</f>
        <v/>
      </c>
      <c r="S52">
        <f>IF(ORDER!O58&gt;0,
 IF(ORDER!$D$1="SGST",
 VLOOKUP(H52,'C:\C-BIA\PurchaseOrder\Week\Master Files\[SGST Master.xlsx]DBF'!$A:$T,20,FALSE),
   IF(ORDER!$D$1="IGST",
   VLOOKUP(H52,'C:\C-BIA\PurchaseOrder\Week\Master Files\[IGST Master.xlsx]DBF'!$A:$T,20,FALSE),
   "Error")),
"")</f>
        <v/>
      </c>
      <c r="T52">
        <f>IF(ORDER!O58&gt;0,
 IF(ORDER!$D$1="SGST",
 VLOOKUP(H52,'C:\C-BIA\PurchaseOrder\Week\Master Files\[SGST Master.xlsx]DBF'!$A:$U,21,FALSE),
   IF(ORDER!$D$1="IGST",
   VLOOKUP(H52,'C:\C-BIA\PurchaseOrder\Week\Master Files\[IGST Master.xlsx]DBF'!$A:$U,21,FALSE),
   "Error")),
"")</f>
        <v/>
      </c>
      <c r="U52">
        <f>IF(ORDER!O58&gt;0,
 IF(ORDER!$D$1="SGST",
 VLOOKUP(H52,'C:\C-BIA\PurchaseOrder\Week\Master Files\[SGST Master.xlsx]DBF'!$A:$V,22,FALSE),
   IF(ORDER!$D$1="IGST",
   VLOOKUP(H52,'C:\C-BIA\PurchaseOrder\Week\Master Files\[IGST Master.xlsx]DBF'!$A:$V,22,FALSE),
   "Error")),
"")</f>
        <v/>
      </c>
      <c r="V52">
        <f>IF(ORDER!O58&gt;0,
 IF(ORDER!$D$1="SGST",
 VLOOKUP(H52,'C:\C-BIA\PurchaseOrder\Week\Master Files\[SGST Master.xlsx]DBF'!$A:$W,23,FALSE),
   IF(ORDER!$D$1="IGST",
   VLOOKUP(H52,'C:\C-BIA\PurchaseOrder\Week\Master Files\[IGST Master.xlsx]DBF'!$A:$W,23,FALSE),
   "Error")),
"")</f>
        <v/>
      </c>
      <c r="W52">
        <f>IF(ORDER!O58&gt;0,
 IF(ORDER!$D$1="SGST",
 VLOOKUP(H52,'C:\C-BIA\PurchaseOrder\Week\Master Files\[SGST Master.xlsx]DBF'!$A:$X,24,FALSE),
   IF(ORDER!$D$1="IGST",
   VLOOKUP(H52,'C:\C-BIA\PurchaseOrder\Week\Master Files\[IGST Master.xlsx]DBF'!$A:$X,24,FALSE),
   "Error")),
"")</f>
        <v/>
      </c>
      <c r="X52">
        <f>IF(ORDER!O58&gt;0,
 IF(ORDER!$D$1="SGST",
 VLOOKUP(H52,'C:\C-BIA\PurchaseOrder\Week\Master Files\[SGST Master.xlsx]DBF'!$A:$Y,25,FALSE),
   IF(ORDER!$D$1="IGST",
   VLOOKUP(H52,'C:\C-BIA\PurchaseOrder\Week\Master Files\[IGST Master.xlsx]DBF'!$A:$Y,25,FALSE),
   "Error")),
"")</f>
        <v/>
      </c>
      <c r="Y52">
        <f>+O52</f>
        <v/>
      </c>
      <c r="Z52">
        <f>+J52</f>
        <v/>
      </c>
      <c r="AA52">
        <f>IF(ORDER!O58&gt;0,
 IF(ORDER!$D$1="SGST",
 VLOOKUP(H52,'C:\C-BIA\PurchaseOrder\Week\Master Files\[SGST Master.xlsx]DBF'!$A:$AB,28,FALSE),
   IF(ORDER!$D$1="IGST",
   VLOOKUP(H52,'C:\C-BIA\PurchaseOrder\Week\Master Files\[IGST Master.xlsx]DBF'!$A:$AB,28,FALSE),
   "Error")),
"")</f>
        <v/>
      </c>
      <c r="AB52">
        <f>IF(ORDER!O58&gt;0,
 IF(ORDER!$D$1="SGST",
 VLOOKUP(H52,'C:\C-BIA\PurchaseOrder\Week\Master Files\[SGST Master.xlsx]DBF'!$A:$AC,29,FALSE),
   IF(ORDER!$D$1="IGST",
   VLOOKUP(H52,'C:\C-BIA\PurchaseOrder\Week\Master Files\[IGST Master.xlsx]DBF'!$A:$AC,29,FALSE),
   "Error")),
"")</f>
        <v/>
      </c>
      <c r="AC52">
        <f>ROUND(Y52*AB52/100,2)</f>
        <v/>
      </c>
      <c r="AD52">
        <f>ROUND(SUM(Y52,0)-AC52,2)</f>
        <v/>
      </c>
      <c r="AE52" t="inlineStr"/>
      <c r="AF52" t="inlineStr"/>
      <c r="AG52" t="inlineStr"/>
      <c r="AH52" t="inlineStr"/>
      <c r="AI52" t="inlineStr"/>
      <c r="AJ52" t="inlineStr"/>
      <c r="AK52">
        <f>IF(RIGHT(P52,2)="5%","Output IGST - 5% - Tamilnadu","Output IGST - 12% - Tamilnadu")</f>
        <v/>
      </c>
      <c r="AL52">
        <f>IF(AK52="Output IGST - 12% - TamilNadu",12,5)</f>
        <v/>
      </c>
      <c r="AM52">
        <f>ROUND(SUM(AD52*AL52/100,0),2)</f>
        <v/>
      </c>
      <c r="AN52">
        <f>+AP52</f>
        <v/>
      </c>
      <c r="AO52" t="n">
        <v>0</v>
      </c>
      <c r="AP52">
        <f>+(Y52-AC52)+AM52</f>
        <v/>
      </c>
      <c r="AQ52">
        <f>IF(ORDER!O58&gt;0,
 IF(ORDER!$D$1="SGST",
 VLOOKUP(H52,'C:\C-BIA\PurchaseOrder\Week\Master Files\[SGST Master.xlsx]DBF'!$A:$AR,44,FALSE),
   IF(ORDER!$D$1="IGST",
   VLOOKUP(H52,'C:\C-BIA\PurchaseOrder\Week\Master Files\[IGST Master.xlsx]DBF'!$A:$AR,44,FALSE),
   "Error")),
"")</f>
        <v/>
      </c>
      <c r="AR52">
        <f>B52</f>
        <v/>
      </c>
      <c r="AS52">
        <f>AN52</f>
        <v/>
      </c>
      <c r="AT52">
        <f>CONCATENATE($B$2," ",$C$2," ","QTY",  " ", $Z$2)</f>
        <v/>
      </c>
      <c r="AU52">
        <f>IF(ORDER!O58&gt;0,
 IF(ORDER!$D$1="SGST",
 VLOOKUP(H52,'C:\C-BIA\PurchaseOrder\Week\Master Files\[SGST Master.xlsx]DBF'!$A:$AV,48,FALSE),
   IF(ORDER!$D$1="IGST",
   VLOOKUP(H52,'C:\C-BIA\PurchaseOrder\Week\Master Files\[IGST Master.xlsx]DBF'!$A:$AV,48,FALSE),
   "Error")),
"")</f>
        <v/>
      </c>
      <c r="AV52">
        <f>IF(ORDER!O58&gt;0,
 IF(ORDER!$D$1="SGST",
 VLOOKUP(H52,'C:\C-BIA\PurchaseOrder\Week\Master Files\[SGST Master.xlsx]DBF'!$A:$AW,49,FALSE),
   IF(ORDER!$D$1="IGST",
   VLOOKUP(H52,'C:\C-BIA\PurchaseOrder\Week\Master Files\[IGST Master.xlsx]DBF'!$A:$AW,49,FALSE),
   "Error")),
"")</f>
        <v/>
      </c>
      <c r="AW52">
        <f>IF(ORDER!O58&gt;0,
 IF(ORDER!$D$1="SGST",
 VLOOKUP(H52,'C:\C-BIA\PurchaseOrder\Week\Master Files\[SGST Master.xlsx]DBF'!$A:$AX,50,FALSE),
   IF(ORDER!$D$1="IGST",
   VLOOKUP(H52,'C:\C-BIA\PurchaseOrder\Week\Master Files\[IGST Master.xlsx]DBF'!$A:$AX,50,FALSE),
   "Error")),
"")</f>
        <v/>
      </c>
      <c r="AX52">
        <f>ORDER!B5</f>
        <v/>
      </c>
      <c r="AY52">
        <f>ORDER!L4</f>
        <v/>
      </c>
      <c r="AZ52">
        <f>IF(ORDER!O58&gt;0,
 IF(ORDER!$D$1="SGST",
 VLOOKUP(H52,'C:\C-BIA\PurchaseOrder\Week\Master Files\[SGST Master.xlsx]DBF'!$A:$BA,53,FALSE),
   IF(ORDER!$D$1="IGST",
   VLOOKUP(H52,'C:\C-BIA\PurchaseOrder\Week\Master Files\[IGST Master.xlsx]DBF'!$A:$BA,53,FALSE),
   "Error")),
"")</f>
        <v/>
      </c>
      <c r="BA52">
        <f>IF(ORDER!O58&gt;0,
 IF(ORDER!$D$1="SGST",
 VLOOKUP(H52,'C:\C-BIA\PurchaseOrder\Week\Master Files\[SGST Master.xlsx]DBF'!$A:$BB,54,FALSE),
   IF(ORDER!$D$1="IGST",
   VLOOKUP(H52,'C:\C-BIA\PurchaseOrder\Week\Master Files\[IGST Master.xlsx]DBF'!$A:$BB,54,FALSE),
   "Error")),
"")</f>
        <v/>
      </c>
      <c r="BB52">
        <f>IF(ORDER!O58&gt;0,
 IF(ORDER!$D$1="SGST",
 VLOOKUP(H52,'C:\C-BIA\PurchaseOrder\Week\Master Files\[SGST Master.xlsx]DBF'!$A:$BC,55,FALSE),
   IF(ORDER!$D$1="IGST",
   VLOOKUP(H52,'C:\C-BIA\PurchaseOrder\Week\Master Files\[IGST Master.xlsx]DBF'!$A:$BC,55,FALSE),
   "Error")),
"")</f>
        <v/>
      </c>
      <c r="BC52">
        <f>IF(ORDER!O58&gt;0,
 IF(ORDER!$D$1="SGST",
 VLOOKUP(H52,'C:\C-BIA\PurchaseOrder\Week\Master Files\[SGST Master.xlsx]DBF'!$A:$BD,56,FALSE),
   IF(ORDER!$D$1="IGST",
   VLOOKUP(H52,'C:\C-BIA\PurchaseOrder\Week\Master Files\[IGST Master.xlsx]DBF'!$A:$BD,56,FALSE),
   "Error")),
"")</f>
        <v/>
      </c>
      <c r="BD52">
        <f>IF(ORDER!O58&gt;0,
 IF(ORDER!$D$1="SGST",
 VLOOKUP(H52,'C:\C-BIA\PurchaseOrder\Week\Master Files\[SGST Master.xlsx]DBF'!$A:$BE,57,FALSE),
   IF(ORDER!$D$1="IGST",
   VLOOKUP(H52,'C:\C-BIA\PurchaseOrder\Week\Master Files\[IGST Master.xlsx]DBF'!$A:$BE,57,FALSE),
   "Error")),
"")</f>
        <v/>
      </c>
    </row>
    <row r="53">
      <c r="A53">
        <f>IF(ORDER!O59&gt;0,
 IF(ORDER!$D$1="SGST",
 VLOOKUP(H53,'C:\C-BIA\PurchaseOrder\Week\Master Files\[SGST Master.xlsx]DBF'!$A:$B,2,FALSE),
   IF(ORDER!$D$1="IGST",
   VLOOKUP(H53,'C:\C-BIA\PurchaseOrder\Week\Master Files\[IGST Master.xlsx]DBF'!$A:$B,2,FALSE),
   "Error")),
"Scan=0")</f>
        <v/>
      </c>
      <c r="B53">
        <f>IF(ORDER!O59&gt;0,
 IF(ORDER!$D$1="SGST",
 VLOOKUP(H53,'C:\C-BIA\PurchaseOrder\Week\Master Files\[SGST Master.xlsx]DBF'!$A:$C,3,FALSE),
   IF(ORDER!$D$1="IGST",
   VLOOKUP(H53,'C:\C-BIA\PurchaseOrder\Week\Master Files\[IGST Master.xlsx]DBF'!$A:$C,3,FALSE),
   "Error")),
"")</f>
        <v/>
      </c>
      <c r="C53">
        <f>ORDER!L4</f>
        <v/>
      </c>
      <c r="D53">
        <f>ORDER!A5</f>
        <v/>
      </c>
      <c r="E53" t="n">
        <v>0</v>
      </c>
      <c r="F53">
        <f>ORDER!C5</f>
        <v/>
      </c>
      <c r="G53">
        <f>IF(ORDER!O59&gt;0,
 IF(ORDER!$D$1="SGST",
 VLOOKUP(H53,'C:\C-BIA\PurchaseOrder\Week\Master Files\[SGST Master.xlsx]DBF'!$A:$H,8,FALSE),
   IF(ORDER!$D$1="IGST",
   VLOOKUP(H53,'C:\C-BIA\PurchaseOrder\Week\Master Files\[IGST Master.xlsx]DBF'!$A:$H,8,FALSE),
   "Error")),
"")</f>
        <v/>
      </c>
      <c r="H53">
        <f>ORDER!D59</f>
        <v/>
      </c>
      <c r="I53">
        <f>IF(ORDER!O59&gt;0,
 IF(ORDER!$D$1="SGST",
 VLOOKUP(H53,'C:\C-BIA\PurchaseOrder\Week\Master Files\[SGST Master.xlsx]DBF'!$A:$J,10,FALSE),
   IF(ORDER!$D$1="IGST",
   VLOOKUP(H53,'C:\C-BIA\PurchaseOrder\Week\Master Files\[IGST Master.xlsx]DBF'!$A:$J,10,FALSE),
   "Error")),
"")</f>
        <v/>
      </c>
      <c r="J53">
        <f>SUMIF(ORDER!$D$8:$D$22298,DBF!$H53,ORDER!$G$8:$G$22298)</f>
        <v/>
      </c>
      <c r="K53">
        <f>VLOOKUP($H53,ORDER!D:H,5,FALSE)</f>
        <v/>
      </c>
      <c r="L53">
        <f>ROUND(J53*K53,2)</f>
        <v/>
      </c>
      <c r="M53">
        <f>IF(ORDER!O59&gt;0,
 IF(ORDER!$D$1="SGST",
 VLOOKUP(H53,'C:\C-BIA\PurchaseOrder\Week\Master Files\[SGST Master.xlsx]DBF'!$A:$N,14,FALSE),
   IF(ORDER!$D$1="IGST",
   VLOOKUP(H53,'C:\C-BIA\PurchaseOrder\Week\Master Files\[IGST Master.xlsx]DBF'!$A:$N,14,FALSE),
   "Error")),
"")</f>
        <v/>
      </c>
      <c r="N53">
        <f>ROUND(L53*M53/100,2)</f>
        <v/>
      </c>
      <c r="O53">
        <f>L53-N53</f>
        <v/>
      </c>
      <c r="P53">
        <f>IF(R53="Corsetry",IF(IFERROR((O53/J53),0)&lt;1000,"CC Sales- Corsetry-Wholesale - IGST 5%","CC Sales- Corsetry-Wholesale - IGST 12%"))</f>
        <v/>
      </c>
      <c r="Q53">
        <f>IF(ORDER!O59&gt;0,
 IF(ORDER!$D$1="SGST",
 VLOOKUP(H53,'C:\C-BIA\PurchaseOrder\Week\Master Files\[SGST Master.xlsx]DBF'!$A:$R,18,FALSE),
   IF(ORDER!$D$1="IGST",
   VLOOKUP(H53,'C:\C-BIA\PurchaseOrder\Week\Master Files\[IGST Master.xlsx]DBF'!$A:$R,18,FALSE),
   "Error")),
"")</f>
        <v/>
      </c>
      <c r="R53">
        <f>IF(ORDER!O59&gt;0,
 IF(ORDER!$D$1="SGST",
 VLOOKUP(H53,'C:\C-BIA\PurchaseOrder\Week\Master Files\[SGST Master.xlsx]DBF'!$A:$S,19,FALSE),
   IF(ORDER!$D$1="IGST",
   VLOOKUP(H53,'C:\C-BIA\PurchaseOrder\Week\Master Files\[IGST Master.xlsx]DBF'!$A:$S,19,FALSE),
   "Error")),
"")</f>
        <v/>
      </c>
      <c r="S53">
        <f>IF(ORDER!O59&gt;0,
 IF(ORDER!$D$1="SGST",
 VLOOKUP(H53,'C:\C-BIA\PurchaseOrder\Week\Master Files\[SGST Master.xlsx]DBF'!$A:$T,20,FALSE),
   IF(ORDER!$D$1="IGST",
   VLOOKUP(H53,'C:\C-BIA\PurchaseOrder\Week\Master Files\[IGST Master.xlsx]DBF'!$A:$T,20,FALSE),
   "Error")),
"")</f>
        <v/>
      </c>
      <c r="T53">
        <f>IF(ORDER!O59&gt;0,
 IF(ORDER!$D$1="SGST",
 VLOOKUP(H53,'C:\C-BIA\PurchaseOrder\Week\Master Files\[SGST Master.xlsx]DBF'!$A:$U,21,FALSE),
   IF(ORDER!$D$1="IGST",
   VLOOKUP(H53,'C:\C-BIA\PurchaseOrder\Week\Master Files\[IGST Master.xlsx]DBF'!$A:$U,21,FALSE),
   "Error")),
"")</f>
        <v/>
      </c>
      <c r="U53">
        <f>IF(ORDER!O59&gt;0,
 IF(ORDER!$D$1="SGST",
 VLOOKUP(H53,'C:\C-BIA\PurchaseOrder\Week\Master Files\[SGST Master.xlsx]DBF'!$A:$V,22,FALSE),
   IF(ORDER!$D$1="IGST",
   VLOOKUP(H53,'C:\C-BIA\PurchaseOrder\Week\Master Files\[IGST Master.xlsx]DBF'!$A:$V,22,FALSE),
   "Error")),
"")</f>
        <v/>
      </c>
      <c r="V53">
        <f>IF(ORDER!O59&gt;0,
 IF(ORDER!$D$1="SGST",
 VLOOKUP(H53,'C:\C-BIA\PurchaseOrder\Week\Master Files\[SGST Master.xlsx]DBF'!$A:$W,23,FALSE),
   IF(ORDER!$D$1="IGST",
   VLOOKUP(H53,'C:\C-BIA\PurchaseOrder\Week\Master Files\[IGST Master.xlsx]DBF'!$A:$W,23,FALSE),
   "Error")),
"")</f>
        <v/>
      </c>
      <c r="W53">
        <f>IF(ORDER!O59&gt;0,
 IF(ORDER!$D$1="SGST",
 VLOOKUP(H53,'C:\C-BIA\PurchaseOrder\Week\Master Files\[SGST Master.xlsx]DBF'!$A:$X,24,FALSE),
   IF(ORDER!$D$1="IGST",
   VLOOKUP(H53,'C:\C-BIA\PurchaseOrder\Week\Master Files\[IGST Master.xlsx]DBF'!$A:$X,24,FALSE),
   "Error")),
"")</f>
        <v/>
      </c>
      <c r="X53">
        <f>IF(ORDER!O59&gt;0,
 IF(ORDER!$D$1="SGST",
 VLOOKUP(H53,'C:\C-BIA\PurchaseOrder\Week\Master Files\[SGST Master.xlsx]DBF'!$A:$Y,25,FALSE),
   IF(ORDER!$D$1="IGST",
   VLOOKUP(H53,'C:\C-BIA\PurchaseOrder\Week\Master Files\[IGST Master.xlsx]DBF'!$A:$Y,25,FALSE),
   "Error")),
"")</f>
        <v/>
      </c>
      <c r="Y53">
        <f>+O53</f>
        <v/>
      </c>
      <c r="Z53">
        <f>+J53</f>
        <v/>
      </c>
      <c r="AA53">
        <f>IF(ORDER!O59&gt;0,
 IF(ORDER!$D$1="SGST",
 VLOOKUP(H53,'C:\C-BIA\PurchaseOrder\Week\Master Files\[SGST Master.xlsx]DBF'!$A:$AB,28,FALSE),
   IF(ORDER!$D$1="IGST",
   VLOOKUP(H53,'C:\C-BIA\PurchaseOrder\Week\Master Files\[IGST Master.xlsx]DBF'!$A:$AB,28,FALSE),
   "Error")),
"")</f>
        <v/>
      </c>
      <c r="AB53">
        <f>IF(ORDER!O59&gt;0,
 IF(ORDER!$D$1="SGST",
 VLOOKUP(H53,'C:\C-BIA\PurchaseOrder\Week\Master Files\[SGST Master.xlsx]DBF'!$A:$AC,29,FALSE),
   IF(ORDER!$D$1="IGST",
   VLOOKUP(H53,'C:\C-BIA\PurchaseOrder\Week\Master Files\[IGST Master.xlsx]DBF'!$A:$AC,29,FALSE),
   "Error")),
"")</f>
        <v/>
      </c>
      <c r="AC53">
        <f>ROUND(Y53*AB53/100,2)</f>
        <v/>
      </c>
      <c r="AD53">
        <f>ROUND(SUM(Y53,0)-AC53,2)</f>
        <v/>
      </c>
      <c r="AE53" t="inlineStr"/>
      <c r="AF53" t="inlineStr"/>
      <c r="AG53" t="inlineStr"/>
      <c r="AH53" t="inlineStr"/>
      <c r="AI53" t="inlineStr"/>
      <c r="AJ53" t="inlineStr"/>
      <c r="AK53">
        <f>IF(RIGHT(P53,2)="5%","Output IGST - 5% - Tamilnadu","Output IGST - 12% - Tamilnadu")</f>
        <v/>
      </c>
      <c r="AL53">
        <f>IF(AK53="Output IGST - 12% - TamilNadu",12,5)</f>
        <v/>
      </c>
      <c r="AM53">
        <f>ROUND(SUM(AD53*AL53/100,0),2)</f>
        <v/>
      </c>
      <c r="AN53">
        <f>+AP53</f>
        <v/>
      </c>
      <c r="AO53" t="n">
        <v>0</v>
      </c>
      <c r="AP53">
        <f>+(Y53-AC53)+AM53</f>
        <v/>
      </c>
      <c r="AQ53">
        <f>IF(ORDER!O59&gt;0,
 IF(ORDER!$D$1="SGST",
 VLOOKUP(H53,'C:\C-BIA\PurchaseOrder\Week\Master Files\[SGST Master.xlsx]DBF'!$A:$AR,44,FALSE),
   IF(ORDER!$D$1="IGST",
   VLOOKUP(H53,'C:\C-BIA\PurchaseOrder\Week\Master Files\[IGST Master.xlsx]DBF'!$A:$AR,44,FALSE),
   "Error")),
"")</f>
        <v/>
      </c>
      <c r="AR53">
        <f>B53</f>
        <v/>
      </c>
      <c r="AS53">
        <f>AN53</f>
        <v/>
      </c>
      <c r="AT53">
        <f>CONCATENATE($B$2," ",$C$2," ","QTY",  " ", $Z$2)</f>
        <v/>
      </c>
      <c r="AU53">
        <f>IF(ORDER!O59&gt;0,
 IF(ORDER!$D$1="SGST",
 VLOOKUP(H53,'C:\C-BIA\PurchaseOrder\Week\Master Files\[SGST Master.xlsx]DBF'!$A:$AV,48,FALSE),
   IF(ORDER!$D$1="IGST",
   VLOOKUP(H53,'C:\C-BIA\PurchaseOrder\Week\Master Files\[IGST Master.xlsx]DBF'!$A:$AV,48,FALSE),
   "Error")),
"")</f>
        <v/>
      </c>
      <c r="AV53">
        <f>IF(ORDER!O59&gt;0,
 IF(ORDER!$D$1="SGST",
 VLOOKUP(H53,'C:\C-BIA\PurchaseOrder\Week\Master Files\[SGST Master.xlsx]DBF'!$A:$AW,49,FALSE),
   IF(ORDER!$D$1="IGST",
   VLOOKUP(H53,'C:\C-BIA\PurchaseOrder\Week\Master Files\[IGST Master.xlsx]DBF'!$A:$AW,49,FALSE),
   "Error")),
"")</f>
        <v/>
      </c>
      <c r="AW53">
        <f>IF(ORDER!O59&gt;0,
 IF(ORDER!$D$1="SGST",
 VLOOKUP(H53,'C:\C-BIA\PurchaseOrder\Week\Master Files\[SGST Master.xlsx]DBF'!$A:$AX,50,FALSE),
   IF(ORDER!$D$1="IGST",
   VLOOKUP(H53,'C:\C-BIA\PurchaseOrder\Week\Master Files\[IGST Master.xlsx]DBF'!$A:$AX,50,FALSE),
   "Error")),
"")</f>
        <v/>
      </c>
      <c r="AX53">
        <f>ORDER!B5</f>
        <v/>
      </c>
      <c r="AY53">
        <f>ORDER!L4</f>
        <v/>
      </c>
      <c r="AZ53">
        <f>IF(ORDER!O59&gt;0,
 IF(ORDER!$D$1="SGST",
 VLOOKUP(H53,'C:\C-BIA\PurchaseOrder\Week\Master Files\[SGST Master.xlsx]DBF'!$A:$BA,53,FALSE),
   IF(ORDER!$D$1="IGST",
   VLOOKUP(H53,'C:\C-BIA\PurchaseOrder\Week\Master Files\[IGST Master.xlsx]DBF'!$A:$BA,53,FALSE),
   "Error")),
"")</f>
        <v/>
      </c>
      <c r="BA53">
        <f>IF(ORDER!O59&gt;0,
 IF(ORDER!$D$1="SGST",
 VLOOKUP(H53,'C:\C-BIA\PurchaseOrder\Week\Master Files\[SGST Master.xlsx]DBF'!$A:$BB,54,FALSE),
   IF(ORDER!$D$1="IGST",
   VLOOKUP(H53,'C:\C-BIA\PurchaseOrder\Week\Master Files\[IGST Master.xlsx]DBF'!$A:$BB,54,FALSE),
   "Error")),
"")</f>
        <v/>
      </c>
      <c r="BB53">
        <f>IF(ORDER!O59&gt;0,
 IF(ORDER!$D$1="SGST",
 VLOOKUP(H53,'C:\C-BIA\PurchaseOrder\Week\Master Files\[SGST Master.xlsx]DBF'!$A:$BC,55,FALSE),
   IF(ORDER!$D$1="IGST",
   VLOOKUP(H53,'C:\C-BIA\PurchaseOrder\Week\Master Files\[IGST Master.xlsx]DBF'!$A:$BC,55,FALSE),
   "Error")),
"")</f>
        <v/>
      </c>
      <c r="BC53">
        <f>IF(ORDER!O59&gt;0,
 IF(ORDER!$D$1="SGST",
 VLOOKUP(H53,'C:\C-BIA\PurchaseOrder\Week\Master Files\[SGST Master.xlsx]DBF'!$A:$BD,56,FALSE),
   IF(ORDER!$D$1="IGST",
   VLOOKUP(H53,'C:\C-BIA\PurchaseOrder\Week\Master Files\[IGST Master.xlsx]DBF'!$A:$BD,56,FALSE),
   "Error")),
"")</f>
        <v/>
      </c>
      <c r="BD53">
        <f>IF(ORDER!O59&gt;0,
 IF(ORDER!$D$1="SGST",
 VLOOKUP(H53,'C:\C-BIA\PurchaseOrder\Week\Master Files\[SGST Master.xlsx]DBF'!$A:$BE,57,FALSE),
   IF(ORDER!$D$1="IGST",
   VLOOKUP(H53,'C:\C-BIA\PurchaseOrder\Week\Master Files\[IGST Master.xlsx]DBF'!$A:$BE,57,FALSE),
   "Error")),
"")</f>
        <v/>
      </c>
    </row>
    <row r="54">
      <c r="A54">
        <f>IF(ORDER!O60&gt;0,
 IF(ORDER!$D$1="SGST",
 VLOOKUP(H54,'C:\C-BIA\PurchaseOrder\Week\Master Files\[SGST Master.xlsx]DBF'!$A:$B,2,FALSE),
   IF(ORDER!$D$1="IGST",
   VLOOKUP(H54,'C:\C-BIA\PurchaseOrder\Week\Master Files\[IGST Master.xlsx]DBF'!$A:$B,2,FALSE),
   "Error")),
"Scan=0")</f>
        <v/>
      </c>
      <c r="B54">
        <f>IF(ORDER!O60&gt;0,
 IF(ORDER!$D$1="SGST",
 VLOOKUP(H54,'C:\C-BIA\PurchaseOrder\Week\Master Files\[SGST Master.xlsx]DBF'!$A:$C,3,FALSE),
   IF(ORDER!$D$1="IGST",
   VLOOKUP(H54,'C:\C-BIA\PurchaseOrder\Week\Master Files\[IGST Master.xlsx]DBF'!$A:$C,3,FALSE),
   "Error")),
"")</f>
        <v/>
      </c>
      <c r="C54">
        <f>ORDER!L4</f>
        <v/>
      </c>
      <c r="D54">
        <f>ORDER!A5</f>
        <v/>
      </c>
      <c r="E54" t="n">
        <v>0</v>
      </c>
      <c r="F54">
        <f>ORDER!C5</f>
        <v/>
      </c>
      <c r="G54">
        <f>IF(ORDER!O60&gt;0,
 IF(ORDER!$D$1="SGST",
 VLOOKUP(H54,'C:\C-BIA\PurchaseOrder\Week\Master Files\[SGST Master.xlsx]DBF'!$A:$H,8,FALSE),
   IF(ORDER!$D$1="IGST",
   VLOOKUP(H54,'C:\C-BIA\PurchaseOrder\Week\Master Files\[IGST Master.xlsx]DBF'!$A:$H,8,FALSE),
   "Error")),
"")</f>
        <v/>
      </c>
      <c r="H54">
        <f>ORDER!D60</f>
        <v/>
      </c>
      <c r="I54">
        <f>IF(ORDER!O60&gt;0,
 IF(ORDER!$D$1="SGST",
 VLOOKUP(H54,'C:\C-BIA\PurchaseOrder\Week\Master Files\[SGST Master.xlsx]DBF'!$A:$J,10,FALSE),
   IF(ORDER!$D$1="IGST",
   VLOOKUP(H54,'C:\C-BIA\PurchaseOrder\Week\Master Files\[IGST Master.xlsx]DBF'!$A:$J,10,FALSE),
   "Error")),
"")</f>
        <v/>
      </c>
      <c r="J54">
        <f>SUMIF(ORDER!$D$8:$D$22298,DBF!$H54,ORDER!$G$8:$G$22298)</f>
        <v/>
      </c>
      <c r="K54">
        <f>VLOOKUP($H54,ORDER!D:H,5,FALSE)</f>
        <v/>
      </c>
      <c r="L54">
        <f>ROUND(J54*K54,2)</f>
        <v/>
      </c>
      <c r="M54">
        <f>IF(ORDER!O60&gt;0,
 IF(ORDER!$D$1="SGST",
 VLOOKUP(H54,'C:\C-BIA\PurchaseOrder\Week\Master Files\[SGST Master.xlsx]DBF'!$A:$N,14,FALSE),
   IF(ORDER!$D$1="IGST",
   VLOOKUP(H54,'C:\C-BIA\PurchaseOrder\Week\Master Files\[IGST Master.xlsx]DBF'!$A:$N,14,FALSE),
   "Error")),
"")</f>
        <v/>
      </c>
      <c r="N54">
        <f>ROUND(L54*M54/100,2)</f>
        <v/>
      </c>
      <c r="O54">
        <f>L54-N54</f>
        <v/>
      </c>
      <c r="P54">
        <f>IF(R54="Corsetry",IF(IFERROR((O54/J54),0)&lt;1000,"CC Sales- Corsetry-Wholesale - IGST 5%","CC Sales- Corsetry-Wholesale - IGST 12%"))</f>
        <v/>
      </c>
      <c r="Q54">
        <f>IF(ORDER!O60&gt;0,
 IF(ORDER!$D$1="SGST",
 VLOOKUP(H54,'C:\C-BIA\PurchaseOrder\Week\Master Files\[SGST Master.xlsx]DBF'!$A:$R,18,FALSE),
   IF(ORDER!$D$1="IGST",
   VLOOKUP(H54,'C:\C-BIA\PurchaseOrder\Week\Master Files\[IGST Master.xlsx]DBF'!$A:$R,18,FALSE),
   "Error")),
"")</f>
        <v/>
      </c>
      <c r="R54">
        <f>IF(ORDER!O60&gt;0,
 IF(ORDER!$D$1="SGST",
 VLOOKUP(H54,'C:\C-BIA\PurchaseOrder\Week\Master Files\[SGST Master.xlsx]DBF'!$A:$S,19,FALSE),
   IF(ORDER!$D$1="IGST",
   VLOOKUP(H54,'C:\C-BIA\PurchaseOrder\Week\Master Files\[IGST Master.xlsx]DBF'!$A:$S,19,FALSE),
   "Error")),
"")</f>
        <v/>
      </c>
      <c r="S54">
        <f>IF(ORDER!O60&gt;0,
 IF(ORDER!$D$1="SGST",
 VLOOKUP(H54,'C:\C-BIA\PurchaseOrder\Week\Master Files\[SGST Master.xlsx]DBF'!$A:$T,20,FALSE),
   IF(ORDER!$D$1="IGST",
   VLOOKUP(H54,'C:\C-BIA\PurchaseOrder\Week\Master Files\[IGST Master.xlsx]DBF'!$A:$T,20,FALSE),
   "Error")),
"")</f>
        <v/>
      </c>
      <c r="T54">
        <f>IF(ORDER!O60&gt;0,
 IF(ORDER!$D$1="SGST",
 VLOOKUP(H54,'C:\C-BIA\PurchaseOrder\Week\Master Files\[SGST Master.xlsx]DBF'!$A:$U,21,FALSE),
   IF(ORDER!$D$1="IGST",
   VLOOKUP(H54,'C:\C-BIA\PurchaseOrder\Week\Master Files\[IGST Master.xlsx]DBF'!$A:$U,21,FALSE),
   "Error")),
"")</f>
        <v/>
      </c>
      <c r="U54">
        <f>IF(ORDER!O60&gt;0,
 IF(ORDER!$D$1="SGST",
 VLOOKUP(H54,'C:\C-BIA\PurchaseOrder\Week\Master Files\[SGST Master.xlsx]DBF'!$A:$V,22,FALSE),
   IF(ORDER!$D$1="IGST",
   VLOOKUP(H54,'C:\C-BIA\PurchaseOrder\Week\Master Files\[IGST Master.xlsx]DBF'!$A:$V,22,FALSE),
   "Error")),
"")</f>
        <v/>
      </c>
      <c r="V54">
        <f>IF(ORDER!O60&gt;0,
 IF(ORDER!$D$1="SGST",
 VLOOKUP(H54,'C:\C-BIA\PurchaseOrder\Week\Master Files\[SGST Master.xlsx]DBF'!$A:$W,23,FALSE),
   IF(ORDER!$D$1="IGST",
   VLOOKUP(H54,'C:\C-BIA\PurchaseOrder\Week\Master Files\[IGST Master.xlsx]DBF'!$A:$W,23,FALSE),
   "Error")),
"")</f>
        <v/>
      </c>
      <c r="W54">
        <f>IF(ORDER!O60&gt;0,
 IF(ORDER!$D$1="SGST",
 VLOOKUP(H54,'C:\C-BIA\PurchaseOrder\Week\Master Files\[SGST Master.xlsx]DBF'!$A:$X,24,FALSE),
   IF(ORDER!$D$1="IGST",
   VLOOKUP(H54,'C:\C-BIA\PurchaseOrder\Week\Master Files\[IGST Master.xlsx]DBF'!$A:$X,24,FALSE),
   "Error")),
"")</f>
        <v/>
      </c>
      <c r="X54">
        <f>IF(ORDER!O60&gt;0,
 IF(ORDER!$D$1="SGST",
 VLOOKUP(H54,'C:\C-BIA\PurchaseOrder\Week\Master Files\[SGST Master.xlsx]DBF'!$A:$Y,25,FALSE),
   IF(ORDER!$D$1="IGST",
   VLOOKUP(H54,'C:\C-BIA\PurchaseOrder\Week\Master Files\[IGST Master.xlsx]DBF'!$A:$Y,25,FALSE),
   "Error")),
"")</f>
        <v/>
      </c>
      <c r="Y54">
        <f>+O54</f>
        <v/>
      </c>
      <c r="Z54">
        <f>+J54</f>
        <v/>
      </c>
      <c r="AA54">
        <f>IF(ORDER!O60&gt;0,
 IF(ORDER!$D$1="SGST",
 VLOOKUP(H54,'C:\C-BIA\PurchaseOrder\Week\Master Files\[SGST Master.xlsx]DBF'!$A:$AB,28,FALSE),
   IF(ORDER!$D$1="IGST",
   VLOOKUP(H54,'C:\C-BIA\PurchaseOrder\Week\Master Files\[IGST Master.xlsx]DBF'!$A:$AB,28,FALSE),
   "Error")),
"")</f>
        <v/>
      </c>
      <c r="AB54">
        <f>IF(ORDER!O60&gt;0,
 IF(ORDER!$D$1="SGST",
 VLOOKUP(H54,'C:\C-BIA\PurchaseOrder\Week\Master Files\[SGST Master.xlsx]DBF'!$A:$AC,29,FALSE),
   IF(ORDER!$D$1="IGST",
   VLOOKUP(H54,'C:\C-BIA\PurchaseOrder\Week\Master Files\[IGST Master.xlsx]DBF'!$A:$AC,29,FALSE),
   "Error")),
"")</f>
        <v/>
      </c>
      <c r="AC54">
        <f>ROUND(Y54*AB54/100,2)</f>
        <v/>
      </c>
      <c r="AD54">
        <f>ROUND(SUM(Y54,0)-AC54,2)</f>
        <v/>
      </c>
      <c r="AE54" t="inlineStr"/>
      <c r="AF54" t="inlineStr"/>
      <c r="AG54" t="inlineStr"/>
      <c r="AH54" t="inlineStr"/>
      <c r="AI54" t="inlineStr"/>
      <c r="AJ54" t="inlineStr"/>
      <c r="AK54">
        <f>IF(RIGHT(P54,2)="5%","Output IGST - 5% - Tamilnadu","Output IGST - 12% - Tamilnadu")</f>
        <v/>
      </c>
      <c r="AL54">
        <f>IF(AK54="Output IGST - 12% - TamilNadu",12,5)</f>
        <v/>
      </c>
      <c r="AM54">
        <f>ROUND(SUM(AD54*AL54/100,0),2)</f>
        <v/>
      </c>
      <c r="AN54">
        <f>+AP54</f>
        <v/>
      </c>
      <c r="AO54" t="n">
        <v>0</v>
      </c>
      <c r="AP54">
        <f>+(Y54-AC54)+AM54</f>
        <v/>
      </c>
      <c r="AQ54">
        <f>IF(ORDER!O60&gt;0,
 IF(ORDER!$D$1="SGST",
 VLOOKUP(H54,'C:\C-BIA\PurchaseOrder\Week\Master Files\[SGST Master.xlsx]DBF'!$A:$AR,44,FALSE),
   IF(ORDER!$D$1="IGST",
   VLOOKUP(H54,'C:\C-BIA\PurchaseOrder\Week\Master Files\[IGST Master.xlsx]DBF'!$A:$AR,44,FALSE),
   "Error")),
"")</f>
        <v/>
      </c>
      <c r="AR54">
        <f>B54</f>
        <v/>
      </c>
      <c r="AS54">
        <f>AN54</f>
        <v/>
      </c>
      <c r="AT54">
        <f>CONCATENATE($B$2," ",$C$2," ","QTY",  " ", $Z$2)</f>
        <v/>
      </c>
      <c r="AU54">
        <f>IF(ORDER!O60&gt;0,
 IF(ORDER!$D$1="SGST",
 VLOOKUP(H54,'C:\C-BIA\PurchaseOrder\Week\Master Files\[SGST Master.xlsx]DBF'!$A:$AV,48,FALSE),
   IF(ORDER!$D$1="IGST",
   VLOOKUP(H54,'C:\C-BIA\PurchaseOrder\Week\Master Files\[IGST Master.xlsx]DBF'!$A:$AV,48,FALSE),
   "Error")),
"")</f>
        <v/>
      </c>
      <c r="AV54">
        <f>IF(ORDER!O60&gt;0,
 IF(ORDER!$D$1="SGST",
 VLOOKUP(H54,'C:\C-BIA\PurchaseOrder\Week\Master Files\[SGST Master.xlsx]DBF'!$A:$AW,49,FALSE),
   IF(ORDER!$D$1="IGST",
   VLOOKUP(H54,'C:\C-BIA\PurchaseOrder\Week\Master Files\[IGST Master.xlsx]DBF'!$A:$AW,49,FALSE),
   "Error")),
"")</f>
        <v/>
      </c>
      <c r="AW54">
        <f>IF(ORDER!O60&gt;0,
 IF(ORDER!$D$1="SGST",
 VLOOKUP(H54,'C:\C-BIA\PurchaseOrder\Week\Master Files\[SGST Master.xlsx]DBF'!$A:$AX,50,FALSE),
   IF(ORDER!$D$1="IGST",
   VLOOKUP(H54,'C:\C-BIA\PurchaseOrder\Week\Master Files\[IGST Master.xlsx]DBF'!$A:$AX,50,FALSE),
   "Error")),
"")</f>
        <v/>
      </c>
      <c r="AX54">
        <f>ORDER!B5</f>
        <v/>
      </c>
      <c r="AY54">
        <f>ORDER!L4</f>
        <v/>
      </c>
      <c r="AZ54">
        <f>IF(ORDER!O60&gt;0,
 IF(ORDER!$D$1="SGST",
 VLOOKUP(H54,'C:\C-BIA\PurchaseOrder\Week\Master Files\[SGST Master.xlsx]DBF'!$A:$BA,53,FALSE),
   IF(ORDER!$D$1="IGST",
   VLOOKUP(H54,'C:\C-BIA\PurchaseOrder\Week\Master Files\[IGST Master.xlsx]DBF'!$A:$BA,53,FALSE),
   "Error")),
"")</f>
        <v/>
      </c>
      <c r="BA54">
        <f>IF(ORDER!O60&gt;0,
 IF(ORDER!$D$1="SGST",
 VLOOKUP(H54,'C:\C-BIA\PurchaseOrder\Week\Master Files\[SGST Master.xlsx]DBF'!$A:$BB,54,FALSE),
   IF(ORDER!$D$1="IGST",
   VLOOKUP(H54,'C:\C-BIA\PurchaseOrder\Week\Master Files\[IGST Master.xlsx]DBF'!$A:$BB,54,FALSE),
   "Error")),
"")</f>
        <v/>
      </c>
      <c r="BB54">
        <f>IF(ORDER!O60&gt;0,
 IF(ORDER!$D$1="SGST",
 VLOOKUP(H54,'C:\C-BIA\PurchaseOrder\Week\Master Files\[SGST Master.xlsx]DBF'!$A:$BC,55,FALSE),
   IF(ORDER!$D$1="IGST",
   VLOOKUP(H54,'C:\C-BIA\PurchaseOrder\Week\Master Files\[IGST Master.xlsx]DBF'!$A:$BC,55,FALSE),
   "Error")),
"")</f>
        <v/>
      </c>
      <c r="BC54">
        <f>IF(ORDER!O60&gt;0,
 IF(ORDER!$D$1="SGST",
 VLOOKUP(H54,'C:\C-BIA\PurchaseOrder\Week\Master Files\[SGST Master.xlsx]DBF'!$A:$BD,56,FALSE),
   IF(ORDER!$D$1="IGST",
   VLOOKUP(H54,'C:\C-BIA\PurchaseOrder\Week\Master Files\[IGST Master.xlsx]DBF'!$A:$BD,56,FALSE),
   "Error")),
"")</f>
        <v/>
      </c>
      <c r="BD54">
        <f>IF(ORDER!O60&gt;0,
 IF(ORDER!$D$1="SGST",
 VLOOKUP(H54,'C:\C-BIA\PurchaseOrder\Week\Master Files\[SGST Master.xlsx]DBF'!$A:$BE,57,FALSE),
   IF(ORDER!$D$1="IGST",
   VLOOKUP(H54,'C:\C-BIA\PurchaseOrder\Week\Master Files\[IGST Master.xlsx]DBF'!$A:$BE,57,FALSE),
   "Error")),
"")</f>
        <v/>
      </c>
    </row>
    <row r="55">
      <c r="A55">
        <f>IF(ORDER!O61&gt;0,
 IF(ORDER!$D$1="SGST",
 VLOOKUP(H55,'C:\C-BIA\PurchaseOrder\Week\Master Files\[SGST Master.xlsx]DBF'!$A:$B,2,FALSE),
   IF(ORDER!$D$1="IGST",
   VLOOKUP(H55,'C:\C-BIA\PurchaseOrder\Week\Master Files\[IGST Master.xlsx]DBF'!$A:$B,2,FALSE),
   "Error")),
"Scan=0")</f>
        <v/>
      </c>
      <c r="B55">
        <f>IF(ORDER!O61&gt;0,
 IF(ORDER!$D$1="SGST",
 VLOOKUP(H55,'C:\C-BIA\PurchaseOrder\Week\Master Files\[SGST Master.xlsx]DBF'!$A:$C,3,FALSE),
   IF(ORDER!$D$1="IGST",
   VLOOKUP(H55,'C:\C-BIA\PurchaseOrder\Week\Master Files\[IGST Master.xlsx]DBF'!$A:$C,3,FALSE),
   "Error")),
"")</f>
        <v/>
      </c>
      <c r="C55">
        <f>ORDER!L4</f>
        <v/>
      </c>
      <c r="D55">
        <f>ORDER!A5</f>
        <v/>
      </c>
      <c r="E55" t="n">
        <v>0</v>
      </c>
      <c r="F55">
        <f>ORDER!C5</f>
        <v/>
      </c>
      <c r="G55">
        <f>IF(ORDER!O61&gt;0,
 IF(ORDER!$D$1="SGST",
 VLOOKUP(H55,'C:\C-BIA\PurchaseOrder\Week\Master Files\[SGST Master.xlsx]DBF'!$A:$H,8,FALSE),
   IF(ORDER!$D$1="IGST",
   VLOOKUP(H55,'C:\C-BIA\PurchaseOrder\Week\Master Files\[IGST Master.xlsx]DBF'!$A:$H,8,FALSE),
   "Error")),
"")</f>
        <v/>
      </c>
      <c r="H55">
        <f>ORDER!D61</f>
        <v/>
      </c>
      <c r="I55">
        <f>IF(ORDER!O61&gt;0,
 IF(ORDER!$D$1="SGST",
 VLOOKUP(H55,'C:\C-BIA\PurchaseOrder\Week\Master Files\[SGST Master.xlsx]DBF'!$A:$J,10,FALSE),
   IF(ORDER!$D$1="IGST",
   VLOOKUP(H55,'C:\C-BIA\PurchaseOrder\Week\Master Files\[IGST Master.xlsx]DBF'!$A:$J,10,FALSE),
   "Error")),
"")</f>
        <v/>
      </c>
      <c r="J55">
        <f>SUMIF(ORDER!$D$8:$D$22298,DBF!$H55,ORDER!$G$8:$G$22298)</f>
        <v/>
      </c>
      <c r="K55">
        <f>VLOOKUP($H55,ORDER!D:H,5,FALSE)</f>
        <v/>
      </c>
      <c r="L55">
        <f>ROUND(J55*K55,2)</f>
        <v/>
      </c>
      <c r="M55">
        <f>IF(ORDER!O61&gt;0,
 IF(ORDER!$D$1="SGST",
 VLOOKUP(H55,'C:\C-BIA\PurchaseOrder\Week\Master Files\[SGST Master.xlsx]DBF'!$A:$N,14,FALSE),
   IF(ORDER!$D$1="IGST",
   VLOOKUP(H55,'C:\C-BIA\PurchaseOrder\Week\Master Files\[IGST Master.xlsx]DBF'!$A:$N,14,FALSE),
   "Error")),
"")</f>
        <v/>
      </c>
      <c r="N55">
        <f>ROUND(L55*M55/100,2)</f>
        <v/>
      </c>
      <c r="O55">
        <f>L55-N55</f>
        <v/>
      </c>
      <c r="P55">
        <f>IF(R55="Corsetry",IF(IFERROR((O55/J55),0)&lt;1000,"CC Sales- Corsetry-Wholesale - IGST 5%","CC Sales- Corsetry-Wholesale - IGST 12%"))</f>
        <v/>
      </c>
      <c r="Q55">
        <f>IF(ORDER!O61&gt;0,
 IF(ORDER!$D$1="SGST",
 VLOOKUP(H55,'C:\C-BIA\PurchaseOrder\Week\Master Files\[SGST Master.xlsx]DBF'!$A:$R,18,FALSE),
   IF(ORDER!$D$1="IGST",
   VLOOKUP(H55,'C:\C-BIA\PurchaseOrder\Week\Master Files\[IGST Master.xlsx]DBF'!$A:$R,18,FALSE),
   "Error")),
"")</f>
        <v/>
      </c>
      <c r="R55">
        <f>IF(ORDER!O61&gt;0,
 IF(ORDER!$D$1="SGST",
 VLOOKUP(H55,'C:\C-BIA\PurchaseOrder\Week\Master Files\[SGST Master.xlsx]DBF'!$A:$S,19,FALSE),
   IF(ORDER!$D$1="IGST",
   VLOOKUP(H55,'C:\C-BIA\PurchaseOrder\Week\Master Files\[IGST Master.xlsx]DBF'!$A:$S,19,FALSE),
   "Error")),
"")</f>
        <v/>
      </c>
      <c r="S55">
        <f>IF(ORDER!O61&gt;0,
 IF(ORDER!$D$1="SGST",
 VLOOKUP(H55,'C:\C-BIA\PurchaseOrder\Week\Master Files\[SGST Master.xlsx]DBF'!$A:$T,20,FALSE),
   IF(ORDER!$D$1="IGST",
   VLOOKUP(H55,'C:\C-BIA\PurchaseOrder\Week\Master Files\[IGST Master.xlsx]DBF'!$A:$T,20,FALSE),
   "Error")),
"")</f>
        <v/>
      </c>
      <c r="T55">
        <f>IF(ORDER!O61&gt;0,
 IF(ORDER!$D$1="SGST",
 VLOOKUP(H55,'C:\C-BIA\PurchaseOrder\Week\Master Files\[SGST Master.xlsx]DBF'!$A:$U,21,FALSE),
   IF(ORDER!$D$1="IGST",
   VLOOKUP(H55,'C:\C-BIA\PurchaseOrder\Week\Master Files\[IGST Master.xlsx]DBF'!$A:$U,21,FALSE),
   "Error")),
"")</f>
        <v/>
      </c>
      <c r="U55">
        <f>IF(ORDER!O61&gt;0,
 IF(ORDER!$D$1="SGST",
 VLOOKUP(H55,'C:\C-BIA\PurchaseOrder\Week\Master Files\[SGST Master.xlsx]DBF'!$A:$V,22,FALSE),
   IF(ORDER!$D$1="IGST",
   VLOOKUP(H55,'C:\C-BIA\PurchaseOrder\Week\Master Files\[IGST Master.xlsx]DBF'!$A:$V,22,FALSE),
   "Error")),
"")</f>
        <v/>
      </c>
      <c r="V55">
        <f>IF(ORDER!O61&gt;0,
 IF(ORDER!$D$1="SGST",
 VLOOKUP(H55,'C:\C-BIA\PurchaseOrder\Week\Master Files\[SGST Master.xlsx]DBF'!$A:$W,23,FALSE),
   IF(ORDER!$D$1="IGST",
   VLOOKUP(H55,'C:\C-BIA\PurchaseOrder\Week\Master Files\[IGST Master.xlsx]DBF'!$A:$W,23,FALSE),
   "Error")),
"")</f>
        <v/>
      </c>
      <c r="W55">
        <f>IF(ORDER!O61&gt;0,
 IF(ORDER!$D$1="SGST",
 VLOOKUP(H55,'C:\C-BIA\PurchaseOrder\Week\Master Files\[SGST Master.xlsx]DBF'!$A:$X,24,FALSE),
   IF(ORDER!$D$1="IGST",
   VLOOKUP(H55,'C:\C-BIA\PurchaseOrder\Week\Master Files\[IGST Master.xlsx]DBF'!$A:$X,24,FALSE),
   "Error")),
"")</f>
        <v/>
      </c>
      <c r="X55">
        <f>IF(ORDER!O61&gt;0,
 IF(ORDER!$D$1="SGST",
 VLOOKUP(H55,'C:\C-BIA\PurchaseOrder\Week\Master Files\[SGST Master.xlsx]DBF'!$A:$Y,25,FALSE),
   IF(ORDER!$D$1="IGST",
   VLOOKUP(H55,'C:\C-BIA\PurchaseOrder\Week\Master Files\[IGST Master.xlsx]DBF'!$A:$Y,25,FALSE),
   "Error")),
"")</f>
        <v/>
      </c>
      <c r="Y55">
        <f>+O55</f>
        <v/>
      </c>
      <c r="Z55">
        <f>+J55</f>
        <v/>
      </c>
      <c r="AA55">
        <f>IF(ORDER!O61&gt;0,
 IF(ORDER!$D$1="SGST",
 VLOOKUP(H55,'C:\C-BIA\PurchaseOrder\Week\Master Files\[SGST Master.xlsx]DBF'!$A:$AB,28,FALSE),
   IF(ORDER!$D$1="IGST",
   VLOOKUP(H55,'C:\C-BIA\PurchaseOrder\Week\Master Files\[IGST Master.xlsx]DBF'!$A:$AB,28,FALSE),
   "Error")),
"")</f>
        <v/>
      </c>
      <c r="AB55">
        <f>IF(ORDER!O61&gt;0,
 IF(ORDER!$D$1="SGST",
 VLOOKUP(H55,'C:\C-BIA\PurchaseOrder\Week\Master Files\[SGST Master.xlsx]DBF'!$A:$AC,29,FALSE),
   IF(ORDER!$D$1="IGST",
   VLOOKUP(H55,'C:\C-BIA\PurchaseOrder\Week\Master Files\[IGST Master.xlsx]DBF'!$A:$AC,29,FALSE),
   "Error")),
"")</f>
        <v/>
      </c>
      <c r="AC55">
        <f>ROUND(Y55*AB55/100,2)</f>
        <v/>
      </c>
      <c r="AD55">
        <f>ROUND(SUM(Y55,0)-AC55,2)</f>
        <v/>
      </c>
      <c r="AE55" t="inlineStr"/>
      <c r="AF55" t="inlineStr"/>
      <c r="AG55" t="inlineStr"/>
      <c r="AH55" t="inlineStr"/>
      <c r="AI55" t="inlineStr"/>
      <c r="AJ55" t="inlineStr"/>
      <c r="AK55">
        <f>IF(RIGHT(P55,2)="5%","Output IGST - 5% - Tamilnadu","Output IGST - 12% - Tamilnadu")</f>
        <v/>
      </c>
      <c r="AL55">
        <f>IF(AK55="Output IGST - 12% - TamilNadu",12,5)</f>
        <v/>
      </c>
      <c r="AM55">
        <f>ROUND(SUM(AD55*AL55/100,0),2)</f>
        <v/>
      </c>
      <c r="AN55">
        <f>+AP55</f>
        <v/>
      </c>
      <c r="AO55" t="n">
        <v>0</v>
      </c>
      <c r="AP55">
        <f>+(Y55-AC55)+AM55</f>
        <v/>
      </c>
      <c r="AQ55">
        <f>IF(ORDER!O61&gt;0,
 IF(ORDER!$D$1="SGST",
 VLOOKUP(H55,'C:\C-BIA\PurchaseOrder\Week\Master Files\[SGST Master.xlsx]DBF'!$A:$AR,44,FALSE),
   IF(ORDER!$D$1="IGST",
   VLOOKUP(H55,'C:\C-BIA\PurchaseOrder\Week\Master Files\[IGST Master.xlsx]DBF'!$A:$AR,44,FALSE),
   "Error")),
"")</f>
        <v/>
      </c>
      <c r="AR55">
        <f>B55</f>
        <v/>
      </c>
      <c r="AS55">
        <f>AN55</f>
        <v/>
      </c>
      <c r="AT55">
        <f>CONCATENATE($B$2," ",$C$2," ","QTY",  " ", $Z$2)</f>
        <v/>
      </c>
      <c r="AU55">
        <f>IF(ORDER!O61&gt;0,
 IF(ORDER!$D$1="SGST",
 VLOOKUP(H55,'C:\C-BIA\PurchaseOrder\Week\Master Files\[SGST Master.xlsx]DBF'!$A:$AV,48,FALSE),
   IF(ORDER!$D$1="IGST",
   VLOOKUP(H55,'C:\C-BIA\PurchaseOrder\Week\Master Files\[IGST Master.xlsx]DBF'!$A:$AV,48,FALSE),
   "Error")),
"")</f>
        <v/>
      </c>
      <c r="AV55">
        <f>IF(ORDER!O61&gt;0,
 IF(ORDER!$D$1="SGST",
 VLOOKUP(H55,'C:\C-BIA\PurchaseOrder\Week\Master Files\[SGST Master.xlsx]DBF'!$A:$AW,49,FALSE),
   IF(ORDER!$D$1="IGST",
   VLOOKUP(H55,'C:\C-BIA\PurchaseOrder\Week\Master Files\[IGST Master.xlsx]DBF'!$A:$AW,49,FALSE),
   "Error")),
"")</f>
        <v/>
      </c>
      <c r="AW55">
        <f>IF(ORDER!O61&gt;0,
 IF(ORDER!$D$1="SGST",
 VLOOKUP(H55,'C:\C-BIA\PurchaseOrder\Week\Master Files\[SGST Master.xlsx]DBF'!$A:$AX,50,FALSE),
   IF(ORDER!$D$1="IGST",
   VLOOKUP(H55,'C:\C-BIA\PurchaseOrder\Week\Master Files\[IGST Master.xlsx]DBF'!$A:$AX,50,FALSE),
   "Error")),
"")</f>
        <v/>
      </c>
      <c r="AX55">
        <f>ORDER!B5</f>
        <v/>
      </c>
      <c r="AY55">
        <f>ORDER!L4</f>
        <v/>
      </c>
      <c r="AZ55">
        <f>IF(ORDER!O61&gt;0,
 IF(ORDER!$D$1="SGST",
 VLOOKUP(H55,'C:\C-BIA\PurchaseOrder\Week\Master Files\[SGST Master.xlsx]DBF'!$A:$BA,53,FALSE),
   IF(ORDER!$D$1="IGST",
   VLOOKUP(H55,'C:\C-BIA\PurchaseOrder\Week\Master Files\[IGST Master.xlsx]DBF'!$A:$BA,53,FALSE),
   "Error")),
"")</f>
        <v/>
      </c>
      <c r="BA55">
        <f>IF(ORDER!O61&gt;0,
 IF(ORDER!$D$1="SGST",
 VLOOKUP(H55,'C:\C-BIA\PurchaseOrder\Week\Master Files\[SGST Master.xlsx]DBF'!$A:$BB,54,FALSE),
   IF(ORDER!$D$1="IGST",
   VLOOKUP(H55,'C:\C-BIA\PurchaseOrder\Week\Master Files\[IGST Master.xlsx]DBF'!$A:$BB,54,FALSE),
   "Error")),
"")</f>
        <v/>
      </c>
      <c r="BB55">
        <f>IF(ORDER!O61&gt;0,
 IF(ORDER!$D$1="SGST",
 VLOOKUP(H55,'C:\C-BIA\PurchaseOrder\Week\Master Files\[SGST Master.xlsx]DBF'!$A:$BC,55,FALSE),
   IF(ORDER!$D$1="IGST",
   VLOOKUP(H55,'C:\C-BIA\PurchaseOrder\Week\Master Files\[IGST Master.xlsx]DBF'!$A:$BC,55,FALSE),
   "Error")),
"")</f>
        <v/>
      </c>
      <c r="BC55">
        <f>IF(ORDER!O61&gt;0,
 IF(ORDER!$D$1="SGST",
 VLOOKUP(H55,'C:\C-BIA\PurchaseOrder\Week\Master Files\[SGST Master.xlsx]DBF'!$A:$BD,56,FALSE),
   IF(ORDER!$D$1="IGST",
   VLOOKUP(H55,'C:\C-BIA\PurchaseOrder\Week\Master Files\[IGST Master.xlsx]DBF'!$A:$BD,56,FALSE),
   "Error")),
"")</f>
        <v/>
      </c>
      <c r="BD55">
        <f>IF(ORDER!O61&gt;0,
 IF(ORDER!$D$1="SGST",
 VLOOKUP(H55,'C:\C-BIA\PurchaseOrder\Week\Master Files\[SGST Master.xlsx]DBF'!$A:$BE,57,FALSE),
   IF(ORDER!$D$1="IGST",
   VLOOKUP(H55,'C:\C-BIA\PurchaseOrder\Week\Master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