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PT-CAMAC STREET-KOLKATA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4000441962</v>
      </c>
      <c r="C5" s="50" t="inlineStr">
        <is>
          <t>PT-CAMAC STREET-KOLKATA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4000441962</v>
      </c>
      <c r="B6" s="48" t="n">
        <v>4000441962</v>
      </c>
      <c r="C6" s="49" t="n">
        <v>4000441962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VLOOKUP(B8,'C:\C-BIA\PurchaseOrder\Week\Master Files\[Item Master.xlsx]Item Master'!$A:$S,19,FALSE)</f>
        <v/>
      </c>
      <c r="B8" s="46" t="n">
        <v>7613109479689</v>
      </c>
      <c r="C8" s="27">
        <f>VLOOKUP(B8,'C:\C-BIA\PurchaseOrder\Week\Master Files\[Item Master.xlsx]Item Master'!$A:$C,3,FALSE)</f>
        <v/>
      </c>
      <c r="D8" s="9">
        <f>VLOOKUP(B8,'C:\C-BIA\PurchaseOrder\Week\Master Files\[Item Master.xlsx]Item Master'!$A:$B,2,FALSE)</f>
        <v/>
      </c>
      <c r="E8" s="47" t="n">
        <v>2</v>
      </c>
      <c r="F8" s="47" t="n">
        <v>2</v>
      </c>
      <c r="G8" s="9" t="n">
        <v>0</v>
      </c>
      <c r="H8" s="27">
        <f>VLOOKUP(B8,'C:\C-BIA\PurchaseOrder\Week\Master Files\[Item Master.xlsx]Item Master'!$A:$M,13,FALSE)</f>
        <v/>
      </c>
      <c r="I8" s="27" t="n">
        <v>0</v>
      </c>
      <c r="J8" s="29">
        <f>VLOOKUP(B8,C:\C-BIA\PurchaseOrder\Week\PivotTable\[PivotTableoutput2.xlsx]Sheet1'!$A:$X,24,FALSE)</f>
        <v/>
      </c>
      <c r="K8" s="27">
        <f>J8-G8</f>
        <v/>
      </c>
      <c r="L8" s="30">
        <f>VLOOKUP(B8,'C:\C-BIA\PurchaseOrder\Week\Master Files\[Location 2 Master.xlsx]Sheet1'!$A:$C,3,FALSE)</f>
        <v/>
      </c>
      <c r="M8" s="30">
        <f>VLOOKUP(B8,'C:\C-BIA\PurchaseOrder\Week\Master Files\[Location 2 Master.xlsx]Sheet1'!$A:$D,4,FALSE)</f>
        <v/>
      </c>
      <c r="N8" s="31">
        <f>VLOOKUP(B8,'C:\C-BIA\PurchaseOrder\Week\Master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VLOOKUP(B9,'C:\C-BIA\PurchaseOrder\Week\Master Files\[Item Master.xlsx]Item Master'!$A:$S,19,FALSE)</f>
        <v/>
      </c>
      <c r="B9" s="46" t="n">
        <v>7613109501403</v>
      </c>
      <c r="C9" s="27">
        <f>VLOOKUP(B9,'C:\C-BIA\PurchaseOrder\Week\Master Files\[Item Master.xlsx]Item Master'!$A:$C,3,FALSE)</f>
        <v/>
      </c>
      <c r="D9" s="9">
        <f>VLOOKUP(B9,'C:\C-BIA\PurchaseOrder\Week\Master Files\[Item Master.xlsx]Item Master'!$A:$B,2,FALSE)</f>
        <v/>
      </c>
      <c r="E9" s="47" t="n">
        <v>2</v>
      </c>
      <c r="F9" s="47" t="n">
        <v>2</v>
      </c>
      <c r="G9" s="9" t="n">
        <v>0</v>
      </c>
      <c r="H9" s="27">
        <f>VLOOKUP(B9,'C:\C-BIA\PurchaseOrder\Week\Master Files\[Item Master.xlsx]Item Master'!$A:$M,13,FALSE)</f>
        <v/>
      </c>
      <c r="I9" s="27" t="n">
        <v>0</v>
      </c>
      <c r="J9" s="29">
        <f>VLOOKUP(B9,C:\C-BIA\PurchaseOrder\Week\PivotTable\[PivotTableoutput2.xlsx]Sheet1'!$A:$X,24,FALSE)</f>
        <v/>
      </c>
      <c r="K9" s="27">
        <f>J9-G9</f>
        <v/>
      </c>
      <c r="L9" s="30">
        <f>VLOOKUP(B9,'C:\C-BIA\PurchaseOrder\Week\Master Files\[Location 2 Master.xlsx]Sheet1'!$A:$C,3,FALSE)</f>
        <v/>
      </c>
      <c r="M9" s="30">
        <f>VLOOKUP(B9,'C:\C-BIA\PurchaseOrder\Week\Master Files\[Location 2 Master.xlsx]Sheet1'!$A:$D,4,FALSE)</f>
        <v/>
      </c>
      <c r="N9" s="31">
        <f>VLOOKUP(B9,'C:\C-BIA\PurchaseOrder\Week\Master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VLOOKUP(B10,'C:\C-BIA\PurchaseOrder\Week\Master Files\[Item Master.xlsx]Item Master'!$A:$S,19,FALSE)</f>
        <v/>
      </c>
      <c r="B10" s="46" t="n">
        <v>7613109501458</v>
      </c>
      <c r="C10" s="27">
        <f>VLOOKUP(B10,'C:\C-BIA\PurchaseOrder\Week\Master Files\[Item Master.xlsx]Item Master'!$A:$C,3,FALSE)</f>
        <v/>
      </c>
      <c r="D10" s="9">
        <f>VLOOKUP(B10,'C:\C-BIA\PurchaseOrder\Week\Master Files\[Item Master.xlsx]Item Master'!$A:$B,2,FALSE)</f>
        <v/>
      </c>
      <c r="E10" s="47" t="n">
        <v>2</v>
      </c>
      <c r="F10" s="47" t="n">
        <v>2</v>
      </c>
      <c r="G10" s="9" t="n">
        <v>0</v>
      </c>
      <c r="H10" s="27">
        <f>VLOOKUP(B10,'C:\C-BIA\PurchaseOrder\Week\Master Files\[Item Master.xlsx]Item Master'!$A:$M,13,FALSE)</f>
        <v/>
      </c>
      <c r="I10" s="27" t="n">
        <v>0</v>
      </c>
      <c r="J10" s="29">
        <f>VLOOKUP(B10,C:\C-BIA\PurchaseOrder\Week\PivotTable\[PivotTableoutput2.xlsx]Sheet1'!$A:$X,24,FALSE)</f>
        <v/>
      </c>
      <c r="K10" s="27">
        <f>J10-G10</f>
        <v/>
      </c>
      <c r="L10" s="30">
        <f>VLOOKUP(B10,'C:\C-BIA\PurchaseOrder\Week\Master Files\[Location 2 Master.xlsx]Sheet1'!$A:$C,3,FALSE)</f>
        <v/>
      </c>
      <c r="M10" s="30">
        <f>VLOOKUP(B10,'C:\C-BIA\PurchaseOrder\Week\Master Files\[Location 2 Master.xlsx]Sheet1'!$A:$D,4,FALSE)</f>
        <v/>
      </c>
      <c r="N10" s="31">
        <f>VLOOKUP(B10,'C:\C-BIA\PurchaseOrder\Week\Master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VLOOKUP(B11,'C:\C-BIA\PurchaseOrder\Week\Master Files\[Item Master.xlsx]Item Master'!$A:$S,19,FALSE)</f>
        <v/>
      </c>
      <c r="B11" s="46" t="n">
        <v>7613109501465</v>
      </c>
      <c r="C11" s="27">
        <f>VLOOKUP(B11,'C:\C-BIA\PurchaseOrder\Week\Master Files\[Item Master.xlsx]Item Master'!$A:$C,3,FALSE)</f>
        <v/>
      </c>
      <c r="D11" s="9">
        <f>VLOOKUP(B11,'C:\C-BIA\PurchaseOrder\Week\Master Files\[Item Master.xlsx]Item Master'!$A:$B,2,FALSE)</f>
        <v/>
      </c>
      <c r="E11" s="47" t="n">
        <v>2</v>
      </c>
      <c r="F11" s="47" t="n">
        <v>2</v>
      </c>
      <c r="G11" s="9" t="n">
        <v>0</v>
      </c>
      <c r="H11" s="27">
        <f>VLOOKUP(B11,'C:\C-BIA\PurchaseOrder\Week\Master Files\[Item Master.xlsx]Item Master'!$A:$M,13,FALSE)</f>
        <v/>
      </c>
      <c r="I11" s="27" t="n">
        <v>0</v>
      </c>
      <c r="J11" s="29">
        <f>VLOOKUP(B11,C:\C-BIA\PurchaseOrder\Week\PivotTable\[PivotTableoutput2.xlsx]Sheet1'!$A:$X,24,FALSE)</f>
        <v/>
      </c>
      <c r="K11" s="27">
        <f>J11-G11</f>
        <v/>
      </c>
      <c r="L11" s="30">
        <f>VLOOKUP(B11,'C:\C-BIA\PurchaseOrder\Week\Master Files\[Location 2 Master.xlsx]Sheet1'!$A:$C,3,FALSE)</f>
        <v/>
      </c>
      <c r="M11" s="30">
        <f>VLOOKUP(B11,'C:\C-BIA\PurchaseOrder\Week\Master Files\[Location 2 Master.xlsx]Sheet1'!$A:$D,4,FALSE)</f>
        <v/>
      </c>
      <c r="N11" s="31">
        <f>VLOOKUP(B11,'C:\C-BIA\PurchaseOrder\Week\Master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VLOOKUP(B12,'C:\C-BIA\PurchaseOrder\Week\Master Files\[Item Master.xlsx]Item Master'!$A:$S,19,FALSE)</f>
        <v/>
      </c>
      <c r="B12" s="46" t="n">
        <v>7613109951925</v>
      </c>
      <c r="C12" s="27">
        <f>VLOOKUP(B12,'C:\C-BIA\PurchaseOrder\Week\Master Files\[Item Master.xlsx]Item Master'!$A:$C,3,FALSE)</f>
        <v/>
      </c>
      <c r="D12" s="9">
        <f>VLOOKUP(B12,'C:\C-BIA\PurchaseOrder\Week\Master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VLOOKUP(B12,'C:\C-BIA\PurchaseOrder\Week\Master Files\[Item Master.xlsx]Item Master'!$A:$M,13,FALSE)</f>
        <v/>
      </c>
      <c r="I12" s="27" t="n">
        <v>0</v>
      </c>
      <c r="J12" s="29">
        <f>VLOOKUP(B12,C:\C-BIA\PurchaseOrder\Week\PivotTable\[PivotTableoutput2.xlsx]Sheet1'!$A:$X,24,FALSE)</f>
        <v/>
      </c>
      <c r="K12" s="27">
        <f>J12-G12</f>
        <v/>
      </c>
      <c r="L12" s="30">
        <f>VLOOKUP(B12,'C:\C-BIA\PurchaseOrder\Week\Master Files\[Location 2 Master.xlsx]Sheet1'!$A:$C,3,FALSE)</f>
        <v/>
      </c>
      <c r="M12" s="30">
        <f>VLOOKUP(B12,'C:\C-BIA\PurchaseOrder\Week\Master Files\[Location 2 Master.xlsx]Sheet1'!$A:$D,4,FALSE)</f>
        <v/>
      </c>
      <c r="N12" s="31">
        <f>VLOOKUP(B12,'C:\C-BIA\PurchaseOrder\Week\Master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VLOOKUP(B13,'C:\C-BIA\PurchaseOrder\Week\Master Files\[Item Master.xlsx]Item Master'!$A:$S,19,FALSE)</f>
        <v/>
      </c>
      <c r="B13" s="46" t="n">
        <v>7613113513232</v>
      </c>
      <c r="C13" s="27">
        <f>VLOOKUP(B13,'C:\C-BIA\PurchaseOrder\Week\Master Files\[Item Master.xlsx]Item Master'!$A:$C,3,FALSE)</f>
        <v/>
      </c>
      <c r="D13" s="9">
        <f>VLOOKUP(B13,'C:\C-BIA\PurchaseOrder\Week\Master Files\[Item Master.xlsx]Item Master'!$A:$B,2,FALSE)</f>
        <v/>
      </c>
      <c r="E13" s="47" t="n">
        <v>1</v>
      </c>
      <c r="F13" s="47" t="n">
        <v>1</v>
      </c>
      <c r="G13" s="9" t="n">
        <v>0</v>
      </c>
      <c r="H13" s="27">
        <f>VLOOKUP(B13,'C:\C-BIA\PurchaseOrder\Week\Master Files\[Item Master.xlsx]Item Master'!$A:$M,13,FALSE)</f>
        <v/>
      </c>
      <c r="I13" s="27" t="n">
        <v>0</v>
      </c>
      <c r="J13" s="29">
        <f>VLOOKUP(B13,C:\C-BIA\PurchaseOrder\Week\PivotTable\[PivotTableoutput2.xlsx]Sheet1'!$A:$X,24,FALSE)</f>
        <v/>
      </c>
      <c r="K13" s="27">
        <f>J13-G13</f>
        <v/>
      </c>
      <c r="L13" s="30">
        <f>VLOOKUP(B13,'C:\C-BIA\PurchaseOrder\Week\Master Files\[Location 2 Master.xlsx]Sheet1'!$A:$C,3,FALSE)</f>
        <v/>
      </c>
      <c r="M13" s="30">
        <f>VLOOKUP(B13,'C:\C-BIA\PurchaseOrder\Week\Master Files\[Location 2 Master.xlsx]Sheet1'!$A:$D,4,FALSE)</f>
        <v/>
      </c>
      <c r="N13" s="31">
        <f>VLOOKUP(B13,'C:\C-BIA\PurchaseOrder\Week\Master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VLOOKUP(B14,'C:\C-BIA\PurchaseOrder\Week\Master Files\[Item Master.xlsx]Item Master'!$A:$S,19,FALSE)</f>
        <v/>
      </c>
      <c r="B14" s="46" t="n">
        <v>7613114290071</v>
      </c>
      <c r="C14" s="27">
        <f>VLOOKUP(B14,'C:\C-BIA\PurchaseOrder\Week\Master Files\[Item Master.xlsx]Item Master'!$A:$C,3,FALSE)</f>
        <v/>
      </c>
      <c r="D14" s="9">
        <f>VLOOKUP(B14,'C:\C-BIA\PurchaseOrder\Week\Master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VLOOKUP(B14,'C:\C-BIA\PurchaseOrder\Week\Master Files\[Item Master.xlsx]Item Master'!$A:$M,13,FALSE)</f>
        <v/>
      </c>
      <c r="I14" s="27" t="n">
        <v>0</v>
      </c>
      <c r="J14" s="29">
        <f>VLOOKUP(B14,C:\C-BIA\PurchaseOrder\Week\PivotTable\[PivotTableoutput2.xlsx]Sheet1'!$A:$X,24,FALSE)</f>
        <v/>
      </c>
      <c r="K14" s="27">
        <f>J14-G14</f>
        <v/>
      </c>
      <c r="L14" s="30">
        <f>VLOOKUP(B14,'C:\C-BIA\PurchaseOrder\Week\Master Files\[Location 2 Master.xlsx]Sheet1'!$A:$C,3,FALSE)</f>
        <v/>
      </c>
      <c r="M14" s="30">
        <f>VLOOKUP(B14,'C:\C-BIA\PurchaseOrder\Week\Master Files\[Location 2 Master.xlsx]Sheet1'!$A:$D,4,FALSE)</f>
        <v/>
      </c>
      <c r="N14" s="31">
        <f>VLOOKUP(B14,'C:\C-BIA\PurchaseOrder\Week\Master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VLOOKUP(B15,'C:\C-BIA\PurchaseOrder\Week\Master Files\[Item Master.xlsx]Item Master'!$A:$S,19,FALSE)</f>
        <v/>
      </c>
      <c r="B15" s="46" t="n">
        <v>7613114376317</v>
      </c>
      <c r="C15" s="27">
        <f>VLOOKUP(B15,'C:\C-BIA\PurchaseOrder\Week\Master Files\[Item Master.xlsx]Item Master'!$A:$C,3,FALSE)</f>
        <v/>
      </c>
      <c r="D15" s="9">
        <f>VLOOKUP(B15,'C:\C-BIA\PurchaseOrder\Week\Master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VLOOKUP(B15,'C:\C-BIA\PurchaseOrder\Week\Master Files\[Item Master.xlsx]Item Master'!$A:$M,13,FALSE)</f>
        <v/>
      </c>
      <c r="I15" s="27" t="n">
        <v>0</v>
      </c>
      <c r="J15" s="29">
        <f>VLOOKUP(B15,C:\C-BIA\PurchaseOrder\Week\PivotTable\[PivotTableoutput2.xlsx]Sheet1'!$A:$X,24,FALSE)</f>
        <v/>
      </c>
      <c r="K15" s="27">
        <f>J15-G15</f>
        <v/>
      </c>
      <c r="L15" s="30">
        <f>VLOOKUP(B15,'C:\C-BIA\PurchaseOrder\Week\Master Files\[Location 2 Master.xlsx]Sheet1'!$A:$C,3,FALSE)</f>
        <v/>
      </c>
      <c r="M15" s="30">
        <f>VLOOKUP(B15,'C:\C-BIA\PurchaseOrder\Week\Master Files\[Location 2 Master.xlsx]Sheet1'!$A:$D,4,FALSE)</f>
        <v/>
      </c>
      <c r="N15" s="31">
        <f>VLOOKUP(B15,'C:\C-BIA\PurchaseOrder\Week\Master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VLOOKUP(B16,'C:\C-BIA\PurchaseOrder\Week\Master Files\[Item Master.xlsx]Item Master'!$A:$S,19,FALSE)</f>
        <v/>
      </c>
      <c r="B16" s="46" t="n">
        <v>7613124603274</v>
      </c>
      <c r="C16" s="27">
        <f>VLOOKUP(B16,'C:\C-BIA\PurchaseOrder\Week\Master Files\[Item Master.xlsx]Item Master'!$A:$C,3,FALSE)</f>
        <v/>
      </c>
      <c r="D16" s="9">
        <f>VLOOKUP(B16,'C:\C-BIA\PurchaseOrder\Week\Master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VLOOKUP(B16,'C:\C-BIA\PurchaseOrder\Week\Master Files\[Item Master.xlsx]Item Master'!$A:$M,13,FALSE)</f>
        <v/>
      </c>
      <c r="I16" s="27" t="n">
        <v>0</v>
      </c>
      <c r="J16" s="29">
        <f>VLOOKUP(B16,C:\C-BIA\PurchaseOrder\Week\PivotTable\[PivotTableoutput2.xlsx]Sheet1'!$A:$X,24,FALSE)</f>
        <v/>
      </c>
      <c r="K16" s="27">
        <f>J16-G16</f>
        <v/>
      </c>
      <c r="L16" s="30">
        <f>VLOOKUP(B16,'C:\C-BIA\PurchaseOrder\Week\Master Files\[Location 2 Master.xlsx]Sheet1'!$A:$C,3,FALSE)</f>
        <v/>
      </c>
      <c r="M16" s="30">
        <f>VLOOKUP(B16,'C:\C-BIA\PurchaseOrder\Week\Master Files\[Location 2 Master.xlsx]Sheet1'!$A:$D,4,FALSE)</f>
        <v/>
      </c>
      <c r="N16" s="31">
        <f>VLOOKUP(B16,'C:\C-BIA\PurchaseOrder\Week\Master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VLOOKUP(B17,'C:\C-BIA\PurchaseOrder\Week\Master Files\[Item Master.xlsx]Item Master'!$A:$S,19,FALSE)</f>
        <v/>
      </c>
      <c r="B17" s="46" t="n">
        <v>7613124606053</v>
      </c>
      <c r="C17" s="27">
        <f>VLOOKUP(B17,'C:\C-BIA\PurchaseOrder\Week\Master Files\[Item Master.xlsx]Item Master'!$A:$C,3,FALSE)</f>
        <v/>
      </c>
      <c r="D17" s="9">
        <f>VLOOKUP(B17,'C:\C-BIA\PurchaseOrder\Week\Master Files\[Item Master.xlsx]Item Master'!$A:$B,2,FALSE)</f>
        <v/>
      </c>
      <c r="E17" s="47" t="n">
        <v>1</v>
      </c>
      <c r="F17" s="47" t="n">
        <v>1</v>
      </c>
      <c r="G17" s="9" t="n">
        <v>0</v>
      </c>
      <c r="H17" s="27">
        <f>VLOOKUP(B17,'C:\C-BIA\PurchaseOrder\Week\Master Files\[Item Master.xlsx]Item Master'!$A:$M,13,FALSE)</f>
        <v/>
      </c>
      <c r="I17" s="27" t="n">
        <v>0</v>
      </c>
      <c r="J17" s="29">
        <f>VLOOKUP(B17,C:\C-BIA\PurchaseOrder\Week\PivotTable\[PivotTableoutput2.xlsx]Sheet1'!$A:$X,24,FALSE)</f>
        <v/>
      </c>
      <c r="K17" s="27">
        <f>J17-G17</f>
        <v/>
      </c>
      <c r="L17" s="30">
        <f>VLOOKUP(B17,'C:\C-BIA\PurchaseOrder\Week\Master Files\[Location 2 Master.xlsx]Sheet1'!$A:$C,3,FALSE)</f>
        <v/>
      </c>
      <c r="M17" s="30">
        <f>VLOOKUP(B17,'C:\C-BIA\PurchaseOrder\Week\Master Files\[Location 2 Master.xlsx]Sheet1'!$A:$D,4,FALSE)</f>
        <v/>
      </c>
      <c r="N17" s="31">
        <f>VLOOKUP(B17,'C:\C-BIA\PurchaseOrder\Week\Master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VLOOKUP(B18,'C:\C-BIA\PurchaseOrder\Week\Master Files\[Item Master.xlsx]Item Master'!$A:$S,19,FALSE)</f>
        <v/>
      </c>
      <c r="B18" s="46" t="n">
        <v>7613124606091</v>
      </c>
      <c r="C18" s="27">
        <f>VLOOKUP(B18,'C:\C-BIA\PurchaseOrder\Week\Master Files\[Item Master.xlsx]Item Master'!$A:$C,3,FALSE)</f>
        <v/>
      </c>
      <c r="D18" s="9">
        <f>VLOOKUP(B18,'C:\C-BIA\PurchaseOrder\Week\Master Files\[Item Master.xlsx]Item Master'!$A:$B,2,FALSE)</f>
        <v/>
      </c>
      <c r="E18" s="47" t="n">
        <v>1</v>
      </c>
      <c r="F18" s="47" t="n">
        <v>1</v>
      </c>
      <c r="G18" s="9" t="n">
        <v>0</v>
      </c>
      <c r="H18" s="27">
        <f>VLOOKUP(B18,'C:\C-BIA\PurchaseOrder\Week\Master Files\[Item Master.xlsx]Item Master'!$A:$M,13,FALSE)</f>
        <v/>
      </c>
      <c r="I18" s="27" t="n">
        <v>0</v>
      </c>
      <c r="J18" s="29">
        <f>VLOOKUP(B18,C:\C-BIA\PurchaseOrder\Week\PivotTable\[PivotTableoutput2.xlsx]Sheet1'!$A:$X,24,FALSE)</f>
        <v/>
      </c>
      <c r="K18" s="27">
        <f>J18-G18</f>
        <v/>
      </c>
      <c r="L18" s="30">
        <f>VLOOKUP(B18,'C:\C-BIA\PurchaseOrder\Week\Master Files\[Location 2 Master.xlsx]Sheet1'!$A:$C,3,FALSE)</f>
        <v/>
      </c>
      <c r="M18" s="30">
        <f>VLOOKUP(B18,'C:\C-BIA\PurchaseOrder\Week\Master Files\[Location 2 Master.xlsx]Sheet1'!$A:$D,4,FALSE)</f>
        <v/>
      </c>
      <c r="N18" s="31">
        <f>VLOOKUP(B18,'C:\C-BIA\PurchaseOrder\Week\Master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VLOOKUP(B19,'C:\C-BIA\PurchaseOrder\Week\Master Files\[Item Master.xlsx]Item Master'!$A:$S,19,FALSE)</f>
        <v/>
      </c>
      <c r="B19" s="46" t="n">
        <v>7613125352300</v>
      </c>
      <c r="C19" s="27">
        <f>VLOOKUP(B19,'C:\C-BIA\PurchaseOrder\Week\Master Files\[Item Master.xlsx]Item Master'!$A:$C,3,FALSE)</f>
        <v/>
      </c>
      <c r="D19" s="9">
        <f>VLOOKUP(B19,'C:\C-BIA\PurchaseOrder\Week\Master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VLOOKUP(B19,'C:\C-BIA\PurchaseOrder\Week\Master Files\[Item Master.xlsx]Item Master'!$A:$M,13,FALSE)</f>
        <v/>
      </c>
      <c r="I19" s="27" t="n">
        <v>0</v>
      </c>
      <c r="J19" s="29">
        <f>VLOOKUP(B19,C:\C-BIA\PurchaseOrder\Week\PivotTable\[PivotTableoutput2.xlsx]Sheet1'!$A:$X,24,FALSE)</f>
        <v/>
      </c>
      <c r="K19" s="27">
        <f>J19-G19</f>
        <v/>
      </c>
      <c r="L19" s="30">
        <f>VLOOKUP(B19,'C:\C-BIA\PurchaseOrder\Week\Master Files\[Location 2 Master.xlsx]Sheet1'!$A:$C,3,FALSE)</f>
        <v/>
      </c>
      <c r="M19" s="30">
        <f>VLOOKUP(B19,'C:\C-BIA\PurchaseOrder\Week\Master Files\[Location 2 Master.xlsx]Sheet1'!$A:$D,4,FALSE)</f>
        <v/>
      </c>
      <c r="N19" s="31">
        <f>VLOOKUP(B19,'C:\C-BIA\PurchaseOrder\Week\Master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VLOOKUP(B20,'C:\C-BIA\PurchaseOrder\Week\Master Files\[Item Master.xlsx]Item Master'!$A:$S,19,FALSE)</f>
        <v/>
      </c>
      <c r="B20" s="46" t="n">
        <v>7613125736704</v>
      </c>
      <c r="C20" s="27">
        <f>VLOOKUP(B20,'C:\C-BIA\PurchaseOrder\Week\Master Files\[Item Master.xlsx]Item Master'!$A:$C,3,FALSE)</f>
        <v/>
      </c>
      <c r="D20" s="9">
        <f>VLOOKUP(B20,'C:\C-BIA\PurchaseOrder\Week\Master Files\[Item Master.xlsx]Item Master'!$A:$B,2,FALSE)</f>
        <v/>
      </c>
      <c r="E20" s="47" t="n">
        <v>2</v>
      </c>
      <c r="F20" s="47" t="n">
        <v>2</v>
      </c>
      <c r="G20" s="9" t="n">
        <v>0</v>
      </c>
      <c r="H20" s="27">
        <f>VLOOKUP(B20,'C:\C-BIA\PurchaseOrder\Week\Master Files\[Item Master.xlsx]Item Master'!$A:$M,13,FALSE)</f>
        <v/>
      </c>
      <c r="I20" s="27" t="n">
        <v>0</v>
      </c>
      <c r="J20" s="29">
        <f>VLOOKUP(B20,C:\C-BIA\PurchaseOrder\Week\PivotTable\[PivotTableoutput2.xlsx]Sheet1'!$A:$X,24,FALSE)</f>
        <v/>
      </c>
      <c r="K20" s="27">
        <f>J20-G20</f>
        <v/>
      </c>
      <c r="L20" s="30">
        <f>VLOOKUP(B20,'C:\C-BIA\PurchaseOrder\Week\Master Files\[Location 2 Master.xlsx]Sheet1'!$A:$C,3,FALSE)</f>
        <v/>
      </c>
      <c r="M20" s="30">
        <f>VLOOKUP(B20,'C:\C-BIA\PurchaseOrder\Week\Master Files\[Location 2 Master.xlsx]Sheet1'!$A:$D,4,FALSE)</f>
        <v/>
      </c>
      <c r="N20" s="31">
        <f>VLOOKUP(B20,'C:\C-BIA\PurchaseOrder\Week\Master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VLOOKUP(B21,'C:\C-BIA\PurchaseOrder\Week\Master Files\[Item Master.xlsx]Item Master'!$A:$S,19,FALSE)</f>
        <v/>
      </c>
      <c r="B21" s="46" t="n">
        <v>7613125736711</v>
      </c>
      <c r="C21" s="27">
        <f>VLOOKUP(B21,'C:\C-BIA\PurchaseOrder\Week\Master Files\[Item Master.xlsx]Item Master'!$A:$C,3,FALSE)</f>
        <v/>
      </c>
      <c r="D21" s="9">
        <f>VLOOKUP(B21,'C:\C-BIA\PurchaseOrder\Week\Master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VLOOKUP(B21,'C:\C-BIA\PurchaseOrder\Week\Master Files\[Item Master.xlsx]Item Master'!$A:$M,13,FALSE)</f>
        <v/>
      </c>
      <c r="I21" s="27" t="n">
        <v>0</v>
      </c>
      <c r="J21" s="29">
        <f>VLOOKUP(B21,C:\C-BIA\PurchaseOrder\Week\PivotTable\[PivotTableoutput2.xlsx]Sheet1'!$A:$X,24,FALSE)</f>
        <v/>
      </c>
      <c r="K21" s="27">
        <f>J21-G21</f>
        <v/>
      </c>
      <c r="L21" s="30">
        <f>VLOOKUP(B21,'C:\C-BIA\PurchaseOrder\Week\Master Files\[Location 2 Master.xlsx]Sheet1'!$A:$C,3,FALSE)</f>
        <v/>
      </c>
      <c r="M21" s="30">
        <f>VLOOKUP(B21,'C:\C-BIA\PurchaseOrder\Week\Master Files\[Location 2 Master.xlsx]Sheet1'!$A:$D,4,FALSE)</f>
        <v/>
      </c>
      <c r="N21" s="31">
        <f>VLOOKUP(B21,'C:\C-BIA\PurchaseOrder\Week\Master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VLOOKUP(B22,'C:\C-BIA\PurchaseOrder\Week\Master Files\[Item Master.xlsx]Item Master'!$A:$S,19,FALSE)</f>
        <v/>
      </c>
      <c r="B22" s="46" t="n">
        <v>7613125736728</v>
      </c>
      <c r="C22" s="27">
        <f>VLOOKUP(B22,'C:\C-BIA\PurchaseOrder\Week\Master Files\[Item Master.xlsx]Item Master'!$A:$C,3,FALSE)</f>
        <v/>
      </c>
      <c r="D22" s="9">
        <f>VLOOKUP(B22,'C:\C-BIA\PurchaseOrder\Week\Master Files\[Item Master.xlsx]Item Master'!$A:$B,2,FALSE)</f>
        <v/>
      </c>
      <c r="E22" s="47" t="n">
        <v>2</v>
      </c>
      <c r="F22" s="47" t="n">
        <v>2</v>
      </c>
      <c r="G22" s="9" t="n">
        <v>0</v>
      </c>
      <c r="H22" s="27">
        <f>VLOOKUP(B22,'C:\C-BIA\PurchaseOrder\Week\Master Files\[Item Master.xlsx]Item Master'!$A:$M,13,FALSE)</f>
        <v/>
      </c>
      <c r="I22" s="27" t="n">
        <v>0</v>
      </c>
      <c r="J22" s="29">
        <f>VLOOKUP(B22,C:\C-BIA\PurchaseOrder\Week\PivotTable\[PivotTableoutput2.xlsx]Sheet1'!$A:$X,24,FALSE)</f>
        <v/>
      </c>
      <c r="K22" s="27">
        <f>J22-G22</f>
        <v/>
      </c>
      <c r="L22" s="30">
        <f>VLOOKUP(B22,'C:\C-BIA\PurchaseOrder\Week\Master Files\[Location 2 Master.xlsx]Sheet1'!$A:$C,3,FALSE)</f>
        <v/>
      </c>
      <c r="M22" s="30">
        <f>VLOOKUP(B22,'C:\C-BIA\PurchaseOrder\Week\Master Files\[Location 2 Master.xlsx]Sheet1'!$A:$D,4,FALSE)</f>
        <v/>
      </c>
      <c r="N22" s="31">
        <f>VLOOKUP(B22,'C:\C-BIA\PurchaseOrder\Week\Master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VLOOKUP(B23,'C:\C-BIA\PurchaseOrder\Week\Master Files\[Item Master.xlsx]Item Master'!$A:$S,19,FALSE)</f>
        <v/>
      </c>
      <c r="B23" s="46" t="n">
        <v>7613125736735</v>
      </c>
      <c r="C23" s="27">
        <f>VLOOKUP(B23,'C:\C-BIA\PurchaseOrder\Week\Master Files\[Item Master.xlsx]Item Master'!$A:$C,3,FALSE)</f>
        <v/>
      </c>
      <c r="D23" s="9">
        <f>VLOOKUP(B23,'C:\C-BIA\PurchaseOrder\Week\Master Files\[Item Master.xlsx]Item Master'!$A:$B,2,FALSE)</f>
        <v/>
      </c>
      <c r="E23" s="47" t="n">
        <v>2</v>
      </c>
      <c r="F23" s="47" t="n">
        <v>2</v>
      </c>
      <c r="G23" s="9" t="n">
        <v>0</v>
      </c>
      <c r="H23" s="27">
        <f>VLOOKUP(B23,'C:\C-BIA\PurchaseOrder\Week\Master Files\[Item Master.xlsx]Item Master'!$A:$M,13,FALSE)</f>
        <v/>
      </c>
      <c r="I23" s="27" t="n">
        <v>0</v>
      </c>
      <c r="J23" s="29">
        <f>VLOOKUP(B23,C:\C-BIA\PurchaseOrder\Week\PivotTable\[PivotTableoutput2.xlsx]Sheet1'!$A:$X,24,FALSE)</f>
        <v/>
      </c>
      <c r="K23" s="27">
        <f>J23-G23</f>
        <v/>
      </c>
      <c r="L23" s="30">
        <f>VLOOKUP(B23,'C:\C-BIA\PurchaseOrder\Week\Master Files\[Location 2 Master.xlsx]Sheet1'!$A:$C,3,FALSE)</f>
        <v/>
      </c>
      <c r="M23" s="30">
        <f>VLOOKUP(B23,'C:\C-BIA\PurchaseOrder\Week\Master Files\[Location 2 Master.xlsx]Sheet1'!$A:$D,4,FALSE)</f>
        <v/>
      </c>
      <c r="N23" s="31">
        <f>VLOOKUP(B23,'C:\C-BIA\PurchaseOrder\Week\Master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VLOOKUP(B24,'C:\C-BIA\PurchaseOrder\Week\Master Files\[Item Master.xlsx]Item Master'!$A:$S,19,FALSE)</f>
        <v/>
      </c>
      <c r="B24" s="46" t="n">
        <v>7613125736742</v>
      </c>
      <c r="C24" s="27">
        <f>VLOOKUP(B24,'C:\C-BIA\PurchaseOrder\Week\Master Files\[Item Master.xlsx]Item Master'!$A:$C,3,FALSE)</f>
        <v/>
      </c>
      <c r="D24" s="9">
        <f>VLOOKUP(B24,'C:\C-BIA\PurchaseOrder\Week\Master Files\[Item Master.xlsx]Item Master'!$A:$B,2,FALSE)</f>
        <v/>
      </c>
      <c r="E24" s="47" t="n">
        <v>2</v>
      </c>
      <c r="F24" s="47" t="n">
        <v>2</v>
      </c>
      <c r="G24" s="9" t="n">
        <v>0</v>
      </c>
      <c r="H24" s="27">
        <f>VLOOKUP(B24,'C:\C-BIA\PurchaseOrder\Week\Master Files\[Item Master.xlsx]Item Master'!$A:$M,13,FALSE)</f>
        <v/>
      </c>
      <c r="I24" s="27" t="n">
        <v>0</v>
      </c>
      <c r="J24" s="29">
        <f>VLOOKUP(B24,C:\C-BIA\PurchaseOrder\Week\PivotTable\[PivotTableoutput2.xlsx]Sheet1'!$A:$X,24,FALSE)</f>
        <v/>
      </c>
      <c r="K24" s="27">
        <f>J24-G24</f>
        <v/>
      </c>
      <c r="L24" s="30">
        <f>VLOOKUP(B24,'C:\C-BIA\PurchaseOrder\Week\Master Files\[Location 2 Master.xlsx]Sheet1'!$A:$C,3,FALSE)</f>
        <v/>
      </c>
      <c r="M24" s="30">
        <f>VLOOKUP(B24,'C:\C-BIA\PurchaseOrder\Week\Master Files\[Location 2 Master.xlsx]Sheet1'!$A:$D,4,FALSE)</f>
        <v/>
      </c>
      <c r="N24" s="31">
        <f>VLOOKUP(B24,'C:\C-BIA\PurchaseOrder\Week\Master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VLOOKUP(B25,'C:\C-BIA\PurchaseOrder\Week\Master Files\[Item Master.xlsx]Item Master'!$A:$S,19,FALSE)</f>
        <v/>
      </c>
      <c r="B25" s="46" t="n">
        <v>7613125738623</v>
      </c>
      <c r="C25" s="27">
        <f>VLOOKUP(B25,'C:\C-BIA\PurchaseOrder\Week\Master Files\[Item Master.xlsx]Item Master'!$A:$C,3,FALSE)</f>
        <v/>
      </c>
      <c r="D25" s="9">
        <f>VLOOKUP(B25,'C:\C-BIA\PurchaseOrder\Week\Master Files\[Item Master.xlsx]Item Master'!$A:$B,2,FALSE)</f>
        <v/>
      </c>
      <c r="E25" s="47" t="n">
        <v>2</v>
      </c>
      <c r="F25" s="47" t="n">
        <v>2</v>
      </c>
      <c r="G25" s="9" t="n">
        <v>0</v>
      </c>
      <c r="H25" s="27">
        <f>VLOOKUP(B25,'C:\C-BIA\PurchaseOrder\Week\Master Files\[Item Master.xlsx]Item Master'!$A:$M,13,FALSE)</f>
        <v/>
      </c>
      <c r="I25" s="27" t="n">
        <v>0</v>
      </c>
      <c r="J25" s="29">
        <f>VLOOKUP(B25,C:\C-BIA\PurchaseOrder\Week\PivotTable\[PivotTableoutput2.xlsx]Sheet1'!$A:$X,24,FALSE)</f>
        <v/>
      </c>
      <c r="K25" s="27">
        <f>J25-G25</f>
        <v/>
      </c>
      <c r="L25" s="30">
        <f>VLOOKUP(B25,'C:\C-BIA\PurchaseOrder\Week\Master Files\[Location 2 Master.xlsx]Sheet1'!$A:$C,3,FALSE)</f>
        <v/>
      </c>
      <c r="M25" s="30">
        <f>VLOOKUP(B25,'C:\C-BIA\PurchaseOrder\Week\Master Files\[Location 2 Master.xlsx]Sheet1'!$A:$D,4,FALSE)</f>
        <v/>
      </c>
      <c r="N25" s="31">
        <f>VLOOKUP(B25,'C:\C-BIA\PurchaseOrder\Week\Master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VLOOKUP(B26,'C:\C-BIA\PurchaseOrder\Week\Master Files\[Item Master.xlsx]Item Master'!$A:$S,19,FALSE)</f>
        <v/>
      </c>
      <c r="B26" s="46" t="n">
        <v>7613125738661</v>
      </c>
      <c r="C26" s="27">
        <f>VLOOKUP(B26,'C:\C-BIA\PurchaseOrder\Week\Master Files\[Item Master.xlsx]Item Master'!$A:$C,3,FALSE)</f>
        <v/>
      </c>
      <c r="D26" s="9">
        <f>VLOOKUP(B26,'C:\C-BIA\PurchaseOrder\Week\Master Files\[Item Master.xlsx]Item Master'!$A:$B,2,FALSE)</f>
        <v/>
      </c>
      <c r="E26" s="47" t="n">
        <v>2</v>
      </c>
      <c r="F26" s="47" t="n">
        <v>2</v>
      </c>
      <c r="G26" s="9" t="n">
        <v>0</v>
      </c>
      <c r="H26" s="27">
        <f>VLOOKUP(B26,'C:\C-BIA\PurchaseOrder\Week\Master Files\[Item Master.xlsx]Item Master'!$A:$M,13,FALSE)</f>
        <v/>
      </c>
      <c r="I26" s="27" t="n">
        <v>0</v>
      </c>
      <c r="J26" s="29">
        <f>VLOOKUP(B26,C:\C-BIA\PurchaseOrder\Week\PivotTable\[PivotTableoutput2.xlsx]Sheet1'!$A:$X,24,FALSE)</f>
        <v/>
      </c>
      <c r="K26" s="27">
        <f>J26-G26</f>
        <v/>
      </c>
      <c r="L26" s="30">
        <f>VLOOKUP(B26,'C:\C-BIA\PurchaseOrder\Week\Master Files\[Location 2 Master.xlsx]Sheet1'!$A:$C,3,FALSE)</f>
        <v/>
      </c>
      <c r="M26" s="30">
        <f>VLOOKUP(B26,'C:\C-BIA\PurchaseOrder\Week\Master Files\[Location 2 Master.xlsx]Sheet1'!$A:$D,4,FALSE)</f>
        <v/>
      </c>
      <c r="N26" s="31">
        <f>VLOOKUP(B26,'C:\C-BIA\PurchaseOrder\Week\Master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VLOOKUP(B27,'C:\C-BIA\PurchaseOrder\Week\Master Files\[Item Master.xlsx]Item Master'!$A:$S,19,FALSE)</f>
        <v/>
      </c>
      <c r="B27" s="46" t="n">
        <v>7613137845340</v>
      </c>
      <c r="C27" s="27">
        <f>VLOOKUP(B27,'C:\C-BIA\PurchaseOrder\Week\Master Files\[Item Master.xlsx]Item Master'!$A:$C,3,FALSE)</f>
        <v/>
      </c>
      <c r="D27" s="9">
        <f>VLOOKUP(B27,'C:\C-BIA\PurchaseOrder\Week\Master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VLOOKUP(B27,'C:\C-BIA\PurchaseOrder\Week\Master Files\[Item Master.xlsx]Item Master'!$A:$M,13,FALSE)</f>
        <v/>
      </c>
      <c r="I27" s="27" t="n">
        <v>0</v>
      </c>
      <c r="J27" s="29">
        <f>VLOOKUP(B27,C:\C-BIA\PurchaseOrder\Week\PivotTable\[PivotTableoutput2.xlsx]Sheet1'!$A:$X,24,FALSE)</f>
        <v/>
      </c>
      <c r="K27" s="27">
        <f>J27-G27</f>
        <v/>
      </c>
      <c r="L27" s="30">
        <f>VLOOKUP(B27,'C:\C-BIA\PurchaseOrder\Week\Master Files\[Location 2 Master.xlsx]Sheet1'!$A:$C,3,FALSE)</f>
        <v/>
      </c>
      <c r="M27" s="30">
        <f>VLOOKUP(B27,'C:\C-BIA\PurchaseOrder\Week\Master Files\[Location 2 Master.xlsx]Sheet1'!$A:$D,4,FALSE)</f>
        <v/>
      </c>
      <c r="N27" s="31">
        <f>VLOOKUP(B27,'C:\C-BIA\PurchaseOrder\Week\Master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VLOOKUP(B28,'C:\C-BIA\PurchaseOrder\Week\Master Files\[Item Master.xlsx]Item Master'!$A:$S,19,FALSE)</f>
        <v/>
      </c>
      <c r="B28" s="46" t="n">
        <v>7613137852171</v>
      </c>
      <c r="C28" s="27">
        <f>VLOOKUP(B28,'C:\C-BIA\PurchaseOrder\Week\Master Files\[Item Master.xlsx]Item Master'!$A:$C,3,FALSE)</f>
        <v/>
      </c>
      <c r="D28" s="9">
        <f>VLOOKUP(B28,'C:\C-BIA\PurchaseOrder\Week\Master Files\[Item Master.xlsx]Item Master'!$A:$B,2,FALSE)</f>
        <v/>
      </c>
      <c r="E28" s="47" t="n">
        <v>2</v>
      </c>
      <c r="F28" s="47" t="n">
        <v>2</v>
      </c>
      <c r="G28" s="9" t="n">
        <v>0</v>
      </c>
      <c r="H28" s="27">
        <f>VLOOKUP(B28,'C:\C-BIA\PurchaseOrder\Week\Master Files\[Item Master.xlsx]Item Master'!$A:$M,13,FALSE)</f>
        <v/>
      </c>
      <c r="I28" s="27" t="n">
        <v>0</v>
      </c>
      <c r="J28" s="29">
        <f>VLOOKUP(B28,C:\C-BIA\PurchaseOrder\Week\PivotTable\[PivotTableoutput2.xlsx]Sheet1'!$A:$X,24,FALSE)</f>
        <v/>
      </c>
      <c r="K28" s="27">
        <f>J28-G28</f>
        <v/>
      </c>
      <c r="L28" s="30">
        <f>VLOOKUP(B28,'C:\C-BIA\PurchaseOrder\Week\Master Files\[Location 2 Master.xlsx]Sheet1'!$A:$C,3,FALSE)</f>
        <v/>
      </c>
      <c r="M28" s="30">
        <f>VLOOKUP(B28,'C:\C-BIA\PurchaseOrder\Week\Master Files\[Location 2 Master.xlsx]Sheet1'!$A:$D,4,FALSE)</f>
        <v/>
      </c>
      <c r="N28" s="31">
        <f>VLOOKUP(B28,'C:\C-BIA\PurchaseOrder\Week\Master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VLOOKUP(B29,'C:\C-BIA\PurchaseOrder\Week\Master Files\[Item Master.xlsx]Item Master'!$A:$S,19,FALSE)</f>
        <v/>
      </c>
      <c r="B29" s="46" t="n">
        <v>7613137874159</v>
      </c>
      <c r="C29" s="27">
        <f>VLOOKUP(B29,'C:\C-BIA\PurchaseOrder\Week\Master Files\[Item Master.xlsx]Item Master'!$A:$C,3,FALSE)</f>
        <v/>
      </c>
      <c r="D29" s="9">
        <f>VLOOKUP(B29,'C:\C-BIA\PurchaseOrder\Week\Master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VLOOKUP(B29,'C:\C-BIA\PurchaseOrder\Week\Master Files\[Item Master.xlsx]Item Master'!$A:$M,13,FALSE)</f>
        <v/>
      </c>
      <c r="I29" s="27" t="n">
        <v>0</v>
      </c>
      <c r="J29" s="29">
        <f>VLOOKUP(B29,C:\C-BIA\PurchaseOrder\Week\PivotTable\[PivotTableoutput2.xlsx]Sheet1'!$A:$X,24,FALSE)</f>
        <v/>
      </c>
      <c r="K29" s="27">
        <f>J29-G29</f>
        <v/>
      </c>
      <c r="L29" s="30">
        <f>VLOOKUP(B29,'C:\C-BIA\PurchaseOrder\Week\Master Files\[Location 2 Master.xlsx]Sheet1'!$A:$C,3,FALSE)</f>
        <v/>
      </c>
      <c r="M29" s="30">
        <f>VLOOKUP(B29,'C:\C-BIA\PurchaseOrder\Week\Master Files\[Location 2 Master.xlsx]Sheet1'!$A:$D,4,FALSE)</f>
        <v/>
      </c>
      <c r="N29" s="31">
        <f>VLOOKUP(B29,'C:\C-BIA\PurchaseOrder\Week\Master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VLOOKUP(B30,'C:\C-BIA\PurchaseOrder\Week\Master Files\[Item Master.xlsx]Item Master'!$A:$S,19,FALSE)</f>
        <v/>
      </c>
      <c r="B30" s="46" t="n">
        <v>7613138931332</v>
      </c>
      <c r="C30" s="27">
        <f>VLOOKUP(B30,'C:\C-BIA\PurchaseOrder\Week\Master Files\[Item Master.xlsx]Item Master'!$A:$C,3,FALSE)</f>
        <v/>
      </c>
      <c r="D30" s="9">
        <f>VLOOKUP(B30,'C:\C-BIA\PurchaseOrder\Week\Master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VLOOKUP(B30,'C:\C-BIA\PurchaseOrder\Week\Master Files\[Item Master.xlsx]Item Master'!$A:$M,13,FALSE)</f>
        <v/>
      </c>
      <c r="I30" s="27" t="n">
        <v>0</v>
      </c>
      <c r="J30" s="29">
        <f>VLOOKUP(B30,C:\C-BIA\PurchaseOrder\Week\PivotTable\[PivotTableoutput2.xlsx]Sheet1'!$A:$X,24,FALSE)</f>
        <v/>
      </c>
      <c r="K30" s="27">
        <f>J30-G30</f>
        <v/>
      </c>
      <c r="L30" s="30">
        <f>VLOOKUP(B30,'C:\C-BIA\PurchaseOrder\Week\Master Files\[Location 2 Master.xlsx]Sheet1'!$A:$C,3,FALSE)</f>
        <v/>
      </c>
      <c r="M30" s="30">
        <f>VLOOKUP(B30,'C:\C-BIA\PurchaseOrder\Week\Master Files\[Location 2 Master.xlsx]Sheet1'!$A:$D,4,FALSE)</f>
        <v/>
      </c>
      <c r="N30" s="31">
        <f>VLOOKUP(B30,'C:\C-BIA\PurchaseOrder\Week\Master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VLOOKUP(B31,'C:\C-BIA\PurchaseOrder\Week\Master Files\[Item Master.xlsx]Item Master'!$A:$S,19,FALSE)</f>
        <v/>
      </c>
      <c r="B31" s="46" t="n">
        <v>7613138931349</v>
      </c>
      <c r="C31" s="27">
        <f>VLOOKUP(B31,'C:\C-BIA\PurchaseOrder\Week\Master Files\[Item Master.xlsx]Item Master'!$A:$C,3,FALSE)</f>
        <v/>
      </c>
      <c r="D31" s="9">
        <f>VLOOKUP(B31,'C:\C-BIA\PurchaseOrder\Week\Master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VLOOKUP(B31,'C:\C-BIA\PurchaseOrder\Week\Master Files\[Item Master.xlsx]Item Master'!$A:$M,13,FALSE)</f>
        <v/>
      </c>
      <c r="I31" s="27" t="n">
        <v>0</v>
      </c>
      <c r="J31" s="29">
        <f>VLOOKUP(B31,C:\C-BIA\PurchaseOrder\Week\PivotTable\[PivotTableoutput2.xlsx]Sheet1'!$A:$X,24,FALSE)</f>
        <v/>
      </c>
      <c r="K31" s="27">
        <f>J31-G31</f>
        <v/>
      </c>
      <c r="L31" s="30">
        <f>VLOOKUP(B31,'C:\C-BIA\PurchaseOrder\Week\Master Files\[Location 2 Master.xlsx]Sheet1'!$A:$C,3,FALSE)</f>
        <v/>
      </c>
      <c r="M31" s="30">
        <f>VLOOKUP(B31,'C:\C-BIA\PurchaseOrder\Week\Master Files\[Location 2 Master.xlsx]Sheet1'!$A:$D,4,FALSE)</f>
        <v/>
      </c>
      <c r="N31" s="31">
        <f>VLOOKUP(B31,'C:\C-BIA\PurchaseOrder\Week\Master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VLOOKUP(B32,'C:\C-BIA\PurchaseOrder\Week\Master Files\[Item Master.xlsx]Item Master'!$A:$S,19,FALSE)</f>
        <v/>
      </c>
      <c r="B32" s="46" t="n">
        <v>7613138932001</v>
      </c>
      <c r="C32" s="27">
        <f>VLOOKUP(B32,'C:\C-BIA\PurchaseOrder\Week\Master Files\[Item Master.xlsx]Item Master'!$A:$C,3,FALSE)</f>
        <v/>
      </c>
      <c r="D32" s="9">
        <f>VLOOKUP(B32,'C:\C-BIA\PurchaseOrder\Week\Master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VLOOKUP(B32,'C:\C-BIA\PurchaseOrder\Week\Master Files\[Item Master.xlsx]Item Master'!$A:$M,13,FALSE)</f>
        <v/>
      </c>
      <c r="I32" s="27" t="n">
        <v>0</v>
      </c>
      <c r="J32" s="29">
        <f>VLOOKUP(B32,C:\C-BIA\PurchaseOrder\Week\PivotTable\[PivotTableoutput2.xlsx]Sheet1'!$A:$X,24,FALSE)</f>
        <v/>
      </c>
      <c r="K32" s="27">
        <f>J32-G32</f>
        <v/>
      </c>
      <c r="L32" s="30">
        <f>VLOOKUP(B32,'C:\C-BIA\PurchaseOrder\Week\Master Files\[Location 2 Master.xlsx]Sheet1'!$A:$C,3,FALSE)</f>
        <v/>
      </c>
      <c r="M32" s="30">
        <f>VLOOKUP(B32,'C:\C-BIA\PurchaseOrder\Week\Master Files\[Location 2 Master.xlsx]Sheet1'!$A:$D,4,FALSE)</f>
        <v/>
      </c>
      <c r="N32" s="31">
        <f>VLOOKUP(B32,'C:\C-BIA\PurchaseOrder\Week\Master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VLOOKUP(B33,'C:\C-BIA\PurchaseOrder\Week\Master Files\[Item Master.xlsx]Item Master'!$A:$S,19,FALSE)</f>
        <v/>
      </c>
      <c r="B33" s="46" t="n">
        <v>7613138932063</v>
      </c>
      <c r="C33" s="27">
        <f>VLOOKUP(B33,'C:\C-BIA\PurchaseOrder\Week\Master Files\[Item Master.xlsx]Item Master'!$A:$C,3,FALSE)</f>
        <v/>
      </c>
      <c r="D33" s="9">
        <f>VLOOKUP(B33,'C:\C-BIA\PurchaseOrder\Week\Master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VLOOKUP(B33,'C:\C-BIA\PurchaseOrder\Week\Master Files\[Item Master.xlsx]Item Master'!$A:$M,13,FALSE)</f>
        <v/>
      </c>
      <c r="I33" s="27" t="n">
        <v>0</v>
      </c>
      <c r="J33" s="29">
        <f>VLOOKUP(B33,C:\C-BIA\PurchaseOrder\Week\PivotTable\[PivotTableoutput2.xlsx]Sheet1'!$A:$X,24,FALSE)</f>
        <v/>
      </c>
      <c r="K33" s="27">
        <f>J33-G33</f>
        <v/>
      </c>
      <c r="L33" s="30">
        <f>VLOOKUP(B33,'C:\C-BIA\PurchaseOrder\Week\Master Files\[Location 2 Master.xlsx]Sheet1'!$A:$C,3,FALSE)</f>
        <v/>
      </c>
      <c r="M33" s="30">
        <f>VLOOKUP(B33,'C:\C-BIA\PurchaseOrder\Week\Master Files\[Location 2 Master.xlsx]Sheet1'!$A:$D,4,FALSE)</f>
        <v/>
      </c>
      <c r="N33" s="31">
        <f>VLOOKUP(B33,'C:\C-BIA\PurchaseOrder\Week\Master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VLOOKUP(B34,'C:\C-BIA\PurchaseOrder\Week\Master Files\[Item Master.xlsx]Item Master'!$A:$S,19,FALSE)</f>
        <v/>
      </c>
      <c r="B34" s="46" t="n">
        <v>7613138933299</v>
      </c>
      <c r="C34" s="27">
        <f>VLOOKUP(B34,'C:\C-BIA\PurchaseOrder\Week\Master Files\[Item Master.xlsx]Item Master'!$A:$C,3,FALSE)</f>
        <v/>
      </c>
      <c r="D34" s="9">
        <f>VLOOKUP(B34,'C:\C-BIA\PurchaseOrder\Week\Master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VLOOKUP(B34,'C:\C-BIA\PurchaseOrder\Week\Master Files\[Item Master.xlsx]Item Master'!$A:$M,13,FALSE)</f>
        <v/>
      </c>
      <c r="I34" s="27" t="n">
        <v>0</v>
      </c>
      <c r="J34" s="29">
        <f>VLOOKUP(B34,C:\C-BIA\PurchaseOrder\Week\PivotTable\[PivotTableoutput2.xlsx]Sheet1'!$A:$X,24,FALSE)</f>
        <v/>
      </c>
      <c r="K34" s="27">
        <f>J34-G34</f>
        <v/>
      </c>
      <c r="L34" s="30">
        <f>VLOOKUP(B34,'C:\C-BIA\PurchaseOrder\Week\Master Files\[Location 2 Master.xlsx]Sheet1'!$A:$C,3,FALSE)</f>
        <v/>
      </c>
      <c r="M34" s="30">
        <f>VLOOKUP(B34,'C:\C-BIA\PurchaseOrder\Week\Master Files\[Location 2 Master.xlsx]Sheet1'!$A:$D,4,FALSE)</f>
        <v/>
      </c>
      <c r="N34" s="31">
        <f>VLOOKUP(B34,'C:\C-BIA\PurchaseOrder\Week\Master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VLOOKUP(B35,'C:\C-BIA\PurchaseOrder\Week\Master Files\[Item Master.xlsx]Item Master'!$A:$S,19,FALSE)</f>
        <v/>
      </c>
      <c r="B35" s="46" t="n">
        <v>7613138933480</v>
      </c>
      <c r="C35" s="27">
        <f>VLOOKUP(B35,'C:\C-BIA\PurchaseOrder\Week\Master Files\[Item Master.xlsx]Item Master'!$A:$C,3,FALSE)</f>
        <v/>
      </c>
      <c r="D35" s="9">
        <f>VLOOKUP(B35,'C:\C-BIA\PurchaseOrder\Week\Master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VLOOKUP(B35,'C:\C-BIA\PurchaseOrder\Week\Master Files\[Item Master.xlsx]Item Master'!$A:$M,13,FALSE)</f>
        <v/>
      </c>
      <c r="I35" s="27" t="n">
        <v>0</v>
      </c>
      <c r="J35" s="29">
        <f>VLOOKUP(B35,C:\C-BIA\PurchaseOrder\Week\PivotTable\[PivotTableoutput2.xlsx]Sheet1'!$A:$X,24,FALSE)</f>
        <v/>
      </c>
      <c r="K35" s="27">
        <f>J35-G35</f>
        <v/>
      </c>
      <c r="L35" s="30">
        <f>VLOOKUP(B35,'C:\C-BIA\PurchaseOrder\Week\Master Files\[Location 2 Master.xlsx]Sheet1'!$A:$C,3,FALSE)</f>
        <v/>
      </c>
      <c r="M35" s="30">
        <f>VLOOKUP(B35,'C:\C-BIA\PurchaseOrder\Week\Master Files\[Location 2 Master.xlsx]Sheet1'!$A:$D,4,FALSE)</f>
        <v/>
      </c>
      <c r="N35" s="31">
        <f>VLOOKUP(B35,'C:\C-BIA\PurchaseOrder\Week\Master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VLOOKUP(B36,'C:\C-BIA\PurchaseOrder\Week\Master Files\[Item Master.xlsx]Item Master'!$A:$S,19,FALSE)</f>
        <v/>
      </c>
      <c r="B36" s="46" t="n">
        <v>7613138933985</v>
      </c>
      <c r="C36" s="27">
        <f>VLOOKUP(B36,'C:\C-BIA\PurchaseOrder\Week\Master Files\[Item Master.xlsx]Item Master'!$A:$C,3,FALSE)</f>
        <v/>
      </c>
      <c r="D36" s="9">
        <f>VLOOKUP(B36,'C:\C-BIA\PurchaseOrder\Week\Master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VLOOKUP(B36,'C:\C-BIA\PurchaseOrder\Week\Master Files\[Item Master.xlsx]Item Master'!$A:$M,13,FALSE)</f>
        <v/>
      </c>
      <c r="I36" s="27" t="n">
        <v>0</v>
      </c>
      <c r="J36" s="29">
        <f>VLOOKUP(B36,C:\C-BIA\PurchaseOrder\Week\PivotTable\[PivotTableoutput2.xlsx]Sheet1'!$A:$X,24,FALSE)</f>
        <v/>
      </c>
      <c r="K36" s="27">
        <f>J36-G36</f>
        <v/>
      </c>
      <c r="L36" s="30">
        <f>VLOOKUP(B36,'C:\C-BIA\PurchaseOrder\Week\Master Files\[Location 2 Master.xlsx]Sheet1'!$A:$C,3,FALSE)</f>
        <v/>
      </c>
      <c r="M36" s="30">
        <f>VLOOKUP(B36,'C:\C-BIA\PurchaseOrder\Week\Master Files\[Location 2 Master.xlsx]Sheet1'!$A:$D,4,FALSE)</f>
        <v/>
      </c>
      <c r="N36" s="31">
        <f>VLOOKUP(B36,'C:\C-BIA\PurchaseOrder\Week\Master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VLOOKUP(B37,'C:\C-BIA\PurchaseOrder\Week\Master Files\[Item Master.xlsx]Item Master'!$A:$S,19,FALSE)</f>
        <v/>
      </c>
      <c r="B37" s="46" t="n">
        <v>7613141280816</v>
      </c>
      <c r="C37" s="27">
        <f>VLOOKUP(B37,'C:\C-BIA\PurchaseOrder\Week\Master Files\[Item Master.xlsx]Item Master'!$A:$C,3,FALSE)</f>
        <v/>
      </c>
      <c r="D37" s="9">
        <f>VLOOKUP(B37,'C:\C-BIA\PurchaseOrder\Week\Master Files\[Item Master.xlsx]Item Master'!$A:$B,2,FALSE)</f>
        <v/>
      </c>
      <c r="E37" s="47" t="n">
        <v>2</v>
      </c>
      <c r="F37" s="47" t="n">
        <v>2</v>
      </c>
      <c r="G37" s="9" t="n">
        <v>0</v>
      </c>
      <c r="H37" s="27">
        <f>VLOOKUP(B37,'C:\C-BIA\PurchaseOrder\Week\Master Files\[Item Master.xlsx]Item Master'!$A:$M,13,FALSE)</f>
        <v/>
      </c>
      <c r="I37" s="27" t="n">
        <v>0</v>
      </c>
      <c r="J37" s="29">
        <f>VLOOKUP(B37,C:\C-BIA\PurchaseOrder\Week\PivotTable\[PivotTableoutput2.xlsx]Sheet1'!$A:$X,24,FALSE)</f>
        <v/>
      </c>
      <c r="K37" s="27">
        <f>J37-G37</f>
        <v/>
      </c>
      <c r="L37" s="30">
        <f>VLOOKUP(B37,'C:\C-BIA\PurchaseOrder\Week\Master Files\[Location 2 Master.xlsx]Sheet1'!$A:$C,3,FALSE)</f>
        <v/>
      </c>
      <c r="M37" s="30">
        <f>VLOOKUP(B37,'C:\C-BIA\PurchaseOrder\Week\Master Files\[Location 2 Master.xlsx]Sheet1'!$A:$D,4,FALSE)</f>
        <v/>
      </c>
      <c r="N37" s="31">
        <f>VLOOKUP(B37,'C:\C-BIA\PurchaseOrder\Week\Master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 t="n"/>
      <c r="B38" s="46" t="n"/>
      <c r="C38" s="27" t="n"/>
      <c r="D38" s="9" t="n"/>
      <c r="E38" s="47" t="n"/>
      <c r="F38" s="47" t="n"/>
      <c r="G38" s="9" t="n">
        <v>0</v>
      </c>
      <c r="H38" s="27" t="n">
        <v>651.55</v>
      </c>
      <c r="I38" s="27" t="n">
        <v>0</v>
      </c>
      <c r="J38" s="29" t="n"/>
      <c r="K38" s="27" t="n">
        <v>0</v>
      </c>
      <c r="L38" s="30" t="n"/>
      <c r="M38" s="30" t="n"/>
      <c r="N38" s="31" t="n"/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 t="n"/>
      <c r="B39" s="46" t="n"/>
      <c r="C39" s="27" t="n"/>
      <c r="D39" s="9" t="n"/>
      <c r="E39" s="47" t="n"/>
      <c r="F39" s="47" t="n"/>
      <c r="G39" s="9" t="n">
        <v>0</v>
      </c>
      <c r="H39" s="27" t="n">
        <v>651.55</v>
      </c>
      <c r="I39" s="27" t="n">
        <v>0</v>
      </c>
      <c r="J39" s="29" t="n"/>
      <c r="K39" s="27" t="n">
        <v>0</v>
      </c>
      <c r="L39" s="30" t="n"/>
      <c r="M39" s="30" t="n"/>
      <c r="N39" s="31" t="n"/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 t="n"/>
      <c r="B40" s="46" t="n"/>
      <c r="C40" s="27" t="n"/>
      <c r="D40" s="9" t="n"/>
      <c r="E40" s="47" t="n"/>
      <c r="F40" s="47" t="n"/>
      <c r="G40" s="9" t="n">
        <v>0</v>
      </c>
      <c r="H40" s="27" t="n">
        <v>651.55</v>
      </c>
      <c r="I40" s="27" t="n">
        <v>0</v>
      </c>
      <c r="J40" s="29" t="n"/>
      <c r="K40" s="27" t="n">
        <v>0</v>
      </c>
      <c r="L40" s="30" t="n"/>
      <c r="M40" s="30" t="n"/>
      <c r="N40" s="31" t="n"/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 t="n"/>
      <c r="B41" s="46" t="n"/>
      <c r="C41" s="27" t="n"/>
      <c r="D41" s="9" t="n"/>
      <c r="E41" s="47" t="n"/>
      <c r="F41" s="47" t="n"/>
      <c r="G41" s="9" t="n">
        <v>0</v>
      </c>
      <c r="H41" s="27" t="n">
        <v>651.55</v>
      </c>
      <c r="I41" s="27" t="n">
        <v>0</v>
      </c>
      <c r="J41" s="29" t="n"/>
      <c r="K41" s="27" t="n">
        <v>0</v>
      </c>
      <c r="L41" s="30" t="n"/>
      <c r="M41" s="30" t="n"/>
      <c r="N41" s="31" t="n"/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 t="n"/>
      <c r="B42" s="46" t="n"/>
      <c r="C42" s="27" t="n"/>
      <c r="D42" s="9" t="n"/>
      <c r="E42" s="47" t="n"/>
      <c r="F42" s="47" t="n"/>
      <c r="G42" s="9" t="n">
        <v>0</v>
      </c>
      <c r="H42" s="27" t="n">
        <v>651.55</v>
      </c>
      <c r="I42" s="27" t="n">
        <v>0</v>
      </c>
      <c r="J42" s="29" t="n"/>
      <c r="K42" s="27" t="n">
        <v>0</v>
      </c>
      <c r="L42" s="30" t="n"/>
      <c r="M42" s="30" t="n"/>
      <c r="N42" s="31" t="n"/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 t="n"/>
      <c r="B43" s="46" t="n"/>
      <c r="C43" s="27" t="n"/>
      <c r="D43" s="9" t="n"/>
      <c r="E43" s="47" t="n"/>
      <c r="F43" s="47" t="n"/>
      <c r="G43" s="9" t="n">
        <v>0</v>
      </c>
      <c r="H43" s="27" t="n">
        <v>651.55</v>
      </c>
      <c r="I43" s="27" t="n">
        <v>0</v>
      </c>
      <c r="J43" s="29" t="n"/>
      <c r="K43" s="27" t="n">
        <v>0</v>
      </c>
      <c r="L43" s="30" t="n"/>
      <c r="M43" s="30" t="n"/>
      <c r="N43" s="31" t="n"/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 t="n"/>
      <c r="B44" s="46" t="n"/>
      <c r="C44" s="27" t="n"/>
      <c r="D44" s="9" t="n"/>
      <c r="E44" s="47" t="n"/>
      <c r="F44" s="47" t="n"/>
      <c r="G44" s="9" t="n">
        <v>0</v>
      </c>
      <c r="H44" s="27" t="n">
        <v>651.55</v>
      </c>
      <c r="I44" s="27" t="n">
        <v>0</v>
      </c>
      <c r="J44" s="29" t="n"/>
      <c r="K44" s="27" t="n">
        <v>0</v>
      </c>
      <c r="L44" s="30" t="n"/>
      <c r="M44" s="30" t="n"/>
      <c r="N44" s="31" t="n"/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 t="n"/>
      <c r="B45" s="46" t="n"/>
      <c r="C45" s="27" t="n"/>
      <c r="D45" s="9" t="n"/>
      <c r="E45" s="47" t="n"/>
      <c r="F45" s="47" t="n"/>
      <c r="G45" s="9" t="n">
        <v>0</v>
      </c>
      <c r="H45" s="27" t="n">
        <v>651.55</v>
      </c>
      <c r="I45" s="27" t="n">
        <v>0</v>
      </c>
      <c r="J45" s="29" t="n"/>
      <c r="K45" s="27" t="n">
        <v>0</v>
      </c>
      <c r="L45" s="30" t="n"/>
      <c r="M45" s="30" t="n"/>
      <c r="N45" s="31" t="n"/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 t="n"/>
      <c r="B46" s="46" t="n"/>
      <c r="C46" s="27" t="n"/>
      <c r="D46" s="9" t="n"/>
      <c r="E46" s="47" t="n"/>
      <c r="F46" s="47" t="n"/>
      <c r="G46" s="9" t="n">
        <v>0</v>
      </c>
      <c r="H46" s="27" t="n">
        <v>651.55</v>
      </c>
      <c r="I46" s="27" t="n">
        <v>0</v>
      </c>
      <c r="J46" s="29" t="n"/>
      <c r="K46" s="27" t="n">
        <v>0</v>
      </c>
      <c r="L46" s="30" t="n"/>
      <c r="M46" s="30" t="n"/>
      <c r="N46" s="31" t="n"/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 t="n"/>
      <c r="B47" s="46" t="n"/>
      <c r="C47" s="27" t="n"/>
      <c r="D47" s="9" t="n"/>
      <c r="E47" s="47" t="n"/>
      <c r="F47" s="47" t="n"/>
      <c r="G47" s="9" t="n">
        <v>0</v>
      </c>
      <c r="H47" s="27" t="n">
        <v>651.55</v>
      </c>
      <c r="I47" s="27" t="n">
        <v>0</v>
      </c>
      <c r="J47" s="29" t="n"/>
      <c r="K47" s="27" t="n">
        <v>0</v>
      </c>
      <c r="L47" s="30" t="n"/>
      <c r="M47" s="30" t="n"/>
      <c r="N47" s="31" t="n"/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 t="n"/>
      <c r="B48" s="46" t="n"/>
      <c r="C48" s="27" t="n"/>
      <c r="D48" s="9" t="n"/>
      <c r="E48" s="47" t="n"/>
      <c r="F48" s="47" t="n"/>
      <c r="G48" s="9" t="n">
        <v>0</v>
      </c>
      <c r="H48" s="27" t="n">
        <v>651.55</v>
      </c>
      <c r="I48" s="27" t="n">
        <v>0</v>
      </c>
      <c r="J48" s="29" t="n"/>
      <c r="K48" s="27" t="n">
        <v>0</v>
      </c>
      <c r="L48" s="30" t="n"/>
      <c r="M48" s="30" t="n"/>
      <c r="N48" s="31" t="n"/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 t="n"/>
      <c r="B49" s="46" t="n"/>
      <c r="C49" s="27" t="n"/>
      <c r="D49" s="9" t="n"/>
      <c r="E49" s="47" t="n"/>
      <c r="F49" s="47" t="n"/>
      <c r="G49" s="9" t="n">
        <v>0</v>
      </c>
      <c r="H49" s="27" t="n">
        <v>651.55</v>
      </c>
      <c r="I49" s="27" t="n">
        <v>0</v>
      </c>
      <c r="J49" s="29" t="n"/>
      <c r="K49" s="27" t="n">
        <v>0</v>
      </c>
      <c r="L49" s="30" t="n"/>
      <c r="M49" s="30" t="n"/>
      <c r="N49" s="31" t="n"/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 t="n"/>
      <c r="B50" s="46" t="n"/>
      <c r="C50" s="27" t="n"/>
      <c r="D50" s="9" t="n"/>
      <c r="E50" s="47" t="n"/>
      <c r="F50" s="47" t="n"/>
      <c r="G50" s="9" t="n">
        <v>0</v>
      </c>
      <c r="H50" s="27" t="n">
        <v>651.55</v>
      </c>
      <c r="I50" s="27" t="n">
        <v>0</v>
      </c>
      <c r="J50" s="29" t="n"/>
      <c r="K50" s="27" t="n">
        <v>0</v>
      </c>
      <c r="L50" s="30" t="n"/>
      <c r="M50" s="30" t="n"/>
      <c r="N50" s="31" t="n"/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 t="n"/>
      <c r="B51" s="46" t="n"/>
      <c r="C51" s="27" t="n"/>
      <c r="D51" s="9" t="n"/>
      <c r="E51" s="47" t="n"/>
      <c r="F51" s="47" t="n"/>
      <c r="G51" s="9" t="n">
        <v>0</v>
      </c>
      <c r="H51" s="27" t="n">
        <v>651.73</v>
      </c>
      <c r="I51" s="27" t="n">
        <v>0</v>
      </c>
      <c r="J51" s="29" t="n"/>
      <c r="K51" s="27" t="n">
        <v>0</v>
      </c>
      <c r="L51" s="30" t="n"/>
      <c r="M51" s="30" t="n"/>
      <c r="N51" s="31" t="n"/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 t="n"/>
      <c r="B52" s="46" t="n"/>
      <c r="C52" s="27" t="n"/>
      <c r="D52" s="9" t="n"/>
      <c r="E52" s="47" t="n"/>
      <c r="F52" s="47" t="n"/>
      <c r="G52" s="9" t="n">
        <v>0</v>
      </c>
      <c r="H52" s="27" t="n">
        <v>651.73</v>
      </c>
      <c r="I52" s="27" t="n">
        <v>0</v>
      </c>
      <c r="J52" s="29" t="n"/>
      <c r="K52" s="27" t="n">
        <v>0</v>
      </c>
      <c r="L52" s="30" t="n"/>
      <c r="M52" s="30" t="n"/>
      <c r="N52" s="31" t="n"/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 t="n"/>
      <c r="B53" s="46" t="n"/>
      <c r="C53" s="27" t="n"/>
      <c r="D53" s="9" t="n"/>
      <c r="E53" s="47" t="n"/>
      <c r="F53" s="47" t="n"/>
      <c r="G53" s="9" t="n">
        <v>0</v>
      </c>
      <c r="H53" s="27" t="n">
        <v>651.73</v>
      </c>
      <c r="I53" s="27" t="n">
        <v>0</v>
      </c>
      <c r="J53" s="29" t="n"/>
      <c r="K53" s="27" t="n">
        <v>0</v>
      </c>
      <c r="L53" s="30" t="n"/>
      <c r="M53" s="30" t="n"/>
      <c r="N53" s="31" t="n"/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 t="n"/>
      <c r="B54" s="46" t="n"/>
      <c r="C54" s="27" t="n"/>
      <c r="D54" s="9" t="n"/>
      <c r="E54" s="47" t="n"/>
      <c r="F54" s="47" t="n"/>
      <c r="G54" s="9" t="n">
        <v>0</v>
      </c>
      <c r="H54" s="27" t="n">
        <v>651.73</v>
      </c>
      <c r="I54" s="27" t="n">
        <v>0</v>
      </c>
      <c r="J54" s="29" t="n"/>
      <c r="K54" s="27" t="n">
        <v>0</v>
      </c>
      <c r="L54" s="30" t="n"/>
      <c r="M54" s="30" t="n"/>
      <c r="N54" s="31" t="n"/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 t="n"/>
      <c r="B55" s="46" t="n"/>
      <c r="C55" s="27" t="n"/>
      <c r="D55" s="9" t="n"/>
      <c r="E55" s="47" t="n"/>
      <c r="F55" s="47" t="n"/>
      <c r="G55" s="9" t="n">
        <v>0</v>
      </c>
      <c r="H55" s="27" t="n">
        <v>651.73</v>
      </c>
      <c r="I55" s="27" t="n">
        <v>0</v>
      </c>
      <c r="J55" s="29" t="n"/>
      <c r="K55" s="27" t="n">
        <v>0</v>
      </c>
      <c r="L55" s="30" t="n"/>
      <c r="M55" s="30" t="n"/>
      <c r="N55" s="31" t="n"/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 t="n"/>
      <c r="B56" s="46" t="n"/>
      <c r="C56" s="27" t="n"/>
      <c r="D56" s="9" t="n"/>
      <c r="E56" s="47" t="n"/>
      <c r="F56" s="47" t="n"/>
      <c r="G56" s="9" t="n">
        <v>0</v>
      </c>
      <c r="H56" s="27" t="n">
        <v>651.73</v>
      </c>
      <c r="I56" s="27" t="n">
        <v>0</v>
      </c>
      <c r="J56" s="29" t="n"/>
      <c r="K56" s="27" t="n">
        <v>0</v>
      </c>
      <c r="L56" s="30" t="n"/>
      <c r="M56" s="30" t="n"/>
      <c r="N56" s="31" t="n"/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 t="n"/>
      <c r="B57" s="46" t="n"/>
      <c r="C57" s="27" t="n"/>
      <c r="D57" s="9" t="n"/>
      <c r="E57" s="47" t="n"/>
      <c r="F57" s="47" t="n"/>
      <c r="G57" s="9" t="n">
        <v>0</v>
      </c>
      <c r="H57" s="27" t="n">
        <v>651.73</v>
      </c>
      <c r="I57" s="27" t="n">
        <v>0</v>
      </c>
      <c r="J57" s="29" t="n"/>
      <c r="K57" s="27" t="n">
        <v>0</v>
      </c>
      <c r="L57" s="30" t="n"/>
      <c r="M57" s="30" t="n"/>
      <c r="N57" s="31" t="n"/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 t="n"/>
      <c r="B58" s="46" t="n"/>
      <c r="C58" s="27" t="n"/>
      <c r="D58" s="9" t="n"/>
      <c r="E58" s="47" t="n"/>
      <c r="F58" s="47" t="n"/>
      <c r="G58" s="9" t="n">
        <v>0</v>
      </c>
      <c r="H58" s="27" t="n">
        <v>651.73</v>
      </c>
      <c r="I58" s="27" t="n">
        <v>0</v>
      </c>
      <c r="J58" s="29" t="n"/>
      <c r="K58" s="27" t="n">
        <v>0</v>
      </c>
      <c r="L58" s="30" t="n"/>
      <c r="M58" s="30" t="n"/>
      <c r="N58" s="31" t="n"/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 t="n"/>
      <c r="B59" s="46" t="n"/>
      <c r="C59" s="27" t="n"/>
      <c r="D59" s="9" t="n"/>
      <c r="E59" s="47" t="n"/>
      <c r="F59" s="47" t="n"/>
      <c r="G59" s="9" t="n">
        <v>0</v>
      </c>
      <c r="H59" s="27" t="n">
        <v>651.73</v>
      </c>
      <c r="I59" s="27" t="n">
        <v>0</v>
      </c>
      <c r="J59" s="29" t="n"/>
      <c r="K59" s="27" t="n">
        <v>0</v>
      </c>
      <c r="L59" s="30" t="n"/>
      <c r="M59" s="30" t="n"/>
      <c r="N59" s="31" t="n"/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 t="n"/>
      <c r="B60" s="46" t="n"/>
      <c r="C60" s="27" t="n"/>
      <c r="D60" s="9" t="n"/>
      <c r="E60" s="47" t="n"/>
      <c r="F60" s="47" t="n"/>
      <c r="G60" s="9" t="n">
        <v>0</v>
      </c>
      <c r="H60" s="27" t="n">
        <v>651.73</v>
      </c>
      <c r="I60" s="27" t="n">
        <v>0</v>
      </c>
      <c r="J60" s="29" t="n"/>
      <c r="K60" s="27" t="n">
        <v>0</v>
      </c>
      <c r="L60" s="30" t="n"/>
      <c r="M60" s="30" t="n"/>
      <c r="N60" s="31" t="n"/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 t="n"/>
      <c r="B61" s="46" t="n"/>
      <c r="C61" s="27" t="n"/>
      <c r="D61" s="9" t="n"/>
      <c r="E61" s="47" t="n"/>
      <c r="F61" s="47" t="n"/>
      <c r="G61" s="9" t="n">
        <v>0</v>
      </c>
      <c r="H61" s="27" t="n">
        <v>651.73</v>
      </c>
      <c r="I61" s="27" t="n">
        <v>0</v>
      </c>
      <c r="J61" s="29" t="n"/>
      <c r="K61" s="27" t="n">
        <v>0</v>
      </c>
      <c r="L61" s="30" t="n"/>
      <c r="M61" s="30" t="n"/>
      <c r="N61" s="31" t="n"/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 t="n"/>
      <c r="B62" s="46" t="n"/>
      <c r="C62" s="27" t="n"/>
      <c r="D62" s="9" t="n"/>
      <c r="E62" s="47" t="n"/>
      <c r="F62" s="47" t="n"/>
      <c r="G62" s="9" t="n">
        <v>0</v>
      </c>
      <c r="H62" s="27" t="n">
        <v>651.73</v>
      </c>
      <c r="I62" s="27" t="n">
        <v>0</v>
      </c>
      <c r="J62" s="29" t="n"/>
      <c r="K62" s="27" t="n">
        <v>0</v>
      </c>
      <c r="L62" s="30" t="n"/>
      <c r="M62" s="30" t="n"/>
      <c r="N62" s="31" t="n"/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 t="n"/>
      <c r="B63" s="46" t="n"/>
      <c r="C63" s="27" t="n"/>
      <c r="D63" s="9" t="n"/>
      <c r="E63" s="47" t="n"/>
      <c r="F63" s="47" t="n"/>
      <c r="G63" s="9" t="n">
        <v>0</v>
      </c>
      <c r="H63" s="27" t="n">
        <v>651.73</v>
      </c>
      <c r="I63" s="27" t="n">
        <v>0</v>
      </c>
      <c r="J63" s="29" t="n"/>
      <c r="K63" s="27" t="n">
        <v>0</v>
      </c>
      <c r="L63" s="30" t="n"/>
      <c r="M63" s="30" t="n"/>
      <c r="N63" s="31" t="n"/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 t="n"/>
      <c r="B64" s="46" t="n"/>
      <c r="C64" s="27" t="n"/>
      <c r="D64" s="9" t="n"/>
      <c r="E64" s="47" t="n"/>
      <c r="F64" s="47" t="n"/>
      <c r="G64" s="9" t="n">
        <v>0</v>
      </c>
      <c r="H64" s="27" t="n">
        <v>651.73</v>
      </c>
      <c r="I64" s="27" t="n">
        <v>0</v>
      </c>
      <c r="J64" s="29" t="n"/>
      <c r="K64" s="27" t="n">
        <v>0</v>
      </c>
      <c r="L64" s="30" t="n"/>
      <c r="M64" s="30" t="n"/>
      <c r="N64" s="31" t="n"/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 t="n"/>
      <c r="B65" s="46" t="n"/>
      <c r="C65" s="27" t="n"/>
      <c r="D65" s="9" t="n"/>
      <c r="E65" s="47" t="n"/>
      <c r="F65" s="47" t="n"/>
      <c r="G65" s="9" t="n">
        <v>0</v>
      </c>
      <c r="H65" s="27" t="n">
        <v>651.73</v>
      </c>
      <c r="I65" s="27" t="n">
        <v>0</v>
      </c>
      <c r="J65" s="29" t="n"/>
      <c r="K65" s="27" t="n">
        <v>0</v>
      </c>
      <c r="L65" s="30" t="n"/>
      <c r="M65" s="30" t="n"/>
      <c r="N65" s="31" t="n"/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 t="n"/>
      <c r="B66" s="46" t="n"/>
      <c r="C66" s="27" t="n"/>
      <c r="D66" s="9" t="n"/>
      <c r="E66" s="47" t="n"/>
      <c r="F66" s="47" t="n"/>
      <c r="G66" s="34" t="n">
        <v>0</v>
      </c>
      <c r="H66" s="27" t="n">
        <v>651.73</v>
      </c>
      <c r="I66" s="27" t="n">
        <v>0</v>
      </c>
      <c r="J66" s="29" t="n"/>
      <c r="K66" s="27" t="n">
        <v>0</v>
      </c>
      <c r="L66" s="30" t="n"/>
      <c r="M66" s="30" t="n"/>
      <c r="N66" s="31" t="n"/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 t="n"/>
      <c r="B67" s="46" t="n"/>
      <c r="C67" s="27" t="n"/>
      <c r="D67" s="9" t="n"/>
      <c r="E67" s="47" t="n"/>
      <c r="F67" s="47" t="n"/>
      <c r="G67" s="9" t="n">
        <v>0</v>
      </c>
      <c r="H67" s="27" t="n">
        <v>651.73</v>
      </c>
      <c r="I67" s="27" t="n">
        <v>0</v>
      </c>
      <c r="J67" s="29" t="n"/>
      <c r="K67" s="27" t="n">
        <v>0</v>
      </c>
      <c r="L67" s="30" t="n"/>
      <c r="M67" s="30" t="n"/>
      <c r="N67" s="31" t="n"/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 t="n"/>
      <c r="B68" s="46" t="n"/>
      <c r="C68" s="27" t="n"/>
      <c r="D68" s="9" t="n"/>
      <c r="E68" s="47" t="n"/>
      <c r="F68" s="47" t="n"/>
      <c r="G68" s="34" t="n">
        <v>0</v>
      </c>
      <c r="H68" s="27" t="n">
        <v>651.73</v>
      </c>
      <c r="I68" s="27" t="n">
        <v>0</v>
      </c>
      <c r="J68" s="29" t="n"/>
      <c r="K68" s="27" t="n">
        <v>0</v>
      </c>
      <c r="L68" s="30" t="n"/>
      <c r="M68" s="30" t="n"/>
      <c r="N68" s="31" t="n"/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 t="n"/>
      <c r="B69" s="46" t="n"/>
      <c r="C69" s="27" t="n"/>
      <c r="D69" s="9" t="n"/>
      <c r="E69" s="47" t="n"/>
      <c r="F69" s="47" t="n"/>
      <c r="G69" s="9" t="n">
        <v>0</v>
      </c>
      <c r="H69" s="27" t="n">
        <v>651.73</v>
      </c>
      <c r="I69" s="27" t="n">
        <v>0</v>
      </c>
      <c r="J69" s="29" t="n"/>
      <c r="K69" s="27" t="n">
        <v>0</v>
      </c>
      <c r="L69" s="30" t="n"/>
      <c r="M69" s="30" t="n"/>
      <c r="N69" s="31" t="n"/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 t="n"/>
      <c r="B70" s="46" t="n"/>
      <c r="C70" s="27" t="n"/>
      <c r="D70" s="9" t="n"/>
      <c r="E70" s="47" t="n"/>
      <c r="F70" s="47" t="n"/>
      <c r="G70" s="9" t="n">
        <v>0</v>
      </c>
      <c r="H70" s="27" t="n">
        <v>651.73</v>
      </c>
      <c r="I70" s="27" t="n">
        <v>0</v>
      </c>
      <c r="J70" s="29" t="n"/>
      <c r="K70" s="27" t="n">
        <v>0</v>
      </c>
      <c r="L70" s="30" t="n"/>
      <c r="M70" s="30" t="n"/>
      <c r="N70" s="31" t="n"/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 t="n"/>
      <c r="B71" s="46" t="n"/>
      <c r="C71" s="27" t="n"/>
      <c r="D71" s="9" t="n"/>
      <c r="E71" s="47" t="n"/>
      <c r="F71" s="47" t="n"/>
      <c r="G71" s="9" t="n">
        <v>0</v>
      </c>
      <c r="H71" s="27" t="n">
        <v>651.73</v>
      </c>
      <c r="I71" s="27" t="n">
        <v>0</v>
      </c>
      <c r="J71" s="29" t="n"/>
      <c r="K71" s="27" t="n">
        <v>0</v>
      </c>
      <c r="L71" s="30" t="n"/>
      <c r="M71" s="30" t="n"/>
      <c r="N71" s="31" t="n"/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 t="n"/>
      <c r="B72" s="46" t="n"/>
      <c r="C72" s="27" t="n"/>
      <c r="D72" s="9" t="n"/>
      <c r="E72" s="47" t="n"/>
      <c r="F72" s="47" t="n"/>
      <c r="G72" s="9" t="n">
        <v>0</v>
      </c>
      <c r="H72" s="27" t="n">
        <v>651.73</v>
      </c>
      <c r="I72" s="27" t="n">
        <v>0</v>
      </c>
      <c r="J72" s="29" t="n"/>
      <c r="K72" s="27" t="n">
        <v>0</v>
      </c>
      <c r="L72" s="30" t="n"/>
      <c r="M72" s="30" t="n"/>
      <c r="N72" s="31" t="n"/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 t="n"/>
      <c r="B73" s="46" t="n"/>
      <c r="C73" s="27" t="n"/>
      <c r="D73" s="9" t="n"/>
      <c r="E73" s="47" t="n"/>
      <c r="F73" s="47" t="n"/>
      <c r="G73" s="9" t="n">
        <v>0</v>
      </c>
      <c r="H73" s="27" t="n">
        <v>651.73</v>
      </c>
      <c r="I73" s="27" t="n">
        <v>0</v>
      </c>
      <c r="J73" s="29" t="n"/>
      <c r="K73" s="27" t="n">
        <v>0</v>
      </c>
      <c r="L73" s="30" t="n"/>
      <c r="M73" s="30" t="n"/>
      <c r="N73" s="31" t="n"/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 t="n"/>
      <c r="B74" s="46" t="n"/>
      <c r="C74" s="27" t="n"/>
      <c r="D74" s="9" t="n"/>
      <c r="E74" s="47" t="n"/>
      <c r="F74" s="47" t="n"/>
      <c r="G74" s="9" t="n">
        <v>0</v>
      </c>
      <c r="H74" s="27" t="n">
        <v>651.73</v>
      </c>
      <c r="I74" s="27" t="n">
        <v>0</v>
      </c>
      <c r="J74" s="29" t="n"/>
      <c r="K74" s="27" t="n">
        <v>0</v>
      </c>
      <c r="L74" s="30" t="n"/>
      <c r="M74" s="30" t="n"/>
      <c r="N74" s="31" t="n"/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 t="n"/>
      <c r="B75" s="46" t="n"/>
      <c r="C75" s="27" t="n"/>
      <c r="D75" s="9" t="n"/>
      <c r="E75" s="47" t="n"/>
      <c r="F75" s="47" t="n"/>
      <c r="G75" s="9" t="n">
        <v>0</v>
      </c>
      <c r="H75" s="27" t="n">
        <v>651.73</v>
      </c>
      <c r="I75" s="27" t="n">
        <v>0</v>
      </c>
      <c r="J75" s="29" t="n"/>
      <c r="K75" s="27" t="n">
        <v>0</v>
      </c>
      <c r="L75" s="30" t="n"/>
      <c r="M75" s="30" t="n"/>
      <c r="N75" s="31" t="n"/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 t="n"/>
      <c r="B76" s="46" t="n"/>
      <c r="C76" s="27" t="n"/>
      <c r="D76" s="9" t="n"/>
      <c r="E76" s="47" t="n"/>
      <c r="F76" s="47" t="n"/>
      <c r="G76" s="9" t="n">
        <v>0</v>
      </c>
      <c r="H76" s="27" t="n">
        <v>651.73</v>
      </c>
      <c r="I76" s="27" t="n">
        <v>0</v>
      </c>
      <c r="J76" s="29" t="n"/>
      <c r="K76" s="27" t="n">
        <v>0</v>
      </c>
      <c r="L76" s="30" t="n"/>
      <c r="M76" s="30" t="n"/>
      <c r="N76" s="31" t="n"/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 t="n"/>
      <c r="B77" s="46" t="n"/>
      <c r="C77" s="27" t="n"/>
      <c r="D77" s="9" t="n"/>
      <c r="E77" s="47" t="n"/>
      <c r="F77" s="47" t="n"/>
      <c r="G77" s="9" t="n">
        <v>0</v>
      </c>
      <c r="H77" s="27" t="n">
        <v>651.73</v>
      </c>
      <c r="I77" s="27" t="n">
        <v>0</v>
      </c>
      <c r="J77" s="29" t="n"/>
      <c r="K77" s="27" t="n">
        <v>0</v>
      </c>
      <c r="L77" s="30" t="n"/>
      <c r="M77" s="30" t="n"/>
      <c r="N77" s="31" t="n"/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 t="n"/>
      <c r="B78" s="46" t="n"/>
      <c r="C78" s="27" t="n"/>
      <c r="D78" s="9" t="n"/>
      <c r="E78" s="47" t="n"/>
      <c r="F78" s="47" t="n"/>
      <c r="G78" s="9" t="n">
        <v>0</v>
      </c>
      <c r="H78" s="27" t="n">
        <v>651.73</v>
      </c>
      <c r="I78" s="27" t="n">
        <v>0</v>
      </c>
      <c r="J78" s="29" t="n"/>
      <c r="K78" s="27" t="n">
        <v>0</v>
      </c>
      <c r="L78" s="30" t="n"/>
      <c r="M78" s="30" t="n"/>
      <c r="N78" s="31" t="n"/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 t="n"/>
      <c r="B79" s="46" t="n"/>
      <c r="C79" s="27" t="n"/>
      <c r="D79" s="9" t="n"/>
      <c r="E79" s="47" t="n"/>
      <c r="F79" s="47" t="n"/>
      <c r="G79" s="9" t="n">
        <v>0</v>
      </c>
      <c r="H79" s="27" t="n">
        <v>651.73</v>
      </c>
      <c r="I79" s="27" t="n">
        <v>0</v>
      </c>
      <c r="J79" s="29" t="n"/>
      <c r="K79" s="27" t="n">
        <v>0</v>
      </c>
      <c r="L79" s="30" t="n"/>
      <c r="M79" s="30" t="n"/>
      <c r="N79" s="31" t="n"/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 t="n"/>
      <c r="B80" s="46" t="n"/>
      <c r="C80" s="27" t="n"/>
      <c r="D80" s="9" t="n"/>
      <c r="E80" s="47" t="n"/>
      <c r="F80" s="47" t="n"/>
      <c r="G80" s="9" t="n">
        <v>0</v>
      </c>
      <c r="H80" s="27" t="n">
        <v>651.73</v>
      </c>
      <c r="I80" s="27" t="n">
        <v>0</v>
      </c>
      <c r="J80" s="29" t="n"/>
      <c r="K80" s="27" t="n">
        <v>0</v>
      </c>
      <c r="L80" s="30" t="n"/>
      <c r="M80" s="30" t="n"/>
      <c r="N80" s="31" t="n"/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 t="n"/>
      <c r="B81" s="46" t="n"/>
      <c r="C81" s="27" t="n"/>
      <c r="D81" s="9" t="n"/>
      <c r="E81" s="47" t="n"/>
      <c r="F81" s="47" t="n"/>
      <c r="G81" s="9" t="n">
        <v>0</v>
      </c>
      <c r="H81" s="27" t="n">
        <v>651.73</v>
      </c>
      <c r="I81" s="27" t="n">
        <v>0</v>
      </c>
      <c r="J81" s="29" t="n"/>
      <c r="K81" s="27" t="n">
        <v>0</v>
      </c>
      <c r="L81" s="30" t="n"/>
      <c r="M81" s="30" t="n"/>
      <c r="N81" s="31" t="n"/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 t="n"/>
      <c r="B82" s="46" t="n"/>
      <c r="C82" s="27" t="n"/>
      <c r="D82" s="9" t="n"/>
      <c r="E82" s="47" t="n"/>
      <c r="F82" s="47" t="n"/>
      <c r="G82" s="34" t="n">
        <v>0</v>
      </c>
      <c r="H82" s="27" t="n">
        <v>651.73</v>
      </c>
      <c r="I82" s="27" t="n">
        <v>0</v>
      </c>
      <c r="J82" s="29" t="n"/>
      <c r="K82" s="27" t="n">
        <v>0</v>
      </c>
      <c r="L82" s="30" t="n"/>
      <c r="M82" s="30" t="n"/>
      <c r="N82" s="31" t="n"/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 t="n"/>
      <c r="B83" s="46" t="n"/>
      <c r="C83" s="27" t="n"/>
      <c r="D83" s="9" t="n"/>
      <c r="E83" s="47" t="n"/>
      <c r="F83" s="47" t="n"/>
      <c r="G83" s="34" t="n">
        <v>0</v>
      </c>
      <c r="H83" s="27" t="n">
        <v>651.73</v>
      </c>
      <c r="I83" s="27" t="n">
        <v>0</v>
      </c>
      <c r="J83" s="29" t="n"/>
      <c r="K83" s="27" t="n">
        <v>0</v>
      </c>
      <c r="L83" s="30" t="n"/>
      <c r="M83" s="30" t="n"/>
      <c r="N83" s="31" t="n"/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 t="n"/>
      <c r="B84" s="46" t="n"/>
      <c r="C84" s="27" t="n"/>
      <c r="D84" s="9" t="n"/>
      <c r="E84" s="47" t="n"/>
      <c r="F84" s="47" t="n"/>
      <c r="G84" s="9" t="n">
        <v>0</v>
      </c>
      <c r="H84" s="27" t="n">
        <v>651.73</v>
      </c>
      <c r="I84" s="27" t="n">
        <v>0</v>
      </c>
      <c r="J84" s="29" t="n"/>
      <c r="K84" s="27" t="n">
        <v>0</v>
      </c>
      <c r="L84" s="30" t="n"/>
      <c r="M84" s="30" t="n"/>
      <c r="N84" s="31" t="n"/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 t="n"/>
      <c r="B85" s="46" t="n"/>
      <c r="C85" s="27" t="n"/>
      <c r="D85" s="9" t="n"/>
      <c r="E85" s="47" t="n"/>
      <c r="F85" s="47" t="n"/>
      <c r="G85" s="9" t="n">
        <v>0</v>
      </c>
      <c r="H85" s="27" t="n">
        <v>651.73</v>
      </c>
      <c r="I85" s="27" t="n">
        <v>0</v>
      </c>
      <c r="J85" s="29" t="n"/>
      <c r="K85" s="27" t="n">
        <v>0</v>
      </c>
      <c r="L85" s="30" t="n"/>
      <c r="M85" s="30" t="n"/>
      <c r="N85" s="31" t="n"/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 t="n"/>
      <c r="B86" s="46" t="n"/>
      <c r="C86" s="27" t="n"/>
      <c r="D86" s="9" t="n"/>
      <c r="E86" s="47" t="n"/>
      <c r="F86" s="47" t="n"/>
      <c r="G86" s="9" t="n">
        <v>0</v>
      </c>
      <c r="H86" s="27" t="n">
        <v>651.73</v>
      </c>
      <c r="I86" s="27" t="n">
        <v>0</v>
      </c>
      <c r="J86" s="29" t="n"/>
      <c r="K86" s="27" t="n">
        <v>0</v>
      </c>
      <c r="L86" s="30" t="n"/>
      <c r="M86" s="30" t="n"/>
      <c r="N86" s="31" t="n"/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 t="n"/>
      <c r="B87" s="46" t="n"/>
      <c r="C87" s="27" t="n"/>
      <c r="D87" s="9" t="n"/>
      <c r="E87" s="47" t="n"/>
      <c r="F87" s="47" t="n"/>
      <c r="G87" s="9" t="n">
        <v>0</v>
      </c>
      <c r="H87" s="27" t="n">
        <v>651.73</v>
      </c>
      <c r="I87" s="27" t="n">
        <v>0</v>
      </c>
      <c r="J87" s="29" t="n"/>
      <c r="K87" s="27" t="n">
        <v>0</v>
      </c>
      <c r="L87" s="30" t="n"/>
      <c r="M87" s="30" t="n"/>
      <c r="N87" s="31" t="n"/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 t="n"/>
      <c r="B88" s="46" t="n"/>
      <c r="C88" s="27" t="n"/>
      <c r="D88" s="9" t="n"/>
      <c r="E88" s="47" t="n"/>
      <c r="F88" s="47" t="n"/>
      <c r="G88" s="9" t="n">
        <v>0</v>
      </c>
      <c r="H88" s="27" t="n">
        <v>651.73</v>
      </c>
      <c r="I88" s="27" t="n">
        <v>0</v>
      </c>
      <c r="J88" s="29" t="n"/>
      <c r="K88" s="27" t="n">
        <v>0</v>
      </c>
      <c r="L88" s="30" t="n"/>
      <c r="M88" s="30" t="n"/>
      <c r="N88" s="31" t="n"/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 t="n"/>
      <c r="B89" s="46" t="n"/>
      <c r="C89" s="27" t="n"/>
      <c r="D89" s="9" t="n"/>
      <c r="E89" s="47" t="n"/>
      <c r="F89" s="47" t="n"/>
      <c r="G89" s="34" t="n">
        <v>0</v>
      </c>
      <c r="H89" s="27" t="n">
        <v>651.73</v>
      </c>
      <c r="I89" s="27" t="n">
        <v>0</v>
      </c>
      <c r="J89" s="29" t="n"/>
      <c r="K89" s="27" t="n">
        <v>0</v>
      </c>
      <c r="L89" s="30" t="n"/>
      <c r="M89" s="30" t="n"/>
      <c r="N89" s="31" t="n"/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 t="n"/>
      <c r="B90" s="46" t="n"/>
      <c r="C90" s="27" t="n"/>
      <c r="D90" s="9" t="n"/>
      <c r="E90" s="47" t="n"/>
      <c r="F90" s="47" t="n"/>
      <c r="G90" s="9" t="n">
        <v>0</v>
      </c>
      <c r="H90" s="27" t="n">
        <v>651.73</v>
      </c>
      <c r="I90" s="27" t="n">
        <v>0</v>
      </c>
      <c r="J90" s="29" t="n"/>
      <c r="K90" s="27" t="n">
        <v>0</v>
      </c>
      <c r="L90" s="30" t="n"/>
      <c r="M90" s="30" t="n"/>
      <c r="N90" s="31" t="n"/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 t="n"/>
      <c r="B91" s="46" t="n"/>
      <c r="C91" s="27" t="n"/>
      <c r="D91" s="9" t="n"/>
      <c r="E91" s="47" t="n"/>
      <c r="F91" s="47" t="n"/>
      <c r="G91" s="9" t="n">
        <v>0</v>
      </c>
      <c r="H91" s="27" t="n">
        <v>651.73</v>
      </c>
      <c r="I91" s="27" t="n">
        <v>0</v>
      </c>
      <c r="J91" s="29" t="n"/>
      <c r="K91" s="27" t="n">
        <v>0</v>
      </c>
      <c r="L91" s="30" t="n"/>
      <c r="M91" s="30" t="n"/>
      <c r="N91" s="31" t="n"/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 t="n"/>
      <c r="B92" s="46" t="n"/>
      <c r="C92" s="27" t="n"/>
      <c r="D92" s="9" t="n"/>
      <c r="E92" s="47" t="n"/>
      <c r="F92" s="47" t="n"/>
      <c r="G92" s="9" t="n">
        <v>0</v>
      </c>
      <c r="H92" s="27" t="n">
        <v>651.73</v>
      </c>
      <c r="I92" s="27" t="n">
        <v>0</v>
      </c>
      <c r="J92" s="29" t="n"/>
      <c r="K92" s="27" t="n">
        <v>0</v>
      </c>
      <c r="L92" s="30" t="n"/>
      <c r="M92" s="30" t="n"/>
      <c r="N92" s="31" t="n"/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 t="n"/>
      <c r="B93" s="46" t="n"/>
      <c r="C93" s="27" t="n"/>
      <c r="D93" s="9" t="n"/>
      <c r="E93" s="47" t="n"/>
      <c r="F93" s="47" t="n"/>
      <c r="G93" s="9" t="n">
        <v>0</v>
      </c>
      <c r="H93" s="27" t="n">
        <v>651.73</v>
      </c>
      <c r="I93" s="27" t="n">
        <v>0</v>
      </c>
      <c r="J93" s="29" t="n"/>
      <c r="K93" s="27" t="n">
        <v>0</v>
      </c>
      <c r="L93" s="30" t="n"/>
      <c r="M93" s="30" t="n"/>
      <c r="N93" s="31" t="n"/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 t="n"/>
      <c r="B94" s="46" t="n"/>
      <c r="C94" s="27" t="n"/>
      <c r="D94" s="9" t="n"/>
      <c r="E94" s="47" t="n"/>
      <c r="F94" s="47" t="n"/>
      <c r="G94" s="9" t="n">
        <v>0</v>
      </c>
      <c r="H94" s="27" t="n">
        <v>651.73</v>
      </c>
      <c r="I94" s="27" t="n">
        <v>0</v>
      </c>
      <c r="J94" s="29" t="n"/>
      <c r="K94" s="27" t="n">
        <v>0</v>
      </c>
      <c r="L94" s="30" t="n"/>
      <c r="M94" s="30" t="n"/>
      <c r="N94" s="31" t="n"/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 t="n"/>
      <c r="B95" s="46" t="n"/>
      <c r="C95" s="27" t="n"/>
      <c r="D95" s="9" t="n"/>
      <c r="E95" s="47" t="n"/>
      <c r="F95" s="47" t="n"/>
      <c r="G95" s="9" t="n">
        <v>0</v>
      </c>
      <c r="H95" s="27" t="n">
        <v>651.73</v>
      </c>
      <c r="I95" s="27" t="n">
        <v>0</v>
      </c>
      <c r="J95" s="29" t="n"/>
      <c r="K95" s="27" t="n">
        <v>0</v>
      </c>
      <c r="L95" s="30" t="n"/>
      <c r="M95" s="30" t="n"/>
      <c r="N95" s="31" t="n"/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 t="n"/>
      <c r="B96" s="46" t="n"/>
      <c r="C96" s="27" t="n"/>
      <c r="D96" s="9" t="n"/>
      <c r="E96" s="47" t="n"/>
      <c r="F96" s="47" t="n"/>
      <c r="G96" s="9" t="n">
        <v>0</v>
      </c>
      <c r="H96" s="27" t="n">
        <v>651.73</v>
      </c>
      <c r="I96" s="27" t="n">
        <v>0</v>
      </c>
      <c r="J96" s="29" t="n"/>
      <c r="K96" s="27" t="n">
        <v>0</v>
      </c>
      <c r="L96" s="30" t="n"/>
      <c r="M96" s="30" t="n"/>
      <c r="N96" s="31" t="n"/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 t="n"/>
      <c r="B97" s="46" t="n"/>
      <c r="C97" s="27" t="n"/>
      <c r="D97" s="9" t="n"/>
      <c r="E97" s="47" t="n"/>
      <c r="F97" s="47" t="n"/>
      <c r="G97" s="9" t="n">
        <v>0</v>
      </c>
      <c r="H97" s="27" t="n">
        <v>651.73</v>
      </c>
      <c r="I97" s="27" t="n">
        <v>0</v>
      </c>
      <c r="J97" s="29" t="n"/>
      <c r="K97" s="27" t="n">
        <v>0</v>
      </c>
      <c r="L97" s="30" t="n"/>
      <c r="M97" s="30" t="n"/>
      <c r="N97" s="31" t="n"/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 t="n"/>
      <c r="B98" s="46" t="n"/>
      <c r="C98" s="27" t="n"/>
      <c r="D98" s="9" t="n"/>
      <c r="E98" s="47" t="n"/>
      <c r="F98" s="47" t="n"/>
      <c r="G98" s="9" t="n">
        <v>0</v>
      </c>
      <c r="H98" s="27" t="n">
        <v>651.73</v>
      </c>
      <c r="I98" s="27" t="n">
        <v>0</v>
      </c>
      <c r="J98" s="29" t="n"/>
      <c r="K98" s="27" t="n">
        <v>0</v>
      </c>
      <c r="L98" s="30" t="n"/>
      <c r="M98" s="30" t="n"/>
      <c r="N98" s="31" t="n"/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 t="n"/>
      <c r="B99" s="46" t="n"/>
      <c r="C99" s="27" t="n"/>
      <c r="D99" s="9" t="n"/>
      <c r="E99" s="47" t="n"/>
      <c r="F99" s="47" t="n"/>
      <c r="G99" s="9" t="n">
        <v>0</v>
      </c>
      <c r="H99" s="27" t="n">
        <v>651.73</v>
      </c>
      <c r="I99" s="27" t="n">
        <v>0</v>
      </c>
      <c r="J99" s="29" t="n"/>
      <c r="K99" s="27" t="n">
        <v>0</v>
      </c>
      <c r="L99" s="30" t="n"/>
      <c r="M99" s="30" t="n"/>
      <c r="N99" s="31" t="n"/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 t="n"/>
      <c r="B100" s="46" t="n"/>
      <c r="C100" s="27" t="n"/>
      <c r="D100" s="9" t="n"/>
      <c r="E100" s="47" t="n"/>
      <c r="F100" s="47" t="n"/>
      <c r="G100" s="9" t="n">
        <v>0</v>
      </c>
      <c r="H100" s="27" t="n">
        <v>651.73</v>
      </c>
      <c r="I100" s="27" t="n">
        <v>0</v>
      </c>
      <c r="J100" s="29" t="n"/>
      <c r="K100" s="27" t="n">
        <v>0</v>
      </c>
      <c r="L100" s="30" t="n"/>
      <c r="M100" s="30" t="n"/>
      <c r="N100" s="31" t="n"/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 t="n"/>
      <c r="B101" s="46" t="n"/>
      <c r="C101" s="27" t="n"/>
      <c r="D101" s="9" t="n"/>
      <c r="E101" s="47" t="n"/>
      <c r="F101" s="47" t="n"/>
      <c r="G101" s="9" t="n">
        <v>0</v>
      </c>
      <c r="H101" s="27" t="n">
        <v>651.73</v>
      </c>
      <c r="I101" s="27" t="n">
        <v>0</v>
      </c>
      <c r="J101" s="29" t="n"/>
      <c r="K101" s="27" t="n">
        <v>0</v>
      </c>
      <c r="L101" s="30" t="n"/>
      <c r="M101" s="30" t="n"/>
      <c r="N101" s="31" t="n"/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 t="n"/>
      <c r="B102" s="46" t="n"/>
      <c r="C102" s="27" t="n"/>
      <c r="D102" s="9" t="n"/>
      <c r="E102" s="47" t="n"/>
      <c r="F102" s="47" t="n"/>
      <c r="G102" s="34" t="n">
        <v>0</v>
      </c>
      <c r="H102" s="27" t="n">
        <v>651.73</v>
      </c>
      <c r="I102" s="27" t="n">
        <v>0</v>
      </c>
      <c r="J102" s="29" t="n"/>
      <c r="K102" s="27" t="n">
        <v>0</v>
      </c>
      <c r="L102" s="30" t="n"/>
      <c r="M102" s="30" t="n"/>
      <c r="N102" s="31" t="n"/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 t="n"/>
      <c r="B103" s="46" t="n"/>
      <c r="C103" s="27" t="n"/>
      <c r="D103" s="9" t="n"/>
      <c r="E103" s="47" t="n"/>
      <c r="F103" s="47" t="n"/>
      <c r="G103" s="9" t="n">
        <v>0</v>
      </c>
      <c r="H103" s="27" t="n">
        <v>651.73</v>
      </c>
      <c r="I103" s="27" t="n">
        <v>0</v>
      </c>
      <c r="J103" s="29" t="n"/>
      <c r="K103" s="27" t="n">
        <v>0</v>
      </c>
      <c r="L103" s="30" t="n"/>
      <c r="M103" s="30" t="n"/>
      <c r="N103" s="31" t="n"/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 t="n"/>
      <c r="B104" s="46" t="n"/>
      <c r="C104" s="27" t="n"/>
      <c r="D104" s="9" t="n"/>
      <c r="E104" s="47" t="n"/>
      <c r="F104" s="47" t="n"/>
      <c r="G104" s="9" t="n">
        <v>0</v>
      </c>
      <c r="H104" s="27" t="n">
        <v>651.73</v>
      </c>
      <c r="I104" s="27" t="n">
        <v>0</v>
      </c>
      <c r="J104" s="29" t="n"/>
      <c r="K104" s="27" t="n">
        <v>0</v>
      </c>
      <c r="L104" s="30" t="n"/>
      <c r="M104" s="30" t="n"/>
      <c r="N104" s="31" t="n"/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 t="n"/>
      <c r="B105" s="46" t="n"/>
      <c r="C105" s="27" t="n"/>
      <c r="D105" s="9" t="n"/>
      <c r="E105" s="47" t="n"/>
      <c r="F105" s="47" t="n"/>
      <c r="G105" s="9" t="n">
        <v>0</v>
      </c>
      <c r="H105" s="27" t="n">
        <v>651.73</v>
      </c>
      <c r="I105" s="27" t="n">
        <v>0</v>
      </c>
      <c r="J105" s="29" t="n"/>
      <c r="K105" s="27" t="n">
        <v>0</v>
      </c>
      <c r="L105" s="30" t="n"/>
      <c r="M105" s="30" t="n"/>
      <c r="N105" s="31" t="n"/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 t="n"/>
      <c r="B106" s="46" t="n"/>
      <c r="C106" s="27" t="n"/>
      <c r="D106" s="9" t="n"/>
      <c r="E106" s="47" t="n"/>
      <c r="F106" s="47" t="n"/>
      <c r="G106" s="9" t="n">
        <v>0</v>
      </c>
      <c r="H106" s="27" t="n">
        <v>651.73</v>
      </c>
      <c r="I106" s="27" t="n">
        <v>0</v>
      </c>
      <c r="J106" s="29" t="n"/>
      <c r="K106" s="27" t="n">
        <v>0</v>
      </c>
      <c r="L106" s="30" t="n"/>
      <c r="M106" s="30" t="n"/>
      <c r="N106" s="31" t="n"/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 t="n"/>
      <c r="B107" s="46" t="n"/>
      <c r="C107" s="27" t="n"/>
      <c r="D107" s="9" t="n"/>
      <c r="E107" s="47" t="n"/>
      <c r="F107" s="47" t="n"/>
      <c r="G107" s="9" t="n">
        <v>0</v>
      </c>
      <c r="H107" s="27" t="n">
        <v>651.73</v>
      </c>
      <c r="I107" s="27" t="n">
        <v>0</v>
      </c>
      <c r="J107" s="29" t="n"/>
      <c r="K107" s="27" t="n">
        <v>0</v>
      </c>
      <c r="L107" s="30" t="n"/>
      <c r="M107" s="30" t="n"/>
      <c r="N107" s="31" t="n"/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 t="n"/>
      <c r="B108" s="46" t="n"/>
      <c r="C108" s="27" t="n"/>
      <c r="D108" s="9" t="n"/>
      <c r="E108" s="47" t="n"/>
      <c r="F108" s="47" t="n"/>
      <c r="G108" s="34" t="n">
        <v>0</v>
      </c>
      <c r="H108" s="27" t="n">
        <v>651.73</v>
      </c>
      <c r="I108" s="27" t="n">
        <v>0</v>
      </c>
      <c r="J108" s="29" t="n"/>
      <c r="K108" s="27" t="n">
        <v>0</v>
      </c>
      <c r="L108" s="30" t="n"/>
      <c r="M108" s="30" t="n"/>
      <c r="N108" s="31" t="n"/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 t="n"/>
      <c r="B109" s="46" t="n"/>
      <c r="C109" s="27" t="n"/>
      <c r="D109" s="9" t="n"/>
      <c r="E109" s="47" t="n"/>
      <c r="F109" s="47" t="n"/>
      <c r="G109" s="9" t="n">
        <v>0</v>
      </c>
      <c r="H109" s="27" t="n">
        <v>651.73</v>
      </c>
      <c r="I109" s="27" t="n">
        <v>0</v>
      </c>
      <c r="J109" s="29" t="n"/>
      <c r="K109" s="27" t="n">
        <v>0</v>
      </c>
      <c r="L109" s="30" t="n"/>
      <c r="M109" s="30" t="n"/>
      <c r="N109" s="31" t="n"/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 t="n"/>
      <c r="B110" s="46" t="n"/>
      <c r="C110" s="27" t="n"/>
      <c r="D110" s="9" t="n"/>
      <c r="E110" s="47" t="n"/>
      <c r="F110" s="47" t="n"/>
      <c r="G110" s="9" t="n">
        <v>0</v>
      </c>
      <c r="H110" s="27" t="n">
        <v>651.73</v>
      </c>
      <c r="I110" s="27" t="n">
        <v>0</v>
      </c>
      <c r="J110" s="29" t="n"/>
      <c r="K110" s="27" t="n">
        <v>0</v>
      </c>
      <c r="L110" s="30" t="n"/>
      <c r="M110" s="30" t="n"/>
      <c r="N110" s="31" t="n"/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 t="n"/>
      <c r="B111" s="46" t="n"/>
      <c r="C111" s="27" t="n"/>
      <c r="D111" s="9" t="n"/>
      <c r="E111" s="47" t="n"/>
      <c r="F111" s="47" t="n"/>
      <c r="G111" s="9" t="n">
        <v>0</v>
      </c>
      <c r="H111" s="27" t="n">
        <v>651.73</v>
      </c>
      <c r="I111" s="27" t="n">
        <v>0</v>
      </c>
      <c r="J111" s="29" t="n"/>
      <c r="K111" s="27" t="n">
        <v>0</v>
      </c>
      <c r="L111" s="30" t="n"/>
      <c r="M111" s="30" t="n"/>
      <c r="N111" s="31" t="n"/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 t="n"/>
      <c r="B112" s="46" t="n"/>
      <c r="C112" s="27" t="n"/>
      <c r="D112" s="9" t="n"/>
      <c r="E112" s="47" t="n"/>
      <c r="F112" s="47" t="n"/>
      <c r="G112" s="9" t="n">
        <v>0</v>
      </c>
      <c r="H112" s="27" t="n">
        <v>651.73</v>
      </c>
      <c r="I112" s="27" t="n">
        <v>0</v>
      </c>
      <c r="J112" s="29" t="n"/>
      <c r="K112" s="27" t="n">
        <v>0</v>
      </c>
      <c r="L112" s="30" t="n"/>
      <c r="M112" s="30" t="n"/>
      <c r="N112" s="31" t="n"/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 t="n"/>
      <c r="B113" s="46" t="n"/>
      <c r="C113" s="27" t="n"/>
      <c r="D113" s="9" t="n"/>
      <c r="E113" s="47" t="n"/>
      <c r="F113" s="47" t="n"/>
      <c r="G113" s="9" t="n">
        <v>0</v>
      </c>
      <c r="H113" s="27" t="n">
        <v>651.73</v>
      </c>
      <c r="I113" s="27" t="n">
        <v>0</v>
      </c>
      <c r="J113" s="29" t="n"/>
      <c r="K113" s="27" t="n">
        <v>0</v>
      </c>
      <c r="L113" s="30" t="n"/>
      <c r="M113" s="30" t="n"/>
      <c r="N113" s="31" t="n"/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 t="n"/>
      <c r="B114" s="46" t="n"/>
      <c r="C114" s="27" t="n"/>
      <c r="D114" s="9" t="n"/>
      <c r="E114" s="47" t="n"/>
      <c r="F114" s="47" t="n"/>
      <c r="G114" s="9" t="n">
        <v>0</v>
      </c>
      <c r="H114" s="27" t="n">
        <v>651.73</v>
      </c>
      <c r="I114" s="27" t="n">
        <v>0</v>
      </c>
      <c r="J114" s="29" t="n"/>
      <c r="K114" s="27" t="n">
        <v>0</v>
      </c>
      <c r="L114" s="30" t="n"/>
      <c r="M114" s="30" t="n"/>
      <c r="N114" s="31" t="n"/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 t="n"/>
      <c r="B115" s="46" t="n"/>
      <c r="C115" s="27" t="n"/>
      <c r="D115" s="9" t="n"/>
      <c r="E115" s="47" t="n"/>
      <c r="F115" s="47" t="n"/>
      <c r="G115" s="9" t="n">
        <v>0</v>
      </c>
      <c r="H115" s="27" t="n">
        <v>651.73</v>
      </c>
      <c r="I115" s="27" t="n">
        <v>0</v>
      </c>
      <c r="J115" s="29" t="n"/>
      <c r="K115" s="27" t="n">
        <v>0</v>
      </c>
      <c r="L115" s="30" t="n"/>
      <c r="M115" s="30" t="n"/>
      <c r="N115" s="31" t="n"/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 t="n"/>
      <c r="B116" s="46" t="n"/>
      <c r="C116" s="27" t="n"/>
      <c r="D116" s="9" t="n"/>
      <c r="E116" s="47" t="n"/>
      <c r="F116" s="47" t="n"/>
      <c r="G116" s="9" t="n">
        <v>0</v>
      </c>
      <c r="H116" s="27" t="n">
        <v>651.73</v>
      </c>
      <c r="I116" s="27" t="n">
        <v>0</v>
      </c>
      <c r="J116" s="29" t="n"/>
      <c r="K116" s="27" t="n">
        <v>0</v>
      </c>
      <c r="L116" s="30" t="n"/>
      <c r="M116" s="30" t="n"/>
      <c r="N116" s="31" t="n"/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 t="n"/>
      <c r="B117" s="46" t="n"/>
      <c r="C117" s="27" t="n"/>
      <c r="D117" s="9" t="n"/>
      <c r="E117" s="47" t="n"/>
      <c r="F117" s="47" t="n"/>
      <c r="G117" s="9" t="n">
        <v>0</v>
      </c>
      <c r="H117" s="27" t="n">
        <v>651.73</v>
      </c>
      <c r="I117" s="27" t="n">
        <v>0</v>
      </c>
      <c r="J117" s="29" t="n"/>
      <c r="K117" s="27" t="n">
        <v>0</v>
      </c>
      <c r="L117" s="30" t="n"/>
      <c r="M117" s="30" t="n"/>
      <c r="N117" s="31" t="n"/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 t="n"/>
      <c r="B118" s="46" t="n"/>
      <c r="C118" s="27" t="n"/>
      <c r="D118" s="9" t="n"/>
      <c r="E118" s="47" t="n"/>
      <c r="F118" s="47" t="n"/>
      <c r="G118" s="9" t="n">
        <v>0</v>
      </c>
      <c r="H118" s="27" t="n">
        <v>651.73</v>
      </c>
      <c r="I118" s="27" t="n">
        <v>0</v>
      </c>
      <c r="J118" s="29" t="n"/>
      <c r="K118" s="27" t="n">
        <v>0</v>
      </c>
      <c r="L118" s="30" t="n"/>
      <c r="M118" s="30" t="n"/>
      <c r="N118" s="31" t="n"/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 t="n"/>
      <c r="B119" s="46" t="n"/>
      <c r="C119" s="27" t="n"/>
      <c r="D119" s="9" t="n"/>
      <c r="E119" s="47" t="n"/>
      <c r="F119" s="47" t="n"/>
      <c r="G119" s="9" t="n">
        <v>0</v>
      </c>
      <c r="H119" s="27" t="n">
        <v>651.73</v>
      </c>
      <c r="I119" s="27" t="n">
        <v>0</v>
      </c>
      <c r="J119" s="29" t="n"/>
      <c r="K119" s="27" t="n">
        <v>0</v>
      </c>
      <c r="L119" s="30" t="n"/>
      <c r="M119" s="30" t="n"/>
      <c r="N119" s="31" t="n"/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 t="n"/>
      <c r="B120" s="46" t="n"/>
      <c r="C120" s="27" t="n"/>
      <c r="D120" s="9" t="n"/>
      <c r="E120" s="47" t="n"/>
      <c r="F120" s="47" t="n"/>
      <c r="G120" s="9" t="n">
        <v>0</v>
      </c>
      <c r="H120" s="27" t="n">
        <v>651.73</v>
      </c>
      <c r="I120" s="27" t="n">
        <v>0</v>
      </c>
      <c r="J120" s="29" t="n"/>
      <c r="K120" s="27" t="n">
        <v>0</v>
      </c>
      <c r="L120" s="30" t="n"/>
      <c r="M120" s="30" t="n"/>
      <c r="N120" s="31" t="n"/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 t="n"/>
      <c r="B121" s="46" t="n"/>
      <c r="C121" s="27" t="n"/>
      <c r="D121" s="9" t="n"/>
      <c r="E121" s="47" t="n"/>
      <c r="F121" s="47" t="n"/>
      <c r="G121" s="9" t="n">
        <v>0</v>
      </c>
      <c r="H121" s="27" t="n">
        <v>651.73</v>
      </c>
      <c r="I121" s="27" t="n">
        <v>0</v>
      </c>
      <c r="J121" s="29" t="n"/>
      <c r="K121" s="27" t="n">
        <v>0</v>
      </c>
      <c r="L121" s="30" t="n"/>
      <c r="M121" s="30" t="n"/>
      <c r="N121" s="31" t="n"/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 t="n"/>
      <c r="B122" s="46" t="n"/>
      <c r="C122" s="27" t="n"/>
      <c r="D122" s="9" t="n"/>
      <c r="E122" s="47" t="n"/>
      <c r="F122" s="47" t="n"/>
      <c r="G122" s="9" t="n">
        <v>0</v>
      </c>
      <c r="H122" s="27" t="n">
        <v>651.73</v>
      </c>
      <c r="I122" s="27" t="n">
        <v>0</v>
      </c>
      <c r="J122" s="29" t="n"/>
      <c r="K122" s="27" t="n">
        <v>0</v>
      </c>
      <c r="L122" s="30" t="n"/>
      <c r="M122" s="30" t="n"/>
      <c r="N122" s="31" t="n"/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 t="n"/>
      <c r="B123" s="46" t="n"/>
      <c r="C123" s="27" t="n"/>
      <c r="D123" s="9" t="n"/>
      <c r="E123" s="47" t="n"/>
      <c r="F123" s="47" t="n"/>
      <c r="G123" s="9" t="n">
        <v>0</v>
      </c>
      <c r="H123" s="27" t="n">
        <v>651.73</v>
      </c>
      <c r="I123" s="27" t="n">
        <v>0</v>
      </c>
      <c r="J123" s="29" t="n"/>
      <c r="K123" s="27" t="n">
        <v>0</v>
      </c>
      <c r="L123" s="30" t="n"/>
      <c r="M123" s="30" t="n"/>
      <c r="N123" s="31" t="n"/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 t="n"/>
      <c r="B124" s="46" t="n"/>
      <c r="C124" s="27" t="n"/>
      <c r="D124" s="9" t="n"/>
      <c r="E124" s="47" t="n"/>
      <c r="F124" s="47" t="n"/>
      <c r="G124" s="9" t="n">
        <v>0</v>
      </c>
      <c r="H124" s="27" t="n">
        <v>651.73</v>
      </c>
      <c r="I124" s="27" t="n">
        <v>0</v>
      </c>
      <c r="J124" s="29" t="n"/>
      <c r="K124" s="27" t="n">
        <v>0</v>
      </c>
      <c r="L124" s="30" t="n"/>
      <c r="M124" s="30" t="n"/>
      <c r="N124" s="31" t="n"/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 t="n"/>
      <c r="B125" s="46" t="n"/>
      <c r="C125" s="27" t="n"/>
      <c r="D125" s="9" t="n"/>
      <c r="E125" s="47" t="n"/>
      <c r="F125" s="47" t="n"/>
      <c r="G125" s="9" t="n">
        <v>0</v>
      </c>
      <c r="H125" s="27" t="n">
        <v>651.73</v>
      </c>
      <c r="I125" s="27" t="n">
        <v>0</v>
      </c>
      <c r="J125" s="29" t="n"/>
      <c r="K125" s="27" t="n">
        <v>0</v>
      </c>
      <c r="L125" s="30" t="n"/>
      <c r="M125" s="30" t="n"/>
      <c r="N125" s="31" t="n"/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 t="n"/>
      <c r="B126" s="46" t="n"/>
      <c r="C126" s="27" t="n"/>
      <c r="D126" s="9" t="n"/>
      <c r="E126" s="47" t="n"/>
      <c r="F126" s="47" t="n"/>
      <c r="G126" s="9" t="n">
        <v>0</v>
      </c>
      <c r="H126" s="27" t="n">
        <v>651.73</v>
      </c>
      <c r="I126" s="27" t="n">
        <v>0</v>
      </c>
      <c r="J126" s="29" t="n"/>
      <c r="K126" s="27" t="n">
        <v>0</v>
      </c>
      <c r="L126" s="30" t="n"/>
      <c r="M126" s="30" t="n"/>
      <c r="N126" s="31" t="n"/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 t="n"/>
      <c r="B127" s="46" t="n"/>
      <c r="C127" s="27" t="n"/>
      <c r="D127" s="9" t="n"/>
      <c r="E127" s="47" t="n"/>
      <c r="F127" s="47" t="n"/>
      <c r="G127" s="9" t="n">
        <v>0</v>
      </c>
      <c r="H127" s="27" t="n">
        <v>651.73</v>
      </c>
      <c r="I127" s="27" t="n">
        <v>0</v>
      </c>
      <c r="J127" s="29" t="n"/>
      <c r="K127" s="27" t="n">
        <v>0</v>
      </c>
      <c r="L127" s="30" t="n"/>
      <c r="M127" s="30" t="n"/>
      <c r="N127" s="31" t="n"/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 t="n"/>
      <c r="B128" s="46" t="n"/>
      <c r="C128" s="27" t="n"/>
      <c r="D128" s="9" t="n"/>
      <c r="E128" s="47" t="n"/>
      <c r="F128" s="47" t="n"/>
      <c r="G128" s="9" t="n">
        <v>0</v>
      </c>
      <c r="H128" s="27" t="n">
        <v>651.73</v>
      </c>
      <c r="I128" s="27" t="n">
        <v>0</v>
      </c>
      <c r="J128" s="29" t="n"/>
      <c r="K128" s="27" t="n">
        <v>0</v>
      </c>
      <c r="L128" s="30" t="n"/>
      <c r="M128" s="30" t="n"/>
      <c r="N128" s="31" t="n"/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 t="n"/>
      <c r="B129" s="46" t="n"/>
      <c r="C129" s="27" t="n"/>
      <c r="D129" s="9" t="n"/>
      <c r="E129" s="47" t="n"/>
      <c r="F129" s="47" t="n"/>
      <c r="G129" s="9" t="n">
        <v>0</v>
      </c>
      <c r="H129" s="27" t="n">
        <v>651.73</v>
      </c>
      <c r="I129" s="27" t="n">
        <v>0</v>
      </c>
      <c r="J129" s="29" t="n"/>
      <c r="K129" s="27" t="n">
        <v>0</v>
      </c>
      <c r="L129" s="30" t="n"/>
      <c r="M129" s="30" t="n"/>
      <c r="N129" s="31" t="n"/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 t="n"/>
      <c r="B130" s="46" t="n"/>
      <c r="C130" s="27" t="n"/>
      <c r="D130" s="9" t="n"/>
      <c r="E130" s="47" t="n"/>
      <c r="F130" s="47" t="n"/>
      <c r="G130" s="9" t="n">
        <v>0</v>
      </c>
      <c r="H130" s="27" t="n">
        <v>651.73</v>
      </c>
      <c r="I130" s="27" t="n">
        <v>0</v>
      </c>
      <c r="J130" s="29" t="n"/>
      <c r="K130" s="27" t="n">
        <v>0</v>
      </c>
      <c r="L130" s="30" t="n"/>
      <c r="M130" s="30" t="n"/>
      <c r="N130" s="31" t="n"/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 t="n"/>
      <c r="B131" s="46" t="n"/>
      <c r="C131" s="27" t="n"/>
      <c r="D131" s="9" t="n"/>
      <c r="E131" s="47" t="n"/>
      <c r="F131" s="47" t="n"/>
      <c r="G131" s="9" t="n">
        <v>0</v>
      </c>
      <c r="H131" s="27" t="n">
        <v>651.73</v>
      </c>
      <c r="I131" s="27" t="n">
        <v>0</v>
      </c>
      <c r="J131" s="29" t="n"/>
      <c r="K131" s="27" t="n">
        <v>0</v>
      </c>
      <c r="L131" s="30" t="n"/>
      <c r="M131" s="30" t="n"/>
      <c r="N131" s="31" t="n"/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 t="n"/>
      <c r="B132" s="46" t="n"/>
      <c r="C132" s="27" t="n"/>
      <c r="D132" s="9" t="n"/>
      <c r="E132" s="47" t="n"/>
      <c r="F132" s="47" t="n"/>
      <c r="G132" s="9" t="n">
        <v>0</v>
      </c>
      <c r="H132" s="27" t="n">
        <v>651.73</v>
      </c>
      <c r="I132" s="27" t="n">
        <v>0</v>
      </c>
      <c r="J132" s="29" t="n"/>
      <c r="K132" s="27" t="n">
        <v>0</v>
      </c>
      <c r="L132" s="30" t="n"/>
      <c r="M132" s="30" t="n"/>
      <c r="N132" s="31" t="n"/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 t="n"/>
      <c r="B133" s="46" t="n"/>
      <c r="C133" s="27" t="n"/>
      <c r="D133" s="9" t="n"/>
      <c r="E133" s="47" t="n"/>
      <c r="F133" s="47" t="n"/>
      <c r="G133" s="9" t="n">
        <v>0</v>
      </c>
      <c r="H133" s="27" t="n">
        <v>651.73</v>
      </c>
      <c r="I133" s="27" t="n">
        <v>0</v>
      </c>
      <c r="J133" s="29" t="n"/>
      <c r="K133" s="27" t="n">
        <v>0</v>
      </c>
      <c r="L133" s="30" t="n"/>
      <c r="M133" s="30" t="n"/>
      <c r="N133" s="31" t="n"/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 t="n"/>
      <c r="B134" s="46" t="n"/>
      <c r="C134" s="27" t="n"/>
      <c r="D134" s="9" t="n"/>
      <c r="E134" s="47" t="n"/>
      <c r="F134" s="47" t="n"/>
      <c r="G134" s="9" t="n">
        <v>0</v>
      </c>
      <c r="H134" s="27" t="n">
        <v>651.73</v>
      </c>
      <c r="I134" s="27" t="n">
        <v>0</v>
      </c>
      <c r="J134" s="29" t="n"/>
      <c r="K134" s="27" t="n">
        <v>0</v>
      </c>
      <c r="L134" s="30" t="n"/>
      <c r="M134" s="30" t="n"/>
      <c r="N134" s="31" t="n"/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 t="n"/>
      <c r="B135" s="46" t="n"/>
      <c r="C135" s="27" t="n"/>
      <c r="D135" s="9" t="n"/>
      <c r="E135" s="47" t="n"/>
      <c r="F135" s="47" t="n"/>
      <c r="G135" s="9" t="n">
        <v>0</v>
      </c>
      <c r="H135" s="27" t="n">
        <v>651.73</v>
      </c>
      <c r="I135" s="27" t="n">
        <v>0</v>
      </c>
      <c r="J135" s="29" t="n"/>
      <c r="K135" s="27" t="n">
        <v>0</v>
      </c>
      <c r="L135" s="30" t="n"/>
      <c r="M135" s="30" t="n"/>
      <c r="N135" s="31" t="n"/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 t="n"/>
      <c r="B136" s="46" t="n"/>
      <c r="C136" s="27" t="n"/>
      <c r="D136" s="9" t="n"/>
      <c r="E136" s="47" t="n"/>
      <c r="F136" s="47" t="n"/>
      <c r="G136" s="9" t="n">
        <v>0</v>
      </c>
      <c r="H136" s="27" t="n">
        <v>651.73</v>
      </c>
      <c r="I136" s="27" t="n">
        <v>0</v>
      </c>
      <c r="J136" s="29" t="n"/>
      <c r="K136" s="27" t="n">
        <v>0</v>
      </c>
      <c r="L136" s="30" t="n"/>
      <c r="M136" s="30" t="n"/>
      <c r="N136" s="31" t="n"/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 t="n"/>
      <c r="B137" s="46" t="n"/>
      <c r="C137" s="27" t="n"/>
      <c r="D137" s="9" t="n"/>
      <c r="E137" s="47" t="n"/>
      <c r="F137" s="47" t="n"/>
      <c r="G137" s="9" t="n">
        <v>0</v>
      </c>
      <c r="H137" s="27" t="n">
        <v>651.73</v>
      </c>
      <c r="I137" s="27" t="n">
        <v>0</v>
      </c>
      <c r="J137" s="29" t="n"/>
      <c r="K137" s="27" t="n">
        <v>0</v>
      </c>
      <c r="L137" s="30" t="n"/>
      <c r="M137" s="30" t="n"/>
      <c r="N137" s="31" t="n"/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 t="n"/>
      <c r="B138" s="46" t="n"/>
      <c r="C138" s="27" t="n"/>
      <c r="D138" s="9" t="n"/>
      <c r="E138" s="47" t="n"/>
      <c r="F138" s="47" t="n"/>
      <c r="G138" s="9" t="n">
        <v>0</v>
      </c>
      <c r="H138" s="27" t="n">
        <v>651.73</v>
      </c>
      <c r="I138" s="27" t="n">
        <v>0</v>
      </c>
      <c r="J138" s="29" t="n"/>
      <c r="K138" s="27" t="n">
        <v>0</v>
      </c>
      <c r="L138" s="30" t="n"/>
      <c r="M138" s="30" t="n"/>
      <c r="N138" s="31" t="n"/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 t="n"/>
      <c r="B139" s="46" t="n"/>
      <c r="C139" s="27" t="n"/>
      <c r="D139" s="9" t="n"/>
      <c r="E139" s="47" t="n"/>
      <c r="F139" s="47" t="n"/>
      <c r="G139" s="9" t="n">
        <v>0</v>
      </c>
      <c r="H139" s="27" t="n">
        <v>651.73</v>
      </c>
      <c r="I139" s="27" t="n">
        <v>0</v>
      </c>
      <c r="J139" s="29" t="n"/>
      <c r="K139" s="27" t="n">
        <v>0</v>
      </c>
      <c r="L139" s="30" t="n"/>
      <c r="M139" s="30" t="n"/>
      <c r="N139" s="31" t="n"/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 t="n"/>
      <c r="B140" s="46" t="n"/>
      <c r="C140" s="27" t="n"/>
      <c r="D140" s="9" t="n"/>
      <c r="E140" s="47" t="n"/>
      <c r="F140" s="47" t="n"/>
      <c r="G140" s="9" t="n">
        <v>0</v>
      </c>
      <c r="H140" s="27" t="n">
        <v>651.73</v>
      </c>
      <c r="I140" s="27" t="n">
        <v>0</v>
      </c>
      <c r="J140" s="29" t="n"/>
      <c r="K140" s="27" t="n">
        <v>0</v>
      </c>
      <c r="L140" s="30" t="n"/>
      <c r="M140" s="30" t="n"/>
      <c r="N140" s="31" t="n"/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 t="n"/>
      <c r="B141" s="46" t="n"/>
      <c r="C141" s="27" t="n"/>
      <c r="D141" s="9" t="n"/>
      <c r="E141" s="47" t="n"/>
      <c r="F141" s="47" t="n"/>
      <c r="G141" s="9" t="n">
        <v>0</v>
      </c>
      <c r="H141" s="27" t="n">
        <v>651.73</v>
      </c>
      <c r="I141" s="27" t="n">
        <v>0</v>
      </c>
      <c r="J141" s="29" t="n"/>
      <c r="K141" s="27" t="n">
        <v>0</v>
      </c>
      <c r="L141" s="30" t="n"/>
      <c r="M141" s="30" t="n"/>
      <c r="N141" s="31" t="n"/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 t="n"/>
      <c r="B142" s="46" t="n"/>
      <c r="C142" s="27" t="n"/>
      <c r="D142" s="9" t="n"/>
      <c r="E142" s="47" t="n"/>
      <c r="F142" s="47" t="n"/>
      <c r="G142" s="9" t="n">
        <v>0</v>
      </c>
      <c r="H142" s="27" t="n">
        <v>651.73</v>
      </c>
      <c r="I142" s="27" t="n">
        <v>0</v>
      </c>
      <c r="J142" s="29" t="n"/>
      <c r="K142" s="27" t="n">
        <v>0</v>
      </c>
      <c r="L142" s="30" t="n"/>
      <c r="M142" s="30" t="n"/>
      <c r="N142" s="31" t="n"/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 t="n"/>
      <c r="B143" s="46" t="n"/>
      <c r="C143" s="27" t="n"/>
      <c r="D143" s="9" t="n"/>
      <c r="E143" s="47" t="n"/>
      <c r="F143" s="47" t="n"/>
      <c r="G143" s="9" t="n">
        <v>0</v>
      </c>
      <c r="H143" s="27" t="n">
        <v>651.73</v>
      </c>
      <c r="I143" s="27" t="n">
        <v>0</v>
      </c>
      <c r="J143" s="29" t="n"/>
      <c r="K143" s="27" t="n">
        <v>0</v>
      </c>
      <c r="L143" s="30" t="n"/>
      <c r="M143" s="30" t="n"/>
      <c r="N143" s="31" t="n"/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 t="n"/>
      <c r="B144" s="46" t="n"/>
      <c r="C144" s="27" t="n"/>
      <c r="D144" s="9" t="n"/>
      <c r="E144" s="47" t="n"/>
      <c r="F144" s="47" t="n"/>
      <c r="G144" s="9" t="n">
        <v>0</v>
      </c>
      <c r="H144" s="27" t="n">
        <v>651.73</v>
      </c>
      <c r="I144" s="27" t="n">
        <v>0</v>
      </c>
      <c r="J144" s="29" t="n"/>
      <c r="K144" s="27" t="n">
        <v>0</v>
      </c>
      <c r="L144" s="30" t="n"/>
      <c r="M144" s="30" t="n"/>
      <c r="N144" s="31" t="n"/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 t="n"/>
      <c r="B145" s="46" t="n"/>
      <c r="C145" s="27" t="n"/>
      <c r="D145" s="9" t="n"/>
      <c r="E145" s="47" t="n"/>
      <c r="F145" s="47" t="n"/>
      <c r="G145" s="9" t="n">
        <v>0</v>
      </c>
      <c r="H145" s="27" t="n">
        <v>651.73</v>
      </c>
      <c r="I145" s="27" t="n">
        <v>0</v>
      </c>
      <c r="J145" s="29" t="n"/>
      <c r="K145" s="27" t="n">
        <v>0</v>
      </c>
      <c r="L145" s="30" t="n"/>
      <c r="M145" s="30" t="n"/>
      <c r="N145" s="31" t="n"/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 t="n"/>
      <c r="B146" s="46" t="n"/>
      <c r="C146" s="27" t="n"/>
      <c r="D146" s="9" t="n"/>
      <c r="E146" s="47" t="n"/>
      <c r="F146" s="47" t="n"/>
      <c r="G146" s="9" t="n">
        <v>0</v>
      </c>
      <c r="H146" s="27" t="n">
        <v>651.73</v>
      </c>
      <c r="I146" s="27" t="n">
        <v>0</v>
      </c>
      <c r="J146" s="29" t="n"/>
      <c r="K146" s="27" t="n">
        <v>0</v>
      </c>
      <c r="L146" s="30" t="n"/>
      <c r="M146" s="30" t="n"/>
      <c r="N146" s="31" t="n"/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 t="n"/>
      <c r="B147" s="46" t="n"/>
      <c r="C147" s="27" t="n"/>
      <c r="D147" s="9" t="n"/>
      <c r="E147" s="47" t="n"/>
      <c r="F147" s="47" t="n"/>
      <c r="G147" s="9" t="n">
        <v>0</v>
      </c>
      <c r="H147" s="27" t="n">
        <v>651.73</v>
      </c>
      <c r="I147" s="27" t="n">
        <v>0</v>
      </c>
      <c r="J147" s="29" t="n"/>
      <c r="K147" s="27" t="n">
        <v>0</v>
      </c>
      <c r="L147" s="30" t="n"/>
      <c r="M147" s="30" t="n"/>
      <c r="N147" s="31" t="n"/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 t="n"/>
      <c r="B148" s="46" t="n"/>
      <c r="C148" s="27" t="n"/>
      <c r="D148" s="9" t="n"/>
      <c r="E148" s="47" t="n"/>
      <c r="F148" s="47" t="n"/>
      <c r="G148" s="9" t="n">
        <v>0</v>
      </c>
      <c r="H148" s="27" t="n">
        <v>651.73</v>
      </c>
      <c r="I148" s="27" t="n">
        <v>0</v>
      </c>
      <c r="J148" s="29" t="n"/>
      <c r="K148" s="27" t="n">
        <v>0</v>
      </c>
      <c r="L148" s="30" t="n"/>
      <c r="M148" s="30" t="n"/>
      <c r="N148" s="31" t="n"/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 t="n"/>
      <c r="B149" s="46" t="n"/>
      <c r="C149" s="27" t="n"/>
      <c r="D149" s="9" t="n"/>
      <c r="E149" s="47" t="n"/>
      <c r="F149" s="47" t="n"/>
      <c r="G149" s="9" t="n">
        <v>0</v>
      </c>
      <c r="H149" s="27" t="n">
        <v>651.73</v>
      </c>
      <c r="I149" s="27" t="n">
        <v>0</v>
      </c>
      <c r="J149" s="29" t="n"/>
      <c r="K149" s="27" t="n">
        <v>0</v>
      </c>
      <c r="L149" s="30" t="n"/>
      <c r="M149" s="30" t="n"/>
      <c r="N149" s="31" t="n"/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 t="n"/>
      <c r="B150" s="46" t="n"/>
      <c r="C150" s="27" t="n"/>
      <c r="D150" s="9" t="n"/>
      <c r="E150" s="47" t="n"/>
      <c r="F150" s="47" t="n"/>
      <c r="G150" s="9" t="n">
        <v>0</v>
      </c>
      <c r="H150" s="27" t="n">
        <v>651.73</v>
      </c>
      <c r="I150" s="27" t="n">
        <v>0</v>
      </c>
      <c r="J150" s="29" t="n"/>
      <c r="K150" s="27" t="n">
        <v>0</v>
      </c>
      <c r="L150" s="30" t="n"/>
      <c r="M150" s="30" t="n"/>
      <c r="N150" s="31" t="n"/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 t="n"/>
      <c r="B151" s="46" t="n"/>
      <c r="C151" s="27" t="n"/>
      <c r="D151" s="9" t="n"/>
      <c r="E151" s="47" t="n"/>
      <c r="F151" s="47" t="n"/>
      <c r="G151" s="9" t="n">
        <v>0</v>
      </c>
      <c r="H151" s="27" t="n">
        <v>651.73</v>
      </c>
      <c r="I151" s="27" t="n">
        <v>0</v>
      </c>
      <c r="J151" s="29" t="n"/>
      <c r="K151" s="27" t="n">
        <v>0</v>
      </c>
      <c r="L151" s="30" t="n"/>
      <c r="M151" s="30" t="n"/>
      <c r="N151" s="31" t="n"/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 t="n"/>
      <c r="B152" s="46" t="n"/>
      <c r="C152" s="27" t="n"/>
      <c r="D152" s="9" t="n"/>
      <c r="E152" s="47" t="n"/>
      <c r="F152" s="47" t="n"/>
      <c r="G152" s="9" t="n">
        <v>0</v>
      </c>
      <c r="H152" s="27" t="n">
        <v>651.73</v>
      </c>
      <c r="I152" s="27" t="n">
        <v>0</v>
      </c>
      <c r="J152" s="29" t="n"/>
      <c r="K152" s="27" t="n">
        <v>0</v>
      </c>
      <c r="L152" s="30" t="n"/>
      <c r="M152" s="30" t="n"/>
      <c r="N152" s="31" t="n"/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 t="n"/>
      <c r="B153" s="46" t="n"/>
      <c r="C153" s="27" t="n"/>
      <c r="D153" s="9" t="n"/>
      <c r="E153" s="47" t="n"/>
      <c r="F153" s="47" t="n"/>
      <c r="G153" s="9" t="n">
        <v>0</v>
      </c>
      <c r="H153" s="27" t="n">
        <v>651.73</v>
      </c>
      <c r="I153" s="27" t="n">
        <v>0</v>
      </c>
      <c r="J153" s="29" t="n"/>
      <c r="K153" s="27" t="n">
        <v>0</v>
      </c>
      <c r="L153" s="30" t="n"/>
      <c r="M153" s="30" t="n"/>
      <c r="N153" s="31" t="n"/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 t="n"/>
      <c r="B154" s="46" t="n"/>
      <c r="C154" s="27" t="n"/>
      <c r="D154" s="9" t="n"/>
      <c r="E154" s="47" t="n"/>
      <c r="F154" s="47" t="n"/>
      <c r="G154" s="9" t="n">
        <v>0</v>
      </c>
      <c r="H154" s="27" t="n">
        <v>651.73</v>
      </c>
      <c r="I154" s="27" t="n">
        <v>0</v>
      </c>
      <c r="J154" s="29" t="n"/>
      <c r="K154" s="27" t="n">
        <v>0</v>
      </c>
      <c r="L154" s="30" t="n"/>
      <c r="M154" s="30" t="n"/>
      <c r="N154" s="31" t="n"/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 t="n"/>
      <c r="B155" s="46" t="n"/>
      <c r="C155" s="27" t="n"/>
      <c r="D155" s="9" t="n"/>
      <c r="E155" s="47" t="n"/>
      <c r="F155" s="47" t="n"/>
      <c r="G155" s="9" t="n">
        <v>0</v>
      </c>
      <c r="H155" s="27" t="n">
        <v>651.73</v>
      </c>
      <c r="I155" s="27" t="n">
        <v>0</v>
      </c>
      <c r="J155" s="29" t="n"/>
      <c r="K155" s="27" t="n">
        <v>0</v>
      </c>
      <c r="L155" s="30" t="n"/>
      <c r="M155" s="30" t="n"/>
      <c r="N155" s="31" t="n"/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 t="n"/>
      <c r="B156" s="46" t="n"/>
      <c r="C156" s="27" t="n"/>
      <c r="D156" s="9" t="n"/>
      <c r="E156" s="47" t="n"/>
      <c r="F156" s="47" t="n"/>
      <c r="G156" s="9" t="n">
        <v>0</v>
      </c>
      <c r="H156" s="27" t="n">
        <v>651.73</v>
      </c>
      <c r="I156" s="27" t="n">
        <v>0</v>
      </c>
      <c r="J156" s="29" t="n"/>
      <c r="K156" s="27" t="n">
        <v>0</v>
      </c>
      <c r="L156" s="30" t="n"/>
      <c r="M156" s="30" t="n"/>
      <c r="N156" s="31" t="n"/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 t="n"/>
      <c r="B157" s="46" t="n"/>
      <c r="C157" s="27" t="n"/>
      <c r="D157" s="9" t="n"/>
      <c r="E157" s="47" t="n"/>
      <c r="F157" s="47" t="n"/>
      <c r="G157" s="9" t="n">
        <v>0</v>
      </c>
      <c r="H157" s="27" t="n">
        <v>651.73</v>
      </c>
      <c r="I157" s="27" t="n">
        <v>0</v>
      </c>
      <c r="J157" s="29" t="n"/>
      <c r="K157" s="27" t="n">
        <v>0</v>
      </c>
      <c r="L157" s="30" t="n"/>
      <c r="M157" s="30" t="n"/>
      <c r="N157" s="31" t="n"/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 t="n"/>
      <c r="B158" s="46" t="n"/>
      <c r="C158" s="27" t="n"/>
      <c r="D158" s="9" t="n"/>
      <c r="E158" s="47" t="n"/>
      <c r="F158" s="47" t="n"/>
      <c r="G158" s="9" t="n">
        <v>0</v>
      </c>
      <c r="H158" s="27" t="n">
        <v>651.73</v>
      </c>
      <c r="I158" s="27" t="n">
        <v>0</v>
      </c>
      <c r="J158" s="29" t="n"/>
      <c r="K158" s="27" t="n">
        <v>0</v>
      </c>
      <c r="L158" s="30" t="n"/>
      <c r="M158" s="30" t="n"/>
      <c r="N158" s="31" t="n"/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 t="n"/>
      <c r="B159" s="46" t="n"/>
      <c r="C159" s="27" t="n"/>
      <c r="D159" s="9" t="n"/>
      <c r="E159" s="47" t="n"/>
      <c r="F159" s="47" t="n"/>
      <c r="G159" s="9" t="n">
        <v>0</v>
      </c>
      <c r="H159" s="27" t="n">
        <v>651.73</v>
      </c>
      <c r="I159" s="27" t="n">
        <v>0</v>
      </c>
      <c r="J159" s="29" t="n"/>
      <c r="K159" s="27" t="n">
        <v>0</v>
      </c>
      <c r="L159" s="30" t="n"/>
      <c r="M159" s="30" t="n"/>
      <c r="N159" s="31" t="n"/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 t="n"/>
      <c r="B160" s="46" t="n"/>
      <c r="C160" s="27" t="n"/>
      <c r="D160" s="9" t="n"/>
      <c r="E160" s="47" t="n"/>
      <c r="F160" s="47" t="n"/>
      <c r="G160" s="9" t="n">
        <v>0</v>
      </c>
      <c r="H160" s="27" t="n">
        <v>651.73</v>
      </c>
      <c r="I160" s="27" t="n">
        <v>0</v>
      </c>
      <c r="J160" s="29" t="n"/>
      <c r="K160" s="27" t="n">
        <v>0</v>
      </c>
      <c r="L160" s="30" t="n"/>
      <c r="M160" s="30" t="n"/>
      <c r="N160" s="31" t="n"/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 t="n"/>
      <c r="B161" s="46" t="n"/>
      <c r="C161" s="27" t="n"/>
      <c r="D161" s="9" t="n"/>
      <c r="E161" s="47" t="n"/>
      <c r="F161" s="47" t="n"/>
      <c r="G161" s="9" t="n">
        <v>0</v>
      </c>
      <c r="H161" s="27" t="n">
        <v>651.73</v>
      </c>
      <c r="I161" s="27" t="n">
        <v>0</v>
      </c>
      <c r="J161" s="29" t="n"/>
      <c r="K161" s="27" t="n">
        <v>0</v>
      </c>
      <c r="L161" s="30" t="n"/>
      <c r="M161" s="30" t="n"/>
      <c r="N161" s="31" t="n"/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 t="n"/>
      <c r="B162" s="46" t="n"/>
      <c r="C162" s="27" t="n"/>
      <c r="D162" s="9" t="n"/>
      <c r="E162" s="47" t="n"/>
      <c r="F162" s="47" t="n"/>
      <c r="G162" s="9" t="n">
        <v>0</v>
      </c>
      <c r="H162" s="27" t="n">
        <v>651.73</v>
      </c>
      <c r="I162" s="27" t="n">
        <v>0</v>
      </c>
      <c r="J162" s="29" t="n"/>
      <c r="K162" s="27" t="n">
        <v>0</v>
      </c>
      <c r="L162" s="30" t="n"/>
      <c r="M162" s="30" t="n"/>
      <c r="N162" s="31" t="n"/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 t="n"/>
      <c r="B163" s="46" t="n"/>
      <c r="C163" s="27" t="n"/>
      <c r="D163" s="9" t="n"/>
      <c r="E163" s="47" t="n"/>
      <c r="F163" s="47" t="n"/>
      <c r="G163" s="9" t="n">
        <v>0</v>
      </c>
      <c r="H163" s="27" t="n">
        <v>1540.84</v>
      </c>
      <c r="I163" s="27" t="n">
        <v>0</v>
      </c>
      <c r="J163" s="29" t="n"/>
      <c r="K163" s="27" t="n">
        <v>0</v>
      </c>
      <c r="L163" s="30" t="n"/>
      <c r="M163" s="30" t="n"/>
      <c r="N163" s="35" t="n"/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 t="n"/>
      <c r="B164" s="46" t="n"/>
      <c r="C164" s="27" t="n"/>
      <c r="D164" s="9" t="n"/>
      <c r="E164" s="47" t="n"/>
      <c r="F164" s="47" t="n"/>
      <c r="G164" s="9" t="n">
        <v>0</v>
      </c>
      <c r="H164" s="27" t="n">
        <v>1540.84</v>
      </c>
      <c r="I164" s="27" t="n">
        <v>0</v>
      </c>
      <c r="J164" s="29" t="n"/>
      <c r="K164" s="27" t="n">
        <v>0</v>
      </c>
      <c r="L164" s="30" t="n"/>
      <c r="M164" s="30" t="n"/>
      <c r="N164" s="35" t="n"/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 t="n"/>
      <c r="B165" s="46" t="n"/>
      <c r="C165" s="27" t="n"/>
      <c r="D165" s="9" t="n"/>
      <c r="E165" s="47" t="n"/>
      <c r="F165" s="47" t="n"/>
      <c r="G165" s="9" t="n">
        <v>0</v>
      </c>
      <c r="H165" s="27" t="n">
        <v>1540.84</v>
      </c>
      <c r="I165" s="27" t="n">
        <v>0</v>
      </c>
      <c r="J165" s="29" t="n"/>
      <c r="K165" s="27" t="n">
        <v>0</v>
      </c>
      <c r="L165" s="30" t="n"/>
      <c r="M165" s="30" t="n"/>
      <c r="N165" s="35" t="n"/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 t="n"/>
      <c r="B166" s="46" t="n"/>
      <c r="C166" s="27" t="n"/>
      <c r="D166" s="9" t="n"/>
      <c r="E166" s="47" t="n"/>
      <c r="F166" s="47" t="n"/>
      <c r="G166" s="9" t="n">
        <v>0</v>
      </c>
      <c r="H166" s="27" t="n">
        <v>1540.84</v>
      </c>
      <c r="I166" s="27" t="n">
        <v>0</v>
      </c>
      <c r="J166" s="29" t="n"/>
      <c r="K166" s="27" t="n">
        <v>0</v>
      </c>
      <c r="L166" s="30" t="n"/>
      <c r="M166" s="30" t="n"/>
      <c r="N166" s="35" t="n"/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 t="n"/>
      <c r="B167" s="46" t="n"/>
      <c r="C167" s="27" t="n"/>
      <c r="D167" s="9" t="n"/>
      <c r="E167" s="47" t="n"/>
      <c r="F167" s="47" t="n"/>
      <c r="G167" s="9" t="n">
        <v>0</v>
      </c>
      <c r="H167" s="27" t="n">
        <v>1540.84</v>
      </c>
      <c r="I167" s="27" t="n">
        <v>0</v>
      </c>
      <c r="J167" s="29" t="n"/>
      <c r="K167" s="27" t="n">
        <v>0</v>
      </c>
      <c r="L167" s="30" t="n"/>
      <c r="M167" s="30" t="n"/>
      <c r="N167" s="35" t="n"/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 t="n"/>
      <c r="B168" s="46" t="n"/>
      <c r="C168" s="27" t="n"/>
      <c r="D168" s="9" t="n"/>
      <c r="E168" s="47" t="n"/>
      <c r="F168" s="47" t="n"/>
      <c r="G168" s="9" t="n">
        <v>0</v>
      </c>
      <c r="H168" s="27" t="n">
        <v>1540.84</v>
      </c>
      <c r="I168" s="27" t="n">
        <v>0</v>
      </c>
      <c r="J168" s="29" t="n"/>
      <c r="K168" s="27" t="n">
        <v>0</v>
      </c>
      <c r="L168" s="30" t="n"/>
      <c r="M168" s="30" t="n"/>
      <c r="N168" s="35" t="n"/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 t="n"/>
      <c r="B169" s="46" t="n"/>
      <c r="C169" s="27" t="n"/>
      <c r="D169" s="9" t="n"/>
      <c r="E169" s="47" t="n"/>
      <c r="F169" s="47" t="n"/>
      <c r="G169" s="9" t="n">
        <v>0</v>
      </c>
      <c r="H169" s="27" t="n">
        <v>1540.84</v>
      </c>
      <c r="I169" s="27" t="n">
        <v>0</v>
      </c>
      <c r="J169" s="29" t="n"/>
      <c r="K169" s="27" t="n">
        <v>0</v>
      </c>
      <c r="L169" s="30" t="n"/>
      <c r="M169" s="30" t="n"/>
      <c r="N169" s="35" t="n"/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 t="n"/>
      <c r="B170" s="46" t="n"/>
      <c r="C170" s="27" t="n"/>
      <c r="D170" s="9" t="n"/>
      <c r="E170" s="47" t="n"/>
      <c r="F170" s="47" t="n"/>
      <c r="G170" s="9" t="n">
        <v>0</v>
      </c>
      <c r="H170" s="27" t="n">
        <v>1540.84</v>
      </c>
      <c r="I170" s="27" t="n">
        <v>0</v>
      </c>
      <c r="J170" s="29" t="n"/>
      <c r="K170" s="27" t="n">
        <v>0</v>
      </c>
      <c r="L170" s="30" t="n"/>
      <c r="M170" s="30" t="n"/>
      <c r="N170" s="35" t="n"/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 t="n"/>
      <c r="B171" s="46" t="n"/>
      <c r="C171" s="27" t="n"/>
      <c r="D171" s="9" t="n"/>
      <c r="E171" s="47" t="n"/>
      <c r="F171" s="47" t="n"/>
      <c r="G171" s="9" t="n">
        <v>0</v>
      </c>
      <c r="H171" s="27" t="n">
        <v>1540.84</v>
      </c>
      <c r="I171" s="27" t="n">
        <v>0</v>
      </c>
      <c r="J171" s="29" t="n"/>
      <c r="K171" s="27" t="n">
        <v>0</v>
      </c>
      <c r="L171" s="30" t="n"/>
      <c r="M171" s="30" t="n"/>
      <c r="N171" s="35" t="n"/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 t="n"/>
      <c r="B172" s="46" t="n"/>
      <c r="C172" s="27" t="n"/>
      <c r="D172" s="9" t="n"/>
      <c r="E172" s="47" t="n"/>
      <c r="F172" s="47" t="n"/>
      <c r="G172" s="9" t="n">
        <v>0</v>
      </c>
      <c r="H172" s="27" t="n">
        <v>1540.84</v>
      </c>
      <c r="I172" s="27" t="n">
        <v>0</v>
      </c>
      <c r="J172" s="29" t="n"/>
      <c r="K172" s="27" t="n">
        <v>0</v>
      </c>
      <c r="L172" s="30" t="n"/>
      <c r="M172" s="30" t="n"/>
      <c r="N172" s="35" t="n"/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 t="n"/>
      <c r="B173" s="46" t="n"/>
      <c r="C173" s="27" t="n"/>
      <c r="D173" s="9" t="n"/>
      <c r="E173" s="47" t="n"/>
      <c r="F173" s="47" t="n"/>
      <c r="G173" s="9" t="n">
        <v>0</v>
      </c>
      <c r="H173" s="27" t="n">
        <v>1540.84</v>
      </c>
      <c r="I173" s="27" t="n">
        <v>0</v>
      </c>
      <c r="J173" s="29" t="n"/>
      <c r="K173" s="27" t="n">
        <v>0</v>
      </c>
      <c r="L173" s="30" t="n"/>
      <c r="M173" s="30" t="n"/>
      <c r="N173" s="35" t="n"/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 t="n"/>
      <c r="B174" s="46" t="n"/>
      <c r="C174" s="27" t="n"/>
      <c r="D174" s="9" t="n"/>
      <c r="E174" s="47" t="n"/>
      <c r="F174" s="47" t="n"/>
      <c r="G174" s="9" t="n">
        <v>0</v>
      </c>
      <c r="H174" s="27" t="n">
        <v>1540.84</v>
      </c>
      <c r="I174" s="27" t="n">
        <v>0</v>
      </c>
      <c r="J174" s="29" t="n"/>
      <c r="K174" s="27" t="n">
        <v>0</v>
      </c>
      <c r="L174" s="30" t="n"/>
      <c r="M174" s="30" t="n"/>
      <c r="N174" s="35" t="n"/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 t="n"/>
      <c r="B175" s="46" t="n"/>
      <c r="C175" s="27" t="n"/>
      <c r="D175" s="9" t="n"/>
      <c r="E175" s="47" t="n"/>
      <c r="F175" s="47" t="n"/>
      <c r="G175" s="9" t="n">
        <v>0</v>
      </c>
      <c r="H175" s="27" t="n">
        <v>1540.84</v>
      </c>
      <c r="I175" s="27" t="n">
        <v>0</v>
      </c>
      <c r="J175" s="29" t="n"/>
      <c r="K175" s="27" t="n">
        <v>0</v>
      </c>
      <c r="L175" s="30" t="n"/>
      <c r="M175" s="30" t="n"/>
      <c r="N175" s="35" t="n"/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 t="n"/>
      <c r="B176" s="46" t="n"/>
      <c r="C176" s="27" t="n"/>
      <c r="D176" s="9" t="n"/>
      <c r="E176" s="47" t="n"/>
      <c r="F176" s="47" t="n"/>
      <c r="G176" s="9" t="n">
        <v>0</v>
      </c>
      <c r="H176" s="27" t="n">
        <v>1540.84</v>
      </c>
      <c r="I176" s="27" t="n">
        <v>0</v>
      </c>
      <c r="J176" s="29" t="n"/>
      <c r="K176" s="27" t="n">
        <v>0</v>
      </c>
      <c r="L176" s="30" t="n"/>
      <c r="M176" s="30" t="n"/>
      <c r="N176" s="35" t="n"/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 t="n"/>
      <c r="B177" s="46" t="n"/>
      <c r="C177" s="27" t="n"/>
      <c r="D177" s="9" t="n"/>
      <c r="E177" s="47" t="n"/>
      <c r="F177" s="47" t="n"/>
      <c r="G177" s="9" t="n">
        <v>0</v>
      </c>
      <c r="H177" s="27" t="n">
        <v>1540.84</v>
      </c>
      <c r="I177" s="27" t="n">
        <v>0</v>
      </c>
      <c r="J177" s="29" t="n"/>
      <c r="K177" s="27" t="n">
        <v>0</v>
      </c>
      <c r="L177" s="30" t="n"/>
      <c r="M177" s="30" t="n"/>
      <c r="N177" s="35" t="n"/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 t="n"/>
      <c r="B178" s="46" t="n"/>
      <c r="C178" s="27" t="n"/>
      <c r="D178" s="9" t="n"/>
      <c r="E178" s="47" t="n"/>
      <c r="F178" s="47" t="n"/>
      <c r="G178" s="9" t="n">
        <v>0</v>
      </c>
      <c r="H178" s="27" t="n">
        <v>1540.84</v>
      </c>
      <c r="I178" s="27" t="n">
        <v>0</v>
      </c>
      <c r="J178" s="29" t="n"/>
      <c r="K178" s="27" t="n">
        <v>0</v>
      </c>
      <c r="L178" s="30" t="n"/>
      <c r="M178" s="30" t="n"/>
      <c r="N178" s="35" t="n"/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 t="n"/>
      <c r="B179" s="46" t="n"/>
      <c r="C179" s="27" t="n"/>
      <c r="D179" s="9" t="n"/>
      <c r="E179" s="47" t="n"/>
      <c r="F179" s="47" t="n"/>
      <c r="G179" s="9" t="n">
        <v>0</v>
      </c>
      <c r="H179" s="27" t="n">
        <v>1540.84</v>
      </c>
      <c r="I179" s="27" t="n">
        <v>0</v>
      </c>
      <c r="J179" s="29" t="n"/>
      <c r="K179" s="27" t="n">
        <v>0</v>
      </c>
      <c r="L179" s="30" t="n"/>
      <c r="M179" s="30" t="n"/>
      <c r="N179" s="35" t="n"/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 t="n"/>
      <c r="B180" s="46" t="n"/>
      <c r="C180" s="4" t="n"/>
      <c r="D180" s="2" t="n"/>
      <c r="E180" s="47" t="n"/>
      <c r="F180" s="47" t="n"/>
      <c r="G180" s="9" t="n">
        <v>0</v>
      </c>
      <c r="H180" s="27" t="n">
        <v>1185.12</v>
      </c>
      <c r="I180" s="27" t="n">
        <v>0</v>
      </c>
      <c r="J180" s="29" t="n"/>
      <c r="K180" s="27" t="n">
        <v>0</v>
      </c>
      <c r="L180" s="30" t="n"/>
      <c r="M180" s="30" t="n"/>
      <c r="N180" s="4" t="n"/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 t="n"/>
      <c r="B181" s="46" t="n"/>
      <c r="C181" s="4" t="n"/>
      <c r="D181" s="2" t="n"/>
      <c r="E181" s="47" t="n"/>
      <c r="F181" s="47" t="n"/>
      <c r="G181" s="9" t="n">
        <v>0</v>
      </c>
      <c r="H181" s="27" t="n">
        <v>1185.12</v>
      </c>
      <c r="I181" s="27" t="n">
        <v>0</v>
      </c>
      <c r="J181" s="29" t="n"/>
      <c r="K181" s="27" t="n">
        <v>0</v>
      </c>
      <c r="L181" s="30" t="n"/>
      <c r="M181" s="30" t="n"/>
      <c r="N181" s="4" t="n"/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 t="n"/>
      <c r="B182" s="46" t="n"/>
      <c r="C182" s="4" t="n"/>
      <c r="D182" s="2" t="n"/>
      <c r="E182" s="47" t="n"/>
      <c r="F182" s="47" t="n"/>
      <c r="G182" s="9" t="n">
        <v>0</v>
      </c>
      <c r="H182" s="27" t="n">
        <v>1185.12</v>
      </c>
      <c r="I182" s="27" t="n">
        <v>0</v>
      </c>
      <c r="J182" s="29" t="n"/>
      <c r="K182" s="27" t="n">
        <v>0</v>
      </c>
      <c r="L182" s="30" t="n"/>
      <c r="M182" s="30" t="n"/>
      <c r="N182" s="4" t="n"/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 t="n"/>
      <c r="B183" s="46" t="n"/>
      <c r="C183" s="4" t="n"/>
      <c r="D183" s="2" t="n"/>
      <c r="E183" s="47" t="n"/>
      <c r="F183" s="47" t="n"/>
      <c r="G183" s="9" t="n">
        <v>0</v>
      </c>
      <c r="H183" s="27" t="n">
        <v>1185.12</v>
      </c>
      <c r="I183" s="27" t="n">
        <v>0</v>
      </c>
      <c r="J183" s="29" t="n"/>
      <c r="K183" s="27" t="n">
        <v>0</v>
      </c>
      <c r="L183" s="30" t="n"/>
      <c r="M183" s="30" t="n"/>
      <c r="N183" s="4" t="n"/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 t="n"/>
      <c r="B184" s="46" t="n"/>
      <c r="C184" s="4" t="n"/>
      <c r="D184" s="2" t="n"/>
      <c r="E184" s="47" t="n"/>
      <c r="F184" s="47" t="n"/>
      <c r="G184" s="9" t="n">
        <v>0</v>
      </c>
      <c r="H184" s="27" t="n">
        <v>1185.12</v>
      </c>
      <c r="I184" s="27" t="n">
        <v>0</v>
      </c>
      <c r="J184" s="29" t="n"/>
      <c r="K184" s="27" t="n">
        <v>0</v>
      </c>
      <c r="L184" s="30" t="n"/>
      <c r="M184" s="30" t="n"/>
      <c r="N184" s="4" t="n"/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 t="n"/>
      <c r="B185" s="46" t="n"/>
      <c r="C185" s="4" t="n"/>
      <c r="D185" s="2" t="n"/>
      <c r="E185" s="47" t="n"/>
      <c r="F185" s="47" t="n"/>
      <c r="G185" s="9" t="n">
        <v>0</v>
      </c>
      <c r="H185" s="27" t="n">
        <v>1185.12</v>
      </c>
      <c r="I185" s="27" t="n">
        <v>0</v>
      </c>
      <c r="J185" s="29" t="n"/>
      <c r="K185" s="27" t="n">
        <v>0</v>
      </c>
      <c r="L185" s="30" t="n"/>
      <c r="M185" s="30" t="n"/>
      <c r="N185" s="4" t="n"/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 t="n"/>
      <c r="B186" s="46" t="n"/>
      <c r="C186" s="4" t="n"/>
      <c r="D186" s="2" t="n"/>
      <c r="E186" s="47" t="n"/>
      <c r="F186" s="47" t="n"/>
      <c r="G186" s="9" t="n">
        <v>0</v>
      </c>
      <c r="H186" s="27" t="n">
        <v>1185.12</v>
      </c>
      <c r="I186" s="27" t="n">
        <v>0</v>
      </c>
      <c r="J186" s="29" t="n"/>
      <c r="K186" s="27" t="n">
        <v>0</v>
      </c>
      <c r="L186" s="30" t="n"/>
      <c r="M186" s="30" t="n"/>
      <c r="N186" s="4" t="n"/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 t="n"/>
      <c r="B187" s="46" t="n"/>
      <c r="C187" s="4" t="n"/>
      <c r="D187" s="2" t="n"/>
      <c r="E187" s="47" t="n"/>
      <c r="F187" s="47" t="n"/>
      <c r="G187" s="9" t="n">
        <v>0</v>
      </c>
      <c r="H187" s="27" t="n">
        <v>1185.12</v>
      </c>
      <c r="I187" s="27" t="n">
        <v>0</v>
      </c>
      <c r="J187" s="29" t="n"/>
      <c r="K187" s="27" t="n">
        <v>0</v>
      </c>
      <c r="L187" s="30" t="n"/>
      <c r="M187" s="30" t="n"/>
      <c r="N187" s="4" t="n"/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 t="n"/>
      <c r="B188" s="46" t="n"/>
      <c r="C188" s="4" t="n"/>
      <c r="D188" s="2" t="n"/>
      <c r="E188" s="47" t="n"/>
      <c r="F188" s="47" t="n"/>
      <c r="G188" s="9" t="n">
        <v>0</v>
      </c>
      <c r="H188" s="27" t="n">
        <v>1185.12</v>
      </c>
      <c r="I188" s="27" t="n">
        <v>0</v>
      </c>
      <c r="J188" s="29" t="n"/>
      <c r="K188" s="27" t="n">
        <v>0</v>
      </c>
      <c r="L188" s="30" t="n"/>
      <c r="M188" s="30" t="n"/>
      <c r="N188" s="4" t="n"/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 t="n"/>
      <c r="B189" s="46" t="n"/>
      <c r="C189" s="4" t="n"/>
      <c r="D189" s="2" t="n"/>
      <c r="E189" s="47" t="n"/>
      <c r="F189" s="47" t="n"/>
      <c r="G189" s="9" t="n">
        <v>0</v>
      </c>
      <c r="H189" s="27" t="n">
        <v>1185.12</v>
      </c>
      <c r="I189" s="27" t="n">
        <v>0</v>
      </c>
      <c r="J189" s="29" t="n"/>
      <c r="K189" s="27" t="n">
        <v>0</v>
      </c>
      <c r="L189" s="30" t="n"/>
      <c r="M189" s="30" t="n"/>
      <c r="N189" s="4" t="n"/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 t="n"/>
      <c r="B190" s="46" t="n"/>
      <c r="C190" s="4" t="n"/>
      <c r="D190" s="2" t="n"/>
      <c r="E190" s="47" t="n"/>
      <c r="F190" s="47" t="n"/>
      <c r="G190" s="9" t="n">
        <v>0</v>
      </c>
      <c r="H190" s="27" t="n">
        <v>1185.12</v>
      </c>
      <c r="I190" s="27" t="n">
        <v>0</v>
      </c>
      <c r="J190" s="29" t="n"/>
      <c r="K190" s="27" t="n">
        <v>0</v>
      </c>
      <c r="L190" s="30" t="n"/>
      <c r="M190" s="30" t="n"/>
      <c r="N190" s="4" t="n"/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 t="n"/>
      <c r="B191" s="46" t="n"/>
      <c r="C191" s="4" t="n"/>
      <c r="D191" s="2" t="n"/>
      <c r="E191" s="47" t="n"/>
      <c r="F191" s="47" t="n"/>
      <c r="G191" s="9" t="n">
        <v>0</v>
      </c>
      <c r="H191" s="27" t="n">
        <v>1185.12</v>
      </c>
      <c r="I191" s="27" t="n">
        <v>0</v>
      </c>
      <c r="J191" s="29" t="n"/>
      <c r="K191" s="27" t="n">
        <v>0</v>
      </c>
      <c r="L191" s="30" t="n"/>
      <c r="M191" s="30" t="n"/>
      <c r="N191" s="4" t="n"/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 t="n"/>
      <c r="B192" s="46" t="n"/>
      <c r="C192" s="4" t="n"/>
      <c r="D192" s="2" t="n"/>
      <c r="E192" s="47" t="n"/>
      <c r="F192" s="47" t="n"/>
      <c r="G192" s="9" t="n">
        <v>0</v>
      </c>
      <c r="H192" s="27" t="n">
        <v>1185.12</v>
      </c>
      <c r="I192" s="27" t="n">
        <v>0</v>
      </c>
      <c r="J192" s="29" t="n"/>
      <c r="K192" s="27" t="n">
        <v>0</v>
      </c>
      <c r="L192" s="30" t="n"/>
      <c r="M192" s="30" t="n"/>
      <c r="N192" s="4" t="n"/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 t="n"/>
      <c r="B193" s="46" t="n"/>
      <c r="C193" s="4" t="n"/>
      <c r="D193" s="2" t="n"/>
      <c r="E193" s="47" t="n"/>
      <c r="F193" s="47" t="n"/>
      <c r="G193" s="9" t="n">
        <v>0</v>
      </c>
      <c r="H193" s="27" t="n">
        <v>1185.12</v>
      </c>
      <c r="I193" s="27" t="n">
        <v>0</v>
      </c>
      <c r="J193" s="29" t="n"/>
      <c r="K193" s="27" t="n">
        <v>0</v>
      </c>
      <c r="L193" s="30" t="n"/>
      <c r="M193" s="30" t="n"/>
      <c r="N193" s="4" t="n"/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 t="n"/>
      <c r="B194" s="46" t="n"/>
      <c r="C194" s="4" t="n"/>
      <c r="D194" s="2" t="n"/>
      <c r="E194" s="47" t="n"/>
      <c r="F194" s="47" t="n"/>
      <c r="G194" s="9" t="n">
        <v>0</v>
      </c>
      <c r="H194" s="27" t="n">
        <v>1185.12</v>
      </c>
      <c r="I194" s="27" t="n">
        <v>0</v>
      </c>
      <c r="J194" s="29" t="n"/>
      <c r="K194" s="27" t="n">
        <v>0</v>
      </c>
      <c r="L194" s="30" t="n"/>
      <c r="M194" s="30" t="n"/>
      <c r="N194" s="4" t="n"/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 t="n"/>
      <c r="B195" s="46" t="n"/>
      <c r="C195" s="4" t="n"/>
      <c r="D195" s="2" t="n"/>
      <c r="E195" s="47" t="n"/>
      <c r="F195" s="47" t="n"/>
      <c r="G195" s="9" t="n">
        <v>0</v>
      </c>
      <c r="H195" s="27" t="n">
        <v>1185.12</v>
      </c>
      <c r="I195" s="27" t="n">
        <v>0</v>
      </c>
      <c r="J195" s="29" t="n"/>
      <c r="K195" s="27" t="n">
        <v>0</v>
      </c>
      <c r="L195" s="30" t="n"/>
      <c r="M195" s="30" t="n"/>
      <c r="N195" s="4" t="n"/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 t="n"/>
      <c r="B196" s="46" t="n"/>
      <c r="C196" s="4" t="n"/>
      <c r="D196" s="2" t="n"/>
      <c r="E196" s="47" t="n"/>
      <c r="F196" s="47" t="n"/>
      <c r="G196" s="9" t="n">
        <v>0</v>
      </c>
      <c r="H196" s="27" t="n">
        <v>1185.12</v>
      </c>
      <c r="I196" s="27" t="n">
        <v>0</v>
      </c>
      <c r="J196" s="29" t="n"/>
      <c r="K196" s="27" t="n">
        <v>0</v>
      </c>
      <c r="L196" s="30" t="n"/>
      <c r="M196" s="30" t="n"/>
      <c r="N196" s="4" t="n"/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 t="n"/>
      <c r="B197" s="46" t="n"/>
      <c r="C197" s="4" t="n"/>
      <c r="D197" s="2" t="n"/>
      <c r="E197" s="47" t="n"/>
      <c r="F197" s="47" t="n"/>
      <c r="G197" s="9" t="n">
        <v>0</v>
      </c>
      <c r="H197" s="27" t="n">
        <v>1185.12</v>
      </c>
      <c r="I197" s="27" t="n">
        <v>0</v>
      </c>
      <c r="J197" s="29" t="n"/>
      <c r="K197" s="27" t="n">
        <v>0</v>
      </c>
      <c r="L197" s="30" t="n"/>
      <c r="M197" s="30" t="n"/>
      <c r="N197" s="4" t="n"/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 t="n"/>
      <c r="B198" s="46" t="n"/>
      <c r="C198" s="4" t="n"/>
      <c r="D198" s="2" t="n"/>
      <c r="E198" s="47" t="n"/>
      <c r="F198" s="47" t="n"/>
      <c r="G198" s="9" t="n">
        <v>0</v>
      </c>
      <c r="H198" s="27" t="n">
        <v>1185.12</v>
      </c>
      <c r="I198" s="27" t="n">
        <v>0</v>
      </c>
      <c r="J198" s="29" t="n"/>
      <c r="K198" s="27" t="n">
        <v>0</v>
      </c>
      <c r="L198" s="30" t="n"/>
      <c r="M198" s="30" t="n"/>
      <c r="N198" s="4" t="n"/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 t="n"/>
      <c r="B199" s="46" t="n"/>
      <c r="C199" s="4" t="n"/>
      <c r="D199" s="2" t="n"/>
      <c r="E199" s="47" t="n"/>
      <c r="F199" s="47" t="n"/>
      <c r="G199" s="9" t="n">
        <v>0</v>
      </c>
      <c r="H199" s="27" t="n">
        <v>1185.12</v>
      </c>
      <c r="I199" s="27" t="n">
        <v>0</v>
      </c>
      <c r="J199" s="29" t="n"/>
      <c r="K199" s="27" t="n">
        <v>0</v>
      </c>
      <c r="L199" s="30" t="n"/>
      <c r="M199" s="30" t="n"/>
      <c r="N199" s="4" t="n"/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 t="n"/>
      <c r="B200" s="46" t="n"/>
      <c r="C200" s="4" t="n"/>
      <c r="D200" s="2" t="n"/>
      <c r="E200" s="47" t="n"/>
      <c r="F200" s="47" t="n"/>
      <c r="G200" s="9" t="n">
        <v>0</v>
      </c>
      <c r="H200" s="27" t="n">
        <v>1185.12</v>
      </c>
      <c r="I200" s="27" t="n">
        <v>0</v>
      </c>
      <c r="J200" s="29" t="n"/>
      <c r="K200" s="27" t="n">
        <v>0</v>
      </c>
      <c r="L200" s="30" t="n"/>
      <c r="M200" s="30" t="n"/>
      <c r="N200" s="4" t="n"/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 t="n"/>
      <c r="B201" s="46" t="n"/>
      <c r="C201" s="4" t="n"/>
      <c r="D201" s="2" t="n"/>
      <c r="E201" s="47" t="n"/>
      <c r="F201" s="47" t="n"/>
      <c r="G201" s="9" t="n">
        <v>0</v>
      </c>
      <c r="H201" s="27" t="n">
        <v>1185.12</v>
      </c>
      <c r="I201" s="27" t="n">
        <v>0</v>
      </c>
      <c r="J201" s="29" t="n"/>
      <c r="K201" s="27" t="n">
        <v>0</v>
      </c>
      <c r="L201" s="30" t="n"/>
      <c r="M201" s="30" t="n"/>
      <c r="N201" s="4" t="n"/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 t="n"/>
      <c r="B202" s="46" t="n"/>
      <c r="C202" s="4" t="n"/>
      <c r="D202" s="2" t="n"/>
      <c r="E202" s="47" t="n"/>
      <c r="F202" s="47" t="n"/>
      <c r="G202" s="9" t="n">
        <v>0</v>
      </c>
      <c r="H202" s="27" t="n">
        <v>1185.12</v>
      </c>
      <c r="I202" s="27" t="n">
        <v>0</v>
      </c>
      <c r="J202" s="29" t="n"/>
      <c r="K202" s="27" t="n">
        <v>0</v>
      </c>
      <c r="L202" s="30" t="n"/>
      <c r="M202" s="30" t="n"/>
      <c r="N202" s="4" t="n"/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 t="n"/>
      <c r="B203" s="46" t="n"/>
      <c r="C203" s="4" t="n"/>
      <c r="D203" s="2" t="n"/>
      <c r="E203" s="47" t="n"/>
      <c r="F203" s="47" t="n"/>
      <c r="G203" s="9" t="n">
        <v>0</v>
      </c>
      <c r="H203" s="27" t="n">
        <v>1185.12</v>
      </c>
      <c r="I203" s="27" t="n">
        <v>0</v>
      </c>
      <c r="J203" s="29" t="n"/>
      <c r="K203" s="27" t="n">
        <v>0</v>
      </c>
      <c r="L203" s="30" t="n"/>
      <c r="M203" s="30" t="n"/>
      <c r="N203" s="4" t="n"/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 t="n"/>
      <c r="B204" s="46" t="n"/>
      <c r="C204" s="4" t="n"/>
      <c r="D204" s="2" t="n"/>
      <c r="E204" s="47" t="n"/>
      <c r="F204" s="47" t="n"/>
      <c r="G204" s="9" t="n">
        <v>0</v>
      </c>
      <c r="H204" s="27" t="n">
        <v>1185.12</v>
      </c>
      <c r="I204" s="27" t="n">
        <v>0</v>
      </c>
      <c r="J204" s="29" t="n"/>
      <c r="K204" s="27" t="n">
        <v>0</v>
      </c>
      <c r="L204" s="30" t="n"/>
      <c r="M204" s="30" t="n"/>
      <c r="N204" s="4" t="n"/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 t="n"/>
      <c r="B205" s="46" t="n"/>
      <c r="C205" s="4" t="n"/>
      <c r="D205" s="2" t="n"/>
      <c r="E205" s="47" t="n"/>
      <c r="F205" s="47" t="n"/>
      <c r="G205" s="9" t="n">
        <v>0</v>
      </c>
      <c r="H205" s="27" t="n">
        <v>1185.12</v>
      </c>
      <c r="I205" s="27" t="n">
        <v>0</v>
      </c>
      <c r="J205" s="29" t="n"/>
      <c r="K205" s="27" t="n">
        <v>0</v>
      </c>
      <c r="L205" s="30" t="n"/>
      <c r="M205" s="30" t="n"/>
      <c r="N205" s="4" t="n"/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 t="n"/>
      <c r="B206" s="46" t="n"/>
      <c r="C206" s="4" t="n"/>
      <c r="D206" s="2" t="n"/>
      <c r="E206" s="47" t="n"/>
      <c r="F206" s="47" t="n"/>
      <c r="G206" s="9" t="n">
        <v>0</v>
      </c>
      <c r="H206" s="27" t="n">
        <v>1185.12</v>
      </c>
      <c r="I206" s="27" t="n">
        <v>0</v>
      </c>
      <c r="J206" s="29" t="n"/>
      <c r="K206" s="27" t="n">
        <v>0</v>
      </c>
      <c r="L206" s="30" t="n"/>
      <c r="M206" s="30" t="n"/>
      <c r="N206" s="4" t="n"/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 t="n"/>
      <c r="B207" s="46" t="n"/>
      <c r="C207" s="4" t="n"/>
      <c r="D207" s="2" t="n"/>
      <c r="E207" s="47" t="n"/>
      <c r="F207" s="47" t="n"/>
      <c r="G207" s="9" t="n">
        <v>0</v>
      </c>
      <c r="H207" s="27" t="n">
        <v>390.78</v>
      </c>
      <c r="I207" s="27" t="n">
        <v>0</v>
      </c>
      <c r="J207" s="29" t="n"/>
      <c r="K207" s="27" t="n">
        <v>0</v>
      </c>
      <c r="L207" s="30" t="n"/>
      <c r="M207" s="30" t="n"/>
      <c r="N207" s="4" t="n"/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>
        <v>390.78</v>
      </c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>
        <v>390.78</v>
      </c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>
        <v>390.78</v>
      </c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>
        <v>390.78</v>
      </c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>
        <v>390.78</v>
      </c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>
        <v>390.78</v>
      </c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>
        <v>390.78</v>
      </c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>
        <v>770.12</v>
      </c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>
        <v>770.12</v>
      </c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>
        <v>770.12</v>
      </c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>
        <v>770.12</v>
      </c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>
        <v>770.12</v>
      </c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>
        <v>770.12</v>
      </c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>
        <v>770.12</v>
      </c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>
        <v>1007.26</v>
      </c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>
        <v>770.12</v>
      </c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>
        <v>770.12</v>
      </c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>
        <v>770.12</v>
      </c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>
        <v>770.12</v>
      </c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>
        <v>770.12</v>
      </c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>
        <v>770.12</v>
      </c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>
        <v>770.12</v>
      </c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>
        <v>770.12</v>
      </c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>
        <v>770.12</v>
      </c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>
        <v>770.12</v>
      </c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>
        <v>770.12</v>
      </c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>
        <v>770.12</v>
      </c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>
        <v>770.12</v>
      </c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>
        <v>770.12</v>
      </c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>
        <v>829.41</v>
      </c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>
        <v>829.41</v>
      </c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>
        <v>829.41</v>
      </c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>
        <v>829.41</v>
      </c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>
        <v>829.41</v>
      </c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>
        <v>829.41</v>
      </c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>
        <v>829.41</v>
      </c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>
        <v>829.41</v>
      </c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>
        <v>829.41</v>
      </c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>
        <v>829.41</v>
      </c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>
        <v>829.41</v>
      </c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>
        <v>829.41</v>
      </c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>
        <v>829.41</v>
      </c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>
        <v>829.41</v>
      </c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>
        <v>829.41</v>
      </c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>
        <v>829.41</v>
      </c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>
        <v>829.41</v>
      </c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>
        <v>829.41</v>
      </c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>
        <v>829.41</v>
      </c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>
        <v>829.41</v>
      </c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>
        <v>829.41</v>
      </c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>
        <v>829.41</v>
      </c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>
        <v>829.41</v>
      </c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>
        <v>829.41</v>
      </c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>
        <v>829.41</v>
      </c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>
        <v>829.41</v>
      </c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>
        <v>829.41</v>
      </c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>
        <v>829.41</v>
      </c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>
        <v>829.41</v>
      </c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>
        <v>829.41</v>
      </c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>
        <v>829.41</v>
      </c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>
        <v>829.41</v>
      </c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>
        <v>829.41</v>
      </c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>
        <v>1007.26</v>
      </c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>
        <v>1007.26</v>
      </c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>
        <v>1007.26</v>
      </c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>
        <v>1007.26</v>
      </c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>
        <v>1007.26</v>
      </c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>
        <v>1007.26</v>
      </c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>
        <v>1007.26</v>
      </c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>
        <v>1007.26</v>
      </c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>
        <v>1007.26</v>
      </c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>
        <v>1007.26</v>
      </c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>
        <v>1007.26</v>
      </c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>
        <v>1007.26</v>
      </c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>
        <v>1007.26</v>
      </c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>
        <v>1007.26</v>
      </c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>
        <v>1007.26</v>
      </c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>
        <v>1007.26</v>
      </c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>
        <v>1422.26</v>
      </c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>
        <v>1422.26</v>
      </c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>
        <v>1422.26</v>
      </c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>
        <v>1422.26</v>
      </c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>
        <v>1422.26</v>
      </c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>
        <v>1422.26</v>
      </c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>
        <v>1422.26</v>
      </c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>
        <v>1422.26</v>
      </c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>
        <v>1422.26</v>
      </c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>
        <v>1422.26</v>
      </c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>
        <v>1422.26</v>
      </c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>
        <v>1422.26</v>
      </c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>
        <v>1422.26</v>
      </c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>
        <v>1422.26</v>
      </c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>
        <v>1422.26</v>
      </c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>
        <v>1422.26</v>
      </c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>
        <v>1422.26</v>
      </c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3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  <row r="2">
      <c r="A2">
        <f>IF(ORDER!O8&gt;0,
 IF(ORDER!$D$1="SGST",
 VLOOKUP(H2,'C:\C-BIA\PurchaseOrder\Week\Master Files\[SGST Master.xlsx]DBF'!$A:$B,2,FALSE),
   IF(ORDER!$D$1="IGST",
   VLOOKUP(H2,'C:\C-BIA\PurchaseOrder\Week\Master Files\[IGST Master.xlsx]DBF'!$A:$B,2,FALSE),
   "Error")),
"Scan=0")</f>
        <v/>
      </c>
      <c r="B2">
        <f>IF(ORDER!O8&gt;0,
 IF(ORDER!$D$1="SGST",
 VLOOKUP(H2,'C:\C-BIA\PurchaseOrder\Week\Master Files\[SGST Master.xlsx]DBF'!$A:$C,3,FALSE),
   IF(ORDER!$D$1="IGST",
   VLOOKUP(H2,'C:\C-BIA\PurchaseOrder\Week\Master Files\[IGST Master.xlsx]DBF'!$A:$C,3,FALSE),
   "Error")),
"")</f>
        <v/>
      </c>
      <c r="C2">
        <f>ORDER!L4</f>
        <v/>
      </c>
      <c r="D2">
        <f>ORDER!A5</f>
        <v/>
      </c>
      <c r="E2" t="n">
        <v>0</v>
      </c>
      <c r="F2">
        <f>ORDER!C5</f>
        <v/>
      </c>
      <c r="G2">
        <f>IF(ORDER!O8&gt;0,
 IF(ORDER!$D$1="SGST",
 VLOOKUP(H2,'C:\C-BIA\PurchaseOrder\Week\Master Files\[SGST Master.xlsx]DBF'!$A:$H,8,FALSE),
   IF(ORDER!$D$1="IGST",
   VLOOKUP(H2,'C:\C-BIA\PurchaseOrder\Week\Master Files\[IGST Master.xlsx]DBF'!$A:$H,8,FALSE),
   "Error")),
"")</f>
        <v/>
      </c>
      <c r="H2">
        <f>ORDER!D8</f>
        <v/>
      </c>
      <c r="I2">
        <f>IF(ORDER!O8&gt;0,
 IF(ORDER!$D$1="SGST",
 VLOOKUP(H2,'C:\C-BIA\PurchaseOrder\Week\Master Files\[SGST Master.xlsx]DBF'!$A:$J,10,FALSE),
   IF(ORDER!$D$1="IGST",
   VLOOKUP(H2,'C:\C-BIA\PurchaseOrder\Week\Master Files\[IGST Master.xlsx]DBF'!$A:$J,10,FALSE),
   "Error")),
"")</f>
        <v/>
      </c>
      <c r="J2">
        <f>SUMIF(ORDER!$D$8:$D$22298,DBF!$H2,ORDER!$G$8:$G$22298)</f>
        <v/>
      </c>
      <c r="K2">
        <f>VLOOKUP($H2,ORDER!D:H,5,FALSE)</f>
        <v/>
      </c>
      <c r="L2">
        <f>ROUND(J2*K2,2)</f>
        <v/>
      </c>
      <c r="M2">
        <f>IF(ORDER!O8&gt;0,
 IF(ORDER!$D$1="SGST",
 VLOOKUP(H2,'C:\C-BIA\PurchaseOrder\Week\Master Files\[SGST Master.xlsx]DBF'!$A:$N,14,FALSE),
   IF(ORDER!$D$1="IGST",
   VLOOKUP(H2,'C:\C-BIA\PurchaseOrder\Week\Master Files\[IGST Master.xlsx]DBF'!$A:$N,14,FALSE),
   "Error")),
"")</f>
        <v/>
      </c>
      <c r="N2">
        <f>ROUND(L2*M2/100,2)</f>
        <v/>
      </c>
      <c r="O2">
        <f>L2-N2</f>
        <v/>
      </c>
      <c r="P2">
        <f>IF(R2="Corsetry",IF(IFERROR((O2/J2),0)&lt;1000,"CC Sales- Corsetry-Wholesale - IGST 5%","CC Sales- Corsetry-Wholesale - IGST 12%"))</f>
        <v/>
      </c>
      <c r="Q2">
        <f>IF(ORDER!O8&gt;0,
 IF(ORDER!$D$1="SGST",
 VLOOKUP(H2,'C:\C-BIA\PurchaseOrder\Week\Master Files\[SGST Master.xlsx]DBF'!$A:$R,18,FALSE),
   IF(ORDER!$D$1="IGST",
   VLOOKUP(H2,'C:\C-BIA\PurchaseOrder\Week\Master Files\[IGST Master.xlsx]DBF'!$A:$R,18,FALSE),
   "Error")),
"")</f>
        <v/>
      </c>
      <c r="R2">
        <f>IF(ORDER!O8&gt;0,
 IF(ORDER!$D$1="SGST",
 VLOOKUP(H2,'C:\C-BIA\PurchaseOrder\Week\Master Files\[SGST Master.xlsx]DBF'!$A:$S,19,FALSE),
   IF(ORDER!$D$1="IGST",
   VLOOKUP(H2,'C:\C-BIA\PurchaseOrder\Week\Master Files\[IGST Master.xlsx]DBF'!$A:$S,19,FALSE),
   "Error")),
"")</f>
        <v/>
      </c>
      <c r="S2">
        <f>IF(ORDER!O8&gt;0,
 IF(ORDER!$D$1="SGST",
 VLOOKUP(H2,'C:\C-BIA\PurchaseOrder\Week\Master Files\[SGST Master.xlsx]DBF'!$A:$T,20,FALSE),
   IF(ORDER!$D$1="IGST",
   VLOOKUP(H2,'C:\C-BIA\PurchaseOrder\Week\Master Files\[IGST Master.xlsx]DBF'!$A:$T,20,FALSE),
   "Error")),
"")</f>
        <v/>
      </c>
      <c r="T2">
        <f>IF(ORDER!O8&gt;0,
 IF(ORDER!$D$1="SGST",
 VLOOKUP(H2,'C:\C-BIA\PurchaseOrder\Week\Master Files\[SGST Master.xlsx]DBF'!$A:$U,21,FALSE),
   IF(ORDER!$D$1="IGST",
   VLOOKUP(H2,'C:\C-BIA\PurchaseOrder\Week\Master Files\[IGST Master.xlsx]DBF'!$A:$U,21,FALSE),
   "Error")),
"")</f>
        <v/>
      </c>
      <c r="U2">
        <f>IF(ORDER!O8&gt;0,
 IF(ORDER!$D$1="SGST",
 VLOOKUP(H2,'C:\C-BIA\PurchaseOrder\Week\Master Files\[SGST Master.xlsx]DBF'!$A:$V,22,FALSE),
   IF(ORDER!$D$1="IGST",
   VLOOKUP(H2,'C:\C-BIA\PurchaseOrder\Week\Master Files\[IGST Master.xlsx]DBF'!$A:$V,22,FALSE),
   "Error")),
"")</f>
        <v/>
      </c>
      <c r="V2">
        <f>IF(ORDER!O8&gt;0,
 IF(ORDER!$D$1="SGST",
 VLOOKUP(H2,'C:\C-BIA\PurchaseOrder\Week\Master Files\[SGST Master.xlsx]DBF'!$A:$W,23,FALSE),
   IF(ORDER!$D$1="IGST",
   VLOOKUP(H2,'C:\C-BIA\PurchaseOrder\Week\Master Files\[IGST Master.xlsx]DBF'!$A:$W,23,FALSE),
   "Error")),
"")</f>
        <v/>
      </c>
      <c r="W2">
        <f>IF(ORDER!O8&gt;0,
 IF(ORDER!$D$1="SGST",
 VLOOKUP(H2,'C:\C-BIA\PurchaseOrder\Week\Master Files\[SGST Master.xlsx]DBF'!$A:$X,24,FALSE),
   IF(ORDER!$D$1="IGST",
   VLOOKUP(H2,'C:\C-BIA\PurchaseOrder\Week\Master Files\[IGST Master.xlsx]DBF'!$A:$X,24,FALSE),
   "Error")),
"")</f>
        <v/>
      </c>
      <c r="X2">
        <f>IF(ORDER!O8&gt;0,
 IF(ORDER!$D$1="SGST",
 VLOOKUP(H2,'C:\C-BIA\PurchaseOrder\Week\Master Files\[SGST Master.xlsx]DBF'!$A:$Y,25,FALSE),
   IF(ORDER!$D$1="IGST",
   VLOOKUP(H2,'C:\C-BIA\PurchaseOrder\Week\Master Files\[IGST Master.xlsx]DBF'!$A:$Y,25,FALSE),
   "Error")),
"")</f>
        <v/>
      </c>
      <c r="Y2">
        <f>+O2</f>
        <v/>
      </c>
      <c r="Z2">
        <f>+J2</f>
        <v/>
      </c>
      <c r="AA2">
        <f>IF(ORDER!O8&gt;0,
 IF(ORDER!$D$1="SGST",
 VLOOKUP(H2,'C:\C-BIA\PurchaseOrder\Week\Master Files\[SGST Master.xlsx]DBF'!$A:$AB,28,FALSE),
   IF(ORDER!$D$1="IGST",
   VLOOKUP(H2,'C:\C-BIA\PurchaseOrder\Week\Master Files\[IGST Master.xlsx]DBF'!$A:$AB,28,FALSE),
   "Error")),
"")</f>
        <v/>
      </c>
      <c r="AB2">
        <f>IF(ORDER!O8&gt;0,
 IF(ORDER!$D$1="SGST",
 VLOOKUP(H2,'C:\C-BIA\PurchaseOrder\Week\Master Files\[SGST Master.xlsx]DBF'!$A:$AC,29,FALSE),
   IF(ORDER!$D$1="IGST",
   VLOOKUP(H2,'C:\C-BIA\PurchaseOrder\Week\Master Files\[IGST Master.xlsx]DBF'!$A:$AC,29,FALSE),
   "Error")),
"")</f>
        <v/>
      </c>
      <c r="AC2">
        <f>ROUND(Y2*AB2/100,2)</f>
        <v/>
      </c>
      <c r="AD2">
        <f>ROUND(SUM(Y2,0)-AC2,2)</f>
        <v/>
      </c>
      <c r="AE2" t="inlineStr"/>
      <c r="AF2" t="inlineStr"/>
      <c r="AG2" t="inlineStr"/>
      <c r="AH2" t="inlineStr"/>
      <c r="AI2" t="inlineStr"/>
      <c r="AJ2" t="inlineStr"/>
      <c r="AK2">
        <f>IF(RIGHT(P2,2)="5%","Output IGST - 5% - Tamilnadu","Output IGST - 12% - Tamilnadu")</f>
        <v/>
      </c>
      <c r="AL2">
        <f>IF(AK2="Output IGST - 12% - TamilNadu",12,5)</f>
        <v/>
      </c>
      <c r="AM2">
        <f>ROUND(SUM(AD2*AL2/100,0),2)</f>
        <v/>
      </c>
      <c r="AN2">
        <f>+AP2</f>
        <v/>
      </c>
      <c r="AO2" t="n">
        <v>0</v>
      </c>
      <c r="AP2">
        <f>+(Y2-AC2)+AM2</f>
        <v/>
      </c>
      <c r="AQ2">
        <f>IF(ORDER!O8&gt;0,
 IF(ORDER!$D$1="SGST",
 VLOOKUP(H2,'C:\C-BIA\PurchaseOrder\Week\Master Files\[SGST Master.xlsx]DBF'!$A:$AR,44,FALSE),
   IF(ORDER!$D$1="IGST",
   VLOOKUP(H2,'C:\C-BIA\PurchaseOrder\Week\Master Files\[IGST Master.xlsx]DBF'!$A:$AR,44,FALSE),
   "Error")),
"")</f>
        <v/>
      </c>
      <c r="AR2">
        <f>B2</f>
        <v/>
      </c>
      <c r="AS2">
        <f>AN2</f>
        <v/>
      </c>
      <c r="AT2">
        <f>CONCATENATE($B$2," ",$C$2," ","QTY",  " ", $Z$2)</f>
        <v/>
      </c>
      <c r="AU2">
        <f>IF(ORDER!O8&gt;0,
 IF(ORDER!$D$1="SGST",
 VLOOKUP(H2,'C:\C-BIA\PurchaseOrder\Week\Master Files\[SGST Master.xlsx]DBF'!$A:$AV,48,FALSE),
   IF(ORDER!$D$1="IGST",
   VLOOKUP(H2,'C:\C-BIA\PurchaseOrder\Week\Master Files\[IGST Master.xlsx]DBF'!$A:$AV,48,FALSE),
   "Error")),
"")</f>
        <v/>
      </c>
      <c r="AV2">
        <f>IF(ORDER!O8&gt;0,
 IF(ORDER!$D$1="SGST",
 VLOOKUP(H2,'C:\C-BIA\PurchaseOrder\Week\Master Files\[SGST Master.xlsx]DBF'!$A:$AW,49,FALSE),
   IF(ORDER!$D$1="IGST",
   VLOOKUP(H2,'C:\C-BIA\PurchaseOrder\Week\Master Files\[IGST Master.xlsx]DBF'!$A:$AW,49,FALSE),
   "Error")),
"")</f>
        <v/>
      </c>
      <c r="AW2">
        <f>IF(ORDER!O8&gt;0,
 IF(ORDER!$D$1="SGST",
 VLOOKUP(H2,'C:\C-BIA\PurchaseOrder\Week\Master Files\[SGST Master.xlsx]DBF'!$A:$AX,50,FALSE),
   IF(ORDER!$D$1="IGST",
   VLOOKUP(H2,'C:\C-BIA\PurchaseOrder\Week\Master Files\[IGST Master.xlsx]DBF'!$A:$AX,50,FALSE),
   "Error")),
"")</f>
        <v/>
      </c>
      <c r="AX2">
        <f>ORDER!B5</f>
        <v/>
      </c>
      <c r="AY2">
        <f>ORDER!L4</f>
        <v/>
      </c>
      <c r="AZ2">
        <f>IF(ORDER!O8&gt;0,
 IF(ORDER!$D$1="SGST",
 VLOOKUP(H2,'C:\C-BIA\PurchaseOrder\Week\Master Files\[SGST Master.xlsx]DBF'!$A:$BA,53,FALSE),
   IF(ORDER!$D$1="IGST",
   VLOOKUP(H2,'C:\C-BIA\PurchaseOrder\Week\Master Files\[IGST Master.xlsx]DBF'!$A:$BA,53,FALSE),
   "Error")),
"")</f>
        <v/>
      </c>
      <c r="BA2">
        <f>IF(ORDER!O8&gt;0,
 IF(ORDER!$D$1="SGST",
 VLOOKUP(H2,'C:\C-BIA\PurchaseOrder\Week\Master Files\[SGST Master.xlsx]DBF'!$A:$BB,54,FALSE),
   IF(ORDER!$D$1="IGST",
   VLOOKUP(H2,'C:\C-BIA\PurchaseOrder\Week\Master Files\[IGST Master.xlsx]DBF'!$A:$BB,54,FALSE),
   "Error")),
"")</f>
        <v/>
      </c>
      <c r="BB2">
        <f>IF(ORDER!O8&gt;0,
 IF(ORDER!$D$1="SGST",
 VLOOKUP(H2,'C:\C-BIA\PurchaseOrder\Week\Master Files\[SGST Master.xlsx]DBF'!$A:$BC,55,FALSE),
   IF(ORDER!$D$1="IGST",
   VLOOKUP(H2,'C:\C-BIA\PurchaseOrder\Week\Master Files\[IGST Master.xlsx]DBF'!$A:$BC,55,FALSE),
   "Error")),
"")</f>
        <v/>
      </c>
      <c r="BC2">
        <f>IF(ORDER!O8&gt;0,
 IF(ORDER!$D$1="SGST",
 VLOOKUP(H2,'C:\C-BIA\PurchaseOrder\Week\Master Files\[SGST Master.xlsx]DBF'!$A:$BD,56,FALSE),
   IF(ORDER!$D$1="IGST",
   VLOOKUP(H2,'C:\C-BIA\PurchaseOrder\Week\Master Files\[IGST Master.xlsx]DBF'!$A:$BD,56,FALSE),
   "Error")),
"")</f>
        <v/>
      </c>
      <c r="BD2">
        <f>IF(ORDER!O8&gt;0,
 IF(ORDER!$D$1="SGST",
 VLOOKUP(H2,'C:\C-BIA\PurchaseOrder\Week\Master Files\[SGST Master.xlsx]DBF'!$A:$BE,57,FALSE),
   IF(ORDER!$D$1="IGST",
   VLOOKUP(H2,'C:\C-BIA\PurchaseOrder\Week\Master Files\[IGST Master.xlsx]DBF'!$A:$BE,57,FALSE),
   "Error")),
"")</f>
        <v/>
      </c>
    </row>
    <row r="3">
      <c r="A3">
        <f>IF(ORDER!O9&gt;0,
 IF(ORDER!$D$1="SGST",
 VLOOKUP(H3,'C:\C-BIA\PurchaseOrder\Week\Master Files\[SGST Master.xlsx]DBF'!$A:$B,2,FALSE),
   IF(ORDER!$D$1="IGST",
   VLOOKUP(H3,'C:\C-BIA\PurchaseOrder\Week\Master Files\[IGST Master.xlsx]DBF'!$A:$B,2,FALSE),
   "Error")),
"Scan=0")</f>
        <v/>
      </c>
      <c r="B3">
        <f>IF(ORDER!O9&gt;0,
 IF(ORDER!$D$1="SGST",
 VLOOKUP(H3,'C:\C-BIA\PurchaseOrder\Week\Master Files\[SGST Master.xlsx]DBF'!$A:$C,3,FALSE),
   IF(ORDER!$D$1="IGST",
   VLOOKUP(H3,'C:\C-BIA\PurchaseOrder\Week\Master Files\[IGST Master.xlsx]DBF'!$A:$C,3,FALSE),
   "Error")),
"")</f>
        <v/>
      </c>
      <c r="C3">
        <f>ORDER!L4</f>
        <v/>
      </c>
      <c r="D3">
        <f>ORDER!A5</f>
        <v/>
      </c>
      <c r="E3" t="n">
        <v>0</v>
      </c>
      <c r="F3">
        <f>ORDER!C5</f>
        <v/>
      </c>
      <c r="G3">
        <f>IF(ORDER!O9&gt;0,
 IF(ORDER!$D$1="SGST",
 VLOOKUP(H3,'C:\C-BIA\PurchaseOrder\Week\Master Files\[SGST Master.xlsx]DBF'!$A:$H,8,FALSE),
   IF(ORDER!$D$1="IGST",
   VLOOKUP(H3,'C:\C-BIA\PurchaseOrder\Week\Master Files\[IGST Master.xlsx]DBF'!$A:$H,8,FALSE),
   "Error")),
"")</f>
        <v/>
      </c>
      <c r="H3">
        <f>ORDER!D9</f>
        <v/>
      </c>
      <c r="I3">
        <f>IF(ORDER!O9&gt;0,
 IF(ORDER!$D$1="SGST",
 VLOOKUP(H3,'C:\C-BIA\PurchaseOrder\Week\Master Files\[SGST Master.xlsx]DBF'!$A:$J,10,FALSE),
   IF(ORDER!$D$1="IGST",
   VLOOKUP(H3,'C:\C-BIA\PurchaseOrder\Week\Master Files\[IGST Master.xlsx]DBF'!$A:$J,10,FALSE),
   "Error")),
"")</f>
        <v/>
      </c>
      <c r="J3">
        <f>SUMIF(ORDER!$D$8:$D$22298,DBF!$H3,ORDER!$G$8:$G$22298)</f>
        <v/>
      </c>
      <c r="K3">
        <f>VLOOKUP($H3,ORDER!D:H,5,FALSE)</f>
        <v/>
      </c>
      <c r="L3">
        <f>ROUND(J3*K3,2)</f>
        <v/>
      </c>
      <c r="M3">
        <f>IF(ORDER!O9&gt;0,
 IF(ORDER!$D$1="SGST",
 VLOOKUP(H3,'C:\C-BIA\PurchaseOrder\Week\Master Files\[SGST Master.xlsx]DBF'!$A:$N,14,FALSE),
   IF(ORDER!$D$1="IGST",
   VLOOKUP(H3,'C:\C-BIA\PurchaseOrder\Week\Master Files\[IGST Master.xlsx]DBF'!$A:$N,14,FALSE),
   "Error")),
"")</f>
        <v/>
      </c>
      <c r="N3">
        <f>ROUND(L3*M3/100,2)</f>
        <v/>
      </c>
      <c r="O3">
        <f>L3-N3</f>
        <v/>
      </c>
      <c r="P3">
        <f>IF(R3="Corsetry",IF(IFERROR((O3/J3),0)&lt;1000,"CC Sales- Corsetry-Wholesale - IGST 5%","CC Sales- Corsetry-Wholesale - IGST 12%"))</f>
        <v/>
      </c>
      <c r="Q3">
        <f>IF(ORDER!O9&gt;0,
 IF(ORDER!$D$1="SGST",
 VLOOKUP(H3,'C:\C-BIA\PurchaseOrder\Week\Master Files\[SGST Master.xlsx]DBF'!$A:$R,18,FALSE),
   IF(ORDER!$D$1="IGST",
   VLOOKUP(H3,'C:\C-BIA\PurchaseOrder\Week\Master Files\[IGST Master.xlsx]DBF'!$A:$R,18,FALSE),
   "Error")),
"")</f>
        <v/>
      </c>
      <c r="R3">
        <f>IF(ORDER!O9&gt;0,
 IF(ORDER!$D$1="SGST",
 VLOOKUP(H3,'C:\C-BIA\PurchaseOrder\Week\Master Files\[SGST Master.xlsx]DBF'!$A:$S,19,FALSE),
   IF(ORDER!$D$1="IGST",
   VLOOKUP(H3,'C:\C-BIA\PurchaseOrder\Week\Master Files\[IGST Master.xlsx]DBF'!$A:$S,19,FALSE),
   "Error")),
"")</f>
        <v/>
      </c>
      <c r="S3">
        <f>IF(ORDER!O9&gt;0,
 IF(ORDER!$D$1="SGST",
 VLOOKUP(H3,'C:\C-BIA\PurchaseOrder\Week\Master Files\[SGST Master.xlsx]DBF'!$A:$T,20,FALSE),
   IF(ORDER!$D$1="IGST",
   VLOOKUP(H3,'C:\C-BIA\PurchaseOrder\Week\Master Files\[IGST Master.xlsx]DBF'!$A:$T,20,FALSE),
   "Error")),
"")</f>
        <v/>
      </c>
      <c r="T3">
        <f>IF(ORDER!O9&gt;0,
 IF(ORDER!$D$1="SGST",
 VLOOKUP(H3,'C:\C-BIA\PurchaseOrder\Week\Master Files\[SGST Master.xlsx]DBF'!$A:$U,21,FALSE),
   IF(ORDER!$D$1="IGST",
   VLOOKUP(H3,'C:\C-BIA\PurchaseOrder\Week\Master Files\[IGST Master.xlsx]DBF'!$A:$U,21,FALSE),
   "Error")),
"")</f>
        <v/>
      </c>
      <c r="U3">
        <f>IF(ORDER!O9&gt;0,
 IF(ORDER!$D$1="SGST",
 VLOOKUP(H3,'C:\C-BIA\PurchaseOrder\Week\Master Files\[SGST Master.xlsx]DBF'!$A:$V,22,FALSE),
   IF(ORDER!$D$1="IGST",
   VLOOKUP(H3,'C:\C-BIA\PurchaseOrder\Week\Master Files\[IGST Master.xlsx]DBF'!$A:$V,22,FALSE),
   "Error")),
"")</f>
        <v/>
      </c>
      <c r="V3">
        <f>IF(ORDER!O9&gt;0,
 IF(ORDER!$D$1="SGST",
 VLOOKUP(H3,'C:\C-BIA\PurchaseOrder\Week\Master Files\[SGST Master.xlsx]DBF'!$A:$W,23,FALSE),
   IF(ORDER!$D$1="IGST",
   VLOOKUP(H3,'C:\C-BIA\PurchaseOrder\Week\Master Files\[IGST Master.xlsx]DBF'!$A:$W,23,FALSE),
   "Error")),
"")</f>
        <v/>
      </c>
      <c r="W3">
        <f>IF(ORDER!O9&gt;0,
 IF(ORDER!$D$1="SGST",
 VLOOKUP(H3,'C:\C-BIA\PurchaseOrder\Week\Master Files\[SGST Master.xlsx]DBF'!$A:$X,24,FALSE),
   IF(ORDER!$D$1="IGST",
   VLOOKUP(H3,'C:\C-BIA\PurchaseOrder\Week\Master Files\[IGST Master.xlsx]DBF'!$A:$X,24,FALSE),
   "Error")),
"")</f>
        <v/>
      </c>
      <c r="X3">
        <f>IF(ORDER!O9&gt;0,
 IF(ORDER!$D$1="SGST",
 VLOOKUP(H3,'C:\C-BIA\PurchaseOrder\Week\Master Files\[SGST Master.xlsx]DBF'!$A:$Y,25,FALSE),
   IF(ORDER!$D$1="IGST",
   VLOOKUP(H3,'C:\C-BIA\PurchaseOrder\Week\Master Files\[IGST Master.xlsx]DBF'!$A:$Y,25,FALSE),
   "Error")),
"")</f>
        <v/>
      </c>
      <c r="Y3">
        <f>+O3</f>
        <v/>
      </c>
      <c r="Z3">
        <f>+J3</f>
        <v/>
      </c>
      <c r="AA3">
        <f>IF(ORDER!O9&gt;0,
 IF(ORDER!$D$1="SGST",
 VLOOKUP(H3,'C:\C-BIA\PurchaseOrder\Week\Master Files\[SGST Master.xlsx]DBF'!$A:$AB,28,FALSE),
   IF(ORDER!$D$1="IGST",
   VLOOKUP(H3,'C:\C-BIA\PurchaseOrder\Week\Master Files\[IGST Master.xlsx]DBF'!$A:$AB,28,FALSE),
   "Error")),
"")</f>
        <v/>
      </c>
      <c r="AB3">
        <f>IF(ORDER!O9&gt;0,
 IF(ORDER!$D$1="SGST",
 VLOOKUP(H3,'C:\C-BIA\PurchaseOrder\Week\Master Files\[SGST Master.xlsx]DBF'!$A:$AC,29,FALSE),
   IF(ORDER!$D$1="IGST",
   VLOOKUP(H3,'C:\C-BIA\PurchaseOrder\Week\Master Files\[IGST Master.xlsx]DBF'!$A:$AC,29,FALSE),
   "Error")),
"")</f>
        <v/>
      </c>
      <c r="AC3">
        <f>ROUND(Y3*AB3/100,2)</f>
        <v/>
      </c>
      <c r="AD3">
        <f>ROUND(SUM(Y3,0)-AC3,2)</f>
        <v/>
      </c>
      <c r="AE3" t="inlineStr"/>
      <c r="AF3" t="inlineStr"/>
      <c r="AG3" t="inlineStr"/>
      <c r="AH3" t="inlineStr"/>
      <c r="AI3" t="inlineStr"/>
      <c r="AJ3" t="inlineStr"/>
      <c r="AK3">
        <f>IF(RIGHT(P3,2)="5%","Output IGST - 5% - Tamilnadu","Output IGST - 12% - Tamilnadu")</f>
        <v/>
      </c>
      <c r="AL3">
        <f>IF(AK3="Output IGST - 12% - TamilNadu",12,5)</f>
        <v/>
      </c>
      <c r="AM3">
        <f>ROUND(SUM(AD3*AL3/100,0),2)</f>
        <v/>
      </c>
      <c r="AN3">
        <f>+AP3</f>
        <v/>
      </c>
      <c r="AO3" t="n">
        <v>0</v>
      </c>
      <c r="AP3">
        <f>+(Y3-AC3)+AM3</f>
        <v/>
      </c>
      <c r="AQ3">
        <f>IF(ORDER!O9&gt;0,
 IF(ORDER!$D$1="SGST",
 VLOOKUP(H3,'C:\C-BIA\PurchaseOrder\Week\Master Files\[SGST Master.xlsx]DBF'!$A:$AR,44,FALSE),
   IF(ORDER!$D$1="IGST",
   VLOOKUP(H3,'C:\C-BIA\PurchaseOrder\Week\Master Files\[IGST Master.xlsx]DBF'!$A:$AR,44,FALSE),
   "Error")),
"")</f>
        <v/>
      </c>
      <c r="AR3">
        <f>B3</f>
        <v/>
      </c>
      <c r="AS3">
        <f>AN3</f>
        <v/>
      </c>
      <c r="AT3">
        <f>CONCATENATE($B$2," ",$C$2," ","QTY",  " ", $Z$2)</f>
        <v/>
      </c>
      <c r="AU3">
        <f>IF(ORDER!O9&gt;0,
 IF(ORDER!$D$1="SGST",
 VLOOKUP(H3,'C:\C-BIA\PurchaseOrder\Week\Master Files\[SGST Master.xlsx]DBF'!$A:$AV,48,FALSE),
   IF(ORDER!$D$1="IGST",
   VLOOKUP(H3,'C:\C-BIA\PurchaseOrder\Week\Master Files\[IGST Master.xlsx]DBF'!$A:$AV,48,FALSE),
   "Error")),
"")</f>
        <v/>
      </c>
      <c r="AV3">
        <f>IF(ORDER!O9&gt;0,
 IF(ORDER!$D$1="SGST",
 VLOOKUP(H3,'C:\C-BIA\PurchaseOrder\Week\Master Files\[SGST Master.xlsx]DBF'!$A:$AW,49,FALSE),
   IF(ORDER!$D$1="IGST",
   VLOOKUP(H3,'C:\C-BIA\PurchaseOrder\Week\Master Files\[IGST Master.xlsx]DBF'!$A:$AW,49,FALSE),
   "Error")),
"")</f>
        <v/>
      </c>
      <c r="AW3">
        <f>IF(ORDER!O9&gt;0,
 IF(ORDER!$D$1="SGST",
 VLOOKUP(H3,'C:\C-BIA\PurchaseOrder\Week\Master Files\[SGST Master.xlsx]DBF'!$A:$AX,50,FALSE),
   IF(ORDER!$D$1="IGST",
   VLOOKUP(H3,'C:\C-BIA\PurchaseOrder\Week\Master Files\[IGST Master.xlsx]DBF'!$A:$AX,50,FALSE),
   "Error")),
"")</f>
        <v/>
      </c>
      <c r="AX3">
        <f>ORDER!B5</f>
        <v/>
      </c>
      <c r="AY3">
        <f>ORDER!L4</f>
        <v/>
      </c>
      <c r="AZ3">
        <f>IF(ORDER!O9&gt;0,
 IF(ORDER!$D$1="SGST",
 VLOOKUP(H3,'C:\C-BIA\PurchaseOrder\Week\Master Files\[SGST Master.xlsx]DBF'!$A:$BA,53,FALSE),
   IF(ORDER!$D$1="IGST",
   VLOOKUP(H3,'C:\C-BIA\PurchaseOrder\Week\Master Files\[IGST Master.xlsx]DBF'!$A:$BA,53,FALSE),
   "Error")),
"")</f>
        <v/>
      </c>
      <c r="BA3">
        <f>IF(ORDER!O9&gt;0,
 IF(ORDER!$D$1="SGST",
 VLOOKUP(H3,'C:\C-BIA\PurchaseOrder\Week\Master Files\[SGST Master.xlsx]DBF'!$A:$BB,54,FALSE),
   IF(ORDER!$D$1="IGST",
   VLOOKUP(H3,'C:\C-BIA\PurchaseOrder\Week\Master Files\[IGST Master.xlsx]DBF'!$A:$BB,54,FALSE),
   "Error")),
"")</f>
        <v/>
      </c>
      <c r="BB3">
        <f>IF(ORDER!O9&gt;0,
 IF(ORDER!$D$1="SGST",
 VLOOKUP(H3,'C:\C-BIA\PurchaseOrder\Week\Master Files\[SGST Master.xlsx]DBF'!$A:$BC,55,FALSE),
   IF(ORDER!$D$1="IGST",
   VLOOKUP(H3,'C:\C-BIA\PurchaseOrder\Week\Master Files\[IGST Master.xlsx]DBF'!$A:$BC,55,FALSE),
   "Error")),
"")</f>
        <v/>
      </c>
      <c r="BC3">
        <f>IF(ORDER!O9&gt;0,
 IF(ORDER!$D$1="SGST",
 VLOOKUP(H3,'C:\C-BIA\PurchaseOrder\Week\Master Files\[SGST Master.xlsx]DBF'!$A:$BD,56,FALSE),
   IF(ORDER!$D$1="IGST",
   VLOOKUP(H3,'C:\C-BIA\PurchaseOrder\Week\Master Files\[IGST Master.xlsx]DBF'!$A:$BD,56,FALSE),
   "Error")),
"")</f>
        <v/>
      </c>
      <c r="BD3">
        <f>IF(ORDER!O9&gt;0,
 IF(ORDER!$D$1="SGST",
 VLOOKUP(H3,'C:\C-BIA\PurchaseOrder\Week\Master Files\[SGST Master.xlsx]DBF'!$A:$BE,57,FALSE),
   IF(ORDER!$D$1="IGST",
   VLOOKUP(H3,'C:\C-BIA\PurchaseOrder\Week\Master Files\[IGST Master.xlsx]DBF'!$A:$BE,57,FALSE),
   "Error")),
"")</f>
        <v/>
      </c>
    </row>
    <row r="4">
      <c r="A4">
        <f>IF(ORDER!O10&gt;0,
 IF(ORDER!$D$1="SGST",
 VLOOKUP(H4,'C:\C-BIA\PurchaseOrder\Week\Master Files\[SGST Master.xlsx]DBF'!$A:$B,2,FALSE),
   IF(ORDER!$D$1="IGST",
   VLOOKUP(H4,'C:\C-BIA\PurchaseOrder\Week\Master Files\[IGST Master.xlsx]DBF'!$A:$B,2,FALSE),
   "Error")),
"Scan=0")</f>
        <v/>
      </c>
      <c r="B4">
        <f>IF(ORDER!O10&gt;0,
 IF(ORDER!$D$1="SGST",
 VLOOKUP(H4,'C:\C-BIA\PurchaseOrder\Week\Master Files\[SGST Master.xlsx]DBF'!$A:$C,3,FALSE),
   IF(ORDER!$D$1="IGST",
   VLOOKUP(H4,'C:\C-BIA\PurchaseOrder\Week\Master Files\[IGST Master.xlsx]DBF'!$A:$C,3,FALSE),
   "Error")),
"")</f>
        <v/>
      </c>
      <c r="C4">
        <f>ORDER!L4</f>
        <v/>
      </c>
      <c r="D4">
        <f>ORDER!A5</f>
        <v/>
      </c>
      <c r="E4" t="n">
        <v>0</v>
      </c>
      <c r="F4">
        <f>ORDER!C5</f>
        <v/>
      </c>
      <c r="G4">
        <f>IF(ORDER!O10&gt;0,
 IF(ORDER!$D$1="SGST",
 VLOOKUP(H4,'C:\C-BIA\PurchaseOrder\Week\Master Files\[SGST Master.xlsx]DBF'!$A:$H,8,FALSE),
   IF(ORDER!$D$1="IGST",
   VLOOKUP(H4,'C:\C-BIA\PurchaseOrder\Week\Master Files\[IGST Master.xlsx]DBF'!$A:$H,8,FALSE),
   "Error")),
"")</f>
        <v/>
      </c>
      <c r="H4">
        <f>ORDER!D10</f>
        <v/>
      </c>
      <c r="I4">
        <f>IF(ORDER!O10&gt;0,
 IF(ORDER!$D$1="SGST",
 VLOOKUP(H4,'C:\C-BIA\PurchaseOrder\Week\Master Files\[SGST Master.xlsx]DBF'!$A:$J,10,FALSE),
   IF(ORDER!$D$1="IGST",
   VLOOKUP(H4,'C:\C-BIA\PurchaseOrder\Week\Master Files\[IGST Master.xlsx]DBF'!$A:$J,10,FALSE),
   "Error")),
"")</f>
        <v/>
      </c>
      <c r="J4">
        <f>SUMIF(ORDER!$D$8:$D$22298,DBF!$H4,ORDER!$G$8:$G$22298)</f>
        <v/>
      </c>
      <c r="K4">
        <f>VLOOKUP($H4,ORDER!D:H,5,FALSE)</f>
        <v/>
      </c>
      <c r="L4">
        <f>ROUND(J4*K4,2)</f>
        <v/>
      </c>
      <c r="M4">
        <f>IF(ORDER!O10&gt;0,
 IF(ORDER!$D$1="SGST",
 VLOOKUP(H4,'C:\C-BIA\PurchaseOrder\Week\Master Files\[SGST Master.xlsx]DBF'!$A:$N,14,FALSE),
   IF(ORDER!$D$1="IGST",
   VLOOKUP(H4,'C:\C-BIA\PurchaseOrder\Week\Master Files\[IGST Master.xlsx]DBF'!$A:$N,14,FALSE),
   "Error")),
"")</f>
        <v/>
      </c>
      <c r="N4">
        <f>ROUND(L4*M4/100,2)</f>
        <v/>
      </c>
      <c r="O4">
        <f>L4-N4</f>
        <v/>
      </c>
      <c r="P4">
        <f>IF(R4="Corsetry",IF(IFERROR((O4/J4),0)&lt;1000,"CC Sales- Corsetry-Wholesale - IGST 5%","CC Sales- Corsetry-Wholesale - IGST 12%"))</f>
        <v/>
      </c>
      <c r="Q4">
        <f>IF(ORDER!O10&gt;0,
 IF(ORDER!$D$1="SGST",
 VLOOKUP(H4,'C:\C-BIA\PurchaseOrder\Week\Master Files\[SGST Master.xlsx]DBF'!$A:$R,18,FALSE),
   IF(ORDER!$D$1="IGST",
   VLOOKUP(H4,'C:\C-BIA\PurchaseOrder\Week\Master Files\[IGST Master.xlsx]DBF'!$A:$R,18,FALSE),
   "Error")),
"")</f>
        <v/>
      </c>
      <c r="R4">
        <f>IF(ORDER!O10&gt;0,
 IF(ORDER!$D$1="SGST",
 VLOOKUP(H4,'C:\C-BIA\PurchaseOrder\Week\Master Files\[SGST Master.xlsx]DBF'!$A:$S,19,FALSE),
   IF(ORDER!$D$1="IGST",
   VLOOKUP(H4,'C:\C-BIA\PurchaseOrder\Week\Master Files\[IGST Master.xlsx]DBF'!$A:$S,19,FALSE),
   "Error")),
"")</f>
        <v/>
      </c>
      <c r="S4">
        <f>IF(ORDER!O10&gt;0,
 IF(ORDER!$D$1="SGST",
 VLOOKUP(H4,'C:\C-BIA\PurchaseOrder\Week\Master Files\[SGST Master.xlsx]DBF'!$A:$T,20,FALSE),
   IF(ORDER!$D$1="IGST",
   VLOOKUP(H4,'C:\C-BIA\PurchaseOrder\Week\Master Files\[IGST Master.xlsx]DBF'!$A:$T,20,FALSE),
   "Error")),
"")</f>
        <v/>
      </c>
      <c r="T4">
        <f>IF(ORDER!O10&gt;0,
 IF(ORDER!$D$1="SGST",
 VLOOKUP(H4,'C:\C-BIA\PurchaseOrder\Week\Master Files\[SGST Master.xlsx]DBF'!$A:$U,21,FALSE),
   IF(ORDER!$D$1="IGST",
   VLOOKUP(H4,'C:\C-BIA\PurchaseOrder\Week\Master Files\[IGST Master.xlsx]DBF'!$A:$U,21,FALSE),
   "Error")),
"")</f>
        <v/>
      </c>
      <c r="U4">
        <f>IF(ORDER!O10&gt;0,
 IF(ORDER!$D$1="SGST",
 VLOOKUP(H4,'C:\C-BIA\PurchaseOrder\Week\Master Files\[SGST Master.xlsx]DBF'!$A:$V,22,FALSE),
   IF(ORDER!$D$1="IGST",
   VLOOKUP(H4,'C:\C-BIA\PurchaseOrder\Week\Master Files\[IGST Master.xlsx]DBF'!$A:$V,22,FALSE),
   "Error")),
"")</f>
        <v/>
      </c>
      <c r="V4">
        <f>IF(ORDER!O10&gt;0,
 IF(ORDER!$D$1="SGST",
 VLOOKUP(H4,'C:\C-BIA\PurchaseOrder\Week\Master Files\[SGST Master.xlsx]DBF'!$A:$W,23,FALSE),
   IF(ORDER!$D$1="IGST",
   VLOOKUP(H4,'C:\C-BIA\PurchaseOrder\Week\Master Files\[IGST Master.xlsx]DBF'!$A:$W,23,FALSE),
   "Error")),
"")</f>
        <v/>
      </c>
      <c r="W4">
        <f>IF(ORDER!O10&gt;0,
 IF(ORDER!$D$1="SGST",
 VLOOKUP(H4,'C:\C-BIA\PurchaseOrder\Week\Master Files\[SGST Master.xlsx]DBF'!$A:$X,24,FALSE),
   IF(ORDER!$D$1="IGST",
   VLOOKUP(H4,'C:\C-BIA\PurchaseOrder\Week\Master Files\[IGST Master.xlsx]DBF'!$A:$X,24,FALSE),
   "Error")),
"")</f>
        <v/>
      </c>
      <c r="X4">
        <f>IF(ORDER!O10&gt;0,
 IF(ORDER!$D$1="SGST",
 VLOOKUP(H4,'C:\C-BIA\PurchaseOrder\Week\Master Files\[SGST Master.xlsx]DBF'!$A:$Y,25,FALSE),
   IF(ORDER!$D$1="IGST",
   VLOOKUP(H4,'C:\C-BIA\PurchaseOrder\Week\Master Files\[IGST Master.xlsx]DBF'!$A:$Y,25,FALSE),
   "Error")),
"")</f>
        <v/>
      </c>
      <c r="Y4">
        <f>+O4</f>
        <v/>
      </c>
      <c r="Z4">
        <f>+J4</f>
        <v/>
      </c>
      <c r="AA4">
        <f>IF(ORDER!O10&gt;0,
 IF(ORDER!$D$1="SGST",
 VLOOKUP(H4,'C:\C-BIA\PurchaseOrder\Week\Master Files\[SGST Master.xlsx]DBF'!$A:$AB,28,FALSE),
   IF(ORDER!$D$1="IGST",
   VLOOKUP(H4,'C:\C-BIA\PurchaseOrder\Week\Master Files\[IGST Master.xlsx]DBF'!$A:$AB,28,FALSE),
   "Error")),
"")</f>
        <v/>
      </c>
      <c r="AB4">
        <f>IF(ORDER!O10&gt;0,
 IF(ORDER!$D$1="SGST",
 VLOOKUP(H4,'C:\C-BIA\PurchaseOrder\Week\Master Files\[SGST Master.xlsx]DBF'!$A:$AC,29,FALSE),
   IF(ORDER!$D$1="IGST",
   VLOOKUP(H4,'C:\C-BIA\PurchaseOrder\Week\Master Files\[IGST Master.xlsx]DBF'!$A:$AC,29,FALSE),
   "Error")),
"")</f>
        <v/>
      </c>
      <c r="AC4">
        <f>ROUND(Y4*AB4/100,2)</f>
        <v/>
      </c>
      <c r="AD4">
        <f>ROUND(SUM(Y4,0)-AC4,2)</f>
        <v/>
      </c>
      <c r="AE4" t="inlineStr"/>
      <c r="AF4" t="inlineStr"/>
      <c r="AG4" t="inlineStr"/>
      <c r="AH4" t="inlineStr"/>
      <c r="AI4" t="inlineStr"/>
      <c r="AJ4" t="inlineStr"/>
      <c r="AK4">
        <f>IF(RIGHT(P4,2)="5%","Output IGST - 5% - Tamilnadu","Output IGST - 12% - Tamilnadu")</f>
        <v/>
      </c>
      <c r="AL4">
        <f>IF(AK4="Output IGST - 12% - TamilNadu",12,5)</f>
        <v/>
      </c>
      <c r="AM4">
        <f>ROUND(SUM(AD4*AL4/100,0),2)</f>
        <v/>
      </c>
      <c r="AN4">
        <f>+AP4</f>
        <v/>
      </c>
      <c r="AO4" t="n">
        <v>0</v>
      </c>
      <c r="AP4">
        <f>+(Y4-AC4)+AM4</f>
        <v/>
      </c>
      <c r="AQ4">
        <f>IF(ORDER!O10&gt;0,
 IF(ORDER!$D$1="SGST",
 VLOOKUP(H4,'C:\C-BIA\PurchaseOrder\Week\Master Files\[SGST Master.xlsx]DBF'!$A:$AR,44,FALSE),
   IF(ORDER!$D$1="IGST",
   VLOOKUP(H4,'C:\C-BIA\PurchaseOrder\Week\Master Files\[IGST Master.xlsx]DBF'!$A:$AR,44,FALSE),
   "Error")),
"")</f>
        <v/>
      </c>
      <c r="AR4">
        <f>B4</f>
        <v/>
      </c>
      <c r="AS4">
        <f>AN4</f>
        <v/>
      </c>
      <c r="AT4">
        <f>CONCATENATE($B$2," ",$C$2," ","QTY",  " ", $Z$2)</f>
        <v/>
      </c>
      <c r="AU4">
        <f>IF(ORDER!O10&gt;0,
 IF(ORDER!$D$1="SGST",
 VLOOKUP(H4,'C:\C-BIA\PurchaseOrder\Week\Master Files\[SGST Master.xlsx]DBF'!$A:$AV,48,FALSE),
   IF(ORDER!$D$1="IGST",
   VLOOKUP(H4,'C:\C-BIA\PurchaseOrder\Week\Master Files\[IGST Master.xlsx]DBF'!$A:$AV,48,FALSE),
   "Error")),
"")</f>
        <v/>
      </c>
      <c r="AV4">
        <f>IF(ORDER!O10&gt;0,
 IF(ORDER!$D$1="SGST",
 VLOOKUP(H4,'C:\C-BIA\PurchaseOrder\Week\Master Files\[SGST Master.xlsx]DBF'!$A:$AW,49,FALSE),
   IF(ORDER!$D$1="IGST",
   VLOOKUP(H4,'C:\C-BIA\PurchaseOrder\Week\Master Files\[IGST Master.xlsx]DBF'!$A:$AW,49,FALSE),
   "Error")),
"")</f>
        <v/>
      </c>
      <c r="AW4">
        <f>IF(ORDER!O10&gt;0,
 IF(ORDER!$D$1="SGST",
 VLOOKUP(H4,'C:\C-BIA\PurchaseOrder\Week\Master Files\[SGST Master.xlsx]DBF'!$A:$AX,50,FALSE),
   IF(ORDER!$D$1="IGST",
   VLOOKUP(H4,'C:\C-BIA\PurchaseOrder\Week\Master Files\[IGST Master.xlsx]DBF'!$A:$AX,50,FALSE),
   "Error")),
"")</f>
        <v/>
      </c>
      <c r="AX4">
        <f>ORDER!B5</f>
        <v/>
      </c>
      <c r="AY4">
        <f>ORDER!L4</f>
        <v/>
      </c>
      <c r="AZ4">
        <f>IF(ORDER!O10&gt;0,
 IF(ORDER!$D$1="SGST",
 VLOOKUP(H4,'C:\C-BIA\PurchaseOrder\Week\Master Files\[SGST Master.xlsx]DBF'!$A:$BA,53,FALSE),
   IF(ORDER!$D$1="IGST",
   VLOOKUP(H4,'C:\C-BIA\PurchaseOrder\Week\Master Files\[IGST Master.xlsx]DBF'!$A:$BA,53,FALSE),
   "Error")),
"")</f>
        <v/>
      </c>
      <c r="BA4">
        <f>IF(ORDER!O10&gt;0,
 IF(ORDER!$D$1="SGST",
 VLOOKUP(H4,'C:\C-BIA\PurchaseOrder\Week\Master Files\[SGST Master.xlsx]DBF'!$A:$BB,54,FALSE),
   IF(ORDER!$D$1="IGST",
   VLOOKUP(H4,'C:\C-BIA\PurchaseOrder\Week\Master Files\[IGST Master.xlsx]DBF'!$A:$BB,54,FALSE),
   "Error")),
"")</f>
        <v/>
      </c>
      <c r="BB4">
        <f>IF(ORDER!O10&gt;0,
 IF(ORDER!$D$1="SGST",
 VLOOKUP(H4,'C:\C-BIA\PurchaseOrder\Week\Master Files\[SGST Master.xlsx]DBF'!$A:$BC,55,FALSE),
   IF(ORDER!$D$1="IGST",
   VLOOKUP(H4,'C:\C-BIA\PurchaseOrder\Week\Master Files\[IGST Master.xlsx]DBF'!$A:$BC,55,FALSE),
   "Error")),
"")</f>
        <v/>
      </c>
      <c r="BC4">
        <f>IF(ORDER!O10&gt;0,
 IF(ORDER!$D$1="SGST",
 VLOOKUP(H4,'C:\C-BIA\PurchaseOrder\Week\Master Files\[SGST Master.xlsx]DBF'!$A:$BD,56,FALSE),
   IF(ORDER!$D$1="IGST",
   VLOOKUP(H4,'C:\C-BIA\PurchaseOrder\Week\Master Files\[IGST Master.xlsx]DBF'!$A:$BD,56,FALSE),
   "Error")),
"")</f>
        <v/>
      </c>
      <c r="BD4">
        <f>IF(ORDER!O10&gt;0,
 IF(ORDER!$D$1="SGST",
 VLOOKUP(H4,'C:\C-BIA\PurchaseOrder\Week\Master Files\[SGST Master.xlsx]DBF'!$A:$BE,57,FALSE),
   IF(ORDER!$D$1="IGST",
   VLOOKUP(H4,'C:\C-BIA\PurchaseOrder\Week\Master Files\[IGST Master.xlsx]DBF'!$A:$BE,57,FALSE),
   "Error")),
"")</f>
        <v/>
      </c>
    </row>
    <row r="5">
      <c r="A5">
        <f>IF(ORDER!O11&gt;0,
 IF(ORDER!$D$1="SGST",
 VLOOKUP(H5,'C:\C-BIA\PurchaseOrder\Week\Master Files\[SGST Master.xlsx]DBF'!$A:$B,2,FALSE),
   IF(ORDER!$D$1="IGST",
   VLOOKUP(H5,'C:\C-BIA\PurchaseOrder\Week\Master Files\[IGST Master.xlsx]DBF'!$A:$B,2,FALSE),
   "Error")),
"Scan=0")</f>
        <v/>
      </c>
      <c r="B5">
        <f>IF(ORDER!O11&gt;0,
 IF(ORDER!$D$1="SGST",
 VLOOKUP(H5,'C:\C-BIA\PurchaseOrder\Week\Master Files\[SGST Master.xlsx]DBF'!$A:$C,3,FALSE),
   IF(ORDER!$D$1="IGST",
   VLOOKUP(H5,'C:\C-BIA\PurchaseOrder\Week\Master Files\[IGST Master.xlsx]DBF'!$A:$C,3,FALSE),
   "Error")),
"")</f>
        <v/>
      </c>
      <c r="C5">
        <f>ORDER!L4</f>
        <v/>
      </c>
      <c r="D5">
        <f>ORDER!A5</f>
        <v/>
      </c>
      <c r="E5" t="n">
        <v>0</v>
      </c>
      <c r="F5">
        <f>ORDER!C5</f>
        <v/>
      </c>
      <c r="G5">
        <f>IF(ORDER!O11&gt;0,
 IF(ORDER!$D$1="SGST",
 VLOOKUP(H5,'C:\C-BIA\PurchaseOrder\Week\Master Files\[SGST Master.xlsx]DBF'!$A:$H,8,FALSE),
   IF(ORDER!$D$1="IGST",
   VLOOKUP(H5,'C:\C-BIA\PurchaseOrder\Week\Master Files\[IGST Master.xlsx]DBF'!$A:$H,8,FALSE),
   "Error")),
"")</f>
        <v/>
      </c>
      <c r="H5">
        <f>ORDER!D11</f>
        <v/>
      </c>
      <c r="I5">
        <f>IF(ORDER!O11&gt;0,
 IF(ORDER!$D$1="SGST",
 VLOOKUP(H5,'C:\C-BIA\PurchaseOrder\Week\Master Files\[SGST Master.xlsx]DBF'!$A:$J,10,FALSE),
   IF(ORDER!$D$1="IGST",
   VLOOKUP(H5,'C:\C-BIA\PurchaseOrder\Week\Master Files\[IGST Master.xlsx]DBF'!$A:$J,10,FALSE),
   "Error")),
"")</f>
        <v/>
      </c>
      <c r="J5">
        <f>SUMIF(ORDER!$D$8:$D$22298,DBF!$H5,ORDER!$G$8:$G$22298)</f>
        <v/>
      </c>
      <c r="K5">
        <f>VLOOKUP($H5,ORDER!D:H,5,FALSE)</f>
        <v/>
      </c>
      <c r="L5">
        <f>ROUND(J5*K5,2)</f>
        <v/>
      </c>
      <c r="M5">
        <f>IF(ORDER!O11&gt;0,
 IF(ORDER!$D$1="SGST",
 VLOOKUP(H5,'C:\C-BIA\PurchaseOrder\Week\Master Files\[SGST Master.xlsx]DBF'!$A:$N,14,FALSE),
   IF(ORDER!$D$1="IGST",
   VLOOKUP(H5,'C:\C-BIA\PurchaseOrder\Week\Master Files\[IGST Master.xlsx]DBF'!$A:$N,14,FALSE),
   "Error")),
"")</f>
        <v/>
      </c>
      <c r="N5">
        <f>ROUND(L5*M5/100,2)</f>
        <v/>
      </c>
      <c r="O5">
        <f>L5-N5</f>
        <v/>
      </c>
      <c r="P5">
        <f>IF(R5="Corsetry",IF(IFERROR((O5/J5),0)&lt;1000,"CC Sales- Corsetry-Wholesale - IGST 5%","CC Sales- Corsetry-Wholesale - IGST 12%"))</f>
        <v/>
      </c>
      <c r="Q5">
        <f>IF(ORDER!O11&gt;0,
 IF(ORDER!$D$1="SGST",
 VLOOKUP(H5,'C:\C-BIA\PurchaseOrder\Week\Master Files\[SGST Master.xlsx]DBF'!$A:$R,18,FALSE),
   IF(ORDER!$D$1="IGST",
   VLOOKUP(H5,'C:\C-BIA\PurchaseOrder\Week\Master Files\[IGST Master.xlsx]DBF'!$A:$R,18,FALSE),
   "Error")),
"")</f>
        <v/>
      </c>
      <c r="R5">
        <f>IF(ORDER!O11&gt;0,
 IF(ORDER!$D$1="SGST",
 VLOOKUP(H5,'C:\C-BIA\PurchaseOrder\Week\Master Files\[SGST Master.xlsx]DBF'!$A:$S,19,FALSE),
   IF(ORDER!$D$1="IGST",
   VLOOKUP(H5,'C:\C-BIA\PurchaseOrder\Week\Master Files\[IGST Master.xlsx]DBF'!$A:$S,19,FALSE),
   "Error")),
"")</f>
        <v/>
      </c>
      <c r="S5">
        <f>IF(ORDER!O11&gt;0,
 IF(ORDER!$D$1="SGST",
 VLOOKUP(H5,'C:\C-BIA\PurchaseOrder\Week\Master Files\[SGST Master.xlsx]DBF'!$A:$T,20,FALSE),
   IF(ORDER!$D$1="IGST",
   VLOOKUP(H5,'C:\C-BIA\PurchaseOrder\Week\Master Files\[IGST Master.xlsx]DBF'!$A:$T,20,FALSE),
   "Error")),
"")</f>
        <v/>
      </c>
      <c r="T5">
        <f>IF(ORDER!O11&gt;0,
 IF(ORDER!$D$1="SGST",
 VLOOKUP(H5,'C:\C-BIA\PurchaseOrder\Week\Master Files\[SGST Master.xlsx]DBF'!$A:$U,21,FALSE),
   IF(ORDER!$D$1="IGST",
   VLOOKUP(H5,'C:\C-BIA\PurchaseOrder\Week\Master Files\[IGST Master.xlsx]DBF'!$A:$U,21,FALSE),
   "Error")),
"")</f>
        <v/>
      </c>
      <c r="U5">
        <f>IF(ORDER!O11&gt;0,
 IF(ORDER!$D$1="SGST",
 VLOOKUP(H5,'C:\C-BIA\PurchaseOrder\Week\Master Files\[SGST Master.xlsx]DBF'!$A:$V,22,FALSE),
   IF(ORDER!$D$1="IGST",
   VLOOKUP(H5,'C:\C-BIA\PurchaseOrder\Week\Master Files\[IGST Master.xlsx]DBF'!$A:$V,22,FALSE),
   "Error")),
"")</f>
        <v/>
      </c>
      <c r="V5">
        <f>IF(ORDER!O11&gt;0,
 IF(ORDER!$D$1="SGST",
 VLOOKUP(H5,'C:\C-BIA\PurchaseOrder\Week\Master Files\[SGST Master.xlsx]DBF'!$A:$W,23,FALSE),
   IF(ORDER!$D$1="IGST",
   VLOOKUP(H5,'C:\C-BIA\PurchaseOrder\Week\Master Files\[IGST Master.xlsx]DBF'!$A:$W,23,FALSE),
   "Error")),
"")</f>
        <v/>
      </c>
      <c r="W5">
        <f>IF(ORDER!O11&gt;0,
 IF(ORDER!$D$1="SGST",
 VLOOKUP(H5,'C:\C-BIA\PurchaseOrder\Week\Master Files\[SGST Master.xlsx]DBF'!$A:$X,24,FALSE),
   IF(ORDER!$D$1="IGST",
   VLOOKUP(H5,'C:\C-BIA\PurchaseOrder\Week\Master Files\[IGST Master.xlsx]DBF'!$A:$X,24,FALSE),
   "Error")),
"")</f>
        <v/>
      </c>
      <c r="X5">
        <f>IF(ORDER!O11&gt;0,
 IF(ORDER!$D$1="SGST",
 VLOOKUP(H5,'C:\C-BIA\PurchaseOrder\Week\Master Files\[SGST Master.xlsx]DBF'!$A:$Y,25,FALSE),
   IF(ORDER!$D$1="IGST",
   VLOOKUP(H5,'C:\C-BIA\PurchaseOrder\Week\Master Files\[IGST Master.xlsx]DBF'!$A:$Y,25,FALSE),
   "Error")),
"")</f>
        <v/>
      </c>
      <c r="Y5">
        <f>+O5</f>
        <v/>
      </c>
      <c r="Z5">
        <f>+J5</f>
        <v/>
      </c>
      <c r="AA5">
        <f>IF(ORDER!O11&gt;0,
 IF(ORDER!$D$1="SGST",
 VLOOKUP(H5,'C:\C-BIA\PurchaseOrder\Week\Master Files\[SGST Master.xlsx]DBF'!$A:$AB,28,FALSE),
   IF(ORDER!$D$1="IGST",
   VLOOKUP(H5,'C:\C-BIA\PurchaseOrder\Week\Master Files\[IGST Master.xlsx]DBF'!$A:$AB,28,FALSE),
   "Error")),
"")</f>
        <v/>
      </c>
      <c r="AB5">
        <f>IF(ORDER!O11&gt;0,
 IF(ORDER!$D$1="SGST",
 VLOOKUP(H5,'C:\C-BIA\PurchaseOrder\Week\Master Files\[SGST Master.xlsx]DBF'!$A:$AC,29,FALSE),
   IF(ORDER!$D$1="IGST",
   VLOOKUP(H5,'C:\C-BIA\PurchaseOrder\Week\Master Files\[IGST Master.xlsx]DBF'!$A:$AC,29,FALSE),
   "Error")),
"")</f>
        <v/>
      </c>
      <c r="AC5">
        <f>ROUND(Y5*AB5/100,2)</f>
        <v/>
      </c>
      <c r="AD5">
        <f>ROUND(SUM(Y5,0)-AC5,2)</f>
        <v/>
      </c>
      <c r="AE5" t="inlineStr"/>
      <c r="AF5" t="inlineStr"/>
      <c r="AG5" t="inlineStr"/>
      <c r="AH5" t="inlineStr"/>
      <c r="AI5" t="inlineStr"/>
      <c r="AJ5" t="inlineStr"/>
      <c r="AK5">
        <f>IF(RIGHT(P5,2)="5%","Output IGST - 5% - Tamilnadu","Output IGST - 12% - Tamilnadu")</f>
        <v/>
      </c>
      <c r="AL5">
        <f>IF(AK5="Output IGST - 12% - TamilNadu",12,5)</f>
        <v/>
      </c>
      <c r="AM5">
        <f>ROUND(SUM(AD5*AL5/100,0),2)</f>
        <v/>
      </c>
      <c r="AN5">
        <f>+AP5</f>
        <v/>
      </c>
      <c r="AO5" t="n">
        <v>0</v>
      </c>
      <c r="AP5">
        <f>+(Y5-AC5)+AM5</f>
        <v/>
      </c>
      <c r="AQ5">
        <f>IF(ORDER!O11&gt;0,
 IF(ORDER!$D$1="SGST",
 VLOOKUP(H5,'C:\C-BIA\PurchaseOrder\Week\Master Files\[SGST Master.xlsx]DBF'!$A:$AR,44,FALSE),
   IF(ORDER!$D$1="IGST",
   VLOOKUP(H5,'C:\C-BIA\PurchaseOrder\Week\Master Files\[IGST Master.xlsx]DBF'!$A:$AR,44,FALSE),
   "Error")),
"")</f>
        <v/>
      </c>
      <c r="AR5">
        <f>B5</f>
        <v/>
      </c>
      <c r="AS5">
        <f>AN5</f>
        <v/>
      </c>
      <c r="AT5">
        <f>CONCATENATE($B$2," ",$C$2," ","QTY",  " ", $Z$2)</f>
        <v/>
      </c>
      <c r="AU5">
        <f>IF(ORDER!O11&gt;0,
 IF(ORDER!$D$1="SGST",
 VLOOKUP(H5,'C:\C-BIA\PurchaseOrder\Week\Master Files\[SGST Master.xlsx]DBF'!$A:$AV,48,FALSE),
   IF(ORDER!$D$1="IGST",
   VLOOKUP(H5,'C:\C-BIA\PurchaseOrder\Week\Master Files\[IGST Master.xlsx]DBF'!$A:$AV,48,FALSE),
   "Error")),
"")</f>
        <v/>
      </c>
      <c r="AV5">
        <f>IF(ORDER!O11&gt;0,
 IF(ORDER!$D$1="SGST",
 VLOOKUP(H5,'C:\C-BIA\PurchaseOrder\Week\Master Files\[SGST Master.xlsx]DBF'!$A:$AW,49,FALSE),
   IF(ORDER!$D$1="IGST",
   VLOOKUP(H5,'C:\C-BIA\PurchaseOrder\Week\Master Files\[IGST Master.xlsx]DBF'!$A:$AW,49,FALSE),
   "Error")),
"")</f>
        <v/>
      </c>
      <c r="AW5">
        <f>IF(ORDER!O11&gt;0,
 IF(ORDER!$D$1="SGST",
 VLOOKUP(H5,'C:\C-BIA\PurchaseOrder\Week\Master Files\[SGST Master.xlsx]DBF'!$A:$AX,50,FALSE),
   IF(ORDER!$D$1="IGST",
   VLOOKUP(H5,'C:\C-BIA\PurchaseOrder\Week\Master Files\[IGST Master.xlsx]DBF'!$A:$AX,50,FALSE),
   "Error")),
"")</f>
        <v/>
      </c>
      <c r="AX5">
        <f>ORDER!B5</f>
        <v/>
      </c>
      <c r="AY5">
        <f>ORDER!L4</f>
        <v/>
      </c>
      <c r="AZ5">
        <f>IF(ORDER!O11&gt;0,
 IF(ORDER!$D$1="SGST",
 VLOOKUP(H5,'C:\C-BIA\PurchaseOrder\Week\Master Files\[SGST Master.xlsx]DBF'!$A:$BA,53,FALSE),
   IF(ORDER!$D$1="IGST",
   VLOOKUP(H5,'C:\C-BIA\PurchaseOrder\Week\Master Files\[IGST Master.xlsx]DBF'!$A:$BA,53,FALSE),
   "Error")),
"")</f>
        <v/>
      </c>
      <c r="BA5">
        <f>IF(ORDER!O11&gt;0,
 IF(ORDER!$D$1="SGST",
 VLOOKUP(H5,'C:\C-BIA\PurchaseOrder\Week\Master Files\[SGST Master.xlsx]DBF'!$A:$BB,54,FALSE),
   IF(ORDER!$D$1="IGST",
   VLOOKUP(H5,'C:\C-BIA\PurchaseOrder\Week\Master Files\[IGST Master.xlsx]DBF'!$A:$BB,54,FALSE),
   "Error")),
"")</f>
        <v/>
      </c>
      <c r="BB5">
        <f>IF(ORDER!O11&gt;0,
 IF(ORDER!$D$1="SGST",
 VLOOKUP(H5,'C:\C-BIA\PurchaseOrder\Week\Master Files\[SGST Master.xlsx]DBF'!$A:$BC,55,FALSE),
   IF(ORDER!$D$1="IGST",
   VLOOKUP(H5,'C:\C-BIA\PurchaseOrder\Week\Master Files\[IGST Master.xlsx]DBF'!$A:$BC,55,FALSE),
   "Error")),
"")</f>
        <v/>
      </c>
      <c r="BC5">
        <f>IF(ORDER!O11&gt;0,
 IF(ORDER!$D$1="SGST",
 VLOOKUP(H5,'C:\C-BIA\PurchaseOrder\Week\Master Files\[SGST Master.xlsx]DBF'!$A:$BD,56,FALSE),
   IF(ORDER!$D$1="IGST",
   VLOOKUP(H5,'C:\C-BIA\PurchaseOrder\Week\Master Files\[IGST Master.xlsx]DBF'!$A:$BD,56,FALSE),
   "Error")),
"")</f>
        <v/>
      </c>
      <c r="BD5">
        <f>IF(ORDER!O11&gt;0,
 IF(ORDER!$D$1="SGST",
 VLOOKUP(H5,'C:\C-BIA\PurchaseOrder\Week\Master Files\[SGST Master.xlsx]DBF'!$A:$BE,57,FALSE),
   IF(ORDER!$D$1="IGST",
   VLOOKUP(H5,'C:\C-BIA\PurchaseOrder\Week\Master Files\[IGST Master.xlsx]DBF'!$A:$BE,57,FALSE),
   "Error")),
"")</f>
        <v/>
      </c>
    </row>
    <row r="6">
      <c r="A6">
        <f>IF(ORDER!O12&gt;0,
 IF(ORDER!$D$1="SGST",
 VLOOKUP(H6,'C:\C-BIA\PurchaseOrder\Week\Master Files\[SGST Master.xlsx]DBF'!$A:$B,2,FALSE),
   IF(ORDER!$D$1="IGST",
   VLOOKUP(H6,'C:\C-BIA\PurchaseOrder\Week\Master Files\[IGST Master.xlsx]DBF'!$A:$B,2,FALSE),
   "Error")),
"Scan=0")</f>
        <v/>
      </c>
      <c r="B6">
        <f>IF(ORDER!O12&gt;0,
 IF(ORDER!$D$1="SGST",
 VLOOKUP(H6,'C:\C-BIA\PurchaseOrder\Week\Master Files\[SGST Master.xlsx]DBF'!$A:$C,3,FALSE),
   IF(ORDER!$D$1="IGST",
   VLOOKUP(H6,'C:\C-BIA\PurchaseOrder\Week\Master Files\[IGST Master.xlsx]DBF'!$A:$C,3,FALSE),
   "Error")),
"")</f>
        <v/>
      </c>
      <c r="C6">
        <f>ORDER!L4</f>
        <v/>
      </c>
      <c r="D6">
        <f>ORDER!A5</f>
        <v/>
      </c>
      <c r="E6" t="n">
        <v>0</v>
      </c>
      <c r="F6">
        <f>ORDER!C5</f>
        <v/>
      </c>
      <c r="G6">
        <f>IF(ORDER!O12&gt;0,
 IF(ORDER!$D$1="SGST",
 VLOOKUP(H6,'C:\C-BIA\PurchaseOrder\Week\Master Files\[SGST Master.xlsx]DBF'!$A:$H,8,FALSE),
   IF(ORDER!$D$1="IGST",
   VLOOKUP(H6,'C:\C-BIA\PurchaseOrder\Week\Master Files\[IGST Master.xlsx]DBF'!$A:$H,8,FALSE),
   "Error")),
"")</f>
        <v/>
      </c>
      <c r="H6">
        <f>ORDER!D12</f>
        <v/>
      </c>
      <c r="I6">
        <f>IF(ORDER!O12&gt;0,
 IF(ORDER!$D$1="SGST",
 VLOOKUP(H6,'C:\C-BIA\PurchaseOrder\Week\Master Files\[SGST Master.xlsx]DBF'!$A:$J,10,FALSE),
   IF(ORDER!$D$1="IGST",
   VLOOKUP(H6,'C:\C-BIA\PurchaseOrder\Week\Master Files\[IGST Master.xlsx]DBF'!$A:$J,10,FALSE),
   "Error")),
"")</f>
        <v/>
      </c>
      <c r="J6">
        <f>SUMIF(ORDER!$D$8:$D$22298,DBF!$H6,ORDER!$G$8:$G$22298)</f>
        <v/>
      </c>
      <c r="K6">
        <f>VLOOKUP($H6,ORDER!D:H,5,FALSE)</f>
        <v/>
      </c>
      <c r="L6">
        <f>ROUND(J6*K6,2)</f>
        <v/>
      </c>
      <c r="M6">
        <f>IF(ORDER!O12&gt;0,
 IF(ORDER!$D$1="SGST",
 VLOOKUP(H6,'C:\C-BIA\PurchaseOrder\Week\Master Files\[SGST Master.xlsx]DBF'!$A:$N,14,FALSE),
   IF(ORDER!$D$1="IGST",
   VLOOKUP(H6,'C:\C-BIA\PurchaseOrder\Week\Master Files\[IGST Master.xlsx]DBF'!$A:$N,14,FALSE),
   "Error")),
"")</f>
        <v/>
      </c>
      <c r="N6">
        <f>ROUND(L6*M6/100,2)</f>
        <v/>
      </c>
      <c r="O6">
        <f>L6-N6</f>
        <v/>
      </c>
      <c r="P6">
        <f>IF(R6="Corsetry",IF(IFERROR((O6/J6),0)&lt;1000,"CC Sales- Corsetry-Wholesale - IGST 5%","CC Sales- Corsetry-Wholesale - IGST 12%"))</f>
        <v/>
      </c>
      <c r="Q6">
        <f>IF(ORDER!O12&gt;0,
 IF(ORDER!$D$1="SGST",
 VLOOKUP(H6,'C:\C-BIA\PurchaseOrder\Week\Master Files\[SGST Master.xlsx]DBF'!$A:$R,18,FALSE),
   IF(ORDER!$D$1="IGST",
   VLOOKUP(H6,'C:\C-BIA\PurchaseOrder\Week\Master Files\[IGST Master.xlsx]DBF'!$A:$R,18,FALSE),
   "Error")),
"")</f>
        <v/>
      </c>
      <c r="R6">
        <f>IF(ORDER!O12&gt;0,
 IF(ORDER!$D$1="SGST",
 VLOOKUP(H6,'C:\C-BIA\PurchaseOrder\Week\Master Files\[SGST Master.xlsx]DBF'!$A:$S,19,FALSE),
   IF(ORDER!$D$1="IGST",
   VLOOKUP(H6,'C:\C-BIA\PurchaseOrder\Week\Master Files\[IGST Master.xlsx]DBF'!$A:$S,19,FALSE),
   "Error")),
"")</f>
        <v/>
      </c>
      <c r="S6">
        <f>IF(ORDER!O12&gt;0,
 IF(ORDER!$D$1="SGST",
 VLOOKUP(H6,'C:\C-BIA\PurchaseOrder\Week\Master Files\[SGST Master.xlsx]DBF'!$A:$T,20,FALSE),
   IF(ORDER!$D$1="IGST",
   VLOOKUP(H6,'C:\C-BIA\PurchaseOrder\Week\Master Files\[IGST Master.xlsx]DBF'!$A:$T,20,FALSE),
   "Error")),
"")</f>
        <v/>
      </c>
      <c r="T6">
        <f>IF(ORDER!O12&gt;0,
 IF(ORDER!$D$1="SGST",
 VLOOKUP(H6,'C:\C-BIA\PurchaseOrder\Week\Master Files\[SGST Master.xlsx]DBF'!$A:$U,21,FALSE),
   IF(ORDER!$D$1="IGST",
   VLOOKUP(H6,'C:\C-BIA\PurchaseOrder\Week\Master Files\[IGST Master.xlsx]DBF'!$A:$U,21,FALSE),
   "Error")),
"")</f>
        <v/>
      </c>
      <c r="U6">
        <f>IF(ORDER!O12&gt;0,
 IF(ORDER!$D$1="SGST",
 VLOOKUP(H6,'C:\C-BIA\PurchaseOrder\Week\Master Files\[SGST Master.xlsx]DBF'!$A:$V,22,FALSE),
   IF(ORDER!$D$1="IGST",
   VLOOKUP(H6,'C:\C-BIA\PurchaseOrder\Week\Master Files\[IGST Master.xlsx]DBF'!$A:$V,22,FALSE),
   "Error")),
"")</f>
        <v/>
      </c>
      <c r="V6">
        <f>IF(ORDER!O12&gt;0,
 IF(ORDER!$D$1="SGST",
 VLOOKUP(H6,'C:\C-BIA\PurchaseOrder\Week\Master Files\[SGST Master.xlsx]DBF'!$A:$W,23,FALSE),
   IF(ORDER!$D$1="IGST",
   VLOOKUP(H6,'C:\C-BIA\PurchaseOrder\Week\Master Files\[IGST Master.xlsx]DBF'!$A:$W,23,FALSE),
   "Error")),
"")</f>
        <v/>
      </c>
      <c r="W6">
        <f>IF(ORDER!O12&gt;0,
 IF(ORDER!$D$1="SGST",
 VLOOKUP(H6,'C:\C-BIA\PurchaseOrder\Week\Master Files\[SGST Master.xlsx]DBF'!$A:$X,24,FALSE),
   IF(ORDER!$D$1="IGST",
   VLOOKUP(H6,'C:\C-BIA\PurchaseOrder\Week\Master Files\[IGST Master.xlsx]DBF'!$A:$X,24,FALSE),
   "Error")),
"")</f>
        <v/>
      </c>
      <c r="X6">
        <f>IF(ORDER!O12&gt;0,
 IF(ORDER!$D$1="SGST",
 VLOOKUP(H6,'C:\C-BIA\PurchaseOrder\Week\Master Files\[SGST Master.xlsx]DBF'!$A:$Y,25,FALSE),
   IF(ORDER!$D$1="IGST",
   VLOOKUP(H6,'C:\C-BIA\PurchaseOrder\Week\Master Files\[IGST Master.xlsx]DBF'!$A:$Y,25,FALSE),
   "Error")),
"")</f>
        <v/>
      </c>
      <c r="Y6">
        <f>+O6</f>
        <v/>
      </c>
      <c r="Z6">
        <f>+J6</f>
        <v/>
      </c>
      <c r="AA6">
        <f>IF(ORDER!O12&gt;0,
 IF(ORDER!$D$1="SGST",
 VLOOKUP(H6,'C:\C-BIA\PurchaseOrder\Week\Master Files\[SGST Master.xlsx]DBF'!$A:$AB,28,FALSE),
   IF(ORDER!$D$1="IGST",
   VLOOKUP(H6,'C:\C-BIA\PurchaseOrder\Week\Master Files\[IGST Master.xlsx]DBF'!$A:$AB,28,FALSE),
   "Error")),
"")</f>
        <v/>
      </c>
      <c r="AB6">
        <f>IF(ORDER!O12&gt;0,
 IF(ORDER!$D$1="SGST",
 VLOOKUP(H6,'C:\C-BIA\PurchaseOrder\Week\Master Files\[SGST Master.xlsx]DBF'!$A:$AC,29,FALSE),
   IF(ORDER!$D$1="IGST",
   VLOOKUP(H6,'C:\C-BIA\PurchaseOrder\Week\Master Files\[IGST Master.xlsx]DBF'!$A:$AC,29,FALSE),
   "Error")),
"")</f>
        <v/>
      </c>
      <c r="AC6">
        <f>ROUND(Y6*AB6/100,2)</f>
        <v/>
      </c>
      <c r="AD6">
        <f>ROUND(SUM(Y6,0)-AC6,2)</f>
        <v/>
      </c>
      <c r="AE6" t="inlineStr"/>
      <c r="AF6" t="inlineStr"/>
      <c r="AG6" t="inlineStr"/>
      <c r="AH6" t="inlineStr"/>
      <c r="AI6" t="inlineStr"/>
      <c r="AJ6" t="inlineStr"/>
      <c r="AK6">
        <f>IF(RIGHT(P6,2)="5%","Output IGST - 5% - Tamilnadu","Output IGST - 12% - Tamilnadu")</f>
        <v/>
      </c>
      <c r="AL6">
        <f>IF(AK6="Output IGST - 12% - TamilNadu",12,5)</f>
        <v/>
      </c>
      <c r="AM6">
        <f>ROUND(SUM(AD6*AL6/100,0),2)</f>
        <v/>
      </c>
      <c r="AN6">
        <f>+AP6</f>
        <v/>
      </c>
      <c r="AO6" t="n">
        <v>0</v>
      </c>
      <c r="AP6">
        <f>+(Y6-AC6)+AM6</f>
        <v/>
      </c>
      <c r="AQ6">
        <f>IF(ORDER!O12&gt;0,
 IF(ORDER!$D$1="SGST",
 VLOOKUP(H6,'C:\C-BIA\PurchaseOrder\Week\Master Files\[SGST Master.xlsx]DBF'!$A:$AR,44,FALSE),
   IF(ORDER!$D$1="IGST",
   VLOOKUP(H6,'C:\C-BIA\PurchaseOrder\Week\Master Files\[IGST Master.xlsx]DBF'!$A:$AR,44,FALSE),
   "Error")),
"")</f>
        <v/>
      </c>
      <c r="AR6">
        <f>B6</f>
        <v/>
      </c>
      <c r="AS6">
        <f>AN6</f>
        <v/>
      </c>
      <c r="AT6">
        <f>CONCATENATE($B$2," ",$C$2," ","QTY",  " ", $Z$2)</f>
        <v/>
      </c>
      <c r="AU6">
        <f>IF(ORDER!O12&gt;0,
 IF(ORDER!$D$1="SGST",
 VLOOKUP(H6,'C:\C-BIA\PurchaseOrder\Week\Master Files\[SGST Master.xlsx]DBF'!$A:$AV,48,FALSE),
   IF(ORDER!$D$1="IGST",
   VLOOKUP(H6,'C:\C-BIA\PurchaseOrder\Week\Master Files\[IGST Master.xlsx]DBF'!$A:$AV,48,FALSE),
   "Error")),
"")</f>
        <v/>
      </c>
      <c r="AV6">
        <f>IF(ORDER!O12&gt;0,
 IF(ORDER!$D$1="SGST",
 VLOOKUP(H6,'C:\C-BIA\PurchaseOrder\Week\Master Files\[SGST Master.xlsx]DBF'!$A:$AW,49,FALSE),
   IF(ORDER!$D$1="IGST",
   VLOOKUP(H6,'C:\C-BIA\PurchaseOrder\Week\Master Files\[IGST Master.xlsx]DBF'!$A:$AW,49,FALSE),
   "Error")),
"")</f>
        <v/>
      </c>
      <c r="AW6">
        <f>IF(ORDER!O12&gt;0,
 IF(ORDER!$D$1="SGST",
 VLOOKUP(H6,'C:\C-BIA\PurchaseOrder\Week\Master Files\[SGST Master.xlsx]DBF'!$A:$AX,50,FALSE),
   IF(ORDER!$D$1="IGST",
   VLOOKUP(H6,'C:\C-BIA\PurchaseOrder\Week\Master Files\[IGST Master.xlsx]DBF'!$A:$AX,50,FALSE),
   "Error")),
"")</f>
        <v/>
      </c>
      <c r="AX6">
        <f>ORDER!B5</f>
        <v/>
      </c>
      <c r="AY6">
        <f>ORDER!L4</f>
        <v/>
      </c>
      <c r="AZ6">
        <f>IF(ORDER!O12&gt;0,
 IF(ORDER!$D$1="SGST",
 VLOOKUP(H6,'C:\C-BIA\PurchaseOrder\Week\Master Files\[SGST Master.xlsx]DBF'!$A:$BA,53,FALSE),
   IF(ORDER!$D$1="IGST",
   VLOOKUP(H6,'C:\C-BIA\PurchaseOrder\Week\Master Files\[IGST Master.xlsx]DBF'!$A:$BA,53,FALSE),
   "Error")),
"")</f>
        <v/>
      </c>
      <c r="BA6">
        <f>IF(ORDER!O12&gt;0,
 IF(ORDER!$D$1="SGST",
 VLOOKUP(H6,'C:\C-BIA\PurchaseOrder\Week\Master Files\[SGST Master.xlsx]DBF'!$A:$BB,54,FALSE),
   IF(ORDER!$D$1="IGST",
   VLOOKUP(H6,'C:\C-BIA\PurchaseOrder\Week\Master Files\[IGST Master.xlsx]DBF'!$A:$BB,54,FALSE),
   "Error")),
"")</f>
        <v/>
      </c>
      <c r="BB6">
        <f>IF(ORDER!O12&gt;0,
 IF(ORDER!$D$1="SGST",
 VLOOKUP(H6,'C:\C-BIA\PurchaseOrder\Week\Master Files\[SGST Master.xlsx]DBF'!$A:$BC,55,FALSE),
   IF(ORDER!$D$1="IGST",
   VLOOKUP(H6,'C:\C-BIA\PurchaseOrder\Week\Master Files\[IGST Master.xlsx]DBF'!$A:$BC,55,FALSE),
   "Error")),
"")</f>
        <v/>
      </c>
      <c r="BC6">
        <f>IF(ORDER!O12&gt;0,
 IF(ORDER!$D$1="SGST",
 VLOOKUP(H6,'C:\C-BIA\PurchaseOrder\Week\Master Files\[SGST Master.xlsx]DBF'!$A:$BD,56,FALSE),
   IF(ORDER!$D$1="IGST",
   VLOOKUP(H6,'C:\C-BIA\PurchaseOrder\Week\Master Files\[IGST Master.xlsx]DBF'!$A:$BD,56,FALSE),
   "Error")),
"")</f>
        <v/>
      </c>
      <c r="BD6">
        <f>IF(ORDER!O12&gt;0,
 IF(ORDER!$D$1="SGST",
 VLOOKUP(H6,'C:\C-BIA\PurchaseOrder\Week\Master Files\[SGST Master.xlsx]DBF'!$A:$BE,57,FALSE),
   IF(ORDER!$D$1="IGST",
   VLOOKUP(H6,'C:\C-BIA\PurchaseOrder\Week\Master Files\[IGST Master.xlsx]DBF'!$A:$BE,57,FALSE),
   "Error")),
"")</f>
        <v/>
      </c>
    </row>
    <row r="7">
      <c r="A7">
        <f>IF(ORDER!O13&gt;0,
 IF(ORDER!$D$1="SGST",
 VLOOKUP(H7,'C:\C-BIA\PurchaseOrder\Week\Master Files\[SGST Master.xlsx]DBF'!$A:$B,2,FALSE),
   IF(ORDER!$D$1="IGST",
   VLOOKUP(H7,'C:\C-BIA\PurchaseOrder\Week\Master Files\[IGST Master.xlsx]DBF'!$A:$B,2,FALSE),
   "Error")),
"Scan=0")</f>
        <v/>
      </c>
      <c r="B7">
        <f>IF(ORDER!O13&gt;0,
 IF(ORDER!$D$1="SGST",
 VLOOKUP(H7,'C:\C-BIA\PurchaseOrder\Week\Master Files\[SGST Master.xlsx]DBF'!$A:$C,3,FALSE),
   IF(ORDER!$D$1="IGST",
   VLOOKUP(H7,'C:\C-BIA\PurchaseOrder\Week\Master Files\[IGST Master.xlsx]DBF'!$A:$C,3,FALSE),
   "Error")),
"")</f>
        <v/>
      </c>
      <c r="C7">
        <f>ORDER!L4</f>
        <v/>
      </c>
      <c r="D7">
        <f>ORDER!A5</f>
        <v/>
      </c>
      <c r="E7" t="n">
        <v>0</v>
      </c>
      <c r="F7">
        <f>ORDER!C5</f>
        <v/>
      </c>
      <c r="G7">
        <f>IF(ORDER!O13&gt;0,
 IF(ORDER!$D$1="SGST",
 VLOOKUP(H7,'C:\C-BIA\PurchaseOrder\Week\Master Files\[SGST Master.xlsx]DBF'!$A:$H,8,FALSE),
   IF(ORDER!$D$1="IGST",
   VLOOKUP(H7,'C:\C-BIA\PurchaseOrder\Week\Master Files\[IGST Master.xlsx]DBF'!$A:$H,8,FALSE),
   "Error")),
"")</f>
        <v/>
      </c>
      <c r="H7">
        <f>ORDER!D13</f>
        <v/>
      </c>
      <c r="I7">
        <f>IF(ORDER!O13&gt;0,
 IF(ORDER!$D$1="SGST",
 VLOOKUP(H7,'C:\C-BIA\PurchaseOrder\Week\Master Files\[SGST Master.xlsx]DBF'!$A:$J,10,FALSE),
   IF(ORDER!$D$1="IGST",
   VLOOKUP(H7,'C:\C-BIA\PurchaseOrder\Week\Master Files\[IGST Master.xlsx]DBF'!$A:$J,10,FALSE),
   "Error")),
"")</f>
        <v/>
      </c>
      <c r="J7">
        <f>SUMIF(ORDER!$D$8:$D$22298,DBF!$H7,ORDER!$G$8:$G$22298)</f>
        <v/>
      </c>
      <c r="K7">
        <f>VLOOKUP($H7,ORDER!D:H,5,FALSE)</f>
        <v/>
      </c>
      <c r="L7">
        <f>ROUND(J7*K7,2)</f>
        <v/>
      </c>
      <c r="M7">
        <f>IF(ORDER!O13&gt;0,
 IF(ORDER!$D$1="SGST",
 VLOOKUP(H7,'C:\C-BIA\PurchaseOrder\Week\Master Files\[SGST Master.xlsx]DBF'!$A:$N,14,FALSE),
   IF(ORDER!$D$1="IGST",
   VLOOKUP(H7,'C:\C-BIA\PurchaseOrder\Week\Master Files\[IGST Master.xlsx]DBF'!$A:$N,14,FALSE),
   "Error")),
"")</f>
        <v/>
      </c>
      <c r="N7">
        <f>ROUND(L7*M7/100,2)</f>
        <v/>
      </c>
      <c r="O7">
        <f>L7-N7</f>
        <v/>
      </c>
      <c r="P7">
        <f>IF(R7="Corsetry",IF(IFERROR((O7/J7),0)&lt;1000,"CC Sales- Corsetry-Wholesale - IGST 5%","CC Sales- Corsetry-Wholesale - IGST 12%"))</f>
        <v/>
      </c>
      <c r="Q7">
        <f>IF(ORDER!O13&gt;0,
 IF(ORDER!$D$1="SGST",
 VLOOKUP(H7,'C:\C-BIA\PurchaseOrder\Week\Master Files\[SGST Master.xlsx]DBF'!$A:$R,18,FALSE),
   IF(ORDER!$D$1="IGST",
   VLOOKUP(H7,'C:\C-BIA\PurchaseOrder\Week\Master Files\[IGST Master.xlsx]DBF'!$A:$R,18,FALSE),
   "Error")),
"")</f>
        <v/>
      </c>
      <c r="R7">
        <f>IF(ORDER!O13&gt;0,
 IF(ORDER!$D$1="SGST",
 VLOOKUP(H7,'C:\C-BIA\PurchaseOrder\Week\Master Files\[SGST Master.xlsx]DBF'!$A:$S,19,FALSE),
   IF(ORDER!$D$1="IGST",
   VLOOKUP(H7,'C:\C-BIA\PurchaseOrder\Week\Master Files\[IGST Master.xlsx]DBF'!$A:$S,19,FALSE),
   "Error")),
"")</f>
        <v/>
      </c>
      <c r="S7">
        <f>IF(ORDER!O13&gt;0,
 IF(ORDER!$D$1="SGST",
 VLOOKUP(H7,'C:\C-BIA\PurchaseOrder\Week\Master Files\[SGST Master.xlsx]DBF'!$A:$T,20,FALSE),
   IF(ORDER!$D$1="IGST",
   VLOOKUP(H7,'C:\C-BIA\PurchaseOrder\Week\Master Files\[IGST Master.xlsx]DBF'!$A:$T,20,FALSE),
   "Error")),
"")</f>
        <v/>
      </c>
      <c r="T7">
        <f>IF(ORDER!O13&gt;0,
 IF(ORDER!$D$1="SGST",
 VLOOKUP(H7,'C:\C-BIA\PurchaseOrder\Week\Master Files\[SGST Master.xlsx]DBF'!$A:$U,21,FALSE),
   IF(ORDER!$D$1="IGST",
   VLOOKUP(H7,'C:\C-BIA\PurchaseOrder\Week\Master Files\[IGST Master.xlsx]DBF'!$A:$U,21,FALSE),
   "Error")),
"")</f>
        <v/>
      </c>
      <c r="U7">
        <f>IF(ORDER!O13&gt;0,
 IF(ORDER!$D$1="SGST",
 VLOOKUP(H7,'C:\C-BIA\PurchaseOrder\Week\Master Files\[SGST Master.xlsx]DBF'!$A:$V,22,FALSE),
   IF(ORDER!$D$1="IGST",
   VLOOKUP(H7,'C:\C-BIA\PurchaseOrder\Week\Master Files\[IGST Master.xlsx]DBF'!$A:$V,22,FALSE),
   "Error")),
"")</f>
        <v/>
      </c>
      <c r="V7">
        <f>IF(ORDER!O13&gt;0,
 IF(ORDER!$D$1="SGST",
 VLOOKUP(H7,'C:\C-BIA\PurchaseOrder\Week\Master Files\[SGST Master.xlsx]DBF'!$A:$W,23,FALSE),
   IF(ORDER!$D$1="IGST",
   VLOOKUP(H7,'C:\C-BIA\PurchaseOrder\Week\Master Files\[IGST Master.xlsx]DBF'!$A:$W,23,FALSE),
   "Error")),
"")</f>
        <v/>
      </c>
      <c r="W7">
        <f>IF(ORDER!O13&gt;0,
 IF(ORDER!$D$1="SGST",
 VLOOKUP(H7,'C:\C-BIA\PurchaseOrder\Week\Master Files\[SGST Master.xlsx]DBF'!$A:$X,24,FALSE),
   IF(ORDER!$D$1="IGST",
   VLOOKUP(H7,'C:\C-BIA\PurchaseOrder\Week\Master Files\[IGST Master.xlsx]DBF'!$A:$X,24,FALSE),
   "Error")),
"")</f>
        <v/>
      </c>
      <c r="X7">
        <f>IF(ORDER!O13&gt;0,
 IF(ORDER!$D$1="SGST",
 VLOOKUP(H7,'C:\C-BIA\PurchaseOrder\Week\Master Files\[SGST Master.xlsx]DBF'!$A:$Y,25,FALSE),
   IF(ORDER!$D$1="IGST",
   VLOOKUP(H7,'C:\C-BIA\PurchaseOrder\Week\Master Files\[IGST Master.xlsx]DBF'!$A:$Y,25,FALSE),
   "Error")),
"")</f>
        <v/>
      </c>
      <c r="Y7">
        <f>+O7</f>
        <v/>
      </c>
      <c r="Z7">
        <f>+J7</f>
        <v/>
      </c>
      <c r="AA7">
        <f>IF(ORDER!O13&gt;0,
 IF(ORDER!$D$1="SGST",
 VLOOKUP(H7,'C:\C-BIA\PurchaseOrder\Week\Master Files\[SGST Master.xlsx]DBF'!$A:$AB,28,FALSE),
   IF(ORDER!$D$1="IGST",
   VLOOKUP(H7,'C:\C-BIA\PurchaseOrder\Week\Master Files\[IGST Master.xlsx]DBF'!$A:$AB,28,FALSE),
   "Error")),
"")</f>
        <v/>
      </c>
      <c r="AB7">
        <f>IF(ORDER!O13&gt;0,
 IF(ORDER!$D$1="SGST",
 VLOOKUP(H7,'C:\C-BIA\PurchaseOrder\Week\Master Files\[SGST Master.xlsx]DBF'!$A:$AC,29,FALSE),
   IF(ORDER!$D$1="IGST",
   VLOOKUP(H7,'C:\C-BIA\PurchaseOrder\Week\Master Files\[IGST Master.xlsx]DBF'!$A:$AC,29,FALSE),
   "Error")),
"")</f>
        <v/>
      </c>
      <c r="AC7">
        <f>ROUND(Y7*AB7/100,2)</f>
        <v/>
      </c>
      <c r="AD7">
        <f>ROUND(SUM(Y7,0)-AC7,2)</f>
        <v/>
      </c>
      <c r="AE7" t="inlineStr"/>
      <c r="AF7" t="inlineStr"/>
      <c r="AG7" t="inlineStr"/>
      <c r="AH7" t="inlineStr"/>
      <c r="AI7" t="inlineStr"/>
      <c r="AJ7" t="inlineStr"/>
      <c r="AK7">
        <f>IF(RIGHT(P7,2)="5%","Output IGST - 5% - Tamilnadu","Output IGST - 12% - Tamilnadu")</f>
        <v/>
      </c>
      <c r="AL7">
        <f>IF(AK7="Output IGST - 12% - TamilNadu",12,5)</f>
        <v/>
      </c>
      <c r="AM7">
        <f>ROUND(SUM(AD7*AL7/100,0),2)</f>
        <v/>
      </c>
      <c r="AN7">
        <f>+AP7</f>
        <v/>
      </c>
      <c r="AO7" t="n">
        <v>0</v>
      </c>
      <c r="AP7">
        <f>+(Y7-AC7)+AM7</f>
        <v/>
      </c>
      <c r="AQ7">
        <f>IF(ORDER!O13&gt;0,
 IF(ORDER!$D$1="SGST",
 VLOOKUP(H7,'C:\C-BIA\PurchaseOrder\Week\Master Files\[SGST Master.xlsx]DBF'!$A:$AR,44,FALSE),
   IF(ORDER!$D$1="IGST",
   VLOOKUP(H7,'C:\C-BIA\PurchaseOrder\Week\Master Files\[IGST Master.xlsx]DBF'!$A:$AR,44,FALSE),
   "Error")),
"")</f>
        <v/>
      </c>
      <c r="AR7">
        <f>B7</f>
        <v/>
      </c>
      <c r="AS7">
        <f>AN7</f>
        <v/>
      </c>
      <c r="AT7">
        <f>CONCATENATE($B$2," ",$C$2," ","QTY",  " ", $Z$2)</f>
        <v/>
      </c>
      <c r="AU7">
        <f>IF(ORDER!O13&gt;0,
 IF(ORDER!$D$1="SGST",
 VLOOKUP(H7,'C:\C-BIA\PurchaseOrder\Week\Master Files\[SGST Master.xlsx]DBF'!$A:$AV,48,FALSE),
   IF(ORDER!$D$1="IGST",
   VLOOKUP(H7,'C:\C-BIA\PurchaseOrder\Week\Master Files\[IGST Master.xlsx]DBF'!$A:$AV,48,FALSE),
   "Error")),
"")</f>
        <v/>
      </c>
      <c r="AV7">
        <f>IF(ORDER!O13&gt;0,
 IF(ORDER!$D$1="SGST",
 VLOOKUP(H7,'C:\C-BIA\PurchaseOrder\Week\Master Files\[SGST Master.xlsx]DBF'!$A:$AW,49,FALSE),
   IF(ORDER!$D$1="IGST",
   VLOOKUP(H7,'C:\C-BIA\PurchaseOrder\Week\Master Files\[IGST Master.xlsx]DBF'!$A:$AW,49,FALSE),
   "Error")),
"")</f>
        <v/>
      </c>
      <c r="AW7">
        <f>IF(ORDER!O13&gt;0,
 IF(ORDER!$D$1="SGST",
 VLOOKUP(H7,'C:\C-BIA\PurchaseOrder\Week\Master Files\[SGST Master.xlsx]DBF'!$A:$AX,50,FALSE),
   IF(ORDER!$D$1="IGST",
   VLOOKUP(H7,'C:\C-BIA\PurchaseOrder\Week\Master Files\[IGST Master.xlsx]DBF'!$A:$AX,50,FALSE),
   "Error")),
"")</f>
        <v/>
      </c>
      <c r="AX7">
        <f>ORDER!B5</f>
        <v/>
      </c>
      <c r="AY7">
        <f>ORDER!L4</f>
        <v/>
      </c>
      <c r="AZ7">
        <f>IF(ORDER!O13&gt;0,
 IF(ORDER!$D$1="SGST",
 VLOOKUP(H7,'C:\C-BIA\PurchaseOrder\Week\Master Files\[SGST Master.xlsx]DBF'!$A:$BA,53,FALSE),
   IF(ORDER!$D$1="IGST",
   VLOOKUP(H7,'C:\C-BIA\PurchaseOrder\Week\Master Files\[IGST Master.xlsx]DBF'!$A:$BA,53,FALSE),
   "Error")),
"")</f>
        <v/>
      </c>
      <c r="BA7">
        <f>IF(ORDER!O13&gt;0,
 IF(ORDER!$D$1="SGST",
 VLOOKUP(H7,'C:\C-BIA\PurchaseOrder\Week\Master Files\[SGST Master.xlsx]DBF'!$A:$BB,54,FALSE),
   IF(ORDER!$D$1="IGST",
   VLOOKUP(H7,'C:\C-BIA\PurchaseOrder\Week\Master Files\[IGST Master.xlsx]DBF'!$A:$BB,54,FALSE),
   "Error")),
"")</f>
        <v/>
      </c>
      <c r="BB7">
        <f>IF(ORDER!O13&gt;0,
 IF(ORDER!$D$1="SGST",
 VLOOKUP(H7,'C:\C-BIA\PurchaseOrder\Week\Master Files\[SGST Master.xlsx]DBF'!$A:$BC,55,FALSE),
   IF(ORDER!$D$1="IGST",
   VLOOKUP(H7,'C:\C-BIA\PurchaseOrder\Week\Master Files\[IGST Master.xlsx]DBF'!$A:$BC,55,FALSE),
   "Error")),
"")</f>
        <v/>
      </c>
      <c r="BC7">
        <f>IF(ORDER!O13&gt;0,
 IF(ORDER!$D$1="SGST",
 VLOOKUP(H7,'C:\C-BIA\PurchaseOrder\Week\Master Files\[SGST Master.xlsx]DBF'!$A:$BD,56,FALSE),
   IF(ORDER!$D$1="IGST",
   VLOOKUP(H7,'C:\C-BIA\PurchaseOrder\Week\Master Files\[IGST Master.xlsx]DBF'!$A:$BD,56,FALSE),
   "Error")),
"")</f>
        <v/>
      </c>
      <c r="BD7">
        <f>IF(ORDER!O13&gt;0,
 IF(ORDER!$D$1="SGST",
 VLOOKUP(H7,'C:\C-BIA\PurchaseOrder\Week\Master Files\[SGST Master.xlsx]DBF'!$A:$BE,57,FALSE),
   IF(ORDER!$D$1="IGST",
   VLOOKUP(H7,'C:\C-BIA\PurchaseOrder\Week\Master Files\[IGST Master.xlsx]DBF'!$A:$BE,57,FALSE),
   "Error")),
"")</f>
        <v/>
      </c>
    </row>
    <row r="8">
      <c r="A8">
        <f>IF(ORDER!O14&gt;0,
 IF(ORDER!$D$1="SGST",
 VLOOKUP(H8,'C:\C-BIA\PurchaseOrder\Week\Master Files\[SGST Master.xlsx]DBF'!$A:$B,2,FALSE),
   IF(ORDER!$D$1="IGST",
   VLOOKUP(H8,'C:\C-BIA\PurchaseOrder\Week\Master Files\[IGST Master.xlsx]DBF'!$A:$B,2,FALSE),
   "Error")),
"Scan=0")</f>
        <v/>
      </c>
      <c r="B8">
        <f>IF(ORDER!O14&gt;0,
 IF(ORDER!$D$1="SGST",
 VLOOKUP(H8,'C:\C-BIA\PurchaseOrder\Week\Master Files\[SGST Master.xlsx]DBF'!$A:$C,3,FALSE),
   IF(ORDER!$D$1="IGST",
   VLOOKUP(H8,'C:\C-BIA\PurchaseOrder\Week\Master Files\[IGST Master.xlsx]DBF'!$A:$C,3,FALSE),
   "Error")),
"")</f>
        <v/>
      </c>
      <c r="C8">
        <f>ORDER!L4</f>
        <v/>
      </c>
      <c r="D8">
        <f>ORDER!A5</f>
        <v/>
      </c>
      <c r="E8" t="n">
        <v>0</v>
      </c>
      <c r="F8">
        <f>ORDER!C5</f>
        <v/>
      </c>
      <c r="G8">
        <f>IF(ORDER!O14&gt;0,
 IF(ORDER!$D$1="SGST",
 VLOOKUP(H8,'C:\C-BIA\PurchaseOrder\Week\Master Files\[SGST Master.xlsx]DBF'!$A:$H,8,FALSE),
   IF(ORDER!$D$1="IGST",
   VLOOKUP(H8,'C:\C-BIA\PurchaseOrder\Week\Master Files\[IGST Master.xlsx]DBF'!$A:$H,8,FALSE),
   "Error")),
"")</f>
        <v/>
      </c>
      <c r="H8">
        <f>ORDER!D14</f>
        <v/>
      </c>
      <c r="I8">
        <f>IF(ORDER!O14&gt;0,
 IF(ORDER!$D$1="SGST",
 VLOOKUP(H8,'C:\C-BIA\PurchaseOrder\Week\Master Files\[SGST Master.xlsx]DBF'!$A:$J,10,FALSE),
   IF(ORDER!$D$1="IGST",
   VLOOKUP(H8,'C:\C-BIA\PurchaseOrder\Week\Master Files\[IGST Master.xlsx]DBF'!$A:$J,10,FALSE),
   "Error")),
"")</f>
        <v/>
      </c>
      <c r="J8">
        <f>SUMIF(ORDER!$D$8:$D$22298,DBF!$H8,ORDER!$G$8:$G$22298)</f>
        <v/>
      </c>
      <c r="K8">
        <f>VLOOKUP($H8,ORDER!D:H,5,FALSE)</f>
        <v/>
      </c>
      <c r="L8">
        <f>ROUND(J8*K8,2)</f>
        <v/>
      </c>
      <c r="M8">
        <f>IF(ORDER!O14&gt;0,
 IF(ORDER!$D$1="SGST",
 VLOOKUP(H8,'C:\C-BIA\PurchaseOrder\Week\Master Files\[SGST Master.xlsx]DBF'!$A:$N,14,FALSE),
   IF(ORDER!$D$1="IGST",
   VLOOKUP(H8,'C:\C-BIA\PurchaseOrder\Week\Master Files\[IGST Master.xlsx]DBF'!$A:$N,14,FALSE),
   "Error")),
"")</f>
        <v/>
      </c>
      <c r="N8">
        <f>ROUND(L8*M8/100,2)</f>
        <v/>
      </c>
      <c r="O8">
        <f>L8-N8</f>
        <v/>
      </c>
      <c r="P8">
        <f>IF(R8="Corsetry",IF(IFERROR((O8/J8),0)&lt;1000,"CC Sales- Corsetry-Wholesale - IGST 5%","CC Sales- Corsetry-Wholesale - IGST 12%"))</f>
        <v/>
      </c>
      <c r="Q8">
        <f>IF(ORDER!O14&gt;0,
 IF(ORDER!$D$1="SGST",
 VLOOKUP(H8,'C:\C-BIA\PurchaseOrder\Week\Master Files\[SGST Master.xlsx]DBF'!$A:$R,18,FALSE),
   IF(ORDER!$D$1="IGST",
   VLOOKUP(H8,'C:\C-BIA\PurchaseOrder\Week\Master Files\[IGST Master.xlsx]DBF'!$A:$R,18,FALSE),
   "Error")),
"")</f>
        <v/>
      </c>
      <c r="R8">
        <f>IF(ORDER!O14&gt;0,
 IF(ORDER!$D$1="SGST",
 VLOOKUP(H8,'C:\C-BIA\PurchaseOrder\Week\Master Files\[SGST Master.xlsx]DBF'!$A:$S,19,FALSE),
   IF(ORDER!$D$1="IGST",
   VLOOKUP(H8,'C:\C-BIA\PurchaseOrder\Week\Master Files\[IGST Master.xlsx]DBF'!$A:$S,19,FALSE),
   "Error")),
"")</f>
        <v/>
      </c>
      <c r="S8">
        <f>IF(ORDER!O14&gt;0,
 IF(ORDER!$D$1="SGST",
 VLOOKUP(H8,'C:\C-BIA\PurchaseOrder\Week\Master Files\[SGST Master.xlsx]DBF'!$A:$T,20,FALSE),
   IF(ORDER!$D$1="IGST",
   VLOOKUP(H8,'C:\C-BIA\PurchaseOrder\Week\Master Files\[IGST Master.xlsx]DBF'!$A:$T,20,FALSE),
   "Error")),
"")</f>
        <v/>
      </c>
      <c r="T8">
        <f>IF(ORDER!O14&gt;0,
 IF(ORDER!$D$1="SGST",
 VLOOKUP(H8,'C:\C-BIA\PurchaseOrder\Week\Master Files\[SGST Master.xlsx]DBF'!$A:$U,21,FALSE),
   IF(ORDER!$D$1="IGST",
   VLOOKUP(H8,'C:\C-BIA\PurchaseOrder\Week\Master Files\[IGST Master.xlsx]DBF'!$A:$U,21,FALSE),
   "Error")),
"")</f>
        <v/>
      </c>
      <c r="U8">
        <f>IF(ORDER!O14&gt;0,
 IF(ORDER!$D$1="SGST",
 VLOOKUP(H8,'C:\C-BIA\PurchaseOrder\Week\Master Files\[SGST Master.xlsx]DBF'!$A:$V,22,FALSE),
   IF(ORDER!$D$1="IGST",
   VLOOKUP(H8,'C:\C-BIA\PurchaseOrder\Week\Master Files\[IGST Master.xlsx]DBF'!$A:$V,22,FALSE),
   "Error")),
"")</f>
        <v/>
      </c>
      <c r="V8">
        <f>IF(ORDER!O14&gt;0,
 IF(ORDER!$D$1="SGST",
 VLOOKUP(H8,'C:\C-BIA\PurchaseOrder\Week\Master Files\[SGST Master.xlsx]DBF'!$A:$W,23,FALSE),
   IF(ORDER!$D$1="IGST",
   VLOOKUP(H8,'C:\C-BIA\PurchaseOrder\Week\Master Files\[IGST Master.xlsx]DBF'!$A:$W,23,FALSE),
   "Error")),
"")</f>
        <v/>
      </c>
      <c r="W8">
        <f>IF(ORDER!O14&gt;0,
 IF(ORDER!$D$1="SGST",
 VLOOKUP(H8,'C:\C-BIA\PurchaseOrder\Week\Master Files\[SGST Master.xlsx]DBF'!$A:$X,24,FALSE),
   IF(ORDER!$D$1="IGST",
   VLOOKUP(H8,'C:\C-BIA\PurchaseOrder\Week\Master Files\[IGST Master.xlsx]DBF'!$A:$X,24,FALSE),
   "Error")),
"")</f>
        <v/>
      </c>
      <c r="X8">
        <f>IF(ORDER!O14&gt;0,
 IF(ORDER!$D$1="SGST",
 VLOOKUP(H8,'C:\C-BIA\PurchaseOrder\Week\Master Files\[SGST Master.xlsx]DBF'!$A:$Y,25,FALSE),
   IF(ORDER!$D$1="IGST",
   VLOOKUP(H8,'C:\C-BIA\PurchaseOrder\Week\Master Files\[IGST Master.xlsx]DBF'!$A:$Y,25,FALSE),
   "Error")),
"")</f>
        <v/>
      </c>
      <c r="Y8">
        <f>+O8</f>
        <v/>
      </c>
      <c r="Z8">
        <f>+J8</f>
        <v/>
      </c>
      <c r="AA8">
        <f>IF(ORDER!O14&gt;0,
 IF(ORDER!$D$1="SGST",
 VLOOKUP(H8,'C:\C-BIA\PurchaseOrder\Week\Master Files\[SGST Master.xlsx]DBF'!$A:$AB,28,FALSE),
   IF(ORDER!$D$1="IGST",
   VLOOKUP(H8,'C:\C-BIA\PurchaseOrder\Week\Master Files\[IGST Master.xlsx]DBF'!$A:$AB,28,FALSE),
   "Error")),
"")</f>
        <v/>
      </c>
      <c r="AB8">
        <f>IF(ORDER!O14&gt;0,
 IF(ORDER!$D$1="SGST",
 VLOOKUP(H8,'C:\C-BIA\PurchaseOrder\Week\Master Files\[SGST Master.xlsx]DBF'!$A:$AC,29,FALSE),
   IF(ORDER!$D$1="IGST",
   VLOOKUP(H8,'C:\C-BIA\PurchaseOrder\Week\Master Files\[IGST Master.xlsx]DBF'!$A:$AC,29,FALSE),
   "Error")),
"")</f>
        <v/>
      </c>
      <c r="AC8">
        <f>ROUND(Y8*AB8/100,2)</f>
        <v/>
      </c>
      <c r="AD8">
        <f>ROUND(SUM(Y8,0)-AC8,2)</f>
        <v/>
      </c>
      <c r="AE8" t="inlineStr"/>
      <c r="AF8" t="inlineStr"/>
      <c r="AG8" t="inlineStr"/>
      <c r="AH8" t="inlineStr"/>
      <c r="AI8" t="inlineStr"/>
      <c r="AJ8" t="inlineStr"/>
      <c r="AK8">
        <f>IF(RIGHT(P8,2)="5%","Output IGST - 5% - Tamilnadu","Output IGST - 12% - Tamilnadu")</f>
        <v/>
      </c>
      <c r="AL8">
        <f>IF(AK8="Output IGST - 12% - TamilNadu",12,5)</f>
        <v/>
      </c>
      <c r="AM8">
        <f>ROUND(SUM(AD8*AL8/100,0),2)</f>
        <v/>
      </c>
      <c r="AN8">
        <f>+AP8</f>
        <v/>
      </c>
      <c r="AO8" t="n">
        <v>0</v>
      </c>
      <c r="AP8">
        <f>+(Y8-AC8)+AM8</f>
        <v/>
      </c>
      <c r="AQ8">
        <f>IF(ORDER!O14&gt;0,
 IF(ORDER!$D$1="SGST",
 VLOOKUP(H8,'C:\C-BIA\PurchaseOrder\Week\Master Files\[SGST Master.xlsx]DBF'!$A:$AR,44,FALSE),
   IF(ORDER!$D$1="IGST",
   VLOOKUP(H8,'C:\C-BIA\PurchaseOrder\Week\Master Files\[IGST Master.xlsx]DBF'!$A:$AR,44,FALSE),
   "Error")),
"")</f>
        <v/>
      </c>
      <c r="AR8">
        <f>B8</f>
        <v/>
      </c>
      <c r="AS8">
        <f>AN8</f>
        <v/>
      </c>
      <c r="AT8">
        <f>CONCATENATE($B$2," ",$C$2," ","QTY",  " ", $Z$2)</f>
        <v/>
      </c>
      <c r="AU8">
        <f>IF(ORDER!O14&gt;0,
 IF(ORDER!$D$1="SGST",
 VLOOKUP(H8,'C:\C-BIA\PurchaseOrder\Week\Master Files\[SGST Master.xlsx]DBF'!$A:$AV,48,FALSE),
   IF(ORDER!$D$1="IGST",
   VLOOKUP(H8,'C:\C-BIA\PurchaseOrder\Week\Master Files\[IGST Master.xlsx]DBF'!$A:$AV,48,FALSE),
   "Error")),
"")</f>
        <v/>
      </c>
      <c r="AV8">
        <f>IF(ORDER!O14&gt;0,
 IF(ORDER!$D$1="SGST",
 VLOOKUP(H8,'C:\C-BIA\PurchaseOrder\Week\Master Files\[SGST Master.xlsx]DBF'!$A:$AW,49,FALSE),
   IF(ORDER!$D$1="IGST",
   VLOOKUP(H8,'C:\C-BIA\PurchaseOrder\Week\Master Files\[IGST Master.xlsx]DBF'!$A:$AW,49,FALSE),
   "Error")),
"")</f>
        <v/>
      </c>
      <c r="AW8">
        <f>IF(ORDER!O14&gt;0,
 IF(ORDER!$D$1="SGST",
 VLOOKUP(H8,'C:\C-BIA\PurchaseOrder\Week\Master Files\[SGST Master.xlsx]DBF'!$A:$AX,50,FALSE),
   IF(ORDER!$D$1="IGST",
   VLOOKUP(H8,'C:\C-BIA\PurchaseOrder\Week\Master Files\[IGST Master.xlsx]DBF'!$A:$AX,50,FALSE),
   "Error")),
"")</f>
        <v/>
      </c>
      <c r="AX8">
        <f>ORDER!B5</f>
        <v/>
      </c>
      <c r="AY8">
        <f>ORDER!L4</f>
        <v/>
      </c>
      <c r="AZ8">
        <f>IF(ORDER!O14&gt;0,
 IF(ORDER!$D$1="SGST",
 VLOOKUP(H8,'C:\C-BIA\PurchaseOrder\Week\Master Files\[SGST Master.xlsx]DBF'!$A:$BA,53,FALSE),
   IF(ORDER!$D$1="IGST",
   VLOOKUP(H8,'C:\C-BIA\PurchaseOrder\Week\Master Files\[IGST Master.xlsx]DBF'!$A:$BA,53,FALSE),
   "Error")),
"")</f>
        <v/>
      </c>
      <c r="BA8">
        <f>IF(ORDER!O14&gt;0,
 IF(ORDER!$D$1="SGST",
 VLOOKUP(H8,'C:\C-BIA\PurchaseOrder\Week\Master Files\[SGST Master.xlsx]DBF'!$A:$BB,54,FALSE),
   IF(ORDER!$D$1="IGST",
   VLOOKUP(H8,'C:\C-BIA\PurchaseOrder\Week\Master Files\[IGST Master.xlsx]DBF'!$A:$BB,54,FALSE),
   "Error")),
"")</f>
        <v/>
      </c>
      <c r="BB8">
        <f>IF(ORDER!O14&gt;0,
 IF(ORDER!$D$1="SGST",
 VLOOKUP(H8,'C:\C-BIA\PurchaseOrder\Week\Master Files\[SGST Master.xlsx]DBF'!$A:$BC,55,FALSE),
   IF(ORDER!$D$1="IGST",
   VLOOKUP(H8,'C:\C-BIA\PurchaseOrder\Week\Master Files\[IGST Master.xlsx]DBF'!$A:$BC,55,FALSE),
   "Error")),
"")</f>
        <v/>
      </c>
      <c r="BC8">
        <f>IF(ORDER!O14&gt;0,
 IF(ORDER!$D$1="SGST",
 VLOOKUP(H8,'C:\C-BIA\PurchaseOrder\Week\Master Files\[SGST Master.xlsx]DBF'!$A:$BD,56,FALSE),
   IF(ORDER!$D$1="IGST",
   VLOOKUP(H8,'C:\C-BIA\PurchaseOrder\Week\Master Files\[IGST Master.xlsx]DBF'!$A:$BD,56,FALSE),
   "Error")),
"")</f>
        <v/>
      </c>
      <c r="BD8">
        <f>IF(ORDER!O14&gt;0,
 IF(ORDER!$D$1="SGST",
 VLOOKUP(H8,'C:\C-BIA\PurchaseOrder\Week\Master Files\[SGST Master.xlsx]DBF'!$A:$BE,57,FALSE),
   IF(ORDER!$D$1="IGST",
   VLOOKUP(H8,'C:\C-BIA\PurchaseOrder\Week\Master Files\[IGST Master.xlsx]DBF'!$A:$BE,57,FALSE),
   "Error")),
"")</f>
        <v/>
      </c>
    </row>
    <row r="9">
      <c r="A9">
        <f>IF(ORDER!O15&gt;0,
 IF(ORDER!$D$1="SGST",
 VLOOKUP(H9,'C:\C-BIA\PurchaseOrder\Week\Master Files\[SGST Master.xlsx]DBF'!$A:$B,2,FALSE),
   IF(ORDER!$D$1="IGST",
   VLOOKUP(H9,'C:\C-BIA\PurchaseOrder\Week\Master Files\[IGST Master.xlsx]DBF'!$A:$B,2,FALSE),
   "Error")),
"Scan=0")</f>
        <v/>
      </c>
      <c r="B9">
        <f>IF(ORDER!O15&gt;0,
 IF(ORDER!$D$1="SGST",
 VLOOKUP(H9,'C:\C-BIA\PurchaseOrder\Week\Master Files\[SGST Master.xlsx]DBF'!$A:$C,3,FALSE),
   IF(ORDER!$D$1="IGST",
   VLOOKUP(H9,'C:\C-BIA\PurchaseOrder\Week\Master Files\[IGST Master.xlsx]DBF'!$A:$C,3,FALSE),
   "Error")),
"")</f>
        <v/>
      </c>
      <c r="C9">
        <f>ORDER!L4</f>
        <v/>
      </c>
      <c r="D9">
        <f>ORDER!A5</f>
        <v/>
      </c>
      <c r="E9" t="n">
        <v>0</v>
      </c>
      <c r="F9">
        <f>ORDER!C5</f>
        <v/>
      </c>
      <c r="G9">
        <f>IF(ORDER!O15&gt;0,
 IF(ORDER!$D$1="SGST",
 VLOOKUP(H9,'C:\C-BIA\PurchaseOrder\Week\Master Files\[SGST Master.xlsx]DBF'!$A:$H,8,FALSE),
   IF(ORDER!$D$1="IGST",
   VLOOKUP(H9,'C:\C-BIA\PurchaseOrder\Week\Master Files\[IGST Master.xlsx]DBF'!$A:$H,8,FALSE),
   "Error")),
"")</f>
        <v/>
      </c>
      <c r="H9">
        <f>ORDER!D15</f>
        <v/>
      </c>
      <c r="I9">
        <f>IF(ORDER!O15&gt;0,
 IF(ORDER!$D$1="SGST",
 VLOOKUP(H9,'C:\C-BIA\PurchaseOrder\Week\Master Files\[SGST Master.xlsx]DBF'!$A:$J,10,FALSE),
   IF(ORDER!$D$1="IGST",
   VLOOKUP(H9,'C:\C-BIA\PurchaseOrder\Week\Master Files\[IGST Master.xlsx]DBF'!$A:$J,10,FALSE),
   "Error")),
"")</f>
        <v/>
      </c>
      <c r="J9">
        <f>SUMIF(ORDER!$D$8:$D$22298,DBF!$H9,ORDER!$G$8:$G$22298)</f>
        <v/>
      </c>
      <c r="K9">
        <f>VLOOKUP($H9,ORDER!D:H,5,FALSE)</f>
        <v/>
      </c>
      <c r="L9">
        <f>ROUND(J9*K9,2)</f>
        <v/>
      </c>
      <c r="M9">
        <f>IF(ORDER!O15&gt;0,
 IF(ORDER!$D$1="SGST",
 VLOOKUP(H9,'C:\C-BIA\PurchaseOrder\Week\Master Files\[SGST Master.xlsx]DBF'!$A:$N,14,FALSE),
   IF(ORDER!$D$1="IGST",
   VLOOKUP(H9,'C:\C-BIA\PurchaseOrder\Week\Master Files\[IGST Master.xlsx]DBF'!$A:$N,14,FALSE),
   "Error")),
"")</f>
        <v/>
      </c>
      <c r="N9">
        <f>ROUND(L9*M9/100,2)</f>
        <v/>
      </c>
      <c r="O9">
        <f>L9-N9</f>
        <v/>
      </c>
      <c r="P9">
        <f>IF(R9="Corsetry",IF(IFERROR((O9/J9),0)&lt;1000,"CC Sales- Corsetry-Wholesale - IGST 5%","CC Sales- Corsetry-Wholesale - IGST 12%"))</f>
        <v/>
      </c>
      <c r="Q9">
        <f>IF(ORDER!O15&gt;0,
 IF(ORDER!$D$1="SGST",
 VLOOKUP(H9,'C:\C-BIA\PurchaseOrder\Week\Master Files\[SGST Master.xlsx]DBF'!$A:$R,18,FALSE),
   IF(ORDER!$D$1="IGST",
   VLOOKUP(H9,'C:\C-BIA\PurchaseOrder\Week\Master Files\[IGST Master.xlsx]DBF'!$A:$R,18,FALSE),
   "Error")),
"")</f>
        <v/>
      </c>
      <c r="R9">
        <f>IF(ORDER!O15&gt;0,
 IF(ORDER!$D$1="SGST",
 VLOOKUP(H9,'C:\C-BIA\PurchaseOrder\Week\Master Files\[SGST Master.xlsx]DBF'!$A:$S,19,FALSE),
   IF(ORDER!$D$1="IGST",
   VLOOKUP(H9,'C:\C-BIA\PurchaseOrder\Week\Master Files\[IGST Master.xlsx]DBF'!$A:$S,19,FALSE),
   "Error")),
"")</f>
        <v/>
      </c>
      <c r="S9">
        <f>IF(ORDER!O15&gt;0,
 IF(ORDER!$D$1="SGST",
 VLOOKUP(H9,'C:\C-BIA\PurchaseOrder\Week\Master Files\[SGST Master.xlsx]DBF'!$A:$T,20,FALSE),
   IF(ORDER!$D$1="IGST",
   VLOOKUP(H9,'C:\C-BIA\PurchaseOrder\Week\Master Files\[IGST Master.xlsx]DBF'!$A:$T,20,FALSE),
   "Error")),
"")</f>
        <v/>
      </c>
      <c r="T9">
        <f>IF(ORDER!O15&gt;0,
 IF(ORDER!$D$1="SGST",
 VLOOKUP(H9,'C:\C-BIA\PurchaseOrder\Week\Master Files\[SGST Master.xlsx]DBF'!$A:$U,21,FALSE),
   IF(ORDER!$D$1="IGST",
   VLOOKUP(H9,'C:\C-BIA\PurchaseOrder\Week\Master Files\[IGST Master.xlsx]DBF'!$A:$U,21,FALSE),
   "Error")),
"")</f>
        <v/>
      </c>
      <c r="U9">
        <f>IF(ORDER!O15&gt;0,
 IF(ORDER!$D$1="SGST",
 VLOOKUP(H9,'C:\C-BIA\PurchaseOrder\Week\Master Files\[SGST Master.xlsx]DBF'!$A:$V,22,FALSE),
   IF(ORDER!$D$1="IGST",
   VLOOKUP(H9,'C:\C-BIA\PurchaseOrder\Week\Master Files\[IGST Master.xlsx]DBF'!$A:$V,22,FALSE),
   "Error")),
"")</f>
        <v/>
      </c>
      <c r="V9">
        <f>IF(ORDER!O15&gt;0,
 IF(ORDER!$D$1="SGST",
 VLOOKUP(H9,'C:\C-BIA\PurchaseOrder\Week\Master Files\[SGST Master.xlsx]DBF'!$A:$W,23,FALSE),
   IF(ORDER!$D$1="IGST",
   VLOOKUP(H9,'C:\C-BIA\PurchaseOrder\Week\Master Files\[IGST Master.xlsx]DBF'!$A:$W,23,FALSE),
   "Error")),
"")</f>
        <v/>
      </c>
      <c r="W9">
        <f>IF(ORDER!O15&gt;0,
 IF(ORDER!$D$1="SGST",
 VLOOKUP(H9,'C:\C-BIA\PurchaseOrder\Week\Master Files\[SGST Master.xlsx]DBF'!$A:$X,24,FALSE),
   IF(ORDER!$D$1="IGST",
   VLOOKUP(H9,'C:\C-BIA\PurchaseOrder\Week\Master Files\[IGST Master.xlsx]DBF'!$A:$X,24,FALSE),
   "Error")),
"")</f>
        <v/>
      </c>
      <c r="X9">
        <f>IF(ORDER!O15&gt;0,
 IF(ORDER!$D$1="SGST",
 VLOOKUP(H9,'C:\C-BIA\PurchaseOrder\Week\Master Files\[SGST Master.xlsx]DBF'!$A:$Y,25,FALSE),
   IF(ORDER!$D$1="IGST",
   VLOOKUP(H9,'C:\C-BIA\PurchaseOrder\Week\Master Files\[IGST Master.xlsx]DBF'!$A:$Y,25,FALSE),
   "Error")),
"")</f>
        <v/>
      </c>
      <c r="Y9">
        <f>+O9</f>
        <v/>
      </c>
      <c r="Z9">
        <f>+J9</f>
        <v/>
      </c>
      <c r="AA9">
        <f>IF(ORDER!O15&gt;0,
 IF(ORDER!$D$1="SGST",
 VLOOKUP(H9,'C:\C-BIA\PurchaseOrder\Week\Master Files\[SGST Master.xlsx]DBF'!$A:$AB,28,FALSE),
   IF(ORDER!$D$1="IGST",
   VLOOKUP(H9,'C:\C-BIA\PurchaseOrder\Week\Master Files\[IGST Master.xlsx]DBF'!$A:$AB,28,FALSE),
   "Error")),
"")</f>
        <v/>
      </c>
      <c r="AB9">
        <f>IF(ORDER!O15&gt;0,
 IF(ORDER!$D$1="SGST",
 VLOOKUP(H9,'C:\C-BIA\PurchaseOrder\Week\Master Files\[SGST Master.xlsx]DBF'!$A:$AC,29,FALSE),
   IF(ORDER!$D$1="IGST",
   VLOOKUP(H9,'C:\C-BIA\PurchaseOrder\Week\Master Files\[IGST Master.xlsx]DBF'!$A:$AC,29,FALSE),
   "Error")),
"")</f>
        <v/>
      </c>
      <c r="AC9">
        <f>ROUND(Y9*AB9/100,2)</f>
        <v/>
      </c>
      <c r="AD9">
        <f>ROUND(SUM(Y9,0)-AC9,2)</f>
        <v/>
      </c>
      <c r="AE9" t="inlineStr"/>
      <c r="AF9" t="inlineStr"/>
      <c r="AG9" t="inlineStr"/>
      <c r="AH9" t="inlineStr"/>
      <c r="AI9" t="inlineStr"/>
      <c r="AJ9" t="inlineStr"/>
      <c r="AK9">
        <f>IF(RIGHT(P9,2)="5%","Output IGST - 5% - Tamilnadu","Output IGST - 12% - Tamilnadu")</f>
        <v/>
      </c>
      <c r="AL9">
        <f>IF(AK9="Output IGST - 12% - TamilNadu",12,5)</f>
        <v/>
      </c>
      <c r="AM9">
        <f>ROUND(SUM(AD9*AL9/100,0),2)</f>
        <v/>
      </c>
      <c r="AN9">
        <f>+AP9</f>
        <v/>
      </c>
      <c r="AO9" t="n">
        <v>0</v>
      </c>
      <c r="AP9">
        <f>+(Y9-AC9)+AM9</f>
        <v/>
      </c>
      <c r="AQ9">
        <f>IF(ORDER!O15&gt;0,
 IF(ORDER!$D$1="SGST",
 VLOOKUP(H9,'C:\C-BIA\PurchaseOrder\Week\Master Files\[SGST Master.xlsx]DBF'!$A:$AR,44,FALSE),
   IF(ORDER!$D$1="IGST",
   VLOOKUP(H9,'C:\C-BIA\PurchaseOrder\Week\Master Files\[IGST Master.xlsx]DBF'!$A:$AR,44,FALSE),
   "Error")),
"")</f>
        <v/>
      </c>
      <c r="AR9">
        <f>B9</f>
        <v/>
      </c>
      <c r="AS9">
        <f>AN9</f>
        <v/>
      </c>
      <c r="AT9">
        <f>CONCATENATE($B$2," ",$C$2," ","QTY",  " ", $Z$2)</f>
        <v/>
      </c>
      <c r="AU9">
        <f>IF(ORDER!O15&gt;0,
 IF(ORDER!$D$1="SGST",
 VLOOKUP(H9,'C:\C-BIA\PurchaseOrder\Week\Master Files\[SGST Master.xlsx]DBF'!$A:$AV,48,FALSE),
   IF(ORDER!$D$1="IGST",
   VLOOKUP(H9,'C:\C-BIA\PurchaseOrder\Week\Master Files\[IGST Master.xlsx]DBF'!$A:$AV,48,FALSE),
   "Error")),
"")</f>
        <v/>
      </c>
      <c r="AV9">
        <f>IF(ORDER!O15&gt;0,
 IF(ORDER!$D$1="SGST",
 VLOOKUP(H9,'C:\C-BIA\PurchaseOrder\Week\Master Files\[SGST Master.xlsx]DBF'!$A:$AW,49,FALSE),
   IF(ORDER!$D$1="IGST",
   VLOOKUP(H9,'C:\C-BIA\PurchaseOrder\Week\Master Files\[IGST Master.xlsx]DBF'!$A:$AW,49,FALSE),
   "Error")),
"")</f>
        <v/>
      </c>
      <c r="AW9">
        <f>IF(ORDER!O15&gt;0,
 IF(ORDER!$D$1="SGST",
 VLOOKUP(H9,'C:\C-BIA\PurchaseOrder\Week\Master Files\[SGST Master.xlsx]DBF'!$A:$AX,50,FALSE),
   IF(ORDER!$D$1="IGST",
   VLOOKUP(H9,'C:\C-BIA\PurchaseOrder\Week\Master Files\[IGST Master.xlsx]DBF'!$A:$AX,50,FALSE),
   "Error")),
"")</f>
        <v/>
      </c>
      <c r="AX9">
        <f>ORDER!B5</f>
        <v/>
      </c>
      <c r="AY9">
        <f>ORDER!L4</f>
        <v/>
      </c>
      <c r="AZ9">
        <f>IF(ORDER!O15&gt;0,
 IF(ORDER!$D$1="SGST",
 VLOOKUP(H9,'C:\C-BIA\PurchaseOrder\Week\Master Files\[SGST Master.xlsx]DBF'!$A:$BA,53,FALSE),
   IF(ORDER!$D$1="IGST",
   VLOOKUP(H9,'C:\C-BIA\PurchaseOrder\Week\Master Files\[IGST Master.xlsx]DBF'!$A:$BA,53,FALSE),
   "Error")),
"")</f>
        <v/>
      </c>
      <c r="BA9">
        <f>IF(ORDER!O15&gt;0,
 IF(ORDER!$D$1="SGST",
 VLOOKUP(H9,'C:\C-BIA\PurchaseOrder\Week\Master Files\[SGST Master.xlsx]DBF'!$A:$BB,54,FALSE),
   IF(ORDER!$D$1="IGST",
   VLOOKUP(H9,'C:\C-BIA\PurchaseOrder\Week\Master Files\[IGST Master.xlsx]DBF'!$A:$BB,54,FALSE),
   "Error")),
"")</f>
        <v/>
      </c>
      <c r="BB9">
        <f>IF(ORDER!O15&gt;0,
 IF(ORDER!$D$1="SGST",
 VLOOKUP(H9,'C:\C-BIA\PurchaseOrder\Week\Master Files\[SGST Master.xlsx]DBF'!$A:$BC,55,FALSE),
   IF(ORDER!$D$1="IGST",
   VLOOKUP(H9,'C:\C-BIA\PurchaseOrder\Week\Master Files\[IGST Master.xlsx]DBF'!$A:$BC,55,FALSE),
   "Error")),
"")</f>
        <v/>
      </c>
      <c r="BC9">
        <f>IF(ORDER!O15&gt;0,
 IF(ORDER!$D$1="SGST",
 VLOOKUP(H9,'C:\C-BIA\PurchaseOrder\Week\Master Files\[SGST Master.xlsx]DBF'!$A:$BD,56,FALSE),
   IF(ORDER!$D$1="IGST",
   VLOOKUP(H9,'C:\C-BIA\PurchaseOrder\Week\Master Files\[IGST Master.xlsx]DBF'!$A:$BD,56,FALSE),
   "Error")),
"")</f>
        <v/>
      </c>
      <c r="BD9">
        <f>IF(ORDER!O15&gt;0,
 IF(ORDER!$D$1="SGST",
 VLOOKUP(H9,'C:\C-BIA\PurchaseOrder\Week\Master Files\[SGST Master.xlsx]DBF'!$A:$BE,57,FALSE),
   IF(ORDER!$D$1="IGST",
   VLOOKUP(H9,'C:\C-BIA\PurchaseOrder\Week\Master Files\[IGST Master.xlsx]DBF'!$A:$BE,57,FALSE),
   "Error")),
"")</f>
        <v/>
      </c>
    </row>
    <row r="10">
      <c r="A10">
        <f>IF(ORDER!O16&gt;0,
 IF(ORDER!$D$1="SGST",
 VLOOKUP(H10,'C:\C-BIA\PurchaseOrder\Week\Master Files\[SGST Master.xlsx]DBF'!$A:$B,2,FALSE),
   IF(ORDER!$D$1="IGST",
   VLOOKUP(H10,'C:\C-BIA\PurchaseOrder\Week\Master Files\[IGST Master.xlsx]DBF'!$A:$B,2,FALSE),
   "Error")),
"Scan=0")</f>
        <v/>
      </c>
      <c r="B10">
        <f>IF(ORDER!O16&gt;0,
 IF(ORDER!$D$1="SGST",
 VLOOKUP(H10,'C:\C-BIA\PurchaseOrder\Week\Master Files\[SGST Master.xlsx]DBF'!$A:$C,3,FALSE),
   IF(ORDER!$D$1="IGST",
   VLOOKUP(H10,'C:\C-BIA\PurchaseOrder\Week\Master Files\[IGST Master.xlsx]DBF'!$A:$C,3,FALSE),
   "Error")),
"")</f>
        <v/>
      </c>
      <c r="C10">
        <f>ORDER!L4</f>
        <v/>
      </c>
      <c r="D10">
        <f>ORDER!A5</f>
        <v/>
      </c>
      <c r="E10" t="n">
        <v>0</v>
      </c>
      <c r="F10">
        <f>ORDER!C5</f>
        <v/>
      </c>
      <c r="G10">
        <f>IF(ORDER!O16&gt;0,
 IF(ORDER!$D$1="SGST",
 VLOOKUP(H10,'C:\C-BIA\PurchaseOrder\Week\Master Files\[SGST Master.xlsx]DBF'!$A:$H,8,FALSE),
   IF(ORDER!$D$1="IGST",
   VLOOKUP(H10,'C:\C-BIA\PurchaseOrder\Week\Master Files\[IGST Master.xlsx]DBF'!$A:$H,8,FALSE),
   "Error")),
"")</f>
        <v/>
      </c>
      <c r="H10">
        <f>ORDER!D16</f>
        <v/>
      </c>
      <c r="I10">
        <f>IF(ORDER!O16&gt;0,
 IF(ORDER!$D$1="SGST",
 VLOOKUP(H10,'C:\C-BIA\PurchaseOrder\Week\Master Files\[SGST Master.xlsx]DBF'!$A:$J,10,FALSE),
   IF(ORDER!$D$1="IGST",
   VLOOKUP(H10,'C:\C-BIA\PurchaseOrder\Week\Master Files\[IGST Master.xlsx]DBF'!$A:$J,10,FALSE),
   "Error")),
"")</f>
        <v/>
      </c>
      <c r="J10">
        <f>SUMIF(ORDER!$D$8:$D$22298,DBF!$H10,ORDER!$G$8:$G$22298)</f>
        <v/>
      </c>
      <c r="K10">
        <f>VLOOKUP($H10,ORDER!D:H,5,FALSE)</f>
        <v/>
      </c>
      <c r="L10">
        <f>ROUND(J10*K10,2)</f>
        <v/>
      </c>
      <c r="M10">
        <f>IF(ORDER!O16&gt;0,
 IF(ORDER!$D$1="SGST",
 VLOOKUP(H10,'C:\C-BIA\PurchaseOrder\Week\Master Files\[SGST Master.xlsx]DBF'!$A:$N,14,FALSE),
   IF(ORDER!$D$1="IGST",
   VLOOKUP(H10,'C:\C-BIA\PurchaseOrder\Week\Master Files\[IGST Master.xlsx]DBF'!$A:$N,14,FALSE),
   "Error")),
"")</f>
        <v/>
      </c>
      <c r="N10">
        <f>ROUND(L10*M10/100,2)</f>
        <v/>
      </c>
      <c r="O10">
        <f>L10-N10</f>
        <v/>
      </c>
      <c r="P10">
        <f>IF(R10="Corsetry",IF(IFERROR((O10/J10),0)&lt;1000,"CC Sales- Corsetry-Wholesale - IGST 5%","CC Sales- Corsetry-Wholesale - IGST 12%"))</f>
        <v/>
      </c>
      <c r="Q10">
        <f>IF(ORDER!O16&gt;0,
 IF(ORDER!$D$1="SGST",
 VLOOKUP(H10,'C:\C-BIA\PurchaseOrder\Week\Master Files\[SGST Master.xlsx]DBF'!$A:$R,18,FALSE),
   IF(ORDER!$D$1="IGST",
   VLOOKUP(H10,'C:\C-BIA\PurchaseOrder\Week\Master Files\[IGST Master.xlsx]DBF'!$A:$R,18,FALSE),
   "Error")),
"")</f>
        <v/>
      </c>
      <c r="R10">
        <f>IF(ORDER!O16&gt;0,
 IF(ORDER!$D$1="SGST",
 VLOOKUP(H10,'C:\C-BIA\PurchaseOrder\Week\Master Files\[SGST Master.xlsx]DBF'!$A:$S,19,FALSE),
   IF(ORDER!$D$1="IGST",
   VLOOKUP(H10,'C:\C-BIA\PurchaseOrder\Week\Master Files\[IGST Master.xlsx]DBF'!$A:$S,19,FALSE),
   "Error")),
"")</f>
        <v/>
      </c>
      <c r="S10">
        <f>IF(ORDER!O16&gt;0,
 IF(ORDER!$D$1="SGST",
 VLOOKUP(H10,'C:\C-BIA\PurchaseOrder\Week\Master Files\[SGST Master.xlsx]DBF'!$A:$T,20,FALSE),
   IF(ORDER!$D$1="IGST",
   VLOOKUP(H10,'C:\C-BIA\PurchaseOrder\Week\Master Files\[IGST Master.xlsx]DBF'!$A:$T,20,FALSE),
   "Error")),
"")</f>
        <v/>
      </c>
      <c r="T10">
        <f>IF(ORDER!O16&gt;0,
 IF(ORDER!$D$1="SGST",
 VLOOKUP(H10,'C:\C-BIA\PurchaseOrder\Week\Master Files\[SGST Master.xlsx]DBF'!$A:$U,21,FALSE),
   IF(ORDER!$D$1="IGST",
   VLOOKUP(H10,'C:\C-BIA\PurchaseOrder\Week\Master Files\[IGST Master.xlsx]DBF'!$A:$U,21,FALSE),
   "Error")),
"")</f>
        <v/>
      </c>
      <c r="U10">
        <f>IF(ORDER!O16&gt;0,
 IF(ORDER!$D$1="SGST",
 VLOOKUP(H10,'C:\C-BIA\PurchaseOrder\Week\Master Files\[SGST Master.xlsx]DBF'!$A:$V,22,FALSE),
   IF(ORDER!$D$1="IGST",
   VLOOKUP(H10,'C:\C-BIA\PurchaseOrder\Week\Master Files\[IGST Master.xlsx]DBF'!$A:$V,22,FALSE),
   "Error")),
"")</f>
        <v/>
      </c>
      <c r="V10">
        <f>IF(ORDER!O16&gt;0,
 IF(ORDER!$D$1="SGST",
 VLOOKUP(H10,'C:\C-BIA\PurchaseOrder\Week\Master Files\[SGST Master.xlsx]DBF'!$A:$W,23,FALSE),
   IF(ORDER!$D$1="IGST",
   VLOOKUP(H10,'C:\C-BIA\PurchaseOrder\Week\Master Files\[IGST Master.xlsx]DBF'!$A:$W,23,FALSE),
   "Error")),
"")</f>
        <v/>
      </c>
      <c r="W10">
        <f>IF(ORDER!O16&gt;0,
 IF(ORDER!$D$1="SGST",
 VLOOKUP(H10,'C:\C-BIA\PurchaseOrder\Week\Master Files\[SGST Master.xlsx]DBF'!$A:$X,24,FALSE),
   IF(ORDER!$D$1="IGST",
   VLOOKUP(H10,'C:\C-BIA\PurchaseOrder\Week\Master Files\[IGST Master.xlsx]DBF'!$A:$X,24,FALSE),
   "Error")),
"")</f>
        <v/>
      </c>
      <c r="X10">
        <f>IF(ORDER!O16&gt;0,
 IF(ORDER!$D$1="SGST",
 VLOOKUP(H10,'C:\C-BIA\PurchaseOrder\Week\Master Files\[SGST Master.xlsx]DBF'!$A:$Y,25,FALSE),
   IF(ORDER!$D$1="IGST",
   VLOOKUP(H10,'C:\C-BIA\PurchaseOrder\Week\Master Files\[IGST Master.xlsx]DBF'!$A:$Y,25,FALSE),
   "Error")),
"")</f>
        <v/>
      </c>
      <c r="Y10">
        <f>+O10</f>
        <v/>
      </c>
      <c r="Z10">
        <f>+J10</f>
        <v/>
      </c>
      <c r="AA10">
        <f>IF(ORDER!O16&gt;0,
 IF(ORDER!$D$1="SGST",
 VLOOKUP(H10,'C:\C-BIA\PurchaseOrder\Week\Master Files\[SGST Master.xlsx]DBF'!$A:$AB,28,FALSE),
   IF(ORDER!$D$1="IGST",
   VLOOKUP(H10,'C:\C-BIA\PurchaseOrder\Week\Master Files\[IGST Master.xlsx]DBF'!$A:$AB,28,FALSE),
   "Error")),
"")</f>
        <v/>
      </c>
      <c r="AB10">
        <f>IF(ORDER!O16&gt;0,
 IF(ORDER!$D$1="SGST",
 VLOOKUP(H10,'C:\C-BIA\PurchaseOrder\Week\Master Files\[SGST Master.xlsx]DBF'!$A:$AC,29,FALSE),
   IF(ORDER!$D$1="IGST",
   VLOOKUP(H10,'C:\C-BIA\PurchaseOrder\Week\Master Files\[IGST Master.xlsx]DBF'!$A:$AC,29,FALSE),
   "Error")),
"")</f>
        <v/>
      </c>
      <c r="AC10">
        <f>ROUND(Y10*AB10/100,2)</f>
        <v/>
      </c>
      <c r="AD10">
        <f>ROUND(SUM(Y10,0)-AC10,2)</f>
        <v/>
      </c>
      <c r="AE10" t="inlineStr"/>
      <c r="AF10" t="inlineStr"/>
      <c r="AG10" t="inlineStr"/>
      <c r="AH10" t="inlineStr"/>
      <c r="AI10" t="inlineStr"/>
      <c r="AJ10" t="inlineStr"/>
      <c r="AK10">
        <f>IF(RIGHT(P10,2)="5%","Output IGST - 5% - Tamilnadu","Output IGST - 12% - Tamilnadu")</f>
        <v/>
      </c>
      <c r="AL10">
        <f>IF(AK10="Output IGST - 12% - TamilNadu",12,5)</f>
        <v/>
      </c>
      <c r="AM10">
        <f>ROUND(SUM(AD10*AL10/100,0),2)</f>
        <v/>
      </c>
      <c r="AN10">
        <f>+AP10</f>
        <v/>
      </c>
      <c r="AO10" t="n">
        <v>0</v>
      </c>
      <c r="AP10">
        <f>+(Y10-AC10)+AM10</f>
        <v/>
      </c>
      <c r="AQ10">
        <f>IF(ORDER!O16&gt;0,
 IF(ORDER!$D$1="SGST",
 VLOOKUP(H10,'C:\C-BIA\PurchaseOrder\Week\Master Files\[SGST Master.xlsx]DBF'!$A:$AR,44,FALSE),
   IF(ORDER!$D$1="IGST",
   VLOOKUP(H10,'C:\C-BIA\PurchaseOrder\Week\Master Files\[IGST Master.xlsx]DBF'!$A:$AR,44,FALSE),
   "Error")),
"")</f>
        <v/>
      </c>
      <c r="AR10">
        <f>B10</f>
        <v/>
      </c>
      <c r="AS10">
        <f>AN10</f>
        <v/>
      </c>
      <c r="AT10">
        <f>CONCATENATE($B$2," ",$C$2," ","QTY",  " ", $Z$2)</f>
        <v/>
      </c>
      <c r="AU10">
        <f>IF(ORDER!O16&gt;0,
 IF(ORDER!$D$1="SGST",
 VLOOKUP(H10,'C:\C-BIA\PurchaseOrder\Week\Master Files\[SGST Master.xlsx]DBF'!$A:$AV,48,FALSE),
   IF(ORDER!$D$1="IGST",
   VLOOKUP(H10,'C:\C-BIA\PurchaseOrder\Week\Master Files\[IGST Master.xlsx]DBF'!$A:$AV,48,FALSE),
   "Error")),
"")</f>
        <v/>
      </c>
      <c r="AV10">
        <f>IF(ORDER!O16&gt;0,
 IF(ORDER!$D$1="SGST",
 VLOOKUP(H10,'C:\C-BIA\PurchaseOrder\Week\Master Files\[SGST Master.xlsx]DBF'!$A:$AW,49,FALSE),
   IF(ORDER!$D$1="IGST",
   VLOOKUP(H10,'C:\C-BIA\PurchaseOrder\Week\Master Files\[IGST Master.xlsx]DBF'!$A:$AW,49,FALSE),
   "Error")),
"")</f>
        <v/>
      </c>
      <c r="AW10">
        <f>IF(ORDER!O16&gt;0,
 IF(ORDER!$D$1="SGST",
 VLOOKUP(H10,'C:\C-BIA\PurchaseOrder\Week\Master Files\[SGST Master.xlsx]DBF'!$A:$AX,50,FALSE),
   IF(ORDER!$D$1="IGST",
   VLOOKUP(H10,'C:\C-BIA\PurchaseOrder\Week\Master Files\[IGST Master.xlsx]DBF'!$A:$AX,50,FALSE),
   "Error")),
"")</f>
        <v/>
      </c>
      <c r="AX10">
        <f>ORDER!B5</f>
        <v/>
      </c>
      <c r="AY10">
        <f>ORDER!L4</f>
        <v/>
      </c>
      <c r="AZ10">
        <f>IF(ORDER!O16&gt;0,
 IF(ORDER!$D$1="SGST",
 VLOOKUP(H10,'C:\C-BIA\PurchaseOrder\Week\Master Files\[SGST Master.xlsx]DBF'!$A:$BA,53,FALSE),
   IF(ORDER!$D$1="IGST",
   VLOOKUP(H10,'C:\C-BIA\PurchaseOrder\Week\Master Files\[IGST Master.xlsx]DBF'!$A:$BA,53,FALSE),
   "Error")),
"")</f>
        <v/>
      </c>
      <c r="BA10">
        <f>IF(ORDER!O16&gt;0,
 IF(ORDER!$D$1="SGST",
 VLOOKUP(H10,'C:\C-BIA\PurchaseOrder\Week\Master Files\[SGST Master.xlsx]DBF'!$A:$BB,54,FALSE),
   IF(ORDER!$D$1="IGST",
   VLOOKUP(H10,'C:\C-BIA\PurchaseOrder\Week\Master Files\[IGST Master.xlsx]DBF'!$A:$BB,54,FALSE),
   "Error")),
"")</f>
        <v/>
      </c>
      <c r="BB10">
        <f>IF(ORDER!O16&gt;0,
 IF(ORDER!$D$1="SGST",
 VLOOKUP(H10,'C:\C-BIA\PurchaseOrder\Week\Master Files\[SGST Master.xlsx]DBF'!$A:$BC,55,FALSE),
   IF(ORDER!$D$1="IGST",
   VLOOKUP(H10,'C:\C-BIA\PurchaseOrder\Week\Master Files\[IGST Master.xlsx]DBF'!$A:$BC,55,FALSE),
   "Error")),
"")</f>
        <v/>
      </c>
      <c r="BC10">
        <f>IF(ORDER!O16&gt;0,
 IF(ORDER!$D$1="SGST",
 VLOOKUP(H10,'C:\C-BIA\PurchaseOrder\Week\Master Files\[SGST Master.xlsx]DBF'!$A:$BD,56,FALSE),
   IF(ORDER!$D$1="IGST",
   VLOOKUP(H10,'C:\C-BIA\PurchaseOrder\Week\Master Files\[IGST Master.xlsx]DBF'!$A:$BD,56,FALSE),
   "Error")),
"")</f>
        <v/>
      </c>
      <c r="BD10">
        <f>IF(ORDER!O16&gt;0,
 IF(ORDER!$D$1="SGST",
 VLOOKUP(H10,'C:\C-BIA\PurchaseOrder\Week\Master Files\[SGST Master.xlsx]DBF'!$A:$BE,57,FALSE),
   IF(ORDER!$D$1="IGST",
   VLOOKUP(H10,'C:\C-BIA\PurchaseOrder\Week\Master Files\[IGST Master.xlsx]DBF'!$A:$BE,57,FALSE),
   "Error")),
"")</f>
        <v/>
      </c>
    </row>
    <row r="11">
      <c r="A11">
        <f>IF(ORDER!O17&gt;0,
 IF(ORDER!$D$1="SGST",
 VLOOKUP(H11,'C:\C-BIA\PurchaseOrder\Week\Master Files\[SGST Master.xlsx]DBF'!$A:$B,2,FALSE),
   IF(ORDER!$D$1="IGST",
   VLOOKUP(H11,'C:\C-BIA\PurchaseOrder\Week\Master Files\[IGST Master.xlsx]DBF'!$A:$B,2,FALSE),
   "Error")),
"Scan=0")</f>
        <v/>
      </c>
      <c r="B11">
        <f>IF(ORDER!O17&gt;0,
 IF(ORDER!$D$1="SGST",
 VLOOKUP(H11,'C:\C-BIA\PurchaseOrder\Week\Master Files\[SGST Master.xlsx]DBF'!$A:$C,3,FALSE),
   IF(ORDER!$D$1="IGST",
   VLOOKUP(H11,'C:\C-BIA\PurchaseOrder\Week\Master Files\[IGST Master.xlsx]DBF'!$A:$C,3,FALSE),
   "Error")),
"")</f>
        <v/>
      </c>
      <c r="C11">
        <f>ORDER!L4</f>
        <v/>
      </c>
      <c r="D11">
        <f>ORDER!A5</f>
        <v/>
      </c>
      <c r="E11" t="n">
        <v>0</v>
      </c>
      <c r="F11">
        <f>ORDER!C5</f>
        <v/>
      </c>
      <c r="G11">
        <f>IF(ORDER!O17&gt;0,
 IF(ORDER!$D$1="SGST",
 VLOOKUP(H11,'C:\C-BIA\PurchaseOrder\Week\Master Files\[SGST Master.xlsx]DBF'!$A:$H,8,FALSE),
   IF(ORDER!$D$1="IGST",
   VLOOKUP(H11,'C:\C-BIA\PurchaseOrder\Week\Master Files\[IGST Master.xlsx]DBF'!$A:$H,8,FALSE),
   "Error")),
"")</f>
        <v/>
      </c>
      <c r="H11">
        <f>ORDER!D17</f>
        <v/>
      </c>
      <c r="I11">
        <f>IF(ORDER!O17&gt;0,
 IF(ORDER!$D$1="SGST",
 VLOOKUP(H11,'C:\C-BIA\PurchaseOrder\Week\Master Files\[SGST Master.xlsx]DBF'!$A:$J,10,FALSE),
   IF(ORDER!$D$1="IGST",
   VLOOKUP(H11,'C:\C-BIA\PurchaseOrder\Week\Master Files\[IGST Master.xlsx]DBF'!$A:$J,10,FALSE),
   "Error")),
"")</f>
        <v/>
      </c>
      <c r="J11">
        <f>SUMIF(ORDER!$D$8:$D$22298,DBF!$H11,ORDER!$G$8:$G$22298)</f>
        <v/>
      </c>
      <c r="K11">
        <f>VLOOKUP($H11,ORDER!D:H,5,FALSE)</f>
        <v/>
      </c>
      <c r="L11">
        <f>ROUND(J11*K11,2)</f>
        <v/>
      </c>
      <c r="M11">
        <f>IF(ORDER!O17&gt;0,
 IF(ORDER!$D$1="SGST",
 VLOOKUP(H11,'C:\C-BIA\PurchaseOrder\Week\Master Files\[SGST Master.xlsx]DBF'!$A:$N,14,FALSE),
   IF(ORDER!$D$1="IGST",
   VLOOKUP(H11,'C:\C-BIA\PurchaseOrder\Week\Master Files\[IGST Master.xlsx]DBF'!$A:$N,14,FALSE),
   "Error")),
"")</f>
        <v/>
      </c>
      <c r="N11">
        <f>ROUND(L11*M11/100,2)</f>
        <v/>
      </c>
      <c r="O11">
        <f>L11-N11</f>
        <v/>
      </c>
      <c r="P11">
        <f>IF(R11="Corsetry",IF(IFERROR((O11/J11),0)&lt;1000,"CC Sales- Corsetry-Wholesale - IGST 5%","CC Sales- Corsetry-Wholesale - IGST 12%"))</f>
        <v/>
      </c>
      <c r="Q11">
        <f>IF(ORDER!O17&gt;0,
 IF(ORDER!$D$1="SGST",
 VLOOKUP(H11,'C:\C-BIA\PurchaseOrder\Week\Master Files\[SGST Master.xlsx]DBF'!$A:$R,18,FALSE),
   IF(ORDER!$D$1="IGST",
   VLOOKUP(H11,'C:\C-BIA\PurchaseOrder\Week\Master Files\[IGST Master.xlsx]DBF'!$A:$R,18,FALSE),
   "Error")),
"")</f>
        <v/>
      </c>
      <c r="R11">
        <f>IF(ORDER!O17&gt;0,
 IF(ORDER!$D$1="SGST",
 VLOOKUP(H11,'C:\C-BIA\PurchaseOrder\Week\Master Files\[SGST Master.xlsx]DBF'!$A:$S,19,FALSE),
   IF(ORDER!$D$1="IGST",
   VLOOKUP(H11,'C:\C-BIA\PurchaseOrder\Week\Master Files\[IGST Master.xlsx]DBF'!$A:$S,19,FALSE),
   "Error")),
"")</f>
        <v/>
      </c>
      <c r="S11">
        <f>IF(ORDER!O17&gt;0,
 IF(ORDER!$D$1="SGST",
 VLOOKUP(H11,'C:\C-BIA\PurchaseOrder\Week\Master Files\[SGST Master.xlsx]DBF'!$A:$T,20,FALSE),
   IF(ORDER!$D$1="IGST",
   VLOOKUP(H11,'C:\C-BIA\PurchaseOrder\Week\Master Files\[IGST Master.xlsx]DBF'!$A:$T,20,FALSE),
   "Error")),
"")</f>
        <v/>
      </c>
      <c r="T11">
        <f>IF(ORDER!O17&gt;0,
 IF(ORDER!$D$1="SGST",
 VLOOKUP(H11,'C:\C-BIA\PurchaseOrder\Week\Master Files\[SGST Master.xlsx]DBF'!$A:$U,21,FALSE),
   IF(ORDER!$D$1="IGST",
   VLOOKUP(H11,'C:\C-BIA\PurchaseOrder\Week\Master Files\[IGST Master.xlsx]DBF'!$A:$U,21,FALSE),
   "Error")),
"")</f>
        <v/>
      </c>
      <c r="U11">
        <f>IF(ORDER!O17&gt;0,
 IF(ORDER!$D$1="SGST",
 VLOOKUP(H11,'C:\C-BIA\PurchaseOrder\Week\Master Files\[SGST Master.xlsx]DBF'!$A:$V,22,FALSE),
   IF(ORDER!$D$1="IGST",
   VLOOKUP(H11,'C:\C-BIA\PurchaseOrder\Week\Master Files\[IGST Master.xlsx]DBF'!$A:$V,22,FALSE),
   "Error")),
"")</f>
        <v/>
      </c>
      <c r="V11">
        <f>IF(ORDER!O17&gt;0,
 IF(ORDER!$D$1="SGST",
 VLOOKUP(H11,'C:\C-BIA\PurchaseOrder\Week\Master Files\[SGST Master.xlsx]DBF'!$A:$W,23,FALSE),
   IF(ORDER!$D$1="IGST",
   VLOOKUP(H11,'C:\C-BIA\PurchaseOrder\Week\Master Files\[IGST Master.xlsx]DBF'!$A:$W,23,FALSE),
   "Error")),
"")</f>
        <v/>
      </c>
      <c r="W11">
        <f>IF(ORDER!O17&gt;0,
 IF(ORDER!$D$1="SGST",
 VLOOKUP(H11,'C:\C-BIA\PurchaseOrder\Week\Master Files\[SGST Master.xlsx]DBF'!$A:$X,24,FALSE),
   IF(ORDER!$D$1="IGST",
   VLOOKUP(H11,'C:\C-BIA\PurchaseOrder\Week\Master Files\[IGST Master.xlsx]DBF'!$A:$X,24,FALSE),
   "Error")),
"")</f>
        <v/>
      </c>
      <c r="X11">
        <f>IF(ORDER!O17&gt;0,
 IF(ORDER!$D$1="SGST",
 VLOOKUP(H11,'C:\C-BIA\PurchaseOrder\Week\Master Files\[SGST Master.xlsx]DBF'!$A:$Y,25,FALSE),
   IF(ORDER!$D$1="IGST",
   VLOOKUP(H11,'C:\C-BIA\PurchaseOrder\Week\Master Files\[IGST Master.xlsx]DBF'!$A:$Y,25,FALSE),
   "Error")),
"")</f>
        <v/>
      </c>
      <c r="Y11">
        <f>+O11</f>
        <v/>
      </c>
      <c r="Z11">
        <f>+J11</f>
        <v/>
      </c>
      <c r="AA11">
        <f>IF(ORDER!O17&gt;0,
 IF(ORDER!$D$1="SGST",
 VLOOKUP(H11,'C:\C-BIA\PurchaseOrder\Week\Master Files\[SGST Master.xlsx]DBF'!$A:$AB,28,FALSE),
   IF(ORDER!$D$1="IGST",
   VLOOKUP(H11,'C:\C-BIA\PurchaseOrder\Week\Master Files\[IGST Master.xlsx]DBF'!$A:$AB,28,FALSE),
   "Error")),
"")</f>
        <v/>
      </c>
      <c r="AB11">
        <f>IF(ORDER!O17&gt;0,
 IF(ORDER!$D$1="SGST",
 VLOOKUP(H11,'C:\C-BIA\PurchaseOrder\Week\Master Files\[SGST Master.xlsx]DBF'!$A:$AC,29,FALSE),
   IF(ORDER!$D$1="IGST",
   VLOOKUP(H11,'C:\C-BIA\PurchaseOrder\Week\Master Files\[IGST Master.xlsx]DBF'!$A:$AC,29,FALSE),
   "Error")),
"")</f>
        <v/>
      </c>
      <c r="AC11">
        <f>ROUND(Y11*AB11/100,2)</f>
        <v/>
      </c>
      <c r="AD11">
        <f>ROUND(SUM(Y11,0)-AC11,2)</f>
        <v/>
      </c>
      <c r="AE11" t="inlineStr"/>
      <c r="AF11" t="inlineStr"/>
      <c r="AG11" t="inlineStr"/>
      <c r="AH11" t="inlineStr"/>
      <c r="AI11" t="inlineStr"/>
      <c r="AJ11" t="inlineStr"/>
      <c r="AK11">
        <f>IF(RIGHT(P11,2)="5%","Output IGST - 5% - Tamilnadu","Output IGST - 12% - Tamilnadu")</f>
        <v/>
      </c>
      <c r="AL11">
        <f>IF(AK11="Output IGST - 12% - TamilNadu",12,5)</f>
        <v/>
      </c>
      <c r="AM11">
        <f>ROUND(SUM(AD11*AL11/100,0),2)</f>
        <v/>
      </c>
      <c r="AN11">
        <f>+AP11</f>
        <v/>
      </c>
      <c r="AO11" t="n">
        <v>0</v>
      </c>
      <c r="AP11">
        <f>+(Y11-AC11)+AM11</f>
        <v/>
      </c>
      <c r="AQ11">
        <f>IF(ORDER!O17&gt;0,
 IF(ORDER!$D$1="SGST",
 VLOOKUP(H11,'C:\C-BIA\PurchaseOrder\Week\Master Files\[SGST Master.xlsx]DBF'!$A:$AR,44,FALSE),
   IF(ORDER!$D$1="IGST",
   VLOOKUP(H11,'C:\C-BIA\PurchaseOrder\Week\Master Files\[IGST Master.xlsx]DBF'!$A:$AR,44,FALSE),
   "Error")),
"")</f>
        <v/>
      </c>
      <c r="AR11">
        <f>B11</f>
        <v/>
      </c>
      <c r="AS11">
        <f>AN11</f>
        <v/>
      </c>
      <c r="AT11">
        <f>CONCATENATE($B$2," ",$C$2," ","QTY",  " ", $Z$2)</f>
        <v/>
      </c>
      <c r="AU11">
        <f>IF(ORDER!O17&gt;0,
 IF(ORDER!$D$1="SGST",
 VLOOKUP(H11,'C:\C-BIA\PurchaseOrder\Week\Master Files\[SGST Master.xlsx]DBF'!$A:$AV,48,FALSE),
   IF(ORDER!$D$1="IGST",
   VLOOKUP(H11,'C:\C-BIA\PurchaseOrder\Week\Master Files\[IGST Master.xlsx]DBF'!$A:$AV,48,FALSE),
   "Error")),
"")</f>
        <v/>
      </c>
      <c r="AV11">
        <f>IF(ORDER!O17&gt;0,
 IF(ORDER!$D$1="SGST",
 VLOOKUP(H11,'C:\C-BIA\PurchaseOrder\Week\Master Files\[SGST Master.xlsx]DBF'!$A:$AW,49,FALSE),
   IF(ORDER!$D$1="IGST",
   VLOOKUP(H11,'C:\C-BIA\PurchaseOrder\Week\Master Files\[IGST Master.xlsx]DBF'!$A:$AW,49,FALSE),
   "Error")),
"")</f>
        <v/>
      </c>
      <c r="AW11">
        <f>IF(ORDER!O17&gt;0,
 IF(ORDER!$D$1="SGST",
 VLOOKUP(H11,'C:\C-BIA\PurchaseOrder\Week\Master Files\[SGST Master.xlsx]DBF'!$A:$AX,50,FALSE),
   IF(ORDER!$D$1="IGST",
   VLOOKUP(H11,'C:\C-BIA\PurchaseOrder\Week\Master Files\[IGST Master.xlsx]DBF'!$A:$AX,50,FALSE),
   "Error")),
"")</f>
        <v/>
      </c>
      <c r="AX11">
        <f>ORDER!B5</f>
        <v/>
      </c>
      <c r="AY11">
        <f>ORDER!L4</f>
        <v/>
      </c>
      <c r="AZ11">
        <f>IF(ORDER!O17&gt;0,
 IF(ORDER!$D$1="SGST",
 VLOOKUP(H11,'C:\C-BIA\PurchaseOrder\Week\Master Files\[SGST Master.xlsx]DBF'!$A:$BA,53,FALSE),
   IF(ORDER!$D$1="IGST",
   VLOOKUP(H11,'C:\C-BIA\PurchaseOrder\Week\Master Files\[IGST Master.xlsx]DBF'!$A:$BA,53,FALSE),
   "Error")),
"")</f>
        <v/>
      </c>
      <c r="BA11">
        <f>IF(ORDER!O17&gt;0,
 IF(ORDER!$D$1="SGST",
 VLOOKUP(H11,'C:\C-BIA\PurchaseOrder\Week\Master Files\[SGST Master.xlsx]DBF'!$A:$BB,54,FALSE),
   IF(ORDER!$D$1="IGST",
   VLOOKUP(H11,'C:\C-BIA\PurchaseOrder\Week\Master Files\[IGST Master.xlsx]DBF'!$A:$BB,54,FALSE),
   "Error")),
"")</f>
        <v/>
      </c>
      <c r="BB11">
        <f>IF(ORDER!O17&gt;0,
 IF(ORDER!$D$1="SGST",
 VLOOKUP(H11,'C:\C-BIA\PurchaseOrder\Week\Master Files\[SGST Master.xlsx]DBF'!$A:$BC,55,FALSE),
   IF(ORDER!$D$1="IGST",
   VLOOKUP(H11,'C:\C-BIA\PurchaseOrder\Week\Master Files\[IGST Master.xlsx]DBF'!$A:$BC,55,FALSE),
   "Error")),
"")</f>
        <v/>
      </c>
      <c r="BC11">
        <f>IF(ORDER!O17&gt;0,
 IF(ORDER!$D$1="SGST",
 VLOOKUP(H11,'C:\C-BIA\PurchaseOrder\Week\Master Files\[SGST Master.xlsx]DBF'!$A:$BD,56,FALSE),
   IF(ORDER!$D$1="IGST",
   VLOOKUP(H11,'C:\C-BIA\PurchaseOrder\Week\Master Files\[IGST Master.xlsx]DBF'!$A:$BD,56,FALSE),
   "Error")),
"")</f>
        <v/>
      </c>
      <c r="BD11">
        <f>IF(ORDER!O17&gt;0,
 IF(ORDER!$D$1="SGST",
 VLOOKUP(H11,'C:\C-BIA\PurchaseOrder\Week\Master Files\[SGST Master.xlsx]DBF'!$A:$BE,57,FALSE),
   IF(ORDER!$D$1="IGST",
   VLOOKUP(H11,'C:\C-BIA\PurchaseOrder\Week\Master Files\[IGST Master.xlsx]DBF'!$A:$BE,57,FALSE),
   "Error")),
"")</f>
        <v/>
      </c>
    </row>
    <row r="12">
      <c r="A12">
        <f>IF(ORDER!O18&gt;0,
 IF(ORDER!$D$1="SGST",
 VLOOKUP(H12,'C:\C-BIA\PurchaseOrder\Week\Master Files\[SGST Master.xlsx]DBF'!$A:$B,2,FALSE),
   IF(ORDER!$D$1="IGST",
   VLOOKUP(H12,'C:\C-BIA\PurchaseOrder\Week\Master Files\[IGST Master.xlsx]DBF'!$A:$B,2,FALSE),
   "Error")),
"Scan=0")</f>
        <v/>
      </c>
      <c r="B12">
        <f>IF(ORDER!O18&gt;0,
 IF(ORDER!$D$1="SGST",
 VLOOKUP(H12,'C:\C-BIA\PurchaseOrder\Week\Master Files\[SGST Master.xlsx]DBF'!$A:$C,3,FALSE),
   IF(ORDER!$D$1="IGST",
   VLOOKUP(H12,'C:\C-BIA\PurchaseOrder\Week\Master Files\[IGST Master.xlsx]DBF'!$A:$C,3,FALSE),
   "Error")),
"")</f>
        <v/>
      </c>
      <c r="C12">
        <f>ORDER!L4</f>
        <v/>
      </c>
      <c r="D12">
        <f>ORDER!A5</f>
        <v/>
      </c>
      <c r="E12" t="n">
        <v>0</v>
      </c>
      <c r="F12">
        <f>ORDER!C5</f>
        <v/>
      </c>
      <c r="G12">
        <f>IF(ORDER!O18&gt;0,
 IF(ORDER!$D$1="SGST",
 VLOOKUP(H12,'C:\C-BIA\PurchaseOrder\Week\Master Files\[SGST Master.xlsx]DBF'!$A:$H,8,FALSE),
   IF(ORDER!$D$1="IGST",
   VLOOKUP(H12,'C:\C-BIA\PurchaseOrder\Week\Master Files\[IGST Master.xlsx]DBF'!$A:$H,8,FALSE),
   "Error")),
"")</f>
        <v/>
      </c>
      <c r="H12">
        <f>ORDER!D18</f>
        <v/>
      </c>
      <c r="I12">
        <f>IF(ORDER!O18&gt;0,
 IF(ORDER!$D$1="SGST",
 VLOOKUP(H12,'C:\C-BIA\PurchaseOrder\Week\Master Files\[SGST Master.xlsx]DBF'!$A:$J,10,FALSE),
   IF(ORDER!$D$1="IGST",
   VLOOKUP(H12,'C:\C-BIA\PurchaseOrder\Week\Master Files\[IGST Master.xlsx]DBF'!$A:$J,10,FALSE),
   "Error")),
"")</f>
        <v/>
      </c>
      <c r="J12">
        <f>SUMIF(ORDER!$D$8:$D$22298,DBF!$H12,ORDER!$G$8:$G$22298)</f>
        <v/>
      </c>
      <c r="K12">
        <f>VLOOKUP($H12,ORDER!D:H,5,FALSE)</f>
        <v/>
      </c>
      <c r="L12">
        <f>ROUND(J12*K12,2)</f>
        <v/>
      </c>
      <c r="M12">
        <f>IF(ORDER!O18&gt;0,
 IF(ORDER!$D$1="SGST",
 VLOOKUP(H12,'C:\C-BIA\PurchaseOrder\Week\Master Files\[SGST Master.xlsx]DBF'!$A:$N,14,FALSE),
   IF(ORDER!$D$1="IGST",
   VLOOKUP(H12,'C:\C-BIA\PurchaseOrder\Week\Master Files\[IGST Master.xlsx]DBF'!$A:$N,14,FALSE),
   "Error")),
"")</f>
        <v/>
      </c>
      <c r="N12">
        <f>ROUND(L12*M12/100,2)</f>
        <v/>
      </c>
      <c r="O12">
        <f>L12-N12</f>
        <v/>
      </c>
      <c r="P12">
        <f>IF(R12="Corsetry",IF(IFERROR((O12/J12),0)&lt;1000,"CC Sales- Corsetry-Wholesale - IGST 5%","CC Sales- Corsetry-Wholesale - IGST 12%"))</f>
        <v/>
      </c>
      <c r="Q12">
        <f>IF(ORDER!O18&gt;0,
 IF(ORDER!$D$1="SGST",
 VLOOKUP(H12,'C:\C-BIA\PurchaseOrder\Week\Master Files\[SGST Master.xlsx]DBF'!$A:$R,18,FALSE),
   IF(ORDER!$D$1="IGST",
   VLOOKUP(H12,'C:\C-BIA\PurchaseOrder\Week\Master Files\[IGST Master.xlsx]DBF'!$A:$R,18,FALSE),
   "Error")),
"")</f>
        <v/>
      </c>
      <c r="R12">
        <f>IF(ORDER!O18&gt;0,
 IF(ORDER!$D$1="SGST",
 VLOOKUP(H12,'C:\C-BIA\PurchaseOrder\Week\Master Files\[SGST Master.xlsx]DBF'!$A:$S,19,FALSE),
   IF(ORDER!$D$1="IGST",
   VLOOKUP(H12,'C:\C-BIA\PurchaseOrder\Week\Master Files\[IGST Master.xlsx]DBF'!$A:$S,19,FALSE),
   "Error")),
"")</f>
        <v/>
      </c>
      <c r="S12">
        <f>IF(ORDER!O18&gt;0,
 IF(ORDER!$D$1="SGST",
 VLOOKUP(H12,'C:\C-BIA\PurchaseOrder\Week\Master Files\[SGST Master.xlsx]DBF'!$A:$T,20,FALSE),
   IF(ORDER!$D$1="IGST",
   VLOOKUP(H12,'C:\C-BIA\PurchaseOrder\Week\Master Files\[IGST Master.xlsx]DBF'!$A:$T,20,FALSE),
   "Error")),
"")</f>
        <v/>
      </c>
      <c r="T12">
        <f>IF(ORDER!O18&gt;0,
 IF(ORDER!$D$1="SGST",
 VLOOKUP(H12,'C:\C-BIA\PurchaseOrder\Week\Master Files\[SGST Master.xlsx]DBF'!$A:$U,21,FALSE),
   IF(ORDER!$D$1="IGST",
   VLOOKUP(H12,'C:\C-BIA\PurchaseOrder\Week\Master Files\[IGST Master.xlsx]DBF'!$A:$U,21,FALSE),
   "Error")),
"")</f>
        <v/>
      </c>
      <c r="U12">
        <f>IF(ORDER!O18&gt;0,
 IF(ORDER!$D$1="SGST",
 VLOOKUP(H12,'C:\C-BIA\PurchaseOrder\Week\Master Files\[SGST Master.xlsx]DBF'!$A:$V,22,FALSE),
   IF(ORDER!$D$1="IGST",
   VLOOKUP(H12,'C:\C-BIA\PurchaseOrder\Week\Master Files\[IGST Master.xlsx]DBF'!$A:$V,22,FALSE),
   "Error")),
"")</f>
        <v/>
      </c>
      <c r="V12">
        <f>IF(ORDER!O18&gt;0,
 IF(ORDER!$D$1="SGST",
 VLOOKUP(H12,'C:\C-BIA\PurchaseOrder\Week\Master Files\[SGST Master.xlsx]DBF'!$A:$W,23,FALSE),
   IF(ORDER!$D$1="IGST",
   VLOOKUP(H12,'C:\C-BIA\PurchaseOrder\Week\Master Files\[IGST Master.xlsx]DBF'!$A:$W,23,FALSE),
   "Error")),
"")</f>
        <v/>
      </c>
      <c r="W12">
        <f>IF(ORDER!O18&gt;0,
 IF(ORDER!$D$1="SGST",
 VLOOKUP(H12,'C:\C-BIA\PurchaseOrder\Week\Master Files\[SGST Master.xlsx]DBF'!$A:$X,24,FALSE),
   IF(ORDER!$D$1="IGST",
   VLOOKUP(H12,'C:\C-BIA\PurchaseOrder\Week\Master Files\[IGST Master.xlsx]DBF'!$A:$X,24,FALSE),
   "Error")),
"")</f>
        <v/>
      </c>
      <c r="X12">
        <f>IF(ORDER!O18&gt;0,
 IF(ORDER!$D$1="SGST",
 VLOOKUP(H12,'C:\C-BIA\PurchaseOrder\Week\Master Files\[SGST Master.xlsx]DBF'!$A:$Y,25,FALSE),
   IF(ORDER!$D$1="IGST",
   VLOOKUP(H12,'C:\C-BIA\PurchaseOrder\Week\Master Files\[IGST Master.xlsx]DBF'!$A:$Y,25,FALSE),
   "Error")),
"")</f>
        <v/>
      </c>
      <c r="Y12">
        <f>+O12</f>
        <v/>
      </c>
      <c r="Z12">
        <f>+J12</f>
        <v/>
      </c>
      <c r="AA12">
        <f>IF(ORDER!O18&gt;0,
 IF(ORDER!$D$1="SGST",
 VLOOKUP(H12,'C:\C-BIA\PurchaseOrder\Week\Master Files\[SGST Master.xlsx]DBF'!$A:$AB,28,FALSE),
   IF(ORDER!$D$1="IGST",
   VLOOKUP(H12,'C:\C-BIA\PurchaseOrder\Week\Master Files\[IGST Master.xlsx]DBF'!$A:$AB,28,FALSE),
   "Error")),
"")</f>
        <v/>
      </c>
      <c r="AB12">
        <f>IF(ORDER!O18&gt;0,
 IF(ORDER!$D$1="SGST",
 VLOOKUP(H12,'C:\C-BIA\PurchaseOrder\Week\Master Files\[SGST Master.xlsx]DBF'!$A:$AC,29,FALSE),
   IF(ORDER!$D$1="IGST",
   VLOOKUP(H12,'C:\C-BIA\PurchaseOrder\Week\Master Files\[IGST Master.xlsx]DBF'!$A:$AC,29,FALSE),
   "Error")),
"")</f>
        <v/>
      </c>
      <c r="AC12">
        <f>ROUND(Y12*AB12/100,2)</f>
        <v/>
      </c>
      <c r="AD12">
        <f>ROUND(SUM(Y12,0)-AC12,2)</f>
        <v/>
      </c>
      <c r="AE12" t="inlineStr"/>
      <c r="AF12" t="inlineStr"/>
      <c r="AG12" t="inlineStr"/>
      <c r="AH12" t="inlineStr"/>
      <c r="AI12" t="inlineStr"/>
      <c r="AJ12" t="inlineStr"/>
      <c r="AK12">
        <f>IF(RIGHT(P12,2)="5%","Output IGST - 5% - Tamilnadu","Output IGST - 12% - Tamilnadu")</f>
        <v/>
      </c>
      <c r="AL12">
        <f>IF(AK12="Output IGST - 12% - TamilNadu",12,5)</f>
        <v/>
      </c>
      <c r="AM12">
        <f>ROUND(SUM(AD12*AL12/100,0),2)</f>
        <v/>
      </c>
      <c r="AN12">
        <f>+AP12</f>
        <v/>
      </c>
      <c r="AO12" t="n">
        <v>0</v>
      </c>
      <c r="AP12">
        <f>+(Y12-AC12)+AM12</f>
        <v/>
      </c>
      <c r="AQ12">
        <f>IF(ORDER!O18&gt;0,
 IF(ORDER!$D$1="SGST",
 VLOOKUP(H12,'C:\C-BIA\PurchaseOrder\Week\Master Files\[SGST Master.xlsx]DBF'!$A:$AR,44,FALSE),
   IF(ORDER!$D$1="IGST",
   VLOOKUP(H12,'C:\C-BIA\PurchaseOrder\Week\Master Files\[IGST Master.xlsx]DBF'!$A:$AR,44,FALSE),
   "Error")),
"")</f>
        <v/>
      </c>
      <c r="AR12">
        <f>B12</f>
        <v/>
      </c>
      <c r="AS12">
        <f>AN12</f>
        <v/>
      </c>
      <c r="AT12">
        <f>CONCATENATE($B$2," ",$C$2," ","QTY",  " ", $Z$2)</f>
        <v/>
      </c>
      <c r="AU12">
        <f>IF(ORDER!O18&gt;0,
 IF(ORDER!$D$1="SGST",
 VLOOKUP(H12,'C:\C-BIA\PurchaseOrder\Week\Master Files\[SGST Master.xlsx]DBF'!$A:$AV,48,FALSE),
   IF(ORDER!$D$1="IGST",
   VLOOKUP(H12,'C:\C-BIA\PurchaseOrder\Week\Master Files\[IGST Master.xlsx]DBF'!$A:$AV,48,FALSE),
   "Error")),
"")</f>
        <v/>
      </c>
      <c r="AV12">
        <f>IF(ORDER!O18&gt;0,
 IF(ORDER!$D$1="SGST",
 VLOOKUP(H12,'C:\C-BIA\PurchaseOrder\Week\Master Files\[SGST Master.xlsx]DBF'!$A:$AW,49,FALSE),
   IF(ORDER!$D$1="IGST",
   VLOOKUP(H12,'C:\C-BIA\PurchaseOrder\Week\Master Files\[IGST Master.xlsx]DBF'!$A:$AW,49,FALSE),
   "Error")),
"")</f>
        <v/>
      </c>
      <c r="AW12">
        <f>IF(ORDER!O18&gt;0,
 IF(ORDER!$D$1="SGST",
 VLOOKUP(H12,'C:\C-BIA\PurchaseOrder\Week\Master Files\[SGST Master.xlsx]DBF'!$A:$AX,50,FALSE),
   IF(ORDER!$D$1="IGST",
   VLOOKUP(H12,'C:\C-BIA\PurchaseOrder\Week\Master Files\[IGST Master.xlsx]DBF'!$A:$AX,50,FALSE),
   "Error")),
"")</f>
        <v/>
      </c>
      <c r="AX12">
        <f>ORDER!B5</f>
        <v/>
      </c>
      <c r="AY12">
        <f>ORDER!L4</f>
        <v/>
      </c>
      <c r="AZ12">
        <f>IF(ORDER!O18&gt;0,
 IF(ORDER!$D$1="SGST",
 VLOOKUP(H12,'C:\C-BIA\PurchaseOrder\Week\Master Files\[SGST Master.xlsx]DBF'!$A:$BA,53,FALSE),
   IF(ORDER!$D$1="IGST",
   VLOOKUP(H12,'C:\C-BIA\PurchaseOrder\Week\Master Files\[IGST Master.xlsx]DBF'!$A:$BA,53,FALSE),
   "Error")),
"")</f>
        <v/>
      </c>
      <c r="BA12">
        <f>IF(ORDER!O18&gt;0,
 IF(ORDER!$D$1="SGST",
 VLOOKUP(H12,'C:\C-BIA\PurchaseOrder\Week\Master Files\[SGST Master.xlsx]DBF'!$A:$BB,54,FALSE),
   IF(ORDER!$D$1="IGST",
   VLOOKUP(H12,'C:\C-BIA\PurchaseOrder\Week\Master Files\[IGST Master.xlsx]DBF'!$A:$BB,54,FALSE),
   "Error")),
"")</f>
        <v/>
      </c>
      <c r="BB12">
        <f>IF(ORDER!O18&gt;0,
 IF(ORDER!$D$1="SGST",
 VLOOKUP(H12,'C:\C-BIA\PurchaseOrder\Week\Master Files\[SGST Master.xlsx]DBF'!$A:$BC,55,FALSE),
   IF(ORDER!$D$1="IGST",
   VLOOKUP(H12,'C:\C-BIA\PurchaseOrder\Week\Master Files\[IGST Master.xlsx]DBF'!$A:$BC,55,FALSE),
   "Error")),
"")</f>
        <v/>
      </c>
      <c r="BC12">
        <f>IF(ORDER!O18&gt;0,
 IF(ORDER!$D$1="SGST",
 VLOOKUP(H12,'C:\C-BIA\PurchaseOrder\Week\Master Files\[SGST Master.xlsx]DBF'!$A:$BD,56,FALSE),
   IF(ORDER!$D$1="IGST",
   VLOOKUP(H12,'C:\C-BIA\PurchaseOrder\Week\Master Files\[IGST Master.xlsx]DBF'!$A:$BD,56,FALSE),
   "Error")),
"")</f>
        <v/>
      </c>
      <c r="BD12">
        <f>IF(ORDER!O18&gt;0,
 IF(ORDER!$D$1="SGST",
 VLOOKUP(H12,'C:\C-BIA\PurchaseOrder\Week\Master Files\[SGST Master.xlsx]DBF'!$A:$BE,57,FALSE),
   IF(ORDER!$D$1="IGST",
   VLOOKUP(H12,'C:\C-BIA\PurchaseOrder\Week\Master Files\[IGST Master.xlsx]DBF'!$A:$BE,57,FALSE),
   "Error")),
"")</f>
        <v/>
      </c>
    </row>
    <row r="13">
      <c r="A13">
        <f>IF(ORDER!O19&gt;0,
 IF(ORDER!$D$1="SGST",
 VLOOKUP(H13,'C:\C-BIA\PurchaseOrder\Week\Master Files\[SGST Master.xlsx]DBF'!$A:$B,2,FALSE),
   IF(ORDER!$D$1="IGST",
   VLOOKUP(H13,'C:\C-BIA\PurchaseOrder\Week\Master Files\[IGST Master.xlsx]DBF'!$A:$B,2,FALSE),
   "Error")),
"Scan=0")</f>
        <v/>
      </c>
      <c r="B13">
        <f>IF(ORDER!O19&gt;0,
 IF(ORDER!$D$1="SGST",
 VLOOKUP(H13,'C:\C-BIA\PurchaseOrder\Week\Master Files\[SGST Master.xlsx]DBF'!$A:$C,3,FALSE),
   IF(ORDER!$D$1="IGST",
   VLOOKUP(H13,'C:\C-BIA\PurchaseOrder\Week\Master Files\[IGST Master.xlsx]DBF'!$A:$C,3,FALSE),
   "Error")),
"")</f>
        <v/>
      </c>
      <c r="C13">
        <f>ORDER!L4</f>
        <v/>
      </c>
      <c r="D13">
        <f>ORDER!A5</f>
        <v/>
      </c>
      <c r="E13" t="n">
        <v>0</v>
      </c>
      <c r="F13">
        <f>ORDER!C5</f>
        <v/>
      </c>
      <c r="G13">
        <f>IF(ORDER!O19&gt;0,
 IF(ORDER!$D$1="SGST",
 VLOOKUP(H13,'C:\C-BIA\PurchaseOrder\Week\Master Files\[SGST Master.xlsx]DBF'!$A:$H,8,FALSE),
   IF(ORDER!$D$1="IGST",
   VLOOKUP(H13,'C:\C-BIA\PurchaseOrder\Week\Master Files\[IGST Master.xlsx]DBF'!$A:$H,8,FALSE),
   "Error")),
"")</f>
        <v/>
      </c>
      <c r="H13">
        <f>ORDER!D19</f>
        <v/>
      </c>
      <c r="I13">
        <f>IF(ORDER!O19&gt;0,
 IF(ORDER!$D$1="SGST",
 VLOOKUP(H13,'C:\C-BIA\PurchaseOrder\Week\Master Files\[SGST Master.xlsx]DBF'!$A:$J,10,FALSE),
   IF(ORDER!$D$1="IGST",
   VLOOKUP(H13,'C:\C-BIA\PurchaseOrder\Week\Master Files\[IGST Master.xlsx]DBF'!$A:$J,10,FALSE),
   "Error")),
"")</f>
        <v/>
      </c>
      <c r="J13">
        <f>SUMIF(ORDER!$D$8:$D$22298,DBF!$H13,ORDER!$G$8:$G$22298)</f>
        <v/>
      </c>
      <c r="K13">
        <f>VLOOKUP($H13,ORDER!D:H,5,FALSE)</f>
        <v/>
      </c>
      <c r="L13">
        <f>ROUND(J13*K13,2)</f>
        <v/>
      </c>
      <c r="M13">
        <f>IF(ORDER!O19&gt;0,
 IF(ORDER!$D$1="SGST",
 VLOOKUP(H13,'C:\C-BIA\PurchaseOrder\Week\Master Files\[SGST Master.xlsx]DBF'!$A:$N,14,FALSE),
   IF(ORDER!$D$1="IGST",
   VLOOKUP(H13,'C:\C-BIA\PurchaseOrder\Week\Master Files\[IGST Master.xlsx]DBF'!$A:$N,14,FALSE),
   "Error")),
"")</f>
        <v/>
      </c>
      <c r="N13">
        <f>ROUND(L13*M13/100,2)</f>
        <v/>
      </c>
      <c r="O13">
        <f>L13-N13</f>
        <v/>
      </c>
      <c r="P13">
        <f>IF(R13="Corsetry",IF(IFERROR((O13/J13),0)&lt;1000,"CC Sales- Corsetry-Wholesale - IGST 5%","CC Sales- Corsetry-Wholesale - IGST 12%"))</f>
        <v/>
      </c>
      <c r="Q13">
        <f>IF(ORDER!O19&gt;0,
 IF(ORDER!$D$1="SGST",
 VLOOKUP(H13,'C:\C-BIA\PurchaseOrder\Week\Master Files\[SGST Master.xlsx]DBF'!$A:$R,18,FALSE),
   IF(ORDER!$D$1="IGST",
   VLOOKUP(H13,'C:\C-BIA\PurchaseOrder\Week\Master Files\[IGST Master.xlsx]DBF'!$A:$R,18,FALSE),
   "Error")),
"")</f>
        <v/>
      </c>
      <c r="R13">
        <f>IF(ORDER!O19&gt;0,
 IF(ORDER!$D$1="SGST",
 VLOOKUP(H13,'C:\C-BIA\PurchaseOrder\Week\Master Files\[SGST Master.xlsx]DBF'!$A:$S,19,FALSE),
   IF(ORDER!$D$1="IGST",
   VLOOKUP(H13,'C:\C-BIA\PurchaseOrder\Week\Master Files\[IGST Master.xlsx]DBF'!$A:$S,19,FALSE),
   "Error")),
"")</f>
        <v/>
      </c>
      <c r="S13">
        <f>IF(ORDER!O19&gt;0,
 IF(ORDER!$D$1="SGST",
 VLOOKUP(H13,'C:\C-BIA\PurchaseOrder\Week\Master Files\[SGST Master.xlsx]DBF'!$A:$T,20,FALSE),
   IF(ORDER!$D$1="IGST",
   VLOOKUP(H13,'C:\C-BIA\PurchaseOrder\Week\Master Files\[IGST Master.xlsx]DBF'!$A:$T,20,FALSE),
   "Error")),
"")</f>
        <v/>
      </c>
      <c r="T13">
        <f>IF(ORDER!O19&gt;0,
 IF(ORDER!$D$1="SGST",
 VLOOKUP(H13,'C:\C-BIA\PurchaseOrder\Week\Master Files\[SGST Master.xlsx]DBF'!$A:$U,21,FALSE),
   IF(ORDER!$D$1="IGST",
   VLOOKUP(H13,'C:\C-BIA\PurchaseOrder\Week\Master Files\[IGST Master.xlsx]DBF'!$A:$U,21,FALSE),
   "Error")),
"")</f>
        <v/>
      </c>
      <c r="U13">
        <f>IF(ORDER!O19&gt;0,
 IF(ORDER!$D$1="SGST",
 VLOOKUP(H13,'C:\C-BIA\PurchaseOrder\Week\Master Files\[SGST Master.xlsx]DBF'!$A:$V,22,FALSE),
   IF(ORDER!$D$1="IGST",
   VLOOKUP(H13,'C:\C-BIA\PurchaseOrder\Week\Master Files\[IGST Master.xlsx]DBF'!$A:$V,22,FALSE),
   "Error")),
"")</f>
        <v/>
      </c>
      <c r="V13">
        <f>IF(ORDER!O19&gt;0,
 IF(ORDER!$D$1="SGST",
 VLOOKUP(H13,'C:\C-BIA\PurchaseOrder\Week\Master Files\[SGST Master.xlsx]DBF'!$A:$W,23,FALSE),
   IF(ORDER!$D$1="IGST",
   VLOOKUP(H13,'C:\C-BIA\PurchaseOrder\Week\Master Files\[IGST Master.xlsx]DBF'!$A:$W,23,FALSE),
   "Error")),
"")</f>
        <v/>
      </c>
      <c r="W13">
        <f>IF(ORDER!O19&gt;0,
 IF(ORDER!$D$1="SGST",
 VLOOKUP(H13,'C:\C-BIA\PurchaseOrder\Week\Master Files\[SGST Master.xlsx]DBF'!$A:$X,24,FALSE),
   IF(ORDER!$D$1="IGST",
   VLOOKUP(H13,'C:\C-BIA\PurchaseOrder\Week\Master Files\[IGST Master.xlsx]DBF'!$A:$X,24,FALSE),
   "Error")),
"")</f>
        <v/>
      </c>
      <c r="X13">
        <f>IF(ORDER!O19&gt;0,
 IF(ORDER!$D$1="SGST",
 VLOOKUP(H13,'C:\C-BIA\PurchaseOrder\Week\Master Files\[SGST Master.xlsx]DBF'!$A:$Y,25,FALSE),
   IF(ORDER!$D$1="IGST",
   VLOOKUP(H13,'C:\C-BIA\PurchaseOrder\Week\Master Files\[IGST Master.xlsx]DBF'!$A:$Y,25,FALSE),
   "Error")),
"")</f>
        <v/>
      </c>
      <c r="Y13">
        <f>+O13</f>
        <v/>
      </c>
      <c r="Z13">
        <f>+J13</f>
        <v/>
      </c>
      <c r="AA13">
        <f>IF(ORDER!O19&gt;0,
 IF(ORDER!$D$1="SGST",
 VLOOKUP(H13,'C:\C-BIA\PurchaseOrder\Week\Master Files\[SGST Master.xlsx]DBF'!$A:$AB,28,FALSE),
   IF(ORDER!$D$1="IGST",
   VLOOKUP(H13,'C:\C-BIA\PurchaseOrder\Week\Master Files\[IGST Master.xlsx]DBF'!$A:$AB,28,FALSE),
   "Error")),
"")</f>
        <v/>
      </c>
      <c r="AB13">
        <f>IF(ORDER!O19&gt;0,
 IF(ORDER!$D$1="SGST",
 VLOOKUP(H13,'C:\C-BIA\PurchaseOrder\Week\Master Files\[SGST Master.xlsx]DBF'!$A:$AC,29,FALSE),
   IF(ORDER!$D$1="IGST",
   VLOOKUP(H13,'C:\C-BIA\PurchaseOrder\Week\Master Files\[IGST Master.xlsx]DBF'!$A:$AC,29,FALSE),
   "Error")),
"")</f>
        <v/>
      </c>
      <c r="AC13">
        <f>ROUND(Y13*AB13/100,2)</f>
        <v/>
      </c>
      <c r="AD13">
        <f>ROUND(SUM(Y13,0)-AC13,2)</f>
        <v/>
      </c>
      <c r="AE13" t="inlineStr"/>
      <c r="AF13" t="inlineStr"/>
      <c r="AG13" t="inlineStr"/>
      <c r="AH13" t="inlineStr"/>
      <c r="AI13" t="inlineStr"/>
      <c r="AJ13" t="inlineStr"/>
      <c r="AK13">
        <f>IF(RIGHT(P13,2)="5%","Output IGST - 5% - Tamilnadu","Output IGST - 12% - Tamilnadu")</f>
        <v/>
      </c>
      <c r="AL13">
        <f>IF(AK13="Output IGST - 12% - TamilNadu",12,5)</f>
        <v/>
      </c>
      <c r="AM13">
        <f>ROUND(SUM(AD13*AL13/100,0),2)</f>
        <v/>
      </c>
      <c r="AN13">
        <f>+AP13</f>
        <v/>
      </c>
      <c r="AO13" t="n">
        <v>0</v>
      </c>
      <c r="AP13">
        <f>+(Y13-AC13)+AM13</f>
        <v/>
      </c>
      <c r="AQ13">
        <f>IF(ORDER!O19&gt;0,
 IF(ORDER!$D$1="SGST",
 VLOOKUP(H13,'C:\C-BIA\PurchaseOrder\Week\Master Files\[SGST Master.xlsx]DBF'!$A:$AR,44,FALSE),
   IF(ORDER!$D$1="IGST",
   VLOOKUP(H13,'C:\C-BIA\PurchaseOrder\Week\Master Files\[IGST Master.xlsx]DBF'!$A:$AR,44,FALSE),
   "Error")),
"")</f>
        <v/>
      </c>
      <c r="AR13">
        <f>B13</f>
        <v/>
      </c>
      <c r="AS13">
        <f>AN13</f>
        <v/>
      </c>
      <c r="AT13">
        <f>CONCATENATE($B$2," ",$C$2," ","QTY",  " ", $Z$2)</f>
        <v/>
      </c>
      <c r="AU13">
        <f>IF(ORDER!O19&gt;0,
 IF(ORDER!$D$1="SGST",
 VLOOKUP(H13,'C:\C-BIA\PurchaseOrder\Week\Master Files\[SGST Master.xlsx]DBF'!$A:$AV,48,FALSE),
   IF(ORDER!$D$1="IGST",
   VLOOKUP(H13,'C:\C-BIA\PurchaseOrder\Week\Master Files\[IGST Master.xlsx]DBF'!$A:$AV,48,FALSE),
   "Error")),
"")</f>
        <v/>
      </c>
      <c r="AV13">
        <f>IF(ORDER!O19&gt;0,
 IF(ORDER!$D$1="SGST",
 VLOOKUP(H13,'C:\C-BIA\PurchaseOrder\Week\Master Files\[SGST Master.xlsx]DBF'!$A:$AW,49,FALSE),
   IF(ORDER!$D$1="IGST",
   VLOOKUP(H13,'C:\C-BIA\PurchaseOrder\Week\Master Files\[IGST Master.xlsx]DBF'!$A:$AW,49,FALSE),
   "Error")),
"")</f>
        <v/>
      </c>
      <c r="AW13">
        <f>IF(ORDER!O19&gt;0,
 IF(ORDER!$D$1="SGST",
 VLOOKUP(H13,'C:\C-BIA\PurchaseOrder\Week\Master Files\[SGST Master.xlsx]DBF'!$A:$AX,50,FALSE),
   IF(ORDER!$D$1="IGST",
   VLOOKUP(H13,'C:\C-BIA\PurchaseOrder\Week\Master Files\[IGST Master.xlsx]DBF'!$A:$AX,50,FALSE),
   "Error")),
"")</f>
        <v/>
      </c>
      <c r="AX13">
        <f>ORDER!B5</f>
        <v/>
      </c>
      <c r="AY13">
        <f>ORDER!L4</f>
        <v/>
      </c>
      <c r="AZ13">
        <f>IF(ORDER!O19&gt;0,
 IF(ORDER!$D$1="SGST",
 VLOOKUP(H13,'C:\C-BIA\PurchaseOrder\Week\Master Files\[SGST Master.xlsx]DBF'!$A:$BA,53,FALSE),
   IF(ORDER!$D$1="IGST",
   VLOOKUP(H13,'C:\C-BIA\PurchaseOrder\Week\Master Files\[IGST Master.xlsx]DBF'!$A:$BA,53,FALSE),
   "Error")),
"")</f>
        <v/>
      </c>
      <c r="BA13">
        <f>IF(ORDER!O19&gt;0,
 IF(ORDER!$D$1="SGST",
 VLOOKUP(H13,'C:\C-BIA\PurchaseOrder\Week\Master Files\[SGST Master.xlsx]DBF'!$A:$BB,54,FALSE),
   IF(ORDER!$D$1="IGST",
   VLOOKUP(H13,'C:\C-BIA\PurchaseOrder\Week\Master Files\[IGST Master.xlsx]DBF'!$A:$BB,54,FALSE),
   "Error")),
"")</f>
        <v/>
      </c>
      <c r="BB13">
        <f>IF(ORDER!O19&gt;0,
 IF(ORDER!$D$1="SGST",
 VLOOKUP(H13,'C:\C-BIA\PurchaseOrder\Week\Master Files\[SGST Master.xlsx]DBF'!$A:$BC,55,FALSE),
   IF(ORDER!$D$1="IGST",
   VLOOKUP(H13,'C:\C-BIA\PurchaseOrder\Week\Master Files\[IGST Master.xlsx]DBF'!$A:$BC,55,FALSE),
   "Error")),
"")</f>
        <v/>
      </c>
      <c r="BC13">
        <f>IF(ORDER!O19&gt;0,
 IF(ORDER!$D$1="SGST",
 VLOOKUP(H13,'C:\C-BIA\PurchaseOrder\Week\Master Files\[SGST Master.xlsx]DBF'!$A:$BD,56,FALSE),
   IF(ORDER!$D$1="IGST",
   VLOOKUP(H13,'C:\C-BIA\PurchaseOrder\Week\Master Files\[IGST Master.xlsx]DBF'!$A:$BD,56,FALSE),
   "Error")),
"")</f>
        <v/>
      </c>
      <c r="BD13">
        <f>IF(ORDER!O19&gt;0,
 IF(ORDER!$D$1="SGST",
 VLOOKUP(H13,'C:\C-BIA\PurchaseOrder\Week\Master Files\[SGST Master.xlsx]DBF'!$A:$BE,57,FALSE),
   IF(ORDER!$D$1="IGST",
   VLOOKUP(H13,'C:\C-BIA\PurchaseOrder\Week\Master Files\[IGST Master.xlsx]DBF'!$A:$BE,57,FALSE),
   "Error")),
"")</f>
        <v/>
      </c>
    </row>
    <row r="14">
      <c r="A14">
        <f>IF(ORDER!O20&gt;0,
 IF(ORDER!$D$1="SGST",
 VLOOKUP(H14,'C:\C-BIA\PurchaseOrder\Week\Master Files\[SGST Master.xlsx]DBF'!$A:$B,2,FALSE),
   IF(ORDER!$D$1="IGST",
   VLOOKUP(H14,'C:\C-BIA\PurchaseOrder\Week\Master Files\[IGST Master.xlsx]DBF'!$A:$B,2,FALSE),
   "Error")),
"Scan=0")</f>
        <v/>
      </c>
      <c r="B14">
        <f>IF(ORDER!O20&gt;0,
 IF(ORDER!$D$1="SGST",
 VLOOKUP(H14,'C:\C-BIA\PurchaseOrder\Week\Master Files\[SGST Master.xlsx]DBF'!$A:$C,3,FALSE),
   IF(ORDER!$D$1="IGST",
   VLOOKUP(H14,'C:\C-BIA\PurchaseOrder\Week\Master Files\[IGST Master.xlsx]DBF'!$A:$C,3,FALSE),
   "Error")),
"")</f>
        <v/>
      </c>
      <c r="C14">
        <f>ORDER!L4</f>
        <v/>
      </c>
      <c r="D14">
        <f>ORDER!A5</f>
        <v/>
      </c>
      <c r="E14" t="n">
        <v>0</v>
      </c>
      <c r="F14">
        <f>ORDER!C5</f>
        <v/>
      </c>
      <c r="G14">
        <f>IF(ORDER!O20&gt;0,
 IF(ORDER!$D$1="SGST",
 VLOOKUP(H14,'C:\C-BIA\PurchaseOrder\Week\Master Files\[SGST Master.xlsx]DBF'!$A:$H,8,FALSE),
   IF(ORDER!$D$1="IGST",
   VLOOKUP(H14,'C:\C-BIA\PurchaseOrder\Week\Master Files\[IGST Master.xlsx]DBF'!$A:$H,8,FALSE),
   "Error")),
"")</f>
        <v/>
      </c>
      <c r="H14">
        <f>ORDER!D20</f>
        <v/>
      </c>
      <c r="I14">
        <f>IF(ORDER!O20&gt;0,
 IF(ORDER!$D$1="SGST",
 VLOOKUP(H14,'C:\C-BIA\PurchaseOrder\Week\Master Files\[SGST Master.xlsx]DBF'!$A:$J,10,FALSE),
   IF(ORDER!$D$1="IGST",
   VLOOKUP(H14,'C:\C-BIA\PurchaseOrder\Week\Master Files\[IGST Master.xlsx]DBF'!$A:$J,10,FALSE),
   "Error")),
"")</f>
        <v/>
      </c>
      <c r="J14">
        <f>SUMIF(ORDER!$D$8:$D$22298,DBF!$H14,ORDER!$G$8:$G$22298)</f>
        <v/>
      </c>
      <c r="K14">
        <f>VLOOKUP($H14,ORDER!D:H,5,FALSE)</f>
        <v/>
      </c>
      <c r="L14">
        <f>ROUND(J14*K14,2)</f>
        <v/>
      </c>
      <c r="M14">
        <f>IF(ORDER!O20&gt;0,
 IF(ORDER!$D$1="SGST",
 VLOOKUP(H14,'C:\C-BIA\PurchaseOrder\Week\Master Files\[SGST Master.xlsx]DBF'!$A:$N,14,FALSE),
   IF(ORDER!$D$1="IGST",
   VLOOKUP(H14,'C:\C-BIA\PurchaseOrder\Week\Master Files\[IGST Master.xlsx]DBF'!$A:$N,14,FALSE),
   "Error")),
"")</f>
        <v/>
      </c>
      <c r="N14">
        <f>ROUND(L14*M14/100,2)</f>
        <v/>
      </c>
      <c r="O14">
        <f>L14-N14</f>
        <v/>
      </c>
      <c r="P14">
        <f>IF(R14="Corsetry",IF(IFERROR((O14/J14),0)&lt;1000,"CC Sales- Corsetry-Wholesale - IGST 5%","CC Sales- Corsetry-Wholesale - IGST 12%"))</f>
        <v/>
      </c>
      <c r="Q14">
        <f>IF(ORDER!O20&gt;0,
 IF(ORDER!$D$1="SGST",
 VLOOKUP(H14,'C:\C-BIA\PurchaseOrder\Week\Master Files\[SGST Master.xlsx]DBF'!$A:$R,18,FALSE),
   IF(ORDER!$D$1="IGST",
   VLOOKUP(H14,'C:\C-BIA\PurchaseOrder\Week\Master Files\[IGST Master.xlsx]DBF'!$A:$R,18,FALSE),
   "Error")),
"")</f>
        <v/>
      </c>
      <c r="R14">
        <f>IF(ORDER!O20&gt;0,
 IF(ORDER!$D$1="SGST",
 VLOOKUP(H14,'C:\C-BIA\PurchaseOrder\Week\Master Files\[SGST Master.xlsx]DBF'!$A:$S,19,FALSE),
   IF(ORDER!$D$1="IGST",
   VLOOKUP(H14,'C:\C-BIA\PurchaseOrder\Week\Master Files\[IGST Master.xlsx]DBF'!$A:$S,19,FALSE),
   "Error")),
"")</f>
        <v/>
      </c>
      <c r="S14">
        <f>IF(ORDER!O20&gt;0,
 IF(ORDER!$D$1="SGST",
 VLOOKUP(H14,'C:\C-BIA\PurchaseOrder\Week\Master Files\[SGST Master.xlsx]DBF'!$A:$T,20,FALSE),
   IF(ORDER!$D$1="IGST",
   VLOOKUP(H14,'C:\C-BIA\PurchaseOrder\Week\Master Files\[IGST Master.xlsx]DBF'!$A:$T,20,FALSE),
   "Error")),
"")</f>
        <v/>
      </c>
      <c r="T14">
        <f>IF(ORDER!O20&gt;0,
 IF(ORDER!$D$1="SGST",
 VLOOKUP(H14,'C:\C-BIA\PurchaseOrder\Week\Master Files\[SGST Master.xlsx]DBF'!$A:$U,21,FALSE),
   IF(ORDER!$D$1="IGST",
   VLOOKUP(H14,'C:\C-BIA\PurchaseOrder\Week\Master Files\[IGST Master.xlsx]DBF'!$A:$U,21,FALSE),
   "Error")),
"")</f>
        <v/>
      </c>
      <c r="U14">
        <f>IF(ORDER!O20&gt;0,
 IF(ORDER!$D$1="SGST",
 VLOOKUP(H14,'C:\C-BIA\PurchaseOrder\Week\Master Files\[SGST Master.xlsx]DBF'!$A:$V,22,FALSE),
   IF(ORDER!$D$1="IGST",
   VLOOKUP(H14,'C:\C-BIA\PurchaseOrder\Week\Master Files\[IGST Master.xlsx]DBF'!$A:$V,22,FALSE),
   "Error")),
"")</f>
        <v/>
      </c>
      <c r="V14">
        <f>IF(ORDER!O20&gt;0,
 IF(ORDER!$D$1="SGST",
 VLOOKUP(H14,'C:\C-BIA\PurchaseOrder\Week\Master Files\[SGST Master.xlsx]DBF'!$A:$W,23,FALSE),
   IF(ORDER!$D$1="IGST",
   VLOOKUP(H14,'C:\C-BIA\PurchaseOrder\Week\Master Files\[IGST Master.xlsx]DBF'!$A:$W,23,FALSE),
   "Error")),
"")</f>
        <v/>
      </c>
      <c r="W14">
        <f>IF(ORDER!O20&gt;0,
 IF(ORDER!$D$1="SGST",
 VLOOKUP(H14,'C:\C-BIA\PurchaseOrder\Week\Master Files\[SGST Master.xlsx]DBF'!$A:$X,24,FALSE),
   IF(ORDER!$D$1="IGST",
   VLOOKUP(H14,'C:\C-BIA\PurchaseOrder\Week\Master Files\[IGST Master.xlsx]DBF'!$A:$X,24,FALSE),
   "Error")),
"")</f>
        <v/>
      </c>
      <c r="X14">
        <f>IF(ORDER!O20&gt;0,
 IF(ORDER!$D$1="SGST",
 VLOOKUP(H14,'C:\C-BIA\PurchaseOrder\Week\Master Files\[SGST Master.xlsx]DBF'!$A:$Y,25,FALSE),
   IF(ORDER!$D$1="IGST",
   VLOOKUP(H14,'C:\C-BIA\PurchaseOrder\Week\Master Files\[IGST Master.xlsx]DBF'!$A:$Y,25,FALSE),
   "Error")),
"")</f>
        <v/>
      </c>
      <c r="Y14">
        <f>+O14</f>
        <v/>
      </c>
      <c r="Z14">
        <f>+J14</f>
        <v/>
      </c>
      <c r="AA14">
        <f>IF(ORDER!O20&gt;0,
 IF(ORDER!$D$1="SGST",
 VLOOKUP(H14,'C:\C-BIA\PurchaseOrder\Week\Master Files\[SGST Master.xlsx]DBF'!$A:$AB,28,FALSE),
   IF(ORDER!$D$1="IGST",
   VLOOKUP(H14,'C:\C-BIA\PurchaseOrder\Week\Master Files\[IGST Master.xlsx]DBF'!$A:$AB,28,FALSE),
   "Error")),
"")</f>
        <v/>
      </c>
      <c r="AB14">
        <f>IF(ORDER!O20&gt;0,
 IF(ORDER!$D$1="SGST",
 VLOOKUP(H14,'C:\C-BIA\PurchaseOrder\Week\Master Files\[SGST Master.xlsx]DBF'!$A:$AC,29,FALSE),
   IF(ORDER!$D$1="IGST",
   VLOOKUP(H14,'C:\C-BIA\PurchaseOrder\Week\Master Files\[IGST Master.xlsx]DBF'!$A:$AC,29,FALSE),
   "Error")),
"")</f>
        <v/>
      </c>
      <c r="AC14">
        <f>ROUND(Y14*AB14/100,2)</f>
        <v/>
      </c>
      <c r="AD14">
        <f>ROUND(SUM(Y14,0)-AC14,2)</f>
        <v/>
      </c>
      <c r="AE14" t="inlineStr"/>
      <c r="AF14" t="inlineStr"/>
      <c r="AG14" t="inlineStr"/>
      <c r="AH14" t="inlineStr"/>
      <c r="AI14" t="inlineStr"/>
      <c r="AJ14" t="inlineStr"/>
      <c r="AK14">
        <f>IF(RIGHT(P14,2)="5%","Output IGST - 5% - Tamilnadu","Output IGST - 12% - Tamilnadu")</f>
        <v/>
      </c>
      <c r="AL14">
        <f>IF(AK14="Output IGST - 12% - TamilNadu",12,5)</f>
        <v/>
      </c>
      <c r="AM14">
        <f>ROUND(SUM(AD14*AL14/100,0),2)</f>
        <v/>
      </c>
      <c r="AN14">
        <f>+AP14</f>
        <v/>
      </c>
      <c r="AO14" t="n">
        <v>0</v>
      </c>
      <c r="AP14">
        <f>+(Y14-AC14)+AM14</f>
        <v/>
      </c>
      <c r="AQ14">
        <f>IF(ORDER!O20&gt;0,
 IF(ORDER!$D$1="SGST",
 VLOOKUP(H14,'C:\C-BIA\PurchaseOrder\Week\Master Files\[SGST Master.xlsx]DBF'!$A:$AR,44,FALSE),
   IF(ORDER!$D$1="IGST",
   VLOOKUP(H14,'C:\C-BIA\PurchaseOrder\Week\Master Files\[IGST Master.xlsx]DBF'!$A:$AR,44,FALSE),
   "Error")),
"")</f>
        <v/>
      </c>
      <c r="AR14">
        <f>B14</f>
        <v/>
      </c>
      <c r="AS14">
        <f>AN14</f>
        <v/>
      </c>
      <c r="AT14">
        <f>CONCATENATE($B$2," ",$C$2," ","QTY",  " ", $Z$2)</f>
        <v/>
      </c>
      <c r="AU14">
        <f>IF(ORDER!O20&gt;0,
 IF(ORDER!$D$1="SGST",
 VLOOKUP(H14,'C:\C-BIA\PurchaseOrder\Week\Master Files\[SGST Master.xlsx]DBF'!$A:$AV,48,FALSE),
   IF(ORDER!$D$1="IGST",
   VLOOKUP(H14,'C:\C-BIA\PurchaseOrder\Week\Master Files\[IGST Master.xlsx]DBF'!$A:$AV,48,FALSE),
   "Error")),
"")</f>
        <v/>
      </c>
      <c r="AV14">
        <f>IF(ORDER!O20&gt;0,
 IF(ORDER!$D$1="SGST",
 VLOOKUP(H14,'C:\C-BIA\PurchaseOrder\Week\Master Files\[SGST Master.xlsx]DBF'!$A:$AW,49,FALSE),
   IF(ORDER!$D$1="IGST",
   VLOOKUP(H14,'C:\C-BIA\PurchaseOrder\Week\Master Files\[IGST Master.xlsx]DBF'!$A:$AW,49,FALSE),
   "Error")),
"")</f>
        <v/>
      </c>
      <c r="AW14">
        <f>IF(ORDER!O20&gt;0,
 IF(ORDER!$D$1="SGST",
 VLOOKUP(H14,'C:\C-BIA\PurchaseOrder\Week\Master Files\[SGST Master.xlsx]DBF'!$A:$AX,50,FALSE),
   IF(ORDER!$D$1="IGST",
   VLOOKUP(H14,'C:\C-BIA\PurchaseOrder\Week\Master Files\[IGST Master.xlsx]DBF'!$A:$AX,50,FALSE),
   "Error")),
"")</f>
        <v/>
      </c>
      <c r="AX14">
        <f>ORDER!B5</f>
        <v/>
      </c>
      <c r="AY14">
        <f>ORDER!L4</f>
        <v/>
      </c>
      <c r="AZ14">
        <f>IF(ORDER!O20&gt;0,
 IF(ORDER!$D$1="SGST",
 VLOOKUP(H14,'C:\C-BIA\PurchaseOrder\Week\Master Files\[SGST Master.xlsx]DBF'!$A:$BA,53,FALSE),
   IF(ORDER!$D$1="IGST",
   VLOOKUP(H14,'C:\C-BIA\PurchaseOrder\Week\Master Files\[IGST Master.xlsx]DBF'!$A:$BA,53,FALSE),
   "Error")),
"")</f>
        <v/>
      </c>
      <c r="BA14">
        <f>IF(ORDER!O20&gt;0,
 IF(ORDER!$D$1="SGST",
 VLOOKUP(H14,'C:\C-BIA\PurchaseOrder\Week\Master Files\[SGST Master.xlsx]DBF'!$A:$BB,54,FALSE),
   IF(ORDER!$D$1="IGST",
   VLOOKUP(H14,'C:\C-BIA\PurchaseOrder\Week\Master Files\[IGST Master.xlsx]DBF'!$A:$BB,54,FALSE),
   "Error")),
"")</f>
        <v/>
      </c>
      <c r="BB14">
        <f>IF(ORDER!O20&gt;0,
 IF(ORDER!$D$1="SGST",
 VLOOKUP(H14,'C:\C-BIA\PurchaseOrder\Week\Master Files\[SGST Master.xlsx]DBF'!$A:$BC,55,FALSE),
   IF(ORDER!$D$1="IGST",
   VLOOKUP(H14,'C:\C-BIA\PurchaseOrder\Week\Master Files\[IGST Master.xlsx]DBF'!$A:$BC,55,FALSE),
   "Error")),
"")</f>
        <v/>
      </c>
      <c r="BC14">
        <f>IF(ORDER!O20&gt;0,
 IF(ORDER!$D$1="SGST",
 VLOOKUP(H14,'C:\C-BIA\PurchaseOrder\Week\Master Files\[SGST Master.xlsx]DBF'!$A:$BD,56,FALSE),
   IF(ORDER!$D$1="IGST",
   VLOOKUP(H14,'C:\C-BIA\PurchaseOrder\Week\Master Files\[IGST Master.xlsx]DBF'!$A:$BD,56,FALSE),
   "Error")),
"")</f>
        <v/>
      </c>
      <c r="BD14">
        <f>IF(ORDER!O20&gt;0,
 IF(ORDER!$D$1="SGST",
 VLOOKUP(H14,'C:\C-BIA\PurchaseOrder\Week\Master Files\[SGST Master.xlsx]DBF'!$A:$BE,57,FALSE),
   IF(ORDER!$D$1="IGST",
   VLOOKUP(H14,'C:\C-BIA\PurchaseOrder\Week\Master Files\[IGST Master.xlsx]DBF'!$A:$BE,57,FALSE),
   "Error")),
"")</f>
        <v/>
      </c>
    </row>
    <row r="15">
      <c r="A15">
        <f>IF(ORDER!O21&gt;0,
 IF(ORDER!$D$1="SGST",
 VLOOKUP(H15,'C:\C-BIA\PurchaseOrder\Week\Master Files\[SGST Master.xlsx]DBF'!$A:$B,2,FALSE),
   IF(ORDER!$D$1="IGST",
   VLOOKUP(H15,'C:\C-BIA\PurchaseOrder\Week\Master Files\[IGST Master.xlsx]DBF'!$A:$B,2,FALSE),
   "Error")),
"Scan=0")</f>
        <v/>
      </c>
      <c r="B15">
        <f>IF(ORDER!O21&gt;0,
 IF(ORDER!$D$1="SGST",
 VLOOKUP(H15,'C:\C-BIA\PurchaseOrder\Week\Master Files\[SGST Master.xlsx]DBF'!$A:$C,3,FALSE),
   IF(ORDER!$D$1="IGST",
   VLOOKUP(H15,'C:\C-BIA\PurchaseOrder\Week\Master Files\[IGST Master.xlsx]DBF'!$A:$C,3,FALSE),
   "Error")),
"")</f>
        <v/>
      </c>
      <c r="C15">
        <f>ORDER!L4</f>
        <v/>
      </c>
      <c r="D15">
        <f>ORDER!A5</f>
        <v/>
      </c>
      <c r="E15" t="n">
        <v>0</v>
      </c>
      <c r="F15">
        <f>ORDER!C5</f>
        <v/>
      </c>
      <c r="G15">
        <f>IF(ORDER!O21&gt;0,
 IF(ORDER!$D$1="SGST",
 VLOOKUP(H15,'C:\C-BIA\PurchaseOrder\Week\Master Files\[SGST Master.xlsx]DBF'!$A:$H,8,FALSE),
   IF(ORDER!$D$1="IGST",
   VLOOKUP(H15,'C:\C-BIA\PurchaseOrder\Week\Master Files\[IGST Master.xlsx]DBF'!$A:$H,8,FALSE),
   "Error")),
"")</f>
        <v/>
      </c>
      <c r="H15">
        <f>ORDER!D21</f>
        <v/>
      </c>
      <c r="I15">
        <f>IF(ORDER!O21&gt;0,
 IF(ORDER!$D$1="SGST",
 VLOOKUP(H15,'C:\C-BIA\PurchaseOrder\Week\Master Files\[SGST Master.xlsx]DBF'!$A:$J,10,FALSE),
   IF(ORDER!$D$1="IGST",
   VLOOKUP(H15,'C:\C-BIA\PurchaseOrder\Week\Master Files\[IGST Master.xlsx]DBF'!$A:$J,10,FALSE),
   "Error")),
"")</f>
        <v/>
      </c>
      <c r="J15">
        <f>SUMIF(ORDER!$D$8:$D$22298,DBF!$H15,ORDER!$G$8:$G$22298)</f>
        <v/>
      </c>
      <c r="K15">
        <f>VLOOKUP($H15,ORDER!D:H,5,FALSE)</f>
        <v/>
      </c>
      <c r="L15">
        <f>ROUND(J15*K15,2)</f>
        <v/>
      </c>
      <c r="M15">
        <f>IF(ORDER!O21&gt;0,
 IF(ORDER!$D$1="SGST",
 VLOOKUP(H15,'C:\C-BIA\PurchaseOrder\Week\Master Files\[SGST Master.xlsx]DBF'!$A:$N,14,FALSE),
   IF(ORDER!$D$1="IGST",
   VLOOKUP(H15,'C:\C-BIA\PurchaseOrder\Week\Master Files\[IGST Master.xlsx]DBF'!$A:$N,14,FALSE),
   "Error")),
"")</f>
        <v/>
      </c>
      <c r="N15">
        <f>ROUND(L15*M15/100,2)</f>
        <v/>
      </c>
      <c r="O15">
        <f>L15-N15</f>
        <v/>
      </c>
      <c r="P15">
        <f>IF(R15="Corsetry",IF(IFERROR((O15/J15),0)&lt;1000,"CC Sales- Corsetry-Wholesale - IGST 5%","CC Sales- Corsetry-Wholesale - IGST 12%"))</f>
        <v/>
      </c>
      <c r="Q15">
        <f>IF(ORDER!O21&gt;0,
 IF(ORDER!$D$1="SGST",
 VLOOKUP(H15,'C:\C-BIA\PurchaseOrder\Week\Master Files\[SGST Master.xlsx]DBF'!$A:$R,18,FALSE),
   IF(ORDER!$D$1="IGST",
   VLOOKUP(H15,'C:\C-BIA\PurchaseOrder\Week\Master Files\[IGST Master.xlsx]DBF'!$A:$R,18,FALSE),
   "Error")),
"")</f>
        <v/>
      </c>
      <c r="R15">
        <f>IF(ORDER!O21&gt;0,
 IF(ORDER!$D$1="SGST",
 VLOOKUP(H15,'C:\C-BIA\PurchaseOrder\Week\Master Files\[SGST Master.xlsx]DBF'!$A:$S,19,FALSE),
   IF(ORDER!$D$1="IGST",
   VLOOKUP(H15,'C:\C-BIA\PurchaseOrder\Week\Master Files\[IGST Master.xlsx]DBF'!$A:$S,19,FALSE),
   "Error")),
"")</f>
        <v/>
      </c>
      <c r="S15">
        <f>IF(ORDER!O21&gt;0,
 IF(ORDER!$D$1="SGST",
 VLOOKUP(H15,'C:\C-BIA\PurchaseOrder\Week\Master Files\[SGST Master.xlsx]DBF'!$A:$T,20,FALSE),
   IF(ORDER!$D$1="IGST",
   VLOOKUP(H15,'C:\C-BIA\PurchaseOrder\Week\Master Files\[IGST Master.xlsx]DBF'!$A:$T,20,FALSE),
   "Error")),
"")</f>
        <v/>
      </c>
      <c r="T15">
        <f>IF(ORDER!O21&gt;0,
 IF(ORDER!$D$1="SGST",
 VLOOKUP(H15,'C:\C-BIA\PurchaseOrder\Week\Master Files\[SGST Master.xlsx]DBF'!$A:$U,21,FALSE),
   IF(ORDER!$D$1="IGST",
   VLOOKUP(H15,'C:\C-BIA\PurchaseOrder\Week\Master Files\[IGST Master.xlsx]DBF'!$A:$U,21,FALSE),
   "Error")),
"")</f>
        <v/>
      </c>
      <c r="U15">
        <f>IF(ORDER!O21&gt;0,
 IF(ORDER!$D$1="SGST",
 VLOOKUP(H15,'C:\C-BIA\PurchaseOrder\Week\Master Files\[SGST Master.xlsx]DBF'!$A:$V,22,FALSE),
   IF(ORDER!$D$1="IGST",
   VLOOKUP(H15,'C:\C-BIA\PurchaseOrder\Week\Master Files\[IGST Master.xlsx]DBF'!$A:$V,22,FALSE),
   "Error")),
"")</f>
        <v/>
      </c>
      <c r="V15">
        <f>IF(ORDER!O21&gt;0,
 IF(ORDER!$D$1="SGST",
 VLOOKUP(H15,'C:\C-BIA\PurchaseOrder\Week\Master Files\[SGST Master.xlsx]DBF'!$A:$W,23,FALSE),
   IF(ORDER!$D$1="IGST",
   VLOOKUP(H15,'C:\C-BIA\PurchaseOrder\Week\Master Files\[IGST Master.xlsx]DBF'!$A:$W,23,FALSE),
   "Error")),
"")</f>
        <v/>
      </c>
      <c r="W15">
        <f>IF(ORDER!O21&gt;0,
 IF(ORDER!$D$1="SGST",
 VLOOKUP(H15,'C:\C-BIA\PurchaseOrder\Week\Master Files\[SGST Master.xlsx]DBF'!$A:$X,24,FALSE),
   IF(ORDER!$D$1="IGST",
   VLOOKUP(H15,'C:\C-BIA\PurchaseOrder\Week\Master Files\[IGST Master.xlsx]DBF'!$A:$X,24,FALSE),
   "Error")),
"")</f>
        <v/>
      </c>
      <c r="X15">
        <f>IF(ORDER!O21&gt;0,
 IF(ORDER!$D$1="SGST",
 VLOOKUP(H15,'C:\C-BIA\PurchaseOrder\Week\Master Files\[SGST Master.xlsx]DBF'!$A:$Y,25,FALSE),
   IF(ORDER!$D$1="IGST",
   VLOOKUP(H15,'C:\C-BIA\PurchaseOrder\Week\Master Files\[IGST Master.xlsx]DBF'!$A:$Y,25,FALSE),
   "Error")),
"")</f>
        <v/>
      </c>
      <c r="Y15">
        <f>+O15</f>
        <v/>
      </c>
      <c r="Z15">
        <f>+J15</f>
        <v/>
      </c>
      <c r="AA15">
        <f>IF(ORDER!O21&gt;0,
 IF(ORDER!$D$1="SGST",
 VLOOKUP(H15,'C:\C-BIA\PurchaseOrder\Week\Master Files\[SGST Master.xlsx]DBF'!$A:$AB,28,FALSE),
   IF(ORDER!$D$1="IGST",
   VLOOKUP(H15,'C:\C-BIA\PurchaseOrder\Week\Master Files\[IGST Master.xlsx]DBF'!$A:$AB,28,FALSE),
   "Error")),
"")</f>
        <v/>
      </c>
      <c r="AB15">
        <f>IF(ORDER!O21&gt;0,
 IF(ORDER!$D$1="SGST",
 VLOOKUP(H15,'C:\C-BIA\PurchaseOrder\Week\Master Files\[SGST Master.xlsx]DBF'!$A:$AC,29,FALSE),
   IF(ORDER!$D$1="IGST",
   VLOOKUP(H15,'C:\C-BIA\PurchaseOrder\Week\Master Files\[IGST Master.xlsx]DBF'!$A:$AC,29,FALSE),
   "Error")),
"")</f>
        <v/>
      </c>
      <c r="AC15">
        <f>ROUND(Y15*AB15/100,2)</f>
        <v/>
      </c>
      <c r="AD15">
        <f>ROUND(SUM(Y15,0)-AC15,2)</f>
        <v/>
      </c>
      <c r="AE15" t="inlineStr"/>
      <c r="AF15" t="inlineStr"/>
      <c r="AG15" t="inlineStr"/>
      <c r="AH15" t="inlineStr"/>
      <c r="AI15" t="inlineStr"/>
      <c r="AJ15" t="inlineStr"/>
      <c r="AK15">
        <f>IF(RIGHT(P15,2)="5%","Output IGST - 5% - Tamilnadu","Output IGST - 12% - Tamilnadu")</f>
        <v/>
      </c>
      <c r="AL15">
        <f>IF(AK15="Output IGST - 12% - TamilNadu",12,5)</f>
        <v/>
      </c>
      <c r="AM15">
        <f>ROUND(SUM(AD15*AL15/100,0),2)</f>
        <v/>
      </c>
      <c r="AN15">
        <f>+AP15</f>
        <v/>
      </c>
      <c r="AO15" t="n">
        <v>0</v>
      </c>
      <c r="AP15">
        <f>+(Y15-AC15)+AM15</f>
        <v/>
      </c>
      <c r="AQ15">
        <f>IF(ORDER!O21&gt;0,
 IF(ORDER!$D$1="SGST",
 VLOOKUP(H15,'C:\C-BIA\PurchaseOrder\Week\Master Files\[SGST Master.xlsx]DBF'!$A:$AR,44,FALSE),
   IF(ORDER!$D$1="IGST",
   VLOOKUP(H15,'C:\C-BIA\PurchaseOrder\Week\Master Files\[IGST Master.xlsx]DBF'!$A:$AR,44,FALSE),
   "Error")),
"")</f>
        <v/>
      </c>
      <c r="AR15">
        <f>B15</f>
        <v/>
      </c>
      <c r="AS15">
        <f>AN15</f>
        <v/>
      </c>
      <c r="AT15">
        <f>CONCATENATE($B$2," ",$C$2," ","QTY",  " ", $Z$2)</f>
        <v/>
      </c>
      <c r="AU15">
        <f>IF(ORDER!O21&gt;0,
 IF(ORDER!$D$1="SGST",
 VLOOKUP(H15,'C:\C-BIA\PurchaseOrder\Week\Master Files\[SGST Master.xlsx]DBF'!$A:$AV,48,FALSE),
   IF(ORDER!$D$1="IGST",
   VLOOKUP(H15,'C:\C-BIA\PurchaseOrder\Week\Master Files\[IGST Master.xlsx]DBF'!$A:$AV,48,FALSE),
   "Error")),
"")</f>
        <v/>
      </c>
      <c r="AV15">
        <f>IF(ORDER!O21&gt;0,
 IF(ORDER!$D$1="SGST",
 VLOOKUP(H15,'C:\C-BIA\PurchaseOrder\Week\Master Files\[SGST Master.xlsx]DBF'!$A:$AW,49,FALSE),
   IF(ORDER!$D$1="IGST",
   VLOOKUP(H15,'C:\C-BIA\PurchaseOrder\Week\Master Files\[IGST Master.xlsx]DBF'!$A:$AW,49,FALSE),
   "Error")),
"")</f>
        <v/>
      </c>
      <c r="AW15">
        <f>IF(ORDER!O21&gt;0,
 IF(ORDER!$D$1="SGST",
 VLOOKUP(H15,'C:\C-BIA\PurchaseOrder\Week\Master Files\[SGST Master.xlsx]DBF'!$A:$AX,50,FALSE),
   IF(ORDER!$D$1="IGST",
   VLOOKUP(H15,'C:\C-BIA\PurchaseOrder\Week\Master Files\[IGST Master.xlsx]DBF'!$A:$AX,50,FALSE),
   "Error")),
"")</f>
        <v/>
      </c>
      <c r="AX15">
        <f>ORDER!B5</f>
        <v/>
      </c>
      <c r="AY15">
        <f>ORDER!L4</f>
        <v/>
      </c>
      <c r="AZ15">
        <f>IF(ORDER!O21&gt;0,
 IF(ORDER!$D$1="SGST",
 VLOOKUP(H15,'C:\C-BIA\PurchaseOrder\Week\Master Files\[SGST Master.xlsx]DBF'!$A:$BA,53,FALSE),
   IF(ORDER!$D$1="IGST",
   VLOOKUP(H15,'C:\C-BIA\PurchaseOrder\Week\Master Files\[IGST Master.xlsx]DBF'!$A:$BA,53,FALSE),
   "Error")),
"")</f>
        <v/>
      </c>
      <c r="BA15">
        <f>IF(ORDER!O21&gt;0,
 IF(ORDER!$D$1="SGST",
 VLOOKUP(H15,'C:\C-BIA\PurchaseOrder\Week\Master Files\[SGST Master.xlsx]DBF'!$A:$BB,54,FALSE),
   IF(ORDER!$D$1="IGST",
   VLOOKUP(H15,'C:\C-BIA\PurchaseOrder\Week\Master Files\[IGST Master.xlsx]DBF'!$A:$BB,54,FALSE),
   "Error")),
"")</f>
        <v/>
      </c>
      <c r="BB15">
        <f>IF(ORDER!O21&gt;0,
 IF(ORDER!$D$1="SGST",
 VLOOKUP(H15,'C:\C-BIA\PurchaseOrder\Week\Master Files\[SGST Master.xlsx]DBF'!$A:$BC,55,FALSE),
   IF(ORDER!$D$1="IGST",
   VLOOKUP(H15,'C:\C-BIA\PurchaseOrder\Week\Master Files\[IGST Master.xlsx]DBF'!$A:$BC,55,FALSE),
   "Error")),
"")</f>
        <v/>
      </c>
      <c r="BC15">
        <f>IF(ORDER!O21&gt;0,
 IF(ORDER!$D$1="SGST",
 VLOOKUP(H15,'C:\C-BIA\PurchaseOrder\Week\Master Files\[SGST Master.xlsx]DBF'!$A:$BD,56,FALSE),
   IF(ORDER!$D$1="IGST",
   VLOOKUP(H15,'C:\C-BIA\PurchaseOrder\Week\Master Files\[IGST Master.xlsx]DBF'!$A:$BD,56,FALSE),
   "Error")),
"")</f>
        <v/>
      </c>
      <c r="BD15">
        <f>IF(ORDER!O21&gt;0,
 IF(ORDER!$D$1="SGST",
 VLOOKUP(H15,'C:\C-BIA\PurchaseOrder\Week\Master Files\[SGST Master.xlsx]DBF'!$A:$BE,57,FALSE),
   IF(ORDER!$D$1="IGST",
   VLOOKUP(H15,'C:\C-BIA\PurchaseOrder\Week\Master Files\[IGST Master.xlsx]DBF'!$A:$BE,57,FALSE),
   "Error")),
"")</f>
        <v/>
      </c>
    </row>
    <row r="16">
      <c r="A16">
        <f>IF(ORDER!O22&gt;0,
 IF(ORDER!$D$1="SGST",
 VLOOKUP(H16,'C:\C-BIA\PurchaseOrder\Week\Master Files\[SGST Master.xlsx]DBF'!$A:$B,2,FALSE),
   IF(ORDER!$D$1="IGST",
   VLOOKUP(H16,'C:\C-BIA\PurchaseOrder\Week\Master Files\[IGST Master.xlsx]DBF'!$A:$B,2,FALSE),
   "Error")),
"Scan=0")</f>
        <v/>
      </c>
      <c r="B16">
        <f>IF(ORDER!O22&gt;0,
 IF(ORDER!$D$1="SGST",
 VLOOKUP(H16,'C:\C-BIA\PurchaseOrder\Week\Master Files\[SGST Master.xlsx]DBF'!$A:$C,3,FALSE),
   IF(ORDER!$D$1="IGST",
   VLOOKUP(H16,'C:\C-BIA\PurchaseOrder\Week\Master Files\[IGST Master.xlsx]DBF'!$A:$C,3,FALSE),
   "Error")),
"")</f>
        <v/>
      </c>
      <c r="C16">
        <f>ORDER!L4</f>
        <v/>
      </c>
      <c r="D16">
        <f>ORDER!A5</f>
        <v/>
      </c>
      <c r="E16" t="n">
        <v>0</v>
      </c>
      <c r="F16">
        <f>ORDER!C5</f>
        <v/>
      </c>
      <c r="G16">
        <f>IF(ORDER!O22&gt;0,
 IF(ORDER!$D$1="SGST",
 VLOOKUP(H16,'C:\C-BIA\PurchaseOrder\Week\Master Files\[SGST Master.xlsx]DBF'!$A:$H,8,FALSE),
   IF(ORDER!$D$1="IGST",
   VLOOKUP(H16,'C:\C-BIA\PurchaseOrder\Week\Master Files\[IGST Master.xlsx]DBF'!$A:$H,8,FALSE),
   "Error")),
"")</f>
        <v/>
      </c>
      <c r="H16">
        <f>ORDER!D22</f>
        <v/>
      </c>
      <c r="I16">
        <f>IF(ORDER!O22&gt;0,
 IF(ORDER!$D$1="SGST",
 VLOOKUP(H16,'C:\C-BIA\PurchaseOrder\Week\Master Files\[SGST Master.xlsx]DBF'!$A:$J,10,FALSE),
   IF(ORDER!$D$1="IGST",
   VLOOKUP(H16,'C:\C-BIA\PurchaseOrder\Week\Master Files\[IGST Master.xlsx]DBF'!$A:$J,10,FALSE),
   "Error")),
"")</f>
        <v/>
      </c>
      <c r="J16">
        <f>SUMIF(ORDER!$D$8:$D$22298,DBF!$H16,ORDER!$G$8:$G$22298)</f>
        <v/>
      </c>
      <c r="K16">
        <f>VLOOKUP($H16,ORDER!D:H,5,FALSE)</f>
        <v/>
      </c>
      <c r="L16">
        <f>ROUND(J16*K16,2)</f>
        <v/>
      </c>
      <c r="M16">
        <f>IF(ORDER!O22&gt;0,
 IF(ORDER!$D$1="SGST",
 VLOOKUP(H16,'C:\C-BIA\PurchaseOrder\Week\Master Files\[SGST Master.xlsx]DBF'!$A:$N,14,FALSE),
   IF(ORDER!$D$1="IGST",
   VLOOKUP(H16,'C:\C-BIA\PurchaseOrder\Week\Master Files\[IGST Master.xlsx]DBF'!$A:$N,14,FALSE),
   "Error")),
"")</f>
        <v/>
      </c>
      <c r="N16">
        <f>ROUND(L16*M16/100,2)</f>
        <v/>
      </c>
      <c r="O16">
        <f>L16-N16</f>
        <v/>
      </c>
      <c r="P16">
        <f>IF(R16="Corsetry",IF(IFERROR((O16/J16),0)&lt;1000,"CC Sales- Corsetry-Wholesale - IGST 5%","CC Sales- Corsetry-Wholesale - IGST 12%"))</f>
        <v/>
      </c>
      <c r="Q16">
        <f>IF(ORDER!O22&gt;0,
 IF(ORDER!$D$1="SGST",
 VLOOKUP(H16,'C:\C-BIA\PurchaseOrder\Week\Master Files\[SGST Master.xlsx]DBF'!$A:$R,18,FALSE),
   IF(ORDER!$D$1="IGST",
   VLOOKUP(H16,'C:\C-BIA\PurchaseOrder\Week\Master Files\[IGST Master.xlsx]DBF'!$A:$R,18,FALSE),
   "Error")),
"")</f>
        <v/>
      </c>
      <c r="R16">
        <f>IF(ORDER!O22&gt;0,
 IF(ORDER!$D$1="SGST",
 VLOOKUP(H16,'C:\C-BIA\PurchaseOrder\Week\Master Files\[SGST Master.xlsx]DBF'!$A:$S,19,FALSE),
   IF(ORDER!$D$1="IGST",
   VLOOKUP(H16,'C:\C-BIA\PurchaseOrder\Week\Master Files\[IGST Master.xlsx]DBF'!$A:$S,19,FALSE),
   "Error")),
"")</f>
        <v/>
      </c>
      <c r="S16">
        <f>IF(ORDER!O22&gt;0,
 IF(ORDER!$D$1="SGST",
 VLOOKUP(H16,'C:\C-BIA\PurchaseOrder\Week\Master Files\[SGST Master.xlsx]DBF'!$A:$T,20,FALSE),
   IF(ORDER!$D$1="IGST",
   VLOOKUP(H16,'C:\C-BIA\PurchaseOrder\Week\Master Files\[IGST Master.xlsx]DBF'!$A:$T,20,FALSE),
   "Error")),
"")</f>
        <v/>
      </c>
      <c r="T16">
        <f>IF(ORDER!O22&gt;0,
 IF(ORDER!$D$1="SGST",
 VLOOKUP(H16,'C:\C-BIA\PurchaseOrder\Week\Master Files\[SGST Master.xlsx]DBF'!$A:$U,21,FALSE),
   IF(ORDER!$D$1="IGST",
   VLOOKUP(H16,'C:\C-BIA\PurchaseOrder\Week\Master Files\[IGST Master.xlsx]DBF'!$A:$U,21,FALSE),
   "Error")),
"")</f>
        <v/>
      </c>
      <c r="U16">
        <f>IF(ORDER!O22&gt;0,
 IF(ORDER!$D$1="SGST",
 VLOOKUP(H16,'C:\C-BIA\PurchaseOrder\Week\Master Files\[SGST Master.xlsx]DBF'!$A:$V,22,FALSE),
   IF(ORDER!$D$1="IGST",
   VLOOKUP(H16,'C:\C-BIA\PurchaseOrder\Week\Master Files\[IGST Master.xlsx]DBF'!$A:$V,22,FALSE),
   "Error")),
"")</f>
        <v/>
      </c>
      <c r="V16">
        <f>IF(ORDER!O22&gt;0,
 IF(ORDER!$D$1="SGST",
 VLOOKUP(H16,'C:\C-BIA\PurchaseOrder\Week\Master Files\[SGST Master.xlsx]DBF'!$A:$W,23,FALSE),
   IF(ORDER!$D$1="IGST",
   VLOOKUP(H16,'C:\C-BIA\PurchaseOrder\Week\Master Files\[IGST Master.xlsx]DBF'!$A:$W,23,FALSE),
   "Error")),
"")</f>
        <v/>
      </c>
      <c r="W16">
        <f>IF(ORDER!O22&gt;0,
 IF(ORDER!$D$1="SGST",
 VLOOKUP(H16,'C:\C-BIA\PurchaseOrder\Week\Master Files\[SGST Master.xlsx]DBF'!$A:$X,24,FALSE),
   IF(ORDER!$D$1="IGST",
   VLOOKUP(H16,'C:\C-BIA\PurchaseOrder\Week\Master Files\[IGST Master.xlsx]DBF'!$A:$X,24,FALSE),
   "Error")),
"")</f>
        <v/>
      </c>
      <c r="X16">
        <f>IF(ORDER!O22&gt;0,
 IF(ORDER!$D$1="SGST",
 VLOOKUP(H16,'C:\C-BIA\PurchaseOrder\Week\Master Files\[SGST Master.xlsx]DBF'!$A:$Y,25,FALSE),
   IF(ORDER!$D$1="IGST",
   VLOOKUP(H16,'C:\C-BIA\PurchaseOrder\Week\Master Files\[IGST Master.xlsx]DBF'!$A:$Y,25,FALSE),
   "Error")),
"")</f>
        <v/>
      </c>
      <c r="Y16">
        <f>+O16</f>
        <v/>
      </c>
      <c r="Z16">
        <f>+J16</f>
        <v/>
      </c>
      <c r="AA16">
        <f>IF(ORDER!O22&gt;0,
 IF(ORDER!$D$1="SGST",
 VLOOKUP(H16,'C:\C-BIA\PurchaseOrder\Week\Master Files\[SGST Master.xlsx]DBF'!$A:$AB,28,FALSE),
   IF(ORDER!$D$1="IGST",
   VLOOKUP(H16,'C:\C-BIA\PurchaseOrder\Week\Master Files\[IGST Master.xlsx]DBF'!$A:$AB,28,FALSE),
   "Error")),
"")</f>
        <v/>
      </c>
      <c r="AB16">
        <f>IF(ORDER!O22&gt;0,
 IF(ORDER!$D$1="SGST",
 VLOOKUP(H16,'C:\C-BIA\PurchaseOrder\Week\Master Files\[SGST Master.xlsx]DBF'!$A:$AC,29,FALSE),
   IF(ORDER!$D$1="IGST",
   VLOOKUP(H16,'C:\C-BIA\PurchaseOrder\Week\Master Files\[IGST Master.xlsx]DBF'!$A:$AC,29,FALSE),
   "Error")),
"")</f>
        <v/>
      </c>
      <c r="AC16">
        <f>ROUND(Y16*AB16/100,2)</f>
        <v/>
      </c>
      <c r="AD16">
        <f>ROUND(SUM(Y16,0)-AC16,2)</f>
        <v/>
      </c>
      <c r="AE16" t="inlineStr"/>
      <c r="AF16" t="inlineStr"/>
      <c r="AG16" t="inlineStr"/>
      <c r="AH16" t="inlineStr"/>
      <c r="AI16" t="inlineStr"/>
      <c r="AJ16" t="inlineStr"/>
      <c r="AK16">
        <f>IF(RIGHT(P16,2)="5%","Output IGST - 5% - Tamilnadu","Output IGST - 12% - Tamilnadu")</f>
        <v/>
      </c>
      <c r="AL16">
        <f>IF(AK16="Output IGST - 12% - TamilNadu",12,5)</f>
        <v/>
      </c>
      <c r="AM16">
        <f>ROUND(SUM(AD16*AL16/100,0),2)</f>
        <v/>
      </c>
      <c r="AN16">
        <f>+AP16</f>
        <v/>
      </c>
      <c r="AO16" t="n">
        <v>0</v>
      </c>
      <c r="AP16">
        <f>+(Y16-AC16)+AM16</f>
        <v/>
      </c>
      <c r="AQ16">
        <f>IF(ORDER!O22&gt;0,
 IF(ORDER!$D$1="SGST",
 VLOOKUP(H16,'C:\C-BIA\PurchaseOrder\Week\Master Files\[SGST Master.xlsx]DBF'!$A:$AR,44,FALSE),
   IF(ORDER!$D$1="IGST",
   VLOOKUP(H16,'C:\C-BIA\PurchaseOrder\Week\Master Files\[IGST Master.xlsx]DBF'!$A:$AR,44,FALSE),
   "Error")),
"")</f>
        <v/>
      </c>
      <c r="AR16">
        <f>B16</f>
        <v/>
      </c>
      <c r="AS16">
        <f>AN16</f>
        <v/>
      </c>
      <c r="AT16">
        <f>CONCATENATE($B$2," ",$C$2," ","QTY",  " ", $Z$2)</f>
        <v/>
      </c>
      <c r="AU16">
        <f>IF(ORDER!O22&gt;0,
 IF(ORDER!$D$1="SGST",
 VLOOKUP(H16,'C:\C-BIA\PurchaseOrder\Week\Master Files\[SGST Master.xlsx]DBF'!$A:$AV,48,FALSE),
   IF(ORDER!$D$1="IGST",
   VLOOKUP(H16,'C:\C-BIA\PurchaseOrder\Week\Master Files\[IGST Master.xlsx]DBF'!$A:$AV,48,FALSE),
   "Error")),
"")</f>
        <v/>
      </c>
      <c r="AV16">
        <f>IF(ORDER!O22&gt;0,
 IF(ORDER!$D$1="SGST",
 VLOOKUP(H16,'C:\C-BIA\PurchaseOrder\Week\Master Files\[SGST Master.xlsx]DBF'!$A:$AW,49,FALSE),
   IF(ORDER!$D$1="IGST",
   VLOOKUP(H16,'C:\C-BIA\PurchaseOrder\Week\Master Files\[IGST Master.xlsx]DBF'!$A:$AW,49,FALSE),
   "Error")),
"")</f>
        <v/>
      </c>
      <c r="AW16">
        <f>IF(ORDER!O22&gt;0,
 IF(ORDER!$D$1="SGST",
 VLOOKUP(H16,'C:\C-BIA\PurchaseOrder\Week\Master Files\[SGST Master.xlsx]DBF'!$A:$AX,50,FALSE),
   IF(ORDER!$D$1="IGST",
   VLOOKUP(H16,'C:\C-BIA\PurchaseOrder\Week\Master Files\[IGST Master.xlsx]DBF'!$A:$AX,50,FALSE),
   "Error")),
"")</f>
        <v/>
      </c>
      <c r="AX16">
        <f>ORDER!B5</f>
        <v/>
      </c>
      <c r="AY16">
        <f>ORDER!L4</f>
        <v/>
      </c>
      <c r="AZ16">
        <f>IF(ORDER!O22&gt;0,
 IF(ORDER!$D$1="SGST",
 VLOOKUP(H16,'C:\C-BIA\PurchaseOrder\Week\Master Files\[SGST Master.xlsx]DBF'!$A:$BA,53,FALSE),
   IF(ORDER!$D$1="IGST",
   VLOOKUP(H16,'C:\C-BIA\PurchaseOrder\Week\Master Files\[IGST Master.xlsx]DBF'!$A:$BA,53,FALSE),
   "Error")),
"")</f>
        <v/>
      </c>
      <c r="BA16">
        <f>IF(ORDER!O22&gt;0,
 IF(ORDER!$D$1="SGST",
 VLOOKUP(H16,'C:\C-BIA\PurchaseOrder\Week\Master Files\[SGST Master.xlsx]DBF'!$A:$BB,54,FALSE),
   IF(ORDER!$D$1="IGST",
   VLOOKUP(H16,'C:\C-BIA\PurchaseOrder\Week\Master Files\[IGST Master.xlsx]DBF'!$A:$BB,54,FALSE),
   "Error")),
"")</f>
        <v/>
      </c>
      <c r="BB16">
        <f>IF(ORDER!O22&gt;0,
 IF(ORDER!$D$1="SGST",
 VLOOKUP(H16,'C:\C-BIA\PurchaseOrder\Week\Master Files\[SGST Master.xlsx]DBF'!$A:$BC,55,FALSE),
   IF(ORDER!$D$1="IGST",
   VLOOKUP(H16,'C:\C-BIA\PurchaseOrder\Week\Master Files\[IGST Master.xlsx]DBF'!$A:$BC,55,FALSE),
   "Error")),
"")</f>
        <v/>
      </c>
      <c r="BC16">
        <f>IF(ORDER!O22&gt;0,
 IF(ORDER!$D$1="SGST",
 VLOOKUP(H16,'C:\C-BIA\PurchaseOrder\Week\Master Files\[SGST Master.xlsx]DBF'!$A:$BD,56,FALSE),
   IF(ORDER!$D$1="IGST",
   VLOOKUP(H16,'C:\C-BIA\PurchaseOrder\Week\Master Files\[IGST Master.xlsx]DBF'!$A:$BD,56,FALSE),
   "Error")),
"")</f>
        <v/>
      </c>
      <c r="BD16">
        <f>IF(ORDER!O22&gt;0,
 IF(ORDER!$D$1="SGST",
 VLOOKUP(H16,'C:\C-BIA\PurchaseOrder\Week\Master Files\[SGST Master.xlsx]DBF'!$A:$BE,57,FALSE),
   IF(ORDER!$D$1="IGST",
   VLOOKUP(H16,'C:\C-BIA\PurchaseOrder\Week\Master Files\[IGST Master.xlsx]DBF'!$A:$BE,57,FALSE),
   "Error")),
"")</f>
        <v/>
      </c>
    </row>
    <row r="17">
      <c r="A17">
        <f>IF(ORDER!O23&gt;0,
 IF(ORDER!$D$1="SGST",
 VLOOKUP(H17,'C:\C-BIA\PurchaseOrder\Week\Master Files\[SGST Master.xlsx]DBF'!$A:$B,2,FALSE),
   IF(ORDER!$D$1="IGST",
   VLOOKUP(H17,'C:\C-BIA\PurchaseOrder\Week\Master Files\[IGST Master.xlsx]DBF'!$A:$B,2,FALSE),
   "Error")),
"Scan=0")</f>
        <v/>
      </c>
      <c r="B17">
        <f>IF(ORDER!O23&gt;0,
 IF(ORDER!$D$1="SGST",
 VLOOKUP(H17,'C:\C-BIA\PurchaseOrder\Week\Master Files\[SGST Master.xlsx]DBF'!$A:$C,3,FALSE),
   IF(ORDER!$D$1="IGST",
   VLOOKUP(H17,'C:\C-BIA\PurchaseOrder\Week\Master Files\[IGST Master.xlsx]DBF'!$A:$C,3,FALSE),
   "Error")),
"")</f>
        <v/>
      </c>
      <c r="C17">
        <f>ORDER!L4</f>
        <v/>
      </c>
      <c r="D17">
        <f>ORDER!A5</f>
        <v/>
      </c>
      <c r="E17" t="n">
        <v>0</v>
      </c>
      <c r="F17">
        <f>ORDER!C5</f>
        <v/>
      </c>
      <c r="G17">
        <f>IF(ORDER!O23&gt;0,
 IF(ORDER!$D$1="SGST",
 VLOOKUP(H17,'C:\C-BIA\PurchaseOrder\Week\Master Files\[SGST Master.xlsx]DBF'!$A:$H,8,FALSE),
   IF(ORDER!$D$1="IGST",
   VLOOKUP(H17,'C:\C-BIA\PurchaseOrder\Week\Master Files\[IGST Master.xlsx]DBF'!$A:$H,8,FALSE),
   "Error")),
"")</f>
        <v/>
      </c>
      <c r="H17">
        <f>ORDER!D23</f>
        <v/>
      </c>
      <c r="I17">
        <f>IF(ORDER!O23&gt;0,
 IF(ORDER!$D$1="SGST",
 VLOOKUP(H17,'C:\C-BIA\PurchaseOrder\Week\Master Files\[SGST Master.xlsx]DBF'!$A:$J,10,FALSE),
   IF(ORDER!$D$1="IGST",
   VLOOKUP(H17,'C:\C-BIA\PurchaseOrder\Week\Master Files\[IGST Master.xlsx]DBF'!$A:$J,10,FALSE),
   "Error")),
"")</f>
        <v/>
      </c>
      <c r="J17">
        <f>SUMIF(ORDER!$D$8:$D$22298,DBF!$H17,ORDER!$G$8:$G$22298)</f>
        <v/>
      </c>
      <c r="K17">
        <f>VLOOKUP($H17,ORDER!D:H,5,FALSE)</f>
        <v/>
      </c>
      <c r="L17">
        <f>ROUND(J17*K17,2)</f>
        <v/>
      </c>
      <c r="M17">
        <f>IF(ORDER!O23&gt;0,
 IF(ORDER!$D$1="SGST",
 VLOOKUP(H17,'C:\C-BIA\PurchaseOrder\Week\Master Files\[SGST Master.xlsx]DBF'!$A:$N,14,FALSE),
   IF(ORDER!$D$1="IGST",
   VLOOKUP(H17,'C:\C-BIA\PurchaseOrder\Week\Master Files\[IGST Master.xlsx]DBF'!$A:$N,14,FALSE),
   "Error")),
"")</f>
        <v/>
      </c>
      <c r="N17">
        <f>ROUND(L17*M17/100,2)</f>
        <v/>
      </c>
      <c r="O17">
        <f>L17-N17</f>
        <v/>
      </c>
      <c r="P17">
        <f>IF(R17="Corsetry",IF(IFERROR((O17/J17),0)&lt;1000,"CC Sales- Corsetry-Wholesale - IGST 5%","CC Sales- Corsetry-Wholesale - IGST 12%"))</f>
        <v/>
      </c>
      <c r="Q17">
        <f>IF(ORDER!O23&gt;0,
 IF(ORDER!$D$1="SGST",
 VLOOKUP(H17,'C:\C-BIA\PurchaseOrder\Week\Master Files\[SGST Master.xlsx]DBF'!$A:$R,18,FALSE),
   IF(ORDER!$D$1="IGST",
   VLOOKUP(H17,'C:\C-BIA\PurchaseOrder\Week\Master Files\[IGST Master.xlsx]DBF'!$A:$R,18,FALSE),
   "Error")),
"")</f>
        <v/>
      </c>
      <c r="R17">
        <f>IF(ORDER!O23&gt;0,
 IF(ORDER!$D$1="SGST",
 VLOOKUP(H17,'C:\C-BIA\PurchaseOrder\Week\Master Files\[SGST Master.xlsx]DBF'!$A:$S,19,FALSE),
   IF(ORDER!$D$1="IGST",
   VLOOKUP(H17,'C:\C-BIA\PurchaseOrder\Week\Master Files\[IGST Master.xlsx]DBF'!$A:$S,19,FALSE),
   "Error")),
"")</f>
        <v/>
      </c>
      <c r="S17">
        <f>IF(ORDER!O23&gt;0,
 IF(ORDER!$D$1="SGST",
 VLOOKUP(H17,'C:\C-BIA\PurchaseOrder\Week\Master Files\[SGST Master.xlsx]DBF'!$A:$T,20,FALSE),
   IF(ORDER!$D$1="IGST",
   VLOOKUP(H17,'C:\C-BIA\PurchaseOrder\Week\Master Files\[IGST Master.xlsx]DBF'!$A:$T,20,FALSE),
   "Error")),
"")</f>
        <v/>
      </c>
      <c r="T17">
        <f>IF(ORDER!O23&gt;0,
 IF(ORDER!$D$1="SGST",
 VLOOKUP(H17,'C:\C-BIA\PurchaseOrder\Week\Master Files\[SGST Master.xlsx]DBF'!$A:$U,21,FALSE),
   IF(ORDER!$D$1="IGST",
   VLOOKUP(H17,'C:\C-BIA\PurchaseOrder\Week\Master Files\[IGST Master.xlsx]DBF'!$A:$U,21,FALSE),
   "Error")),
"")</f>
        <v/>
      </c>
      <c r="U17">
        <f>IF(ORDER!O23&gt;0,
 IF(ORDER!$D$1="SGST",
 VLOOKUP(H17,'C:\C-BIA\PurchaseOrder\Week\Master Files\[SGST Master.xlsx]DBF'!$A:$V,22,FALSE),
   IF(ORDER!$D$1="IGST",
   VLOOKUP(H17,'C:\C-BIA\PurchaseOrder\Week\Master Files\[IGST Master.xlsx]DBF'!$A:$V,22,FALSE),
   "Error")),
"")</f>
        <v/>
      </c>
      <c r="V17">
        <f>IF(ORDER!O23&gt;0,
 IF(ORDER!$D$1="SGST",
 VLOOKUP(H17,'C:\C-BIA\PurchaseOrder\Week\Master Files\[SGST Master.xlsx]DBF'!$A:$W,23,FALSE),
   IF(ORDER!$D$1="IGST",
   VLOOKUP(H17,'C:\C-BIA\PurchaseOrder\Week\Master Files\[IGST Master.xlsx]DBF'!$A:$W,23,FALSE),
   "Error")),
"")</f>
        <v/>
      </c>
      <c r="W17">
        <f>IF(ORDER!O23&gt;0,
 IF(ORDER!$D$1="SGST",
 VLOOKUP(H17,'C:\C-BIA\PurchaseOrder\Week\Master Files\[SGST Master.xlsx]DBF'!$A:$X,24,FALSE),
   IF(ORDER!$D$1="IGST",
   VLOOKUP(H17,'C:\C-BIA\PurchaseOrder\Week\Master Files\[IGST Master.xlsx]DBF'!$A:$X,24,FALSE),
   "Error")),
"")</f>
        <v/>
      </c>
      <c r="X17">
        <f>IF(ORDER!O23&gt;0,
 IF(ORDER!$D$1="SGST",
 VLOOKUP(H17,'C:\C-BIA\PurchaseOrder\Week\Master Files\[SGST Master.xlsx]DBF'!$A:$Y,25,FALSE),
   IF(ORDER!$D$1="IGST",
   VLOOKUP(H17,'C:\C-BIA\PurchaseOrder\Week\Master Files\[IGST Master.xlsx]DBF'!$A:$Y,25,FALSE),
   "Error")),
"")</f>
        <v/>
      </c>
      <c r="Y17">
        <f>+O17</f>
        <v/>
      </c>
      <c r="Z17">
        <f>+J17</f>
        <v/>
      </c>
      <c r="AA17">
        <f>IF(ORDER!O23&gt;0,
 IF(ORDER!$D$1="SGST",
 VLOOKUP(H17,'C:\C-BIA\PurchaseOrder\Week\Master Files\[SGST Master.xlsx]DBF'!$A:$AB,28,FALSE),
   IF(ORDER!$D$1="IGST",
   VLOOKUP(H17,'C:\C-BIA\PurchaseOrder\Week\Master Files\[IGST Master.xlsx]DBF'!$A:$AB,28,FALSE),
   "Error")),
"")</f>
        <v/>
      </c>
      <c r="AB17">
        <f>IF(ORDER!O23&gt;0,
 IF(ORDER!$D$1="SGST",
 VLOOKUP(H17,'C:\C-BIA\PurchaseOrder\Week\Master Files\[SGST Master.xlsx]DBF'!$A:$AC,29,FALSE),
   IF(ORDER!$D$1="IGST",
   VLOOKUP(H17,'C:\C-BIA\PurchaseOrder\Week\Master Files\[IGST Master.xlsx]DBF'!$A:$AC,29,FALSE),
   "Error")),
"")</f>
        <v/>
      </c>
      <c r="AC17">
        <f>ROUND(Y17*AB17/100,2)</f>
        <v/>
      </c>
      <c r="AD17">
        <f>ROUND(SUM(Y17,0)-AC17,2)</f>
        <v/>
      </c>
      <c r="AE17" t="inlineStr"/>
      <c r="AF17" t="inlineStr"/>
      <c r="AG17" t="inlineStr"/>
      <c r="AH17" t="inlineStr"/>
      <c r="AI17" t="inlineStr"/>
      <c r="AJ17" t="inlineStr"/>
      <c r="AK17">
        <f>IF(RIGHT(P17,2)="5%","Output IGST - 5% - Tamilnadu","Output IGST - 12% - Tamilnadu")</f>
        <v/>
      </c>
      <c r="AL17">
        <f>IF(AK17="Output IGST - 12% - TamilNadu",12,5)</f>
        <v/>
      </c>
      <c r="AM17">
        <f>ROUND(SUM(AD17*AL17/100,0),2)</f>
        <v/>
      </c>
      <c r="AN17">
        <f>+AP17</f>
        <v/>
      </c>
      <c r="AO17" t="n">
        <v>0</v>
      </c>
      <c r="AP17">
        <f>+(Y17-AC17)+AM17</f>
        <v/>
      </c>
      <c r="AQ17">
        <f>IF(ORDER!O23&gt;0,
 IF(ORDER!$D$1="SGST",
 VLOOKUP(H17,'C:\C-BIA\PurchaseOrder\Week\Master Files\[SGST Master.xlsx]DBF'!$A:$AR,44,FALSE),
   IF(ORDER!$D$1="IGST",
   VLOOKUP(H17,'C:\C-BIA\PurchaseOrder\Week\Master Files\[IGST Master.xlsx]DBF'!$A:$AR,44,FALSE),
   "Error")),
"")</f>
        <v/>
      </c>
      <c r="AR17">
        <f>B17</f>
        <v/>
      </c>
      <c r="AS17">
        <f>AN17</f>
        <v/>
      </c>
      <c r="AT17">
        <f>CONCATENATE($B$2," ",$C$2," ","QTY",  " ", $Z$2)</f>
        <v/>
      </c>
      <c r="AU17">
        <f>IF(ORDER!O23&gt;0,
 IF(ORDER!$D$1="SGST",
 VLOOKUP(H17,'C:\C-BIA\PurchaseOrder\Week\Master Files\[SGST Master.xlsx]DBF'!$A:$AV,48,FALSE),
   IF(ORDER!$D$1="IGST",
   VLOOKUP(H17,'C:\C-BIA\PurchaseOrder\Week\Master Files\[IGST Master.xlsx]DBF'!$A:$AV,48,FALSE),
   "Error")),
"")</f>
        <v/>
      </c>
      <c r="AV17">
        <f>IF(ORDER!O23&gt;0,
 IF(ORDER!$D$1="SGST",
 VLOOKUP(H17,'C:\C-BIA\PurchaseOrder\Week\Master Files\[SGST Master.xlsx]DBF'!$A:$AW,49,FALSE),
   IF(ORDER!$D$1="IGST",
   VLOOKUP(H17,'C:\C-BIA\PurchaseOrder\Week\Master Files\[IGST Master.xlsx]DBF'!$A:$AW,49,FALSE),
   "Error")),
"")</f>
        <v/>
      </c>
      <c r="AW17">
        <f>IF(ORDER!O23&gt;0,
 IF(ORDER!$D$1="SGST",
 VLOOKUP(H17,'C:\C-BIA\PurchaseOrder\Week\Master Files\[SGST Master.xlsx]DBF'!$A:$AX,50,FALSE),
   IF(ORDER!$D$1="IGST",
   VLOOKUP(H17,'C:\C-BIA\PurchaseOrder\Week\Master Files\[IGST Master.xlsx]DBF'!$A:$AX,50,FALSE),
   "Error")),
"")</f>
        <v/>
      </c>
      <c r="AX17">
        <f>ORDER!B5</f>
        <v/>
      </c>
      <c r="AY17">
        <f>ORDER!L4</f>
        <v/>
      </c>
      <c r="AZ17">
        <f>IF(ORDER!O23&gt;0,
 IF(ORDER!$D$1="SGST",
 VLOOKUP(H17,'C:\C-BIA\PurchaseOrder\Week\Master Files\[SGST Master.xlsx]DBF'!$A:$BA,53,FALSE),
   IF(ORDER!$D$1="IGST",
   VLOOKUP(H17,'C:\C-BIA\PurchaseOrder\Week\Master Files\[IGST Master.xlsx]DBF'!$A:$BA,53,FALSE),
   "Error")),
"")</f>
        <v/>
      </c>
      <c r="BA17">
        <f>IF(ORDER!O23&gt;0,
 IF(ORDER!$D$1="SGST",
 VLOOKUP(H17,'C:\C-BIA\PurchaseOrder\Week\Master Files\[SGST Master.xlsx]DBF'!$A:$BB,54,FALSE),
   IF(ORDER!$D$1="IGST",
   VLOOKUP(H17,'C:\C-BIA\PurchaseOrder\Week\Master Files\[IGST Master.xlsx]DBF'!$A:$BB,54,FALSE),
   "Error")),
"")</f>
        <v/>
      </c>
      <c r="BB17">
        <f>IF(ORDER!O23&gt;0,
 IF(ORDER!$D$1="SGST",
 VLOOKUP(H17,'C:\C-BIA\PurchaseOrder\Week\Master Files\[SGST Master.xlsx]DBF'!$A:$BC,55,FALSE),
   IF(ORDER!$D$1="IGST",
   VLOOKUP(H17,'C:\C-BIA\PurchaseOrder\Week\Master Files\[IGST Master.xlsx]DBF'!$A:$BC,55,FALSE),
   "Error")),
"")</f>
        <v/>
      </c>
      <c r="BC17">
        <f>IF(ORDER!O23&gt;0,
 IF(ORDER!$D$1="SGST",
 VLOOKUP(H17,'C:\C-BIA\PurchaseOrder\Week\Master Files\[SGST Master.xlsx]DBF'!$A:$BD,56,FALSE),
   IF(ORDER!$D$1="IGST",
   VLOOKUP(H17,'C:\C-BIA\PurchaseOrder\Week\Master Files\[IGST Master.xlsx]DBF'!$A:$BD,56,FALSE),
   "Error")),
"")</f>
        <v/>
      </c>
      <c r="BD17">
        <f>IF(ORDER!O23&gt;0,
 IF(ORDER!$D$1="SGST",
 VLOOKUP(H17,'C:\C-BIA\PurchaseOrder\Week\Master Files\[SGST Master.xlsx]DBF'!$A:$BE,57,FALSE),
   IF(ORDER!$D$1="IGST",
   VLOOKUP(H17,'C:\C-BIA\PurchaseOrder\Week\Master Files\[IGST Master.xlsx]DBF'!$A:$BE,57,FALSE),
   "Error")),
"")</f>
        <v/>
      </c>
    </row>
    <row r="18">
      <c r="A18">
        <f>IF(ORDER!O24&gt;0,
 IF(ORDER!$D$1="SGST",
 VLOOKUP(H18,'C:\C-BIA\PurchaseOrder\Week\Master Files\[SGST Master.xlsx]DBF'!$A:$B,2,FALSE),
   IF(ORDER!$D$1="IGST",
   VLOOKUP(H18,'C:\C-BIA\PurchaseOrder\Week\Master Files\[IGST Master.xlsx]DBF'!$A:$B,2,FALSE),
   "Error")),
"Scan=0")</f>
        <v/>
      </c>
      <c r="B18">
        <f>IF(ORDER!O24&gt;0,
 IF(ORDER!$D$1="SGST",
 VLOOKUP(H18,'C:\C-BIA\PurchaseOrder\Week\Master Files\[SGST Master.xlsx]DBF'!$A:$C,3,FALSE),
   IF(ORDER!$D$1="IGST",
   VLOOKUP(H18,'C:\C-BIA\PurchaseOrder\Week\Master Files\[IGST Master.xlsx]DBF'!$A:$C,3,FALSE),
   "Error")),
"")</f>
        <v/>
      </c>
      <c r="C18">
        <f>ORDER!L4</f>
        <v/>
      </c>
      <c r="D18">
        <f>ORDER!A5</f>
        <v/>
      </c>
      <c r="E18" t="n">
        <v>0</v>
      </c>
      <c r="F18">
        <f>ORDER!C5</f>
        <v/>
      </c>
      <c r="G18">
        <f>IF(ORDER!O24&gt;0,
 IF(ORDER!$D$1="SGST",
 VLOOKUP(H18,'C:\C-BIA\PurchaseOrder\Week\Master Files\[SGST Master.xlsx]DBF'!$A:$H,8,FALSE),
   IF(ORDER!$D$1="IGST",
   VLOOKUP(H18,'C:\C-BIA\PurchaseOrder\Week\Master Files\[IGST Master.xlsx]DBF'!$A:$H,8,FALSE),
   "Error")),
"")</f>
        <v/>
      </c>
      <c r="H18">
        <f>ORDER!D24</f>
        <v/>
      </c>
      <c r="I18">
        <f>IF(ORDER!O24&gt;0,
 IF(ORDER!$D$1="SGST",
 VLOOKUP(H18,'C:\C-BIA\PurchaseOrder\Week\Master Files\[SGST Master.xlsx]DBF'!$A:$J,10,FALSE),
   IF(ORDER!$D$1="IGST",
   VLOOKUP(H18,'C:\C-BIA\PurchaseOrder\Week\Master Files\[IGST Master.xlsx]DBF'!$A:$J,10,FALSE),
   "Error")),
"")</f>
        <v/>
      </c>
      <c r="J18">
        <f>SUMIF(ORDER!$D$8:$D$22298,DBF!$H18,ORDER!$G$8:$G$22298)</f>
        <v/>
      </c>
      <c r="K18">
        <f>VLOOKUP($H18,ORDER!D:H,5,FALSE)</f>
        <v/>
      </c>
      <c r="L18">
        <f>ROUND(J18*K18,2)</f>
        <v/>
      </c>
      <c r="M18">
        <f>IF(ORDER!O24&gt;0,
 IF(ORDER!$D$1="SGST",
 VLOOKUP(H18,'C:\C-BIA\PurchaseOrder\Week\Master Files\[SGST Master.xlsx]DBF'!$A:$N,14,FALSE),
   IF(ORDER!$D$1="IGST",
   VLOOKUP(H18,'C:\C-BIA\PurchaseOrder\Week\Master Files\[IGST Master.xlsx]DBF'!$A:$N,14,FALSE),
   "Error")),
"")</f>
        <v/>
      </c>
      <c r="N18">
        <f>ROUND(L18*M18/100,2)</f>
        <v/>
      </c>
      <c r="O18">
        <f>L18-N18</f>
        <v/>
      </c>
      <c r="P18">
        <f>IF(R18="Corsetry",IF(IFERROR((O18/J18),0)&lt;1000,"CC Sales- Corsetry-Wholesale - IGST 5%","CC Sales- Corsetry-Wholesale - IGST 12%"))</f>
        <v/>
      </c>
      <c r="Q18">
        <f>IF(ORDER!O24&gt;0,
 IF(ORDER!$D$1="SGST",
 VLOOKUP(H18,'C:\C-BIA\PurchaseOrder\Week\Master Files\[SGST Master.xlsx]DBF'!$A:$R,18,FALSE),
   IF(ORDER!$D$1="IGST",
   VLOOKUP(H18,'C:\C-BIA\PurchaseOrder\Week\Master Files\[IGST Master.xlsx]DBF'!$A:$R,18,FALSE),
   "Error")),
"")</f>
        <v/>
      </c>
      <c r="R18">
        <f>IF(ORDER!O24&gt;0,
 IF(ORDER!$D$1="SGST",
 VLOOKUP(H18,'C:\C-BIA\PurchaseOrder\Week\Master Files\[SGST Master.xlsx]DBF'!$A:$S,19,FALSE),
   IF(ORDER!$D$1="IGST",
   VLOOKUP(H18,'C:\C-BIA\PurchaseOrder\Week\Master Files\[IGST Master.xlsx]DBF'!$A:$S,19,FALSE),
   "Error")),
"")</f>
        <v/>
      </c>
      <c r="S18">
        <f>IF(ORDER!O24&gt;0,
 IF(ORDER!$D$1="SGST",
 VLOOKUP(H18,'C:\C-BIA\PurchaseOrder\Week\Master Files\[SGST Master.xlsx]DBF'!$A:$T,20,FALSE),
   IF(ORDER!$D$1="IGST",
   VLOOKUP(H18,'C:\C-BIA\PurchaseOrder\Week\Master Files\[IGST Master.xlsx]DBF'!$A:$T,20,FALSE),
   "Error")),
"")</f>
        <v/>
      </c>
      <c r="T18">
        <f>IF(ORDER!O24&gt;0,
 IF(ORDER!$D$1="SGST",
 VLOOKUP(H18,'C:\C-BIA\PurchaseOrder\Week\Master Files\[SGST Master.xlsx]DBF'!$A:$U,21,FALSE),
   IF(ORDER!$D$1="IGST",
   VLOOKUP(H18,'C:\C-BIA\PurchaseOrder\Week\Master Files\[IGST Master.xlsx]DBF'!$A:$U,21,FALSE),
   "Error")),
"")</f>
        <v/>
      </c>
      <c r="U18">
        <f>IF(ORDER!O24&gt;0,
 IF(ORDER!$D$1="SGST",
 VLOOKUP(H18,'C:\C-BIA\PurchaseOrder\Week\Master Files\[SGST Master.xlsx]DBF'!$A:$V,22,FALSE),
   IF(ORDER!$D$1="IGST",
   VLOOKUP(H18,'C:\C-BIA\PurchaseOrder\Week\Master Files\[IGST Master.xlsx]DBF'!$A:$V,22,FALSE),
   "Error")),
"")</f>
        <v/>
      </c>
      <c r="V18">
        <f>IF(ORDER!O24&gt;0,
 IF(ORDER!$D$1="SGST",
 VLOOKUP(H18,'C:\C-BIA\PurchaseOrder\Week\Master Files\[SGST Master.xlsx]DBF'!$A:$W,23,FALSE),
   IF(ORDER!$D$1="IGST",
   VLOOKUP(H18,'C:\C-BIA\PurchaseOrder\Week\Master Files\[IGST Master.xlsx]DBF'!$A:$W,23,FALSE),
   "Error")),
"")</f>
        <v/>
      </c>
      <c r="W18">
        <f>IF(ORDER!O24&gt;0,
 IF(ORDER!$D$1="SGST",
 VLOOKUP(H18,'C:\C-BIA\PurchaseOrder\Week\Master Files\[SGST Master.xlsx]DBF'!$A:$X,24,FALSE),
   IF(ORDER!$D$1="IGST",
   VLOOKUP(H18,'C:\C-BIA\PurchaseOrder\Week\Master Files\[IGST Master.xlsx]DBF'!$A:$X,24,FALSE),
   "Error")),
"")</f>
        <v/>
      </c>
      <c r="X18">
        <f>IF(ORDER!O24&gt;0,
 IF(ORDER!$D$1="SGST",
 VLOOKUP(H18,'C:\C-BIA\PurchaseOrder\Week\Master Files\[SGST Master.xlsx]DBF'!$A:$Y,25,FALSE),
   IF(ORDER!$D$1="IGST",
   VLOOKUP(H18,'C:\C-BIA\PurchaseOrder\Week\Master Files\[IGST Master.xlsx]DBF'!$A:$Y,25,FALSE),
   "Error")),
"")</f>
        <v/>
      </c>
      <c r="Y18">
        <f>+O18</f>
        <v/>
      </c>
      <c r="Z18">
        <f>+J18</f>
        <v/>
      </c>
      <c r="AA18">
        <f>IF(ORDER!O24&gt;0,
 IF(ORDER!$D$1="SGST",
 VLOOKUP(H18,'C:\C-BIA\PurchaseOrder\Week\Master Files\[SGST Master.xlsx]DBF'!$A:$AB,28,FALSE),
   IF(ORDER!$D$1="IGST",
   VLOOKUP(H18,'C:\C-BIA\PurchaseOrder\Week\Master Files\[IGST Master.xlsx]DBF'!$A:$AB,28,FALSE),
   "Error")),
"")</f>
        <v/>
      </c>
      <c r="AB18">
        <f>IF(ORDER!O24&gt;0,
 IF(ORDER!$D$1="SGST",
 VLOOKUP(H18,'C:\C-BIA\PurchaseOrder\Week\Master Files\[SGST Master.xlsx]DBF'!$A:$AC,29,FALSE),
   IF(ORDER!$D$1="IGST",
   VLOOKUP(H18,'C:\C-BIA\PurchaseOrder\Week\Master Files\[IGST Master.xlsx]DBF'!$A:$AC,29,FALSE),
   "Error")),
"")</f>
        <v/>
      </c>
      <c r="AC18">
        <f>ROUND(Y18*AB18/100,2)</f>
        <v/>
      </c>
      <c r="AD18">
        <f>ROUND(SUM(Y18,0)-AC18,2)</f>
        <v/>
      </c>
      <c r="AE18" t="inlineStr"/>
      <c r="AF18" t="inlineStr"/>
      <c r="AG18" t="inlineStr"/>
      <c r="AH18" t="inlineStr"/>
      <c r="AI18" t="inlineStr"/>
      <c r="AJ18" t="inlineStr"/>
      <c r="AK18">
        <f>IF(RIGHT(P18,2)="5%","Output IGST - 5% - Tamilnadu","Output IGST - 12% - Tamilnadu")</f>
        <v/>
      </c>
      <c r="AL18">
        <f>IF(AK18="Output IGST - 12% - TamilNadu",12,5)</f>
        <v/>
      </c>
      <c r="AM18">
        <f>ROUND(SUM(AD18*AL18/100,0),2)</f>
        <v/>
      </c>
      <c r="AN18">
        <f>+AP18</f>
        <v/>
      </c>
      <c r="AO18" t="n">
        <v>0</v>
      </c>
      <c r="AP18">
        <f>+(Y18-AC18)+AM18</f>
        <v/>
      </c>
      <c r="AQ18">
        <f>IF(ORDER!O24&gt;0,
 IF(ORDER!$D$1="SGST",
 VLOOKUP(H18,'C:\C-BIA\PurchaseOrder\Week\Master Files\[SGST Master.xlsx]DBF'!$A:$AR,44,FALSE),
   IF(ORDER!$D$1="IGST",
   VLOOKUP(H18,'C:\C-BIA\PurchaseOrder\Week\Master Files\[IGST Master.xlsx]DBF'!$A:$AR,44,FALSE),
   "Error")),
"")</f>
        <v/>
      </c>
      <c r="AR18">
        <f>B18</f>
        <v/>
      </c>
      <c r="AS18">
        <f>AN18</f>
        <v/>
      </c>
      <c r="AT18">
        <f>CONCATENATE($B$2," ",$C$2," ","QTY",  " ", $Z$2)</f>
        <v/>
      </c>
      <c r="AU18">
        <f>IF(ORDER!O24&gt;0,
 IF(ORDER!$D$1="SGST",
 VLOOKUP(H18,'C:\C-BIA\PurchaseOrder\Week\Master Files\[SGST Master.xlsx]DBF'!$A:$AV,48,FALSE),
   IF(ORDER!$D$1="IGST",
   VLOOKUP(H18,'C:\C-BIA\PurchaseOrder\Week\Master Files\[IGST Master.xlsx]DBF'!$A:$AV,48,FALSE),
   "Error")),
"")</f>
        <v/>
      </c>
      <c r="AV18">
        <f>IF(ORDER!O24&gt;0,
 IF(ORDER!$D$1="SGST",
 VLOOKUP(H18,'C:\C-BIA\PurchaseOrder\Week\Master Files\[SGST Master.xlsx]DBF'!$A:$AW,49,FALSE),
   IF(ORDER!$D$1="IGST",
   VLOOKUP(H18,'C:\C-BIA\PurchaseOrder\Week\Master Files\[IGST Master.xlsx]DBF'!$A:$AW,49,FALSE),
   "Error")),
"")</f>
        <v/>
      </c>
      <c r="AW18">
        <f>IF(ORDER!O24&gt;0,
 IF(ORDER!$D$1="SGST",
 VLOOKUP(H18,'C:\C-BIA\PurchaseOrder\Week\Master Files\[SGST Master.xlsx]DBF'!$A:$AX,50,FALSE),
   IF(ORDER!$D$1="IGST",
   VLOOKUP(H18,'C:\C-BIA\PurchaseOrder\Week\Master Files\[IGST Master.xlsx]DBF'!$A:$AX,50,FALSE),
   "Error")),
"")</f>
        <v/>
      </c>
      <c r="AX18">
        <f>ORDER!B5</f>
        <v/>
      </c>
      <c r="AY18">
        <f>ORDER!L4</f>
        <v/>
      </c>
      <c r="AZ18">
        <f>IF(ORDER!O24&gt;0,
 IF(ORDER!$D$1="SGST",
 VLOOKUP(H18,'C:\C-BIA\PurchaseOrder\Week\Master Files\[SGST Master.xlsx]DBF'!$A:$BA,53,FALSE),
   IF(ORDER!$D$1="IGST",
   VLOOKUP(H18,'C:\C-BIA\PurchaseOrder\Week\Master Files\[IGST Master.xlsx]DBF'!$A:$BA,53,FALSE),
   "Error")),
"")</f>
        <v/>
      </c>
      <c r="BA18">
        <f>IF(ORDER!O24&gt;0,
 IF(ORDER!$D$1="SGST",
 VLOOKUP(H18,'C:\C-BIA\PurchaseOrder\Week\Master Files\[SGST Master.xlsx]DBF'!$A:$BB,54,FALSE),
   IF(ORDER!$D$1="IGST",
   VLOOKUP(H18,'C:\C-BIA\PurchaseOrder\Week\Master Files\[IGST Master.xlsx]DBF'!$A:$BB,54,FALSE),
   "Error")),
"")</f>
        <v/>
      </c>
      <c r="BB18">
        <f>IF(ORDER!O24&gt;0,
 IF(ORDER!$D$1="SGST",
 VLOOKUP(H18,'C:\C-BIA\PurchaseOrder\Week\Master Files\[SGST Master.xlsx]DBF'!$A:$BC,55,FALSE),
   IF(ORDER!$D$1="IGST",
   VLOOKUP(H18,'C:\C-BIA\PurchaseOrder\Week\Master Files\[IGST Master.xlsx]DBF'!$A:$BC,55,FALSE),
   "Error")),
"")</f>
        <v/>
      </c>
      <c r="BC18">
        <f>IF(ORDER!O24&gt;0,
 IF(ORDER!$D$1="SGST",
 VLOOKUP(H18,'C:\C-BIA\PurchaseOrder\Week\Master Files\[SGST Master.xlsx]DBF'!$A:$BD,56,FALSE),
   IF(ORDER!$D$1="IGST",
   VLOOKUP(H18,'C:\C-BIA\PurchaseOrder\Week\Master Files\[IGST Master.xlsx]DBF'!$A:$BD,56,FALSE),
   "Error")),
"")</f>
        <v/>
      </c>
      <c r="BD18">
        <f>IF(ORDER!O24&gt;0,
 IF(ORDER!$D$1="SGST",
 VLOOKUP(H18,'C:\C-BIA\PurchaseOrder\Week\Master Files\[SGST Master.xlsx]DBF'!$A:$BE,57,FALSE),
   IF(ORDER!$D$1="IGST",
   VLOOKUP(H18,'C:\C-BIA\PurchaseOrder\Week\Master Files\[IGST Master.xlsx]DBF'!$A:$BE,57,FALSE),
   "Error")),
"")</f>
        <v/>
      </c>
    </row>
    <row r="19">
      <c r="A19">
        <f>IF(ORDER!O25&gt;0,
 IF(ORDER!$D$1="SGST",
 VLOOKUP(H19,'C:\C-BIA\PurchaseOrder\Week\Master Files\[SGST Master.xlsx]DBF'!$A:$B,2,FALSE),
   IF(ORDER!$D$1="IGST",
   VLOOKUP(H19,'C:\C-BIA\PurchaseOrder\Week\Master Files\[IGST Master.xlsx]DBF'!$A:$B,2,FALSE),
   "Error")),
"Scan=0")</f>
        <v/>
      </c>
      <c r="B19">
        <f>IF(ORDER!O25&gt;0,
 IF(ORDER!$D$1="SGST",
 VLOOKUP(H19,'C:\C-BIA\PurchaseOrder\Week\Master Files\[SGST Master.xlsx]DBF'!$A:$C,3,FALSE),
   IF(ORDER!$D$1="IGST",
   VLOOKUP(H19,'C:\C-BIA\PurchaseOrder\Week\Master Files\[IGST Master.xlsx]DBF'!$A:$C,3,FALSE),
   "Error")),
"")</f>
        <v/>
      </c>
      <c r="C19">
        <f>ORDER!L4</f>
        <v/>
      </c>
      <c r="D19">
        <f>ORDER!A5</f>
        <v/>
      </c>
      <c r="E19" t="n">
        <v>0</v>
      </c>
      <c r="F19">
        <f>ORDER!C5</f>
        <v/>
      </c>
      <c r="G19">
        <f>IF(ORDER!O25&gt;0,
 IF(ORDER!$D$1="SGST",
 VLOOKUP(H19,'C:\C-BIA\PurchaseOrder\Week\Master Files\[SGST Master.xlsx]DBF'!$A:$H,8,FALSE),
   IF(ORDER!$D$1="IGST",
   VLOOKUP(H19,'C:\C-BIA\PurchaseOrder\Week\Master Files\[IGST Master.xlsx]DBF'!$A:$H,8,FALSE),
   "Error")),
"")</f>
        <v/>
      </c>
      <c r="H19">
        <f>ORDER!D25</f>
        <v/>
      </c>
      <c r="I19">
        <f>IF(ORDER!O25&gt;0,
 IF(ORDER!$D$1="SGST",
 VLOOKUP(H19,'C:\C-BIA\PurchaseOrder\Week\Master Files\[SGST Master.xlsx]DBF'!$A:$J,10,FALSE),
   IF(ORDER!$D$1="IGST",
   VLOOKUP(H19,'C:\C-BIA\PurchaseOrder\Week\Master Files\[IGST Master.xlsx]DBF'!$A:$J,10,FALSE),
   "Error")),
"")</f>
        <v/>
      </c>
      <c r="J19">
        <f>SUMIF(ORDER!$D$8:$D$22298,DBF!$H19,ORDER!$G$8:$G$22298)</f>
        <v/>
      </c>
      <c r="K19">
        <f>VLOOKUP($H19,ORDER!D:H,5,FALSE)</f>
        <v/>
      </c>
      <c r="L19">
        <f>ROUND(J19*K19,2)</f>
        <v/>
      </c>
      <c r="M19">
        <f>IF(ORDER!O25&gt;0,
 IF(ORDER!$D$1="SGST",
 VLOOKUP(H19,'C:\C-BIA\PurchaseOrder\Week\Master Files\[SGST Master.xlsx]DBF'!$A:$N,14,FALSE),
   IF(ORDER!$D$1="IGST",
   VLOOKUP(H19,'C:\C-BIA\PurchaseOrder\Week\Master Files\[IGST Master.xlsx]DBF'!$A:$N,14,FALSE),
   "Error")),
"")</f>
        <v/>
      </c>
      <c r="N19">
        <f>ROUND(L19*M19/100,2)</f>
        <v/>
      </c>
      <c r="O19">
        <f>L19-N19</f>
        <v/>
      </c>
      <c r="P19">
        <f>IF(R19="Corsetry",IF(IFERROR((O19/J19),0)&lt;1000,"CC Sales- Corsetry-Wholesale - IGST 5%","CC Sales- Corsetry-Wholesale - IGST 12%"))</f>
        <v/>
      </c>
      <c r="Q19">
        <f>IF(ORDER!O25&gt;0,
 IF(ORDER!$D$1="SGST",
 VLOOKUP(H19,'C:\C-BIA\PurchaseOrder\Week\Master Files\[SGST Master.xlsx]DBF'!$A:$R,18,FALSE),
   IF(ORDER!$D$1="IGST",
   VLOOKUP(H19,'C:\C-BIA\PurchaseOrder\Week\Master Files\[IGST Master.xlsx]DBF'!$A:$R,18,FALSE),
   "Error")),
"")</f>
        <v/>
      </c>
      <c r="R19">
        <f>IF(ORDER!O25&gt;0,
 IF(ORDER!$D$1="SGST",
 VLOOKUP(H19,'C:\C-BIA\PurchaseOrder\Week\Master Files\[SGST Master.xlsx]DBF'!$A:$S,19,FALSE),
   IF(ORDER!$D$1="IGST",
   VLOOKUP(H19,'C:\C-BIA\PurchaseOrder\Week\Master Files\[IGST Master.xlsx]DBF'!$A:$S,19,FALSE),
   "Error")),
"")</f>
        <v/>
      </c>
      <c r="S19">
        <f>IF(ORDER!O25&gt;0,
 IF(ORDER!$D$1="SGST",
 VLOOKUP(H19,'C:\C-BIA\PurchaseOrder\Week\Master Files\[SGST Master.xlsx]DBF'!$A:$T,20,FALSE),
   IF(ORDER!$D$1="IGST",
   VLOOKUP(H19,'C:\C-BIA\PurchaseOrder\Week\Master Files\[IGST Master.xlsx]DBF'!$A:$T,20,FALSE),
   "Error")),
"")</f>
        <v/>
      </c>
      <c r="T19">
        <f>IF(ORDER!O25&gt;0,
 IF(ORDER!$D$1="SGST",
 VLOOKUP(H19,'C:\C-BIA\PurchaseOrder\Week\Master Files\[SGST Master.xlsx]DBF'!$A:$U,21,FALSE),
   IF(ORDER!$D$1="IGST",
   VLOOKUP(H19,'C:\C-BIA\PurchaseOrder\Week\Master Files\[IGST Master.xlsx]DBF'!$A:$U,21,FALSE),
   "Error")),
"")</f>
        <v/>
      </c>
      <c r="U19">
        <f>IF(ORDER!O25&gt;0,
 IF(ORDER!$D$1="SGST",
 VLOOKUP(H19,'C:\C-BIA\PurchaseOrder\Week\Master Files\[SGST Master.xlsx]DBF'!$A:$V,22,FALSE),
   IF(ORDER!$D$1="IGST",
   VLOOKUP(H19,'C:\C-BIA\PurchaseOrder\Week\Master Files\[IGST Master.xlsx]DBF'!$A:$V,22,FALSE),
   "Error")),
"")</f>
        <v/>
      </c>
      <c r="V19">
        <f>IF(ORDER!O25&gt;0,
 IF(ORDER!$D$1="SGST",
 VLOOKUP(H19,'C:\C-BIA\PurchaseOrder\Week\Master Files\[SGST Master.xlsx]DBF'!$A:$W,23,FALSE),
   IF(ORDER!$D$1="IGST",
   VLOOKUP(H19,'C:\C-BIA\PurchaseOrder\Week\Master Files\[IGST Master.xlsx]DBF'!$A:$W,23,FALSE),
   "Error")),
"")</f>
        <v/>
      </c>
      <c r="W19">
        <f>IF(ORDER!O25&gt;0,
 IF(ORDER!$D$1="SGST",
 VLOOKUP(H19,'C:\C-BIA\PurchaseOrder\Week\Master Files\[SGST Master.xlsx]DBF'!$A:$X,24,FALSE),
   IF(ORDER!$D$1="IGST",
   VLOOKUP(H19,'C:\C-BIA\PurchaseOrder\Week\Master Files\[IGST Master.xlsx]DBF'!$A:$X,24,FALSE),
   "Error")),
"")</f>
        <v/>
      </c>
      <c r="X19">
        <f>IF(ORDER!O25&gt;0,
 IF(ORDER!$D$1="SGST",
 VLOOKUP(H19,'C:\C-BIA\PurchaseOrder\Week\Master Files\[SGST Master.xlsx]DBF'!$A:$Y,25,FALSE),
   IF(ORDER!$D$1="IGST",
   VLOOKUP(H19,'C:\C-BIA\PurchaseOrder\Week\Master Files\[IGST Master.xlsx]DBF'!$A:$Y,25,FALSE),
   "Error")),
"")</f>
        <v/>
      </c>
      <c r="Y19">
        <f>+O19</f>
        <v/>
      </c>
      <c r="Z19">
        <f>+J19</f>
        <v/>
      </c>
      <c r="AA19">
        <f>IF(ORDER!O25&gt;0,
 IF(ORDER!$D$1="SGST",
 VLOOKUP(H19,'C:\C-BIA\PurchaseOrder\Week\Master Files\[SGST Master.xlsx]DBF'!$A:$AB,28,FALSE),
   IF(ORDER!$D$1="IGST",
   VLOOKUP(H19,'C:\C-BIA\PurchaseOrder\Week\Master Files\[IGST Master.xlsx]DBF'!$A:$AB,28,FALSE),
   "Error")),
"")</f>
        <v/>
      </c>
      <c r="AB19">
        <f>IF(ORDER!O25&gt;0,
 IF(ORDER!$D$1="SGST",
 VLOOKUP(H19,'C:\C-BIA\PurchaseOrder\Week\Master Files\[SGST Master.xlsx]DBF'!$A:$AC,29,FALSE),
   IF(ORDER!$D$1="IGST",
   VLOOKUP(H19,'C:\C-BIA\PurchaseOrder\Week\Master Files\[IGST Master.xlsx]DBF'!$A:$AC,29,FALSE),
   "Error")),
"")</f>
        <v/>
      </c>
      <c r="AC19">
        <f>ROUND(Y19*AB19/100,2)</f>
        <v/>
      </c>
      <c r="AD19">
        <f>ROUND(SUM(Y19,0)-AC19,2)</f>
        <v/>
      </c>
      <c r="AE19" t="inlineStr"/>
      <c r="AF19" t="inlineStr"/>
      <c r="AG19" t="inlineStr"/>
      <c r="AH19" t="inlineStr"/>
      <c r="AI19" t="inlineStr"/>
      <c r="AJ19" t="inlineStr"/>
      <c r="AK19">
        <f>IF(RIGHT(P19,2)="5%","Output IGST - 5% - Tamilnadu","Output IGST - 12% - Tamilnadu")</f>
        <v/>
      </c>
      <c r="AL19">
        <f>IF(AK19="Output IGST - 12% - TamilNadu",12,5)</f>
        <v/>
      </c>
      <c r="AM19">
        <f>ROUND(SUM(AD19*AL19/100,0),2)</f>
        <v/>
      </c>
      <c r="AN19">
        <f>+AP19</f>
        <v/>
      </c>
      <c r="AO19" t="n">
        <v>0</v>
      </c>
      <c r="AP19">
        <f>+(Y19-AC19)+AM19</f>
        <v/>
      </c>
      <c r="AQ19">
        <f>IF(ORDER!O25&gt;0,
 IF(ORDER!$D$1="SGST",
 VLOOKUP(H19,'C:\C-BIA\PurchaseOrder\Week\Master Files\[SGST Master.xlsx]DBF'!$A:$AR,44,FALSE),
   IF(ORDER!$D$1="IGST",
   VLOOKUP(H19,'C:\C-BIA\PurchaseOrder\Week\Master Files\[IGST Master.xlsx]DBF'!$A:$AR,44,FALSE),
   "Error")),
"")</f>
        <v/>
      </c>
      <c r="AR19">
        <f>B19</f>
        <v/>
      </c>
      <c r="AS19">
        <f>AN19</f>
        <v/>
      </c>
      <c r="AT19">
        <f>CONCATENATE($B$2," ",$C$2," ","QTY",  " ", $Z$2)</f>
        <v/>
      </c>
      <c r="AU19">
        <f>IF(ORDER!O25&gt;0,
 IF(ORDER!$D$1="SGST",
 VLOOKUP(H19,'C:\C-BIA\PurchaseOrder\Week\Master Files\[SGST Master.xlsx]DBF'!$A:$AV,48,FALSE),
   IF(ORDER!$D$1="IGST",
   VLOOKUP(H19,'C:\C-BIA\PurchaseOrder\Week\Master Files\[IGST Master.xlsx]DBF'!$A:$AV,48,FALSE),
   "Error")),
"")</f>
        <v/>
      </c>
      <c r="AV19">
        <f>IF(ORDER!O25&gt;0,
 IF(ORDER!$D$1="SGST",
 VLOOKUP(H19,'C:\C-BIA\PurchaseOrder\Week\Master Files\[SGST Master.xlsx]DBF'!$A:$AW,49,FALSE),
   IF(ORDER!$D$1="IGST",
   VLOOKUP(H19,'C:\C-BIA\PurchaseOrder\Week\Master Files\[IGST Master.xlsx]DBF'!$A:$AW,49,FALSE),
   "Error")),
"")</f>
        <v/>
      </c>
      <c r="AW19">
        <f>IF(ORDER!O25&gt;0,
 IF(ORDER!$D$1="SGST",
 VLOOKUP(H19,'C:\C-BIA\PurchaseOrder\Week\Master Files\[SGST Master.xlsx]DBF'!$A:$AX,50,FALSE),
   IF(ORDER!$D$1="IGST",
   VLOOKUP(H19,'C:\C-BIA\PurchaseOrder\Week\Master Files\[IGST Master.xlsx]DBF'!$A:$AX,50,FALSE),
   "Error")),
"")</f>
        <v/>
      </c>
      <c r="AX19">
        <f>ORDER!B5</f>
        <v/>
      </c>
      <c r="AY19">
        <f>ORDER!L4</f>
        <v/>
      </c>
      <c r="AZ19">
        <f>IF(ORDER!O25&gt;0,
 IF(ORDER!$D$1="SGST",
 VLOOKUP(H19,'C:\C-BIA\PurchaseOrder\Week\Master Files\[SGST Master.xlsx]DBF'!$A:$BA,53,FALSE),
   IF(ORDER!$D$1="IGST",
   VLOOKUP(H19,'C:\C-BIA\PurchaseOrder\Week\Master Files\[IGST Master.xlsx]DBF'!$A:$BA,53,FALSE),
   "Error")),
"")</f>
        <v/>
      </c>
      <c r="BA19">
        <f>IF(ORDER!O25&gt;0,
 IF(ORDER!$D$1="SGST",
 VLOOKUP(H19,'C:\C-BIA\PurchaseOrder\Week\Master Files\[SGST Master.xlsx]DBF'!$A:$BB,54,FALSE),
   IF(ORDER!$D$1="IGST",
   VLOOKUP(H19,'C:\C-BIA\PurchaseOrder\Week\Master Files\[IGST Master.xlsx]DBF'!$A:$BB,54,FALSE),
   "Error")),
"")</f>
        <v/>
      </c>
      <c r="BB19">
        <f>IF(ORDER!O25&gt;0,
 IF(ORDER!$D$1="SGST",
 VLOOKUP(H19,'C:\C-BIA\PurchaseOrder\Week\Master Files\[SGST Master.xlsx]DBF'!$A:$BC,55,FALSE),
   IF(ORDER!$D$1="IGST",
   VLOOKUP(H19,'C:\C-BIA\PurchaseOrder\Week\Master Files\[IGST Master.xlsx]DBF'!$A:$BC,55,FALSE),
   "Error")),
"")</f>
        <v/>
      </c>
      <c r="BC19">
        <f>IF(ORDER!O25&gt;0,
 IF(ORDER!$D$1="SGST",
 VLOOKUP(H19,'C:\C-BIA\PurchaseOrder\Week\Master Files\[SGST Master.xlsx]DBF'!$A:$BD,56,FALSE),
   IF(ORDER!$D$1="IGST",
   VLOOKUP(H19,'C:\C-BIA\PurchaseOrder\Week\Master Files\[IGST Master.xlsx]DBF'!$A:$BD,56,FALSE),
   "Error")),
"")</f>
        <v/>
      </c>
      <c r="BD19">
        <f>IF(ORDER!O25&gt;0,
 IF(ORDER!$D$1="SGST",
 VLOOKUP(H19,'C:\C-BIA\PurchaseOrder\Week\Master Files\[SGST Master.xlsx]DBF'!$A:$BE,57,FALSE),
   IF(ORDER!$D$1="IGST",
   VLOOKUP(H19,'C:\C-BIA\PurchaseOrder\Week\Master Files\[IGST Master.xlsx]DBF'!$A:$BE,57,FALSE),
   "Error")),
"")</f>
        <v/>
      </c>
    </row>
    <row r="20">
      <c r="A20">
        <f>IF(ORDER!O26&gt;0,
 IF(ORDER!$D$1="SGST",
 VLOOKUP(H20,'C:\C-BIA\PurchaseOrder\Week\Master Files\[SGST Master.xlsx]DBF'!$A:$B,2,FALSE),
   IF(ORDER!$D$1="IGST",
   VLOOKUP(H20,'C:\C-BIA\PurchaseOrder\Week\Master Files\[IGST Master.xlsx]DBF'!$A:$B,2,FALSE),
   "Error")),
"Scan=0")</f>
        <v/>
      </c>
      <c r="B20">
        <f>IF(ORDER!O26&gt;0,
 IF(ORDER!$D$1="SGST",
 VLOOKUP(H20,'C:\C-BIA\PurchaseOrder\Week\Master Files\[SGST Master.xlsx]DBF'!$A:$C,3,FALSE),
   IF(ORDER!$D$1="IGST",
   VLOOKUP(H20,'C:\C-BIA\PurchaseOrder\Week\Master Files\[IGST Master.xlsx]DBF'!$A:$C,3,FALSE),
   "Error")),
"")</f>
        <v/>
      </c>
      <c r="C20">
        <f>ORDER!L4</f>
        <v/>
      </c>
      <c r="D20">
        <f>ORDER!A5</f>
        <v/>
      </c>
      <c r="E20" t="n">
        <v>0</v>
      </c>
      <c r="F20">
        <f>ORDER!C5</f>
        <v/>
      </c>
      <c r="G20">
        <f>IF(ORDER!O26&gt;0,
 IF(ORDER!$D$1="SGST",
 VLOOKUP(H20,'C:\C-BIA\PurchaseOrder\Week\Master Files\[SGST Master.xlsx]DBF'!$A:$H,8,FALSE),
   IF(ORDER!$D$1="IGST",
   VLOOKUP(H20,'C:\C-BIA\PurchaseOrder\Week\Master Files\[IGST Master.xlsx]DBF'!$A:$H,8,FALSE),
   "Error")),
"")</f>
        <v/>
      </c>
      <c r="H20">
        <f>ORDER!D26</f>
        <v/>
      </c>
      <c r="I20">
        <f>IF(ORDER!O26&gt;0,
 IF(ORDER!$D$1="SGST",
 VLOOKUP(H20,'C:\C-BIA\PurchaseOrder\Week\Master Files\[SGST Master.xlsx]DBF'!$A:$J,10,FALSE),
   IF(ORDER!$D$1="IGST",
   VLOOKUP(H20,'C:\C-BIA\PurchaseOrder\Week\Master Files\[IGST Master.xlsx]DBF'!$A:$J,10,FALSE),
   "Error")),
"")</f>
        <v/>
      </c>
      <c r="J20">
        <f>SUMIF(ORDER!$D$8:$D$22298,DBF!$H20,ORDER!$G$8:$G$22298)</f>
        <v/>
      </c>
      <c r="K20">
        <f>VLOOKUP($H20,ORDER!D:H,5,FALSE)</f>
        <v/>
      </c>
      <c r="L20">
        <f>ROUND(J20*K20,2)</f>
        <v/>
      </c>
      <c r="M20">
        <f>IF(ORDER!O26&gt;0,
 IF(ORDER!$D$1="SGST",
 VLOOKUP(H20,'C:\C-BIA\PurchaseOrder\Week\Master Files\[SGST Master.xlsx]DBF'!$A:$N,14,FALSE),
   IF(ORDER!$D$1="IGST",
   VLOOKUP(H20,'C:\C-BIA\PurchaseOrder\Week\Master Files\[IGST Master.xlsx]DBF'!$A:$N,14,FALSE),
   "Error")),
"")</f>
        <v/>
      </c>
      <c r="N20">
        <f>ROUND(L20*M20/100,2)</f>
        <v/>
      </c>
      <c r="O20">
        <f>L20-N20</f>
        <v/>
      </c>
      <c r="P20">
        <f>IF(R20="Corsetry",IF(IFERROR((O20/J20),0)&lt;1000,"CC Sales- Corsetry-Wholesale - IGST 5%","CC Sales- Corsetry-Wholesale - IGST 12%"))</f>
        <v/>
      </c>
      <c r="Q20">
        <f>IF(ORDER!O26&gt;0,
 IF(ORDER!$D$1="SGST",
 VLOOKUP(H20,'C:\C-BIA\PurchaseOrder\Week\Master Files\[SGST Master.xlsx]DBF'!$A:$R,18,FALSE),
   IF(ORDER!$D$1="IGST",
   VLOOKUP(H20,'C:\C-BIA\PurchaseOrder\Week\Master Files\[IGST Master.xlsx]DBF'!$A:$R,18,FALSE),
   "Error")),
"")</f>
        <v/>
      </c>
      <c r="R20">
        <f>IF(ORDER!O26&gt;0,
 IF(ORDER!$D$1="SGST",
 VLOOKUP(H20,'C:\C-BIA\PurchaseOrder\Week\Master Files\[SGST Master.xlsx]DBF'!$A:$S,19,FALSE),
   IF(ORDER!$D$1="IGST",
   VLOOKUP(H20,'C:\C-BIA\PurchaseOrder\Week\Master Files\[IGST Master.xlsx]DBF'!$A:$S,19,FALSE),
   "Error")),
"")</f>
        <v/>
      </c>
      <c r="S20">
        <f>IF(ORDER!O26&gt;0,
 IF(ORDER!$D$1="SGST",
 VLOOKUP(H20,'C:\C-BIA\PurchaseOrder\Week\Master Files\[SGST Master.xlsx]DBF'!$A:$T,20,FALSE),
   IF(ORDER!$D$1="IGST",
   VLOOKUP(H20,'C:\C-BIA\PurchaseOrder\Week\Master Files\[IGST Master.xlsx]DBF'!$A:$T,20,FALSE),
   "Error")),
"")</f>
        <v/>
      </c>
      <c r="T20">
        <f>IF(ORDER!O26&gt;0,
 IF(ORDER!$D$1="SGST",
 VLOOKUP(H20,'C:\C-BIA\PurchaseOrder\Week\Master Files\[SGST Master.xlsx]DBF'!$A:$U,21,FALSE),
   IF(ORDER!$D$1="IGST",
   VLOOKUP(H20,'C:\C-BIA\PurchaseOrder\Week\Master Files\[IGST Master.xlsx]DBF'!$A:$U,21,FALSE),
   "Error")),
"")</f>
        <v/>
      </c>
      <c r="U20">
        <f>IF(ORDER!O26&gt;0,
 IF(ORDER!$D$1="SGST",
 VLOOKUP(H20,'C:\C-BIA\PurchaseOrder\Week\Master Files\[SGST Master.xlsx]DBF'!$A:$V,22,FALSE),
   IF(ORDER!$D$1="IGST",
   VLOOKUP(H20,'C:\C-BIA\PurchaseOrder\Week\Master Files\[IGST Master.xlsx]DBF'!$A:$V,22,FALSE),
   "Error")),
"")</f>
        <v/>
      </c>
      <c r="V20">
        <f>IF(ORDER!O26&gt;0,
 IF(ORDER!$D$1="SGST",
 VLOOKUP(H20,'C:\C-BIA\PurchaseOrder\Week\Master Files\[SGST Master.xlsx]DBF'!$A:$W,23,FALSE),
   IF(ORDER!$D$1="IGST",
   VLOOKUP(H20,'C:\C-BIA\PurchaseOrder\Week\Master Files\[IGST Master.xlsx]DBF'!$A:$W,23,FALSE),
   "Error")),
"")</f>
        <v/>
      </c>
      <c r="W20">
        <f>IF(ORDER!O26&gt;0,
 IF(ORDER!$D$1="SGST",
 VLOOKUP(H20,'C:\C-BIA\PurchaseOrder\Week\Master Files\[SGST Master.xlsx]DBF'!$A:$X,24,FALSE),
   IF(ORDER!$D$1="IGST",
   VLOOKUP(H20,'C:\C-BIA\PurchaseOrder\Week\Master Files\[IGST Master.xlsx]DBF'!$A:$X,24,FALSE),
   "Error")),
"")</f>
        <v/>
      </c>
      <c r="X20">
        <f>IF(ORDER!O26&gt;0,
 IF(ORDER!$D$1="SGST",
 VLOOKUP(H20,'C:\C-BIA\PurchaseOrder\Week\Master Files\[SGST Master.xlsx]DBF'!$A:$Y,25,FALSE),
   IF(ORDER!$D$1="IGST",
   VLOOKUP(H20,'C:\C-BIA\PurchaseOrder\Week\Master Files\[IGST Master.xlsx]DBF'!$A:$Y,25,FALSE),
   "Error")),
"")</f>
        <v/>
      </c>
      <c r="Y20">
        <f>+O20</f>
        <v/>
      </c>
      <c r="Z20">
        <f>+J20</f>
        <v/>
      </c>
      <c r="AA20">
        <f>IF(ORDER!O26&gt;0,
 IF(ORDER!$D$1="SGST",
 VLOOKUP(H20,'C:\C-BIA\PurchaseOrder\Week\Master Files\[SGST Master.xlsx]DBF'!$A:$AB,28,FALSE),
   IF(ORDER!$D$1="IGST",
   VLOOKUP(H20,'C:\C-BIA\PurchaseOrder\Week\Master Files\[IGST Master.xlsx]DBF'!$A:$AB,28,FALSE),
   "Error")),
"")</f>
        <v/>
      </c>
      <c r="AB20">
        <f>IF(ORDER!O26&gt;0,
 IF(ORDER!$D$1="SGST",
 VLOOKUP(H20,'C:\C-BIA\PurchaseOrder\Week\Master Files\[SGST Master.xlsx]DBF'!$A:$AC,29,FALSE),
   IF(ORDER!$D$1="IGST",
   VLOOKUP(H20,'C:\C-BIA\PurchaseOrder\Week\Master Files\[IGST Master.xlsx]DBF'!$A:$AC,29,FALSE),
   "Error")),
"")</f>
        <v/>
      </c>
      <c r="AC20">
        <f>ROUND(Y20*AB20/100,2)</f>
        <v/>
      </c>
      <c r="AD20">
        <f>ROUND(SUM(Y20,0)-AC20,2)</f>
        <v/>
      </c>
      <c r="AE20" t="inlineStr"/>
      <c r="AF20" t="inlineStr"/>
      <c r="AG20" t="inlineStr"/>
      <c r="AH20" t="inlineStr"/>
      <c r="AI20" t="inlineStr"/>
      <c r="AJ20" t="inlineStr"/>
      <c r="AK20">
        <f>IF(RIGHT(P20,2)="5%","Output IGST - 5% - Tamilnadu","Output IGST - 12% - Tamilnadu")</f>
        <v/>
      </c>
      <c r="AL20">
        <f>IF(AK20="Output IGST - 12% - TamilNadu",12,5)</f>
        <v/>
      </c>
      <c r="AM20">
        <f>ROUND(SUM(AD20*AL20/100,0),2)</f>
        <v/>
      </c>
      <c r="AN20">
        <f>+AP20</f>
        <v/>
      </c>
      <c r="AO20" t="n">
        <v>0</v>
      </c>
      <c r="AP20">
        <f>+(Y20-AC20)+AM20</f>
        <v/>
      </c>
      <c r="AQ20">
        <f>IF(ORDER!O26&gt;0,
 IF(ORDER!$D$1="SGST",
 VLOOKUP(H20,'C:\C-BIA\PurchaseOrder\Week\Master Files\[SGST Master.xlsx]DBF'!$A:$AR,44,FALSE),
   IF(ORDER!$D$1="IGST",
   VLOOKUP(H20,'C:\C-BIA\PurchaseOrder\Week\Master Files\[IGST Master.xlsx]DBF'!$A:$AR,44,FALSE),
   "Error")),
"")</f>
        <v/>
      </c>
      <c r="AR20">
        <f>B20</f>
        <v/>
      </c>
      <c r="AS20">
        <f>AN20</f>
        <v/>
      </c>
      <c r="AT20">
        <f>CONCATENATE($B$2," ",$C$2," ","QTY",  " ", $Z$2)</f>
        <v/>
      </c>
      <c r="AU20">
        <f>IF(ORDER!O26&gt;0,
 IF(ORDER!$D$1="SGST",
 VLOOKUP(H20,'C:\C-BIA\PurchaseOrder\Week\Master Files\[SGST Master.xlsx]DBF'!$A:$AV,48,FALSE),
   IF(ORDER!$D$1="IGST",
   VLOOKUP(H20,'C:\C-BIA\PurchaseOrder\Week\Master Files\[IGST Master.xlsx]DBF'!$A:$AV,48,FALSE),
   "Error")),
"")</f>
        <v/>
      </c>
      <c r="AV20">
        <f>IF(ORDER!O26&gt;0,
 IF(ORDER!$D$1="SGST",
 VLOOKUP(H20,'C:\C-BIA\PurchaseOrder\Week\Master Files\[SGST Master.xlsx]DBF'!$A:$AW,49,FALSE),
   IF(ORDER!$D$1="IGST",
   VLOOKUP(H20,'C:\C-BIA\PurchaseOrder\Week\Master Files\[IGST Master.xlsx]DBF'!$A:$AW,49,FALSE),
   "Error")),
"")</f>
        <v/>
      </c>
      <c r="AW20">
        <f>IF(ORDER!O26&gt;0,
 IF(ORDER!$D$1="SGST",
 VLOOKUP(H20,'C:\C-BIA\PurchaseOrder\Week\Master Files\[SGST Master.xlsx]DBF'!$A:$AX,50,FALSE),
   IF(ORDER!$D$1="IGST",
   VLOOKUP(H20,'C:\C-BIA\PurchaseOrder\Week\Master Files\[IGST Master.xlsx]DBF'!$A:$AX,50,FALSE),
   "Error")),
"")</f>
        <v/>
      </c>
      <c r="AX20">
        <f>ORDER!B5</f>
        <v/>
      </c>
      <c r="AY20">
        <f>ORDER!L4</f>
        <v/>
      </c>
      <c r="AZ20">
        <f>IF(ORDER!O26&gt;0,
 IF(ORDER!$D$1="SGST",
 VLOOKUP(H20,'C:\C-BIA\PurchaseOrder\Week\Master Files\[SGST Master.xlsx]DBF'!$A:$BA,53,FALSE),
   IF(ORDER!$D$1="IGST",
   VLOOKUP(H20,'C:\C-BIA\PurchaseOrder\Week\Master Files\[IGST Master.xlsx]DBF'!$A:$BA,53,FALSE),
   "Error")),
"")</f>
        <v/>
      </c>
      <c r="BA20">
        <f>IF(ORDER!O26&gt;0,
 IF(ORDER!$D$1="SGST",
 VLOOKUP(H20,'C:\C-BIA\PurchaseOrder\Week\Master Files\[SGST Master.xlsx]DBF'!$A:$BB,54,FALSE),
   IF(ORDER!$D$1="IGST",
   VLOOKUP(H20,'C:\C-BIA\PurchaseOrder\Week\Master Files\[IGST Master.xlsx]DBF'!$A:$BB,54,FALSE),
   "Error")),
"")</f>
        <v/>
      </c>
      <c r="BB20">
        <f>IF(ORDER!O26&gt;0,
 IF(ORDER!$D$1="SGST",
 VLOOKUP(H20,'C:\C-BIA\PurchaseOrder\Week\Master Files\[SGST Master.xlsx]DBF'!$A:$BC,55,FALSE),
   IF(ORDER!$D$1="IGST",
   VLOOKUP(H20,'C:\C-BIA\PurchaseOrder\Week\Master Files\[IGST Master.xlsx]DBF'!$A:$BC,55,FALSE),
   "Error")),
"")</f>
        <v/>
      </c>
      <c r="BC20">
        <f>IF(ORDER!O26&gt;0,
 IF(ORDER!$D$1="SGST",
 VLOOKUP(H20,'C:\C-BIA\PurchaseOrder\Week\Master Files\[SGST Master.xlsx]DBF'!$A:$BD,56,FALSE),
   IF(ORDER!$D$1="IGST",
   VLOOKUP(H20,'C:\C-BIA\PurchaseOrder\Week\Master Files\[IGST Master.xlsx]DBF'!$A:$BD,56,FALSE),
   "Error")),
"")</f>
        <v/>
      </c>
      <c r="BD20">
        <f>IF(ORDER!O26&gt;0,
 IF(ORDER!$D$1="SGST",
 VLOOKUP(H20,'C:\C-BIA\PurchaseOrder\Week\Master Files\[SGST Master.xlsx]DBF'!$A:$BE,57,FALSE),
   IF(ORDER!$D$1="IGST",
   VLOOKUP(H20,'C:\C-BIA\PurchaseOrder\Week\Master Files\[IGST Master.xlsx]DBF'!$A:$BE,57,FALSE),
   "Error")),
"")</f>
        <v/>
      </c>
    </row>
    <row r="21">
      <c r="A21">
        <f>IF(ORDER!O27&gt;0,
 IF(ORDER!$D$1="SGST",
 VLOOKUP(H21,'C:\C-BIA\PurchaseOrder\Week\Master Files\[SGST Master.xlsx]DBF'!$A:$B,2,FALSE),
   IF(ORDER!$D$1="IGST",
   VLOOKUP(H21,'C:\C-BIA\PurchaseOrder\Week\Master Files\[IGST Master.xlsx]DBF'!$A:$B,2,FALSE),
   "Error")),
"Scan=0")</f>
        <v/>
      </c>
      <c r="B21">
        <f>IF(ORDER!O27&gt;0,
 IF(ORDER!$D$1="SGST",
 VLOOKUP(H21,'C:\C-BIA\PurchaseOrder\Week\Master Files\[SGST Master.xlsx]DBF'!$A:$C,3,FALSE),
   IF(ORDER!$D$1="IGST",
   VLOOKUP(H21,'C:\C-BIA\PurchaseOrder\Week\Master Files\[IGST Master.xlsx]DBF'!$A:$C,3,FALSE),
   "Error")),
"")</f>
        <v/>
      </c>
      <c r="C21">
        <f>ORDER!L4</f>
        <v/>
      </c>
      <c r="D21">
        <f>ORDER!A5</f>
        <v/>
      </c>
      <c r="E21" t="n">
        <v>0</v>
      </c>
      <c r="F21">
        <f>ORDER!C5</f>
        <v/>
      </c>
      <c r="G21">
        <f>IF(ORDER!O27&gt;0,
 IF(ORDER!$D$1="SGST",
 VLOOKUP(H21,'C:\C-BIA\PurchaseOrder\Week\Master Files\[SGST Master.xlsx]DBF'!$A:$H,8,FALSE),
   IF(ORDER!$D$1="IGST",
   VLOOKUP(H21,'C:\C-BIA\PurchaseOrder\Week\Master Files\[IGST Master.xlsx]DBF'!$A:$H,8,FALSE),
   "Error")),
"")</f>
        <v/>
      </c>
      <c r="H21">
        <f>ORDER!D27</f>
        <v/>
      </c>
      <c r="I21">
        <f>IF(ORDER!O27&gt;0,
 IF(ORDER!$D$1="SGST",
 VLOOKUP(H21,'C:\C-BIA\PurchaseOrder\Week\Master Files\[SGST Master.xlsx]DBF'!$A:$J,10,FALSE),
   IF(ORDER!$D$1="IGST",
   VLOOKUP(H21,'C:\C-BIA\PurchaseOrder\Week\Master Files\[IGST Master.xlsx]DBF'!$A:$J,10,FALSE),
   "Error")),
"")</f>
        <v/>
      </c>
      <c r="J21">
        <f>SUMIF(ORDER!$D$8:$D$22298,DBF!$H21,ORDER!$G$8:$G$22298)</f>
        <v/>
      </c>
      <c r="K21">
        <f>VLOOKUP($H21,ORDER!D:H,5,FALSE)</f>
        <v/>
      </c>
      <c r="L21">
        <f>ROUND(J21*K21,2)</f>
        <v/>
      </c>
      <c r="M21">
        <f>IF(ORDER!O27&gt;0,
 IF(ORDER!$D$1="SGST",
 VLOOKUP(H21,'C:\C-BIA\PurchaseOrder\Week\Master Files\[SGST Master.xlsx]DBF'!$A:$N,14,FALSE),
   IF(ORDER!$D$1="IGST",
   VLOOKUP(H21,'C:\C-BIA\PurchaseOrder\Week\Master Files\[IGST Master.xlsx]DBF'!$A:$N,14,FALSE),
   "Error")),
"")</f>
        <v/>
      </c>
      <c r="N21">
        <f>ROUND(L21*M21/100,2)</f>
        <v/>
      </c>
      <c r="O21">
        <f>L21-N21</f>
        <v/>
      </c>
      <c r="P21">
        <f>IF(R21="Corsetry",IF(IFERROR((O21/J21),0)&lt;1000,"CC Sales- Corsetry-Wholesale - IGST 5%","CC Sales- Corsetry-Wholesale - IGST 12%"))</f>
        <v/>
      </c>
      <c r="Q21">
        <f>IF(ORDER!O27&gt;0,
 IF(ORDER!$D$1="SGST",
 VLOOKUP(H21,'C:\C-BIA\PurchaseOrder\Week\Master Files\[SGST Master.xlsx]DBF'!$A:$R,18,FALSE),
   IF(ORDER!$D$1="IGST",
   VLOOKUP(H21,'C:\C-BIA\PurchaseOrder\Week\Master Files\[IGST Master.xlsx]DBF'!$A:$R,18,FALSE),
   "Error")),
"")</f>
        <v/>
      </c>
      <c r="R21">
        <f>IF(ORDER!O27&gt;0,
 IF(ORDER!$D$1="SGST",
 VLOOKUP(H21,'C:\C-BIA\PurchaseOrder\Week\Master Files\[SGST Master.xlsx]DBF'!$A:$S,19,FALSE),
   IF(ORDER!$D$1="IGST",
   VLOOKUP(H21,'C:\C-BIA\PurchaseOrder\Week\Master Files\[IGST Master.xlsx]DBF'!$A:$S,19,FALSE),
   "Error")),
"")</f>
        <v/>
      </c>
      <c r="S21">
        <f>IF(ORDER!O27&gt;0,
 IF(ORDER!$D$1="SGST",
 VLOOKUP(H21,'C:\C-BIA\PurchaseOrder\Week\Master Files\[SGST Master.xlsx]DBF'!$A:$T,20,FALSE),
   IF(ORDER!$D$1="IGST",
   VLOOKUP(H21,'C:\C-BIA\PurchaseOrder\Week\Master Files\[IGST Master.xlsx]DBF'!$A:$T,20,FALSE),
   "Error")),
"")</f>
        <v/>
      </c>
      <c r="T21">
        <f>IF(ORDER!O27&gt;0,
 IF(ORDER!$D$1="SGST",
 VLOOKUP(H21,'C:\C-BIA\PurchaseOrder\Week\Master Files\[SGST Master.xlsx]DBF'!$A:$U,21,FALSE),
   IF(ORDER!$D$1="IGST",
   VLOOKUP(H21,'C:\C-BIA\PurchaseOrder\Week\Master Files\[IGST Master.xlsx]DBF'!$A:$U,21,FALSE),
   "Error")),
"")</f>
        <v/>
      </c>
      <c r="U21">
        <f>IF(ORDER!O27&gt;0,
 IF(ORDER!$D$1="SGST",
 VLOOKUP(H21,'C:\C-BIA\PurchaseOrder\Week\Master Files\[SGST Master.xlsx]DBF'!$A:$V,22,FALSE),
   IF(ORDER!$D$1="IGST",
   VLOOKUP(H21,'C:\C-BIA\PurchaseOrder\Week\Master Files\[IGST Master.xlsx]DBF'!$A:$V,22,FALSE),
   "Error")),
"")</f>
        <v/>
      </c>
      <c r="V21">
        <f>IF(ORDER!O27&gt;0,
 IF(ORDER!$D$1="SGST",
 VLOOKUP(H21,'C:\C-BIA\PurchaseOrder\Week\Master Files\[SGST Master.xlsx]DBF'!$A:$W,23,FALSE),
   IF(ORDER!$D$1="IGST",
   VLOOKUP(H21,'C:\C-BIA\PurchaseOrder\Week\Master Files\[IGST Master.xlsx]DBF'!$A:$W,23,FALSE),
   "Error")),
"")</f>
        <v/>
      </c>
      <c r="W21">
        <f>IF(ORDER!O27&gt;0,
 IF(ORDER!$D$1="SGST",
 VLOOKUP(H21,'C:\C-BIA\PurchaseOrder\Week\Master Files\[SGST Master.xlsx]DBF'!$A:$X,24,FALSE),
   IF(ORDER!$D$1="IGST",
   VLOOKUP(H21,'C:\C-BIA\PurchaseOrder\Week\Master Files\[IGST Master.xlsx]DBF'!$A:$X,24,FALSE),
   "Error")),
"")</f>
        <v/>
      </c>
      <c r="X21">
        <f>IF(ORDER!O27&gt;0,
 IF(ORDER!$D$1="SGST",
 VLOOKUP(H21,'C:\C-BIA\PurchaseOrder\Week\Master Files\[SGST Master.xlsx]DBF'!$A:$Y,25,FALSE),
   IF(ORDER!$D$1="IGST",
   VLOOKUP(H21,'C:\C-BIA\PurchaseOrder\Week\Master Files\[IGST Master.xlsx]DBF'!$A:$Y,25,FALSE),
   "Error")),
"")</f>
        <v/>
      </c>
      <c r="Y21">
        <f>+O21</f>
        <v/>
      </c>
      <c r="Z21">
        <f>+J21</f>
        <v/>
      </c>
      <c r="AA21">
        <f>IF(ORDER!O27&gt;0,
 IF(ORDER!$D$1="SGST",
 VLOOKUP(H21,'C:\C-BIA\PurchaseOrder\Week\Master Files\[SGST Master.xlsx]DBF'!$A:$AB,28,FALSE),
   IF(ORDER!$D$1="IGST",
   VLOOKUP(H21,'C:\C-BIA\PurchaseOrder\Week\Master Files\[IGST Master.xlsx]DBF'!$A:$AB,28,FALSE),
   "Error")),
"")</f>
        <v/>
      </c>
      <c r="AB21">
        <f>IF(ORDER!O27&gt;0,
 IF(ORDER!$D$1="SGST",
 VLOOKUP(H21,'C:\C-BIA\PurchaseOrder\Week\Master Files\[SGST Master.xlsx]DBF'!$A:$AC,29,FALSE),
   IF(ORDER!$D$1="IGST",
   VLOOKUP(H21,'C:\C-BIA\PurchaseOrder\Week\Master Files\[IGST Master.xlsx]DBF'!$A:$AC,29,FALSE),
   "Error")),
"")</f>
        <v/>
      </c>
      <c r="AC21">
        <f>ROUND(Y21*AB21/100,2)</f>
        <v/>
      </c>
      <c r="AD21">
        <f>ROUND(SUM(Y21,0)-AC21,2)</f>
        <v/>
      </c>
      <c r="AE21" t="inlineStr"/>
      <c r="AF21" t="inlineStr"/>
      <c r="AG21" t="inlineStr"/>
      <c r="AH21" t="inlineStr"/>
      <c r="AI21" t="inlineStr"/>
      <c r="AJ21" t="inlineStr"/>
      <c r="AK21">
        <f>IF(RIGHT(P21,2)="5%","Output IGST - 5% - Tamilnadu","Output IGST - 12% - Tamilnadu")</f>
        <v/>
      </c>
      <c r="AL21">
        <f>IF(AK21="Output IGST - 12% - TamilNadu",12,5)</f>
        <v/>
      </c>
      <c r="AM21">
        <f>ROUND(SUM(AD21*AL21/100,0),2)</f>
        <v/>
      </c>
      <c r="AN21">
        <f>+AP21</f>
        <v/>
      </c>
      <c r="AO21" t="n">
        <v>0</v>
      </c>
      <c r="AP21">
        <f>+(Y21-AC21)+AM21</f>
        <v/>
      </c>
      <c r="AQ21">
        <f>IF(ORDER!O27&gt;0,
 IF(ORDER!$D$1="SGST",
 VLOOKUP(H21,'C:\C-BIA\PurchaseOrder\Week\Master Files\[SGST Master.xlsx]DBF'!$A:$AR,44,FALSE),
   IF(ORDER!$D$1="IGST",
   VLOOKUP(H21,'C:\C-BIA\PurchaseOrder\Week\Master Files\[IGST Master.xlsx]DBF'!$A:$AR,44,FALSE),
   "Error")),
"")</f>
        <v/>
      </c>
      <c r="AR21">
        <f>B21</f>
        <v/>
      </c>
      <c r="AS21">
        <f>AN21</f>
        <v/>
      </c>
      <c r="AT21">
        <f>CONCATENATE($B$2," ",$C$2," ","QTY",  " ", $Z$2)</f>
        <v/>
      </c>
      <c r="AU21">
        <f>IF(ORDER!O27&gt;0,
 IF(ORDER!$D$1="SGST",
 VLOOKUP(H21,'C:\C-BIA\PurchaseOrder\Week\Master Files\[SGST Master.xlsx]DBF'!$A:$AV,48,FALSE),
   IF(ORDER!$D$1="IGST",
   VLOOKUP(H21,'C:\C-BIA\PurchaseOrder\Week\Master Files\[IGST Master.xlsx]DBF'!$A:$AV,48,FALSE),
   "Error")),
"")</f>
        <v/>
      </c>
      <c r="AV21">
        <f>IF(ORDER!O27&gt;0,
 IF(ORDER!$D$1="SGST",
 VLOOKUP(H21,'C:\C-BIA\PurchaseOrder\Week\Master Files\[SGST Master.xlsx]DBF'!$A:$AW,49,FALSE),
   IF(ORDER!$D$1="IGST",
   VLOOKUP(H21,'C:\C-BIA\PurchaseOrder\Week\Master Files\[IGST Master.xlsx]DBF'!$A:$AW,49,FALSE),
   "Error")),
"")</f>
        <v/>
      </c>
      <c r="AW21">
        <f>IF(ORDER!O27&gt;0,
 IF(ORDER!$D$1="SGST",
 VLOOKUP(H21,'C:\C-BIA\PurchaseOrder\Week\Master Files\[SGST Master.xlsx]DBF'!$A:$AX,50,FALSE),
   IF(ORDER!$D$1="IGST",
   VLOOKUP(H21,'C:\C-BIA\PurchaseOrder\Week\Master Files\[IGST Master.xlsx]DBF'!$A:$AX,50,FALSE),
   "Error")),
"")</f>
        <v/>
      </c>
      <c r="AX21">
        <f>ORDER!B5</f>
        <v/>
      </c>
      <c r="AY21">
        <f>ORDER!L4</f>
        <v/>
      </c>
      <c r="AZ21">
        <f>IF(ORDER!O27&gt;0,
 IF(ORDER!$D$1="SGST",
 VLOOKUP(H21,'C:\C-BIA\PurchaseOrder\Week\Master Files\[SGST Master.xlsx]DBF'!$A:$BA,53,FALSE),
   IF(ORDER!$D$1="IGST",
   VLOOKUP(H21,'C:\C-BIA\PurchaseOrder\Week\Master Files\[IGST Master.xlsx]DBF'!$A:$BA,53,FALSE),
   "Error")),
"")</f>
        <v/>
      </c>
      <c r="BA21">
        <f>IF(ORDER!O27&gt;0,
 IF(ORDER!$D$1="SGST",
 VLOOKUP(H21,'C:\C-BIA\PurchaseOrder\Week\Master Files\[SGST Master.xlsx]DBF'!$A:$BB,54,FALSE),
   IF(ORDER!$D$1="IGST",
   VLOOKUP(H21,'C:\C-BIA\PurchaseOrder\Week\Master Files\[IGST Master.xlsx]DBF'!$A:$BB,54,FALSE),
   "Error")),
"")</f>
        <v/>
      </c>
      <c r="BB21">
        <f>IF(ORDER!O27&gt;0,
 IF(ORDER!$D$1="SGST",
 VLOOKUP(H21,'C:\C-BIA\PurchaseOrder\Week\Master Files\[SGST Master.xlsx]DBF'!$A:$BC,55,FALSE),
   IF(ORDER!$D$1="IGST",
   VLOOKUP(H21,'C:\C-BIA\PurchaseOrder\Week\Master Files\[IGST Master.xlsx]DBF'!$A:$BC,55,FALSE),
   "Error")),
"")</f>
        <v/>
      </c>
      <c r="BC21">
        <f>IF(ORDER!O27&gt;0,
 IF(ORDER!$D$1="SGST",
 VLOOKUP(H21,'C:\C-BIA\PurchaseOrder\Week\Master Files\[SGST Master.xlsx]DBF'!$A:$BD,56,FALSE),
   IF(ORDER!$D$1="IGST",
   VLOOKUP(H21,'C:\C-BIA\PurchaseOrder\Week\Master Files\[IGST Master.xlsx]DBF'!$A:$BD,56,FALSE),
   "Error")),
"")</f>
        <v/>
      </c>
      <c r="BD21">
        <f>IF(ORDER!O27&gt;0,
 IF(ORDER!$D$1="SGST",
 VLOOKUP(H21,'C:\C-BIA\PurchaseOrder\Week\Master Files\[SGST Master.xlsx]DBF'!$A:$BE,57,FALSE),
   IF(ORDER!$D$1="IGST",
   VLOOKUP(H21,'C:\C-BIA\PurchaseOrder\Week\Master Files\[IGST Master.xlsx]DBF'!$A:$BE,57,FALSE),
   "Error")),
"")</f>
        <v/>
      </c>
    </row>
    <row r="22">
      <c r="A22">
        <f>IF(ORDER!O28&gt;0,
 IF(ORDER!$D$1="SGST",
 VLOOKUP(H22,'C:\C-BIA\PurchaseOrder\Week\Master Files\[SGST Master.xlsx]DBF'!$A:$B,2,FALSE),
   IF(ORDER!$D$1="IGST",
   VLOOKUP(H22,'C:\C-BIA\PurchaseOrder\Week\Master Files\[IGST Master.xlsx]DBF'!$A:$B,2,FALSE),
   "Error")),
"Scan=0")</f>
        <v/>
      </c>
      <c r="B22">
        <f>IF(ORDER!O28&gt;0,
 IF(ORDER!$D$1="SGST",
 VLOOKUP(H22,'C:\C-BIA\PurchaseOrder\Week\Master Files\[SGST Master.xlsx]DBF'!$A:$C,3,FALSE),
   IF(ORDER!$D$1="IGST",
   VLOOKUP(H22,'C:\C-BIA\PurchaseOrder\Week\Master Files\[IGST Master.xlsx]DBF'!$A:$C,3,FALSE),
   "Error")),
"")</f>
        <v/>
      </c>
      <c r="C22">
        <f>ORDER!L4</f>
        <v/>
      </c>
      <c r="D22">
        <f>ORDER!A5</f>
        <v/>
      </c>
      <c r="E22" t="n">
        <v>0</v>
      </c>
      <c r="F22">
        <f>ORDER!C5</f>
        <v/>
      </c>
      <c r="G22">
        <f>IF(ORDER!O28&gt;0,
 IF(ORDER!$D$1="SGST",
 VLOOKUP(H22,'C:\C-BIA\PurchaseOrder\Week\Master Files\[SGST Master.xlsx]DBF'!$A:$H,8,FALSE),
   IF(ORDER!$D$1="IGST",
   VLOOKUP(H22,'C:\C-BIA\PurchaseOrder\Week\Master Files\[IGST Master.xlsx]DBF'!$A:$H,8,FALSE),
   "Error")),
"")</f>
        <v/>
      </c>
      <c r="H22">
        <f>ORDER!D28</f>
        <v/>
      </c>
      <c r="I22">
        <f>IF(ORDER!O28&gt;0,
 IF(ORDER!$D$1="SGST",
 VLOOKUP(H22,'C:\C-BIA\PurchaseOrder\Week\Master Files\[SGST Master.xlsx]DBF'!$A:$J,10,FALSE),
   IF(ORDER!$D$1="IGST",
   VLOOKUP(H22,'C:\C-BIA\PurchaseOrder\Week\Master Files\[IGST Master.xlsx]DBF'!$A:$J,10,FALSE),
   "Error")),
"")</f>
        <v/>
      </c>
      <c r="J22">
        <f>SUMIF(ORDER!$D$8:$D$22298,DBF!$H22,ORDER!$G$8:$G$22298)</f>
        <v/>
      </c>
      <c r="K22">
        <f>VLOOKUP($H22,ORDER!D:H,5,FALSE)</f>
        <v/>
      </c>
      <c r="L22">
        <f>ROUND(J22*K22,2)</f>
        <v/>
      </c>
      <c r="M22">
        <f>IF(ORDER!O28&gt;0,
 IF(ORDER!$D$1="SGST",
 VLOOKUP(H22,'C:\C-BIA\PurchaseOrder\Week\Master Files\[SGST Master.xlsx]DBF'!$A:$N,14,FALSE),
   IF(ORDER!$D$1="IGST",
   VLOOKUP(H22,'C:\C-BIA\PurchaseOrder\Week\Master Files\[IGST Master.xlsx]DBF'!$A:$N,14,FALSE),
   "Error")),
"")</f>
        <v/>
      </c>
      <c r="N22">
        <f>ROUND(L22*M22/100,2)</f>
        <v/>
      </c>
      <c r="O22">
        <f>L22-N22</f>
        <v/>
      </c>
      <c r="P22">
        <f>IF(R22="Corsetry",IF(IFERROR((O22/J22),0)&lt;1000,"CC Sales- Corsetry-Wholesale - IGST 5%","CC Sales- Corsetry-Wholesale - IGST 12%"))</f>
        <v/>
      </c>
      <c r="Q22">
        <f>IF(ORDER!O28&gt;0,
 IF(ORDER!$D$1="SGST",
 VLOOKUP(H22,'C:\C-BIA\PurchaseOrder\Week\Master Files\[SGST Master.xlsx]DBF'!$A:$R,18,FALSE),
   IF(ORDER!$D$1="IGST",
   VLOOKUP(H22,'C:\C-BIA\PurchaseOrder\Week\Master Files\[IGST Master.xlsx]DBF'!$A:$R,18,FALSE),
   "Error")),
"")</f>
        <v/>
      </c>
      <c r="R22">
        <f>IF(ORDER!O28&gt;0,
 IF(ORDER!$D$1="SGST",
 VLOOKUP(H22,'C:\C-BIA\PurchaseOrder\Week\Master Files\[SGST Master.xlsx]DBF'!$A:$S,19,FALSE),
   IF(ORDER!$D$1="IGST",
   VLOOKUP(H22,'C:\C-BIA\PurchaseOrder\Week\Master Files\[IGST Master.xlsx]DBF'!$A:$S,19,FALSE),
   "Error")),
"")</f>
        <v/>
      </c>
      <c r="S22">
        <f>IF(ORDER!O28&gt;0,
 IF(ORDER!$D$1="SGST",
 VLOOKUP(H22,'C:\C-BIA\PurchaseOrder\Week\Master Files\[SGST Master.xlsx]DBF'!$A:$T,20,FALSE),
   IF(ORDER!$D$1="IGST",
   VLOOKUP(H22,'C:\C-BIA\PurchaseOrder\Week\Master Files\[IGST Master.xlsx]DBF'!$A:$T,20,FALSE),
   "Error")),
"")</f>
        <v/>
      </c>
      <c r="T22">
        <f>IF(ORDER!O28&gt;0,
 IF(ORDER!$D$1="SGST",
 VLOOKUP(H22,'C:\C-BIA\PurchaseOrder\Week\Master Files\[SGST Master.xlsx]DBF'!$A:$U,21,FALSE),
   IF(ORDER!$D$1="IGST",
   VLOOKUP(H22,'C:\C-BIA\PurchaseOrder\Week\Master Files\[IGST Master.xlsx]DBF'!$A:$U,21,FALSE),
   "Error")),
"")</f>
        <v/>
      </c>
      <c r="U22">
        <f>IF(ORDER!O28&gt;0,
 IF(ORDER!$D$1="SGST",
 VLOOKUP(H22,'C:\C-BIA\PurchaseOrder\Week\Master Files\[SGST Master.xlsx]DBF'!$A:$V,22,FALSE),
   IF(ORDER!$D$1="IGST",
   VLOOKUP(H22,'C:\C-BIA\PurchaseOrder\Week\Master Files\[IGST Master.xlsx]DBF'!$A:$V,22,FALSE),
   "Error")),
"")</f>
        <v/>
      </c>
      <c r="V22">
        <f>IF(ORDER!O28&gt;0,
 IF(ORDER!$D$1="SGST",
 VLOOKUP(H22,'C:\C-BIA\PurchaseOrder\Week\Master Files\[SGST Master.xlsx]DBF'!$A:$W,23,FALSE),
   IF(ORDER!$D$1="IGST",
   VLOOKUP(H22,'C:\C-BIA\PurchaseOrder\Week\Master Files\[IGST Master.xlsx]DBF'!$A:$W,23,FALSE),
   "Error")),
"")</f>
        <v/>
      </c>
      <c r="W22">
        <f>IF(ORDER!O28&gt;0,
 IF(ORDER!$D$1="SGST",
 VLOOKUP(H22,'C:\C-BIA\PurchaseOrder\Week\Master Files\[SGST Master.xlsx]DBF'!$A:$X,24,FALSE),
   IF(ORDER!$D$1="IGST",
   VLOOKUP(H22,'C:\C-BIA\PurchaseOrder\Week\Master Files\[IGST Master.xlsx]DBF'!$A:$X,24,FALSE),
   "Error")),
"")</f>
        <v/>
      </c>
      <c r="X22">
        <f>IF(ORDER!O28&gt;0,
 IF(ORDER!$D$1="SGST",
 VLOOKUP(H22,'C:\C-BIA\PurchaseOrder\Week\Master Files\[SGST Master.xlsx]DBF'!$A:$Y,25,FALSE),
   IF(ORDER!$D$1="IGST",
   VLOOKUP(H22,'C:\C-BIA\PurchaseOrder\Week\Master Files\[IGST Master.xlsx]DBF'!$A:$Y,25,FALSE),
   "Error")),
"")</f>
        <v/>
      </c>
      <c r="Y22">
        <f>+O22</f>
        <v/>
      </c>
      <c r="Z22">
        <f>+J22</f>
        <v/>
      </c>
      <c r="AA22">
        <f>IF(ORDER!O28&gt;0,
 IF(ORDER!$D$1="SGST",
 VLOOKUP(H22,'C:\C-BIA\PurchaseOrder\Week\Master Files\[SGST Master.xlsx]DBF'!$A:$AB,28,FALSE),
   IF(ORDER!$D$1="IGST",
   VLOOKUP(H22,'C:\C-BIA\PurchaseOrder\Week\Master Files\[IGST Master.xlsx]DBF'!$A:$AB,28,FALSE),
   "Error")),
"")</f>
        <v/>
      </c>
      <c r="AB22">
        <f>IF(ORDER!O28&gt;0,
 IF(ORDER!$D$1="SGST",
 VLOOKUP(H22,'C:\C-BIA\PurchaseOrder\Week\Master Files\[SGST Master.xlsx]DBF'!$A:$AC,29,FALSE),
   IF(ORDER!$D$1="IGST",
   VLOOKUP(H22,'C:\C-BIA\PurchaseOrder\Week\Master Files\[IGST Master.xlsx]DBF'!$A:$AC,29,FALSE),
   "Error")),
"")</f>
        <v/>
      </c>
      <c r="AC22">
        <f>ROUND(Y22*AB22/100,2)</f>
        <v/>
      </c>
      <c r="AD22">
        <f>ROUND(SUM(Y22,0)-AC22,2)</f>
        <v/>
      </c>
      <c r="AE22" t="inlineStr"/>
      <c r="AF22" t="inlineStr"/>
      <c r="AG22" t="inlineStr"/>
      <c r="AH22" t="inlineStr"/>
      <c r="AI22" t="inlineStr"/>
      <c r="AJ22" t="inlineStr"/>
      <c r="AK22">
        <f>IF(RIGHT(P22,2)="5%","Output IGST - 5% - Tamilnadu","Output IGST - 12% - Tamilnadu")</f>
        <v/>
      </c>
      <c r="AL22">
        <f>IF(AK22="Output IGST - 12% - TamilNadu",12,5)</f>
        <v/>
      </c>
      <c r="AM22">
        <f>ROUND(SUM(AD22*AL22/100,0),2)</f>
        <v/>
      </c>
      <c r="AN22">
        <f>+AP22</f>
        <v/>
      </c>
      <c r="AO22" t="n">
        <v>0</v>
      </c>
      <c r="AP22">
        <f>+(Y22-AC22)+AM22</f>
        <v/>
      </c>
      <c r="AQ22">
        <f>IF(ORDER!O28&gt;0,
 IF(ORDER!$D$1="SGST",
 VLOOKUP(H22,'C:\C-BIA\PurchaseOrder\Week\Master Files\[SGST Master.xlsx]DBF'!$A:$AR,44,FALSE),
   IF(ORDER!$D$1="IGST",
   VLOOKUP(H22,'C:\C-BIA\PurchaseOrder\Week\Master Files\[IGST Master.xlsx]DBF'!$A:$AR,44,FALSE),
   "Error")),
"")</f>
        <v/>
      </c>
      <c r="AR22">
        <f>B22</f>
        <v/>
      </c>
      <c r="AS22">
        <f>AN22</f>
        <v/>
      </c>
      <c r="AT22">
        <f>CONCATENATE($B$2," ",$C$2," ","QTY",  " ", $Z$2)</f>
        <v/>
      </c>
      <c r="AU22">
        <f>IF(ORDER!O28&gt;0,
 IF(ORDER!$D$1="SGST",
 VLOOKUP(H22,'C:\C-BIA\PurchaseOrder\Week\Master Files\[SGST Master.xlsx]DBF'!$A:$AV,48,FALSE),
   IF(ORDER!$D$1="IGST",
   VLOOKUP(H22,'C:\C-BIA\PurchaseOrder\Week\Master Files\[IGST Master.xlsx]DBF'!$A:$AV,48,FALSE),
   "Error")),
"")</f>
        <v/>
      </c>
      <c r="AV22">
        <f>IF(ORDER!O28&gt;0,
 IF(ORDER!$D$1="SGST",
 VLOOKUP(H22,'C:\C-BIA\PurchaseOrder\Week\Master Files\[SGST Master.xlsx]DBF'!$A:$AW,49,FALSE),
   IF(ORDER!$D$1="IGST",
   VLOOKUP(H22,'C:\C-BIA\PurchaseOrder\Week\Master Files\[IGST Master.xlsx]DBF'!$A:$AW,49,FALSE),
   "Error")),
"")</f>
        <v/>
      </c>
      <c r="AW22">
        <f>IF(ORDER!O28&gt;0,
 IF(ORDER!$D$1="SGST",
 VLOOKUP(H22,'C:\C-BIA\PurchaseOrder\Week\Master Files\[SGST Master.xlsx]DBF'!$A:$AX,50,FALSE),
   IF(ORDER!$D$1="IGST",
   VLOOKUP(H22,'C:\C-BIA\PurchaseOrder\Week\Master Files\[IGST Master.xlsx]DBF'!$A:$AX,50,FALSE),
   "Error")),
"")</f>
        <v/>
      </c>
      <c r="AX22">
        <f>ORDER!B5</f>
        <v/>
      </c>
      <c r="AY22">
        <f>ORDER!L4</f>
        <v/>
      </c>
      <c r="AZ22">
        <f>IF(ORDER!O28&gt;0,
 IF(ORDER!$D$1="SGST",
 VLOOKUP(H22,'C:\C-BIA\PurchaseOrder\Week\Master Files\[SGST Master.xlsx]DBF'!$A:$BA,53,FALSE),
   IF(ORDER!$D$1="IGST",
   VLOOKUP(H22,'C:\C-BIA\PurchaseOrder\Week\Master Files\[IGST Master.xlsx]DBF'!$A:$BA,53,FALSE),
   "Error")),
"")</f>
        <v/>
      </c>
      <c r="BA22">
        <f>IF(ORDER!O28&gt;0,
 IF(ORDER!$D$1="SGST",
 VLOOKUP(H22,'C:\C-BIA\PurchaseOrder\Week\Master Files\[SGST Master.xlsx]DBF'!$A:$BB,54,FALSE),
   IF(ORDER!$D$1="IGST",
   VLOOKUP(H22,'C:\C-BIA\PurchaseOrder\Week\Master Files\[IGST Master.xlsx]DBF'!$A:$BB,54,FALSE),
   "Error")),
"")</f>
        <v/>
      </c>
      <c r="BB22">
        <f>IF(ORDER!O28&gt;0,
 IF(ORDER!$D$1="SGST",
 VLOOKUP(H22,'C:\C-BIA\PurchaseOrder\Week\Master Files\[SGST Master.xlsx]DBF'!$A:$BC,55,FALSE),
   IF(ORDER!$D$1="IGST",
   VLOOKUP(H22,'C:\C-BIA\PurchaseOrder\Week\Master Files\[IGST Master.xlsx]DBF'!$A:$BC,55,FALSE),
   "Error")),
"")</f>
        <v/>
      </c>
      <c r="BC22">
        <f>IF(ORDER!O28&gt;0,
 IF(ORDER!$D$1="SGST",
 VLOOKUP(H22,'C:\C-BIA\PurchaseOrder\Week\Master Files\[SGST Master.xlsx]DBF'!$A:$BD,56,FALSE),
   IF(ORDER!$D$1="IGST",
   VLOOKUP(H22,'C:\C-BIA\PurchaseOrder\Week\Master Files\[IGST Master.xlsx]DBF'!$A:$BD,56,FALSE),
   "Error")),
"")</f>
        <v/>
      </c>
      <c r="BD22">
        <f>IF(ORDER!O28&gt;0,
 IF(ORDER!$D$1="SGST",
 VLOOKUP(H22,'C:\C-BIA\PurchaseOrder\Week\Master Files\[SGST Master.xlsx]DBF'!$A:$BE,57,FALSE),
   IF(ORDER!$D$1="IGST",
   VLOOKUP(H22,'C:\C-BIA\PurchaseOrder\Week\Master Files\[IGST Master.xlsx]DBF'!$A:$BE,57,FALSE),
   "Error")),
"")</f>
        <v/>
      </c>
    </row>
    <row r="23">
      <c r="A23">
        <f>IF(ORDER!O29&gt;0,
 IF(ORDER!$D$1="SGST",
 VLOOKUP(H23,'C:\C-BIA\PurchaseOrder\Week\Master Files\[SGST Master.xlsx]DBF'!$A:$B,2,FALSE),
   IF(ORDER!$D$1="IGST",
   VLOOKUP(H23,'C:\C-BIA\PurchaseOrder\Week\Master Files\[IGST Master.xlsx]DBF'!$A:$B,2,FALSE),
   "Error")),
"Scan=0")</f>
        <v/>
      </c>
      <c r="B23">
        <f>IF(ORDER!O29&gt;0,
 IF(ORDER!$D$1="SGST",
 VLOOKUP(H23,'C:\C-BIA\PurchaseOrder\Week\Master Files\[SGST Master.xlsx]DBF'!$A:$C,3,FALSE),
   IF(ORDER!$D$1="IGST",
   VLOOKUP(H23,'C:\C-BIA\PurchaseOrder\Week\Master Files\[IGST Master.xlsx]DBF'!$A:$C,3,FALSE),
   "Error")),
"")</f>
        <v/>
      </c>
      <c r="C23">
        <f>ORDER!L4</f>
        <v/>
      </c>
      <c r="D23">
        <f>ORDER!A5</f>
        <v/>
      </c>
      <c r="E23" t="n">
        <v>0</v>
      </c>
      <c r="F23">
        <f>ORDER!C5</f>
        <v/>
      </c>
      <c r="G23">
        <f>IF(ORDER!O29&gt;0,
 IF(ORDER!$D$1="SGST",
 VLOOKUP(H23,'C:\C-BIA\PurchaseOrder\Week\Master Files\[SGST Master.xlsx]DBF'!$A:$H,8,FALSE),
   IF(ORDER!$D$1="IGST",
   VLOOKUP(H23,'C:\C-BIA\PurchaseOrder\Week\Master Files\[IGST Master.xlsx]DBF'!$A:$H,8,FALSE),
   "Error")),
"")</f>
        <v/>
      </c>
      <c r="H23">
        <f>ORDER!D29</f>
        <v/>
      </c>
      <c r="I23">
        <f>IF(ORDER!O29&gt;0,
 IF(ORDER!$D$1="SGST",
 VLOOKUP(H23,'C:\C-BIA\PurchaseOrder\Week\Master Files\[SGST Master.xlsx]DBF'!$A:$J,10,FALSE),
   IF(ORDER!$D$1="IGST",
   VLOOKUP(H23,'C:\C-BIA\PurchaseOrder\Week\Master Files\[IGST Master.xlsx]DBF'!$A:$J,10,FALSE),
   "Error")),
"")</f>
        <v/>
      </c>
      <c r="J23">
        <f>SUMIF(ORDER!$D$8:$D$22298,DBF!$H23,ORDER!$G$8:$G$22298)</f>
        <v/>
      </c>
      <c r="K23">
        <f>VLOOKUP($H23,ORDER!D:H,5,FALSE)</f>
        <v/>
      </c>
      <c r="L23">
        <f>ROUND(J23*K23,2)</f>
        <v/>
      </c>
      <c r="M23">
        <f>IF(ORDER!O29&gt;0,
 IF(ORDER!$D$1="SGST",
 VLOOKUP(H23,'C:\C-BIA\PurchaseOrder\Week\Master Files\[SGST Master.xlsx]DBF'!$A:$N,14,FALSE),
   IF(ORDER!$D$1="IGST",
   VLOOKUP(H23,'C:\C-BIA\PurchaseOrder\Week\Master Files\[IGST Master.xlsx]DBF'!$A:$N,14,FALSE),
   "Error")),
"")</f>
        <v/>
      </c>
      <c r="N23">
        <f>ROUND(L23*M23/100,2)</f>
        <v/>
      </c>
      <c r="O23">
        <f>L23-N23</f>
        <v/>
      </c>
      <c r="P23">
        <f>IF(R23="Corsetry",IF(IFERROR((O23/J23),0)&lt;1000,"CC Sales- Corsetry-Wholesale - IGST 5%","CC Sales- Corsetry-Wholesale - IGST 12%"))</f>
        <v/>
      </c>
      <c r="Q23">
        <f>IF(ORDER!O29&gt;0,
 IF(ORDER!$D$1="SGST",
 VLOOKUP(H23,'C:\C-BIA\PurchaseOrder\Week\Master Files\[SGST Master.xlsx]DBF'!$A:$R,18,FALSE),
   IF(ORDER!$D$1="IGST",
   VLOOKUP(H23,'C:\C-BIA\PurchaseOrder\Week\Master Files\[IGST Master.xlsx]DBF'!$A:$R,18,FALSE),
   "Error")),
"")</f>
        <v/>
      </c>
      <c r="R23">
        <f>IF(ORDER!O29&gt;0,
 IF(ORDER!$D$1="SGST",
 VLOOKUP(H23,'C:\C-BIA\PurchaseOrder\Week\Master Files\[SGST Master.xlsx]DBF'!$A:$S,19,FALSE),
   IF(ORDER!$D$1="IGST",
   VLOOKUP(H23,'C:\C-BIA\PurchaseOrder\Week\Master Files\[IGST Master.xlsx]DBF'!$A:$S,19,FALSE),
   "Error")),
"")</f>
        <v/>
      </c>
      <c r="S23">
        <f>IF(ORDER!O29&gt;0,
 IF(ORDER!$D$1="SGST",
 VLOOKUP(H23,'C:\C-BIA\PurchaseOrder\Week\Master Files\[SGST Master.xlsx]DBF'!$A:$T,20,FALSE),
   IF(ORDER!$D$1="IGST",
   VLOOKUP(H23,'C:\C-BIA\PurchaseOrder\Week\Master Files\[IGST Master.xlsx]DBF'!$A:$T,20,FALSE),
   "Error")),
"")</f>
        <v/>
      </c>
      <c r="T23">
        <f>IF(ORDER!O29&gt;0,
 IF(ORDER!$D$1="SGST",
 VLOOKUP(H23,'C:\C-BIA\PurchaseOrder\Week\Master Files\[SGST Master.xlsx]DBF'!$A:$U,21,FALSE),
   IF(ORDER!$D$1="IGST",
   VLOOKUP(H23,'C:\C-BIA\PurchaseOrder\Week\Master Files\[IGST Master.xlsx]DBF'!$A:$U,21,FALSE),
   "Error")),
"")</f>
        <v/>
      </c>
      <c r="U23">
        <f>IF(ORDER!O29&gt;0,
 IF(ORDER!$D$1="SGST",
 VLOOKUP(H23,'C:\C-BIA\PurchaseOrder\Week\Master Files\[SGST Master.xlsx]DBF'!$A:$V,22,FALSE),
   IF(ORDER!$D$1="IGST",
   VLOOKUP(H23,'C:\C-BIA\PurchaseOrder\Week\Master Files\[IGST Master.xlsx]DBF'!$A:$V,22,FALSE),
   "Error")),
"")</f>
        <v/>
      </c>
      <c r="V23">
        <f>IF(ORDER!O29&gt;0,
 IF(ORDER!$D$1="SGST",
 VLOOKUP(H23,'C:\C-BIA\PurchaseOrder\Week\Master Files\[SGST Master.xlsx]DBF'!$A:$W,23,FALSE),
   IF(ORDER!$D$1="IGST",
   VLOOKUP(H23,'C:\C-BIA\PurchaseOrder\Week\Master Files\[IGST Master.xlsx]DBF'!$A:$W,23,FALSE),
   "Error")),
"")</f>
        <v/>
      </c>
      <c r="W23">
        <f>IF(ORDER!O29&gt;0,
 IF(ORDER!$D$1="SGST",
 VLOOKUP(H23,'C:\C-BIA\PurchaseOrder\Week\Master Files\[SGST Master.xlsx]DBF'!$A:$X,24,FALSE),
   IF(ORDER!$D$1="IGST",
   VLOOKUP(H23,'C:\C-BIA\PurchaseOrder\Week\Master Files\[IGST Master.xlsx]DBF'!$A:$X,24,FALSE),
   "Error")),
"")</f>
        <v/>
      </c>
      <c r="X23">
        <f>IF(ORDER!O29&gt;0,
 IF(ORDER!$D$1="SGST",
 VLOOKUP(H23,'C:\C-BIA\PurchaseOrder\Week\Master Files\[SGST Master.xlsx]DBF'!$A:$Y,25,FALSE),
   IF(ORDER!$D$1="IGST",
   VLOOKUP(H23,'C:\C-BIA\PurchaseOrder\Week\Master Files\[IGST Master.xlsx]DBF'!$A:$Y,25,FALSE),
   "Error")),
"")</f>
        <v/>
      </c>
      <c r="Y23">
        <f>+O23</f>
        <v/>
      </c>
      <c r="Z23">
        <f>+J23</f>
        <v/>
      </c>
      <c r="AA23">
        <f>IF(ORDER!O29&gt;0,
 IF(ORDER!$D$1="SGST",
 VLOOKUP(H23,'C:\C-BIA\PurchaseOrder\Week\Master Files\[SGST Master.xlsx]DBF'!$A:$AB,28,FALSE),
   IF(ORDER!$D$1="IGST",
   VLOOKUP(H23,'C:\C-BIA\PurchaseOrder\Week\Master Files\[IGST Master.xlsx]DBF'!$A:$AB,28,FALSE),
   "Error")),
"")</f>
        <v/>
      </c>
      <c r="AB23">
        <f>IF(ORDER!O29&gt;0,
 IF(ORDER!$D$1="SGST",
 VLOOKUP(H23,'C:\C-BIA\PurchaseOrder\Week\Master Files\[SGST Master.xlsx]DBF'!$A:$AC,29,FALSE),
   IF(ORDER!$D$1="IGST",
   VLOOKUP(H23,'C:\C-BIA\PurchaseOrder\Week\Master Files\[IGST Master.xlsx]DBF'!$A:$AC,29,FALSE),
   "Error")),
"")</f>
        <v/>
      </c>
      <c r="AC23">
        <f>ROUND(Y23*AB23/100,2)</f>
        <v/>
      </c>
      <c r="AD23">
        <f>ROUND(SUM(Y23,0)-AC23,2)</f>
        <v/>
      </c>
      <c r="AE23" t="inlineStr"/>
      <c r="AF23" t="inlineStr"/>
      <c r="AG23" t="inlineStr"/>
      <c r="AH23" t="inlineStr"/>
      <c r="AI23" t="inlineStr"/>
      <c r="AJ23" t="inlineStr"/>
      <c r="AK23">
        <f>IF(RIGHT(P23,2)="5%","Output IGST - 5% - Tamilnadu","Output IGST - 12% - Tamilnadu")</f>
        <v/>
      </c>
      <c r="AL23">
        <f>IF(AK23="Output IGST - 12% - TamilNadu",12,5)</f>
        <v/>
      </c>
      <c r="AM23">
        <f>ROUND(SUM(AD23*AL23/100,0),2)</f>
        <v/>
      </c>
      <c r="AN23">
        <f>+AP23</f>
        <v/>
      </c>
      <c r="AO23" t="n">
        <v>0</v>
      </c>
      <c r="AP23">
        <f>+(Y23-AC23)+AM23</f>
        <v/>
      </c>
      <c r="AQ23">
        <f>IF(ORDER!O29&gt;0,
 IF(ORDER!$D$1="SGST",
 VLOOKUP(H23,'C:\C-BIA\PurchaseOrder\Week\Master Files\[SGST Master.xlsx]DBF'!$A:$AR,44,FALSE),
   IF(ORDER!$D$1="IGST",
   VLOOKUP(H23,'C:\C-BIA\PurchaseOrder\Week\Master Files\[IGST Master.xlsx]DBF'!$A:$AR,44,FALSE),
   "Error")),
"")</f>
        <v/>
      </c>
      <c r="AR23">
        <f>B23</f>
        <v/>
      </c>
      <c r="AS23">
        <f>AN23</f>
        <v/>
      </c>
      <c r="AT23">
        <f>CONCATENATE($B$2," ",$C$2," ","QTY",  " ", $Z$2)</f>
        <v/>
      </c>
      <c r="AU23">
        <f>IF(ORDER!O29&gt;0,
 IF(ORDER!$D$1="SGST",
 VLOOKUP(H23,'C:\C-BIA\PurchaseOrder\Week\Master Files\[SGST Master.xlsx]DBF'!$A:$AV,48,FALSE),
   IF(ORDER!$D$1="IGST",
   VLOOKUP(H23,'C:\C-BIA\PurchaseOrder\Week\Master Files\[IGST Master.xlsx]DBF'!$A:$AV,48,FALSE),
   "Error")),
"")</f>
        <v/>
      </c>
      <c r="AV23">
        <f>IF(ORDER!O29&gt;0,
 IF(ORDER!$D$1="SGST",
 VLOOKUP(H23,'C:\C-BIA\PurchaseOrder\Week\Master Files\[SGST Master.xlsx]DBF'!$A:$AW,49,FALSE),
   IF(ORDER!$D$1="IGST",
   VLOOKUP(H23,'C:\C-BIA\PurchaseOrder\Week\Master Files\[IGST Master.xlsx]DBF'!$A:$AW,49,FALSE),
   "Error")),
"")</f>
        <v/>
      </c>
      <c r="AW23">
        <f>IF(ORDER!O29&gt;0,
 IF(ORDER!$D$1="SGST",
 VLOOKUP(H23,'C:\C-BIA\PurchaseOrder\Week\Master Files\[SGST Master.xlsx]DBF'!$A:$AX,50,FALSE),
   IF(ORDER!$D$1="IGST",
   VLOOKUP(H23,'C:\C-BIA\PurchaseOrder\Week\Master Files\[IGST Master.xlsx]DBF'!$A:$AX,50,FALSE),
   "Error")),
"")</f>
        <v/>
      </c>
      <c r="AX23">
        <f>ORDER!B5</f>
        <v/>
      </c>
      <c r="AY23">
        <f>ORDER!L4</f>
        <v/>
      </c>
      <c r="AZ23">
        <f>IF(ORDER!O29&gt;0,
 IF(ORDER!$D$1="SGST",
 VLOOKUP(H23,'C:\C-BIA\PurchaseOrder\Week\Master Files\[SGST Master.xlsx]DBF'!$A:$BA,53,FALSE),
   IF(ORDER!$D$1="IGST",
   VLOOKUP(H23,'C:\C-BIA\PurchaseOrder\Week\Master Files\[IGST Master.xlsx]DBF'!$A:$BA,53,FALSE),
   "Error")),
"")</f>
        <v/>
      </c>
      <c r="BA23">
        <f>IF(ORDER!O29&gt;0,
 IF(ORDER!$D$1="SGST",
 VLOOKUP(H23,'C:\C-BIA\PurchaseOrder\Week\Master Files\[SGST Master.xlsx]DBF'!$A:$BB,54,FALSE),
   IF(ORDER!$D$1="IGST",
   VLOOKUP(H23,'C:\C-BIA\PurchaseOrder\Week\Master Files\[IGST Master.xlsx]DBF'!$A:$BB,54,FALSE),
   "Error")),
"")</f>
        <v/>
      </c>
      <c r="BB23">
        <f>IF(ORDER!O29&gt;0,
 IF(ORDER!$D$1="SGST",
 VLOOKUP(H23,'C:\C-BIA\PurchaseOrder\Week\Master Files\[SGST Master.xlsx]DBF'!$A:$BC,55,FALSE),
   IF(ORDER!$D$1="IGST",
   VLOOKUP(H23,'C:\C-BIA\PurchaseOrder\Week\Master Files\[IGST Master.xlsx]DBF'!$A:$BC,55,FALSE),
   "Error")),
"")</f>
        <v/>
      </c>
      <c r="BC23">
        <f>IF(ORDER!O29&gt;0,
 IF(ORDER!$D$1="SGST",
 VLOOKUP(H23,'C:\C-BIA\PurchaseOrder\Week\Master Files\[SGST Master.xlsx]DBF'!$A:$BD,56,FALSE),
   IF(ORDER!$D$1="IGST",
   VLOOKUP(H23,'C:\C-BIA\PurchaseOrder\Week\Master Files\[IGST Master.xlsx]DBF'!$A:$BD,56,FALSE),
   "Error")),
"")</f>
        <v/>
      </c>
      <c r="BD23">
        <f>IF(ORDER!O29&gt;0,
 IF(ORDER!$D$1="SGST",
 VLOOKUP(H23,'C:\C-BIA\PurchaseOrder\Week\Master Files\[SGST Master.xlsx]DBF'!$A:$BE,57,FALSE),
   IF(ORDER!$D$1="IGST",
   VLOOKUP(H23,'C:\C-BIA\PurchaseOrder\Week\Master Files\[IGST Master.xlsx]DBF'!$A:$BE,57,FALSE),
   "Error")),
"")</f>
        <v/>
      </c>
    </row>
    <row r="24">
      <c r="A24">
        <f>IF(ORDER!O30&gt;0,
 IF(ORDER!$D$1="SGST",
 VLOOKUP(H24,'C:\C-BIA\PurchaseOrder\Week\Master Files\[SGST Master.xlsx]DBF'!$A:$B,2,FALSE),
   IF(ORDER!$D$1="IGST",
   VLOOKUP(H24,'C:\C-BIA\PurchaseOrder\Week\Master Files\[IGST Master.xlsx]DBF'!$A:$B,2,FALSE),
   "Error")),
"Scan=0")</f>
        <v/>
      </c>
      <c r="B24">
        <f>IF(ORDER!O30&gt;0,
 IF(ORDER!$D$1="SGST",
 VLOOKUP(H24,'C:\C-BIA\PurchaseOrder\Week\Master Files\[SGST Master.xlsx]DBF'!$A:$C,3,FALSE),
   IF(ORDER!$D$1="IGST",
   VLOOKUP(H24,'C:\C-BIA\PurchaseOrder\Week\Master Files\[IGST Master.xlsx]DBF'!$A:$C,3,FALSE),
   "Error")),
"")</f>
        <v/>
      </c>
      <c r="C24">
        <f>ORDER!L4</f>
        <v/>
      </c>
      <c r="D24">
        <f>ORDER!A5</f>
        <v/>
      </c>
      <c r="E24" t="n">
        <v>0</v>
      </c>
      <c r="F24">
        <f>ORDER!C5</f>
        <v/>
      </c>
      <c r="G24">
        <f>IF(ORDER!O30&gt;0,
 IF(ORDER!$D$1="SGST",
 VLOOKUP(H24,'C:\C-BIA\PurchaseOrder\Week\Master Files\[SGST Master.xlsx]DBF'!$A:$H,8,FALSE),
   IF(ORDER!$D$1="IGST",
   VLOOKUP(H24,'C:\C-BIA\PurchaseOrder\Week\Master Files\[IGST Master.xlsx]DBF'!$A:$H,8,FALSE),
   "Error")),
"")</f>
        <v/>
      </c>
      <c r="H24">
        <f>ORDER!D30</f>
        <v/>
      </c>
      <c r="I24">
        <f>IF(ORDER!O30&gt;0,
 IF(ORDER!$D$1="SGST",
 VLOOKUP(H24,'C:\C-BIA\PurchaseOrder\Week\Master Files\[SGST Master.xlsx]DBF'!$A:$J,10,FALSE),
   IF(ORDER!$D$1="IGST",
   VLOOKUP(H24,'C:\C-BIA\PurchaseOrder\Week\Master Files\[IGST Master.xlsx]DBF'!$A:$J,10,FALSE),
   "Error")),
"")</f>
        <v/>
      </c>
      <c r="J24">
        <f>SUMIF(ORDER!$D$8:$D$22298,DBF!$H24,ORDER!$G$8:$G$22298)</f>
        <v/>
      </c>
      <c r="K24">
        <f>VLOOKUP($H24,ORDER!D:H,5,FALSE)</f>
        <v/>
      </c>
      <c r="L24">
        <f>ROUND(J24*K24,2)</f>
        <v/>
      </c>
      <c r="M24">
        <f>IF(ORDER!O30&gt;0,
 IF(ORDER!$D$1="SGST",
 VLOOKUP(H24,'C:\C-BIA\PurchaseOrder\Week\Master Files\[SGST Master.xlsx]DBF'!$A:$N,14,FALSE),
   IF(ORDER!$D$1="IGST",
   VLOOKUP(H24,'C:\C-BIA\PurchaseOrder\Week\Master Files\[IGST Master.xlsx]DBF'!$A:$N,14,FALSE),
   "Error")),
"")</f>
        <v/>
      </c>
      <c r="N24">
        <f>ROUND(L24*M24/100,2)</f>
        <v/>
      </c>
      <c r="O24">
        <f>L24-N24</f>
        <v/>
      </c>
      <c r="P24">
        <f>IF(R24="Corsetry",IF(IFERROR((O24/J24),0)&lt;1000,"CC Sales- Corsetry-Wholesale - IGST 5%","CC Sales- Corsetry-Wholesale - IGST 12%"))</f>
        <v/>
      </c>
      <c r="Q24">
        <f>IF(ORDER!O30&gt;0,
 IF(ORDER!$D$1="SGST",
 VLOOKUP(H24,'C:\C-BIA\PurchaseOrder\Week\Master Files\[SGST Master.xlsx]DBF'!$A:$R,18,FALSE),
   IF(ORDER!$D$1="IGST",
   VLOOKUP(H24,'C:\C-BIA\PurchaseOrder\Week\Master Files\[IGST Master.xlsx]DBF'!$A:$R,18,FALSE),
   "Error")),
"")</f>
        <v/>
      </c>
      <c r="R24">
        <f>IF(ORDER!O30&gt;0,
 IF(ORDER!$D$1="SGST",
 VLOOKUP(H24,'C:\C-BIA\PurchaseOrder\Week\Master Files\[SGST Master.xlsx]DBF'!$A:$S,19,FALSE),
   IF(ORDER!$D$1="IGST",
   VLOOKUP(H24,'C:\C-BIA\PurchaseOrder\Week\Master Files\[IGST Master.xlsx]DBF'!$A:$S,19,FALSE),
   "Error")),
"")</f>
        <v/>
      </c>
      <c r="S24">
        <f>IF(ORDER!O30&gt;0,
 IF(ORDER!$D$1="SGST",
 VLOOKUP(H24,'C:\C-BIA\PurchaseOrder\Week\Master Files\[SGST Master.xlsx]DBF'!$A:$T,20,FALSE),
   IF(ORDER!$D$1="IGST",
   VLOOKUP(H24,'C:\C-BIA\PurchaseOrder\Week\Master Files\[IGST Master.xlsx]DBF'!$A:$T,20,FALSE),
   "Error")),
"")</f>
        <v/>
      </c>
      <c r="T24">
        <f>IF(ORDER!O30&gt;0,
 IF(ORDER!$D$1="SGST",
 VLOOKUP(H24,'C:\C-BIA\PurchaseOrder\Week\Master Files\[SGST Master.xlsx]DBF'!$A:$U,21,FALSE),
   IF(ORDER!$D$1="IGST",
   VLOOKUP(H24,'C:\C-BIA\PurchaseOrder\Week\Master Files\[IGST Master.xlsx]DBF'!$A:$U,21,FALSE),
   "Error")),
"")</f>
        <v/>
      </c>
      <c r="U24">
        <f>IF(ORDER!O30&gt;0,
 IF(ORDER!$D$1="SGST",
 VLOOKUP(H24,'C:\C-BIA\PurchaseOrder\Week\Master Files\[SGST Master.xlsx]DBF'!$A:$V,22,FALSE),
   IF(ORDER!$D$1="IGST",
   VLOOKUP(H24,'C:\C-BIA\PurchaseOrder\Week\Master Files\[IGST Master.xlsx]DBF'!$A:$V,22,FALSE),
   "Error")),
"")</f>
        <v/>
      </c>
      <c r="V24">
        <f>IF(ORDER!O30&gt;0,
 IF(ORDER!$D$1="SGST",
 VLOOKUP(H24,'C:\C-BIA\PurchaseOrder\Week\Master Files\[SGST Master.xlsx]DBF'!$A:$W,23,FALSE),
   IF(ORDER!$D$1="IGST",
   VLOOKUP(H24,'C:\C-BIA\PurchaseOrder\Week\Master Files\[IGST Master.xlsx]DBF'!$A:$W,23,FALSE),
   "Error")),
"")</f>
        <v/>
      </c>
      <c r="W24">
        <f>IF(ORDER!O30&gt;0,
 IF(ORDER!$D$1="SGST",
 VLOOKUP(H24,'C:\C-BIA\PurchaseOrder\Week\Master Files\[SGST Master.xlsx]DBF'!$A:$X,24,FALSE),
   IF(ORDER!$D$1="IGST",
   VLOOKUP(H24,'C:\C-BIA\PurchaseOrder\Week\Master Files\[IGST Master.xlsx]DBF'!$A:$X,24,FALSE),
   "Error")),
"")</f>
        <v/>
      </c>
      <c r="X24">
        <f>IF(ORDER!O30&gt;0,
 IF(ORDER!$D$1="SGST",
 VLOOKUP(H24,'C:\C-BIA\PurchaseOrder\Week\Master Files\[SGST Master.xlsx]DBF'!$A:$Y,25,FALSE),
   IF(ORDER!$D$1="IGST",
   VLOOKUP(H24,'C:\C-BIA\PurchaseOrder\Week\Master Files\[IGST Master.xlsx]DBF'!$A:$Y,25,FALSE),
   "Error")),
"")</f>
        <v/>
      </c>
      <c r="Y24">
        <f>+O24</f>
        <v/>
      </c>
      <c r="Z24">
        <f>+J24</f>
        <v/>
      </c>
      <c r="AA24">
        <f>IF(ORDER!O30&gt;0,
 IF(ORDER!$D$1="SGST",
 VLOOKUP(H24,'C:\C-BIA\PurchaseOrder\Week\Master Files\[SGST Master.xlsx]DBF'!$A:$AB,28,FALSE),
   IF(ORDER!$D$1="IGST",
   VLOOKUP(H24,'C:\C-BIA\PurchaseOrder\Week\Master Files\[IGST Master.xlsx]DBF'!$A:$AB,28,FALSE),
   "Error")),
"")</f>
        <v/>
      </c>
      <c r="AB24">
        <f>IF(ORDER!O30&gt;0,
 IF(ORDER!$D$1="SGST",
 VLOOKUP(H24,'C:\C-BIA\PurchaseOrder\Week\Master Files\[SGST Master.xlsx]DBF'!$A:$AC,29,FALSE),
   IF(ORDER!$D$1="IGST",
   VLOOKUP(H24,'C:\C-BIA\PurchaseOrder\Week\Master Files\[IGST Master.xlsx]DBF'!$A:$AC,29,FALSE),
   "Error")),
"")</f>
        <v/>
      </c>
      <c r="AC24">
        <f>ROUND(Y24*AB24/100,2)</f>
        <v/>
      </c>
      <c r="AD24">
        <f>ROUND(SUM(Y24,0)-AC24,2)</f>
        <v/>
      </c>
      <c r="AE24" t="inlineStr"/>
      <c r="AF24" t="inlineStr"/>
      <c r="AG24" t="inlineStr"/>
      <c r="AH24" t="inlineStr"/>
      <c r="AI24" t="inlineStr"/>
      <c r="AJ24" t="inlineStr"/>
      <c r="AK24">
        <f>IF(RIGHT(P24,2)="5%","Output IGST - 5% - Tamilnadu","Output IGST - 12% - Tamilnadu")</f>
        <v/>
      </c>
      <c r="AL24">
        <f>IF(AK24="Output IGST - 12% - TamilNadu",12,5)</f>
        <v/>
      </c>
      <c r="AM24">
        <f>ROUND(SUM(AD24*AL24/100,0),2)</f>
        <v/>
      </c>
      <c r="AN24">
        <f>+AP24</f>
        <v/>
      </c>
      <c r="AO24" t="n">
        <v>0</v>
      </c>
      <c r="AP24">
        <f>+(Y24-AC24)+AM24</f>
        <v/>
      </c>
      <c r="AQ24">
        <f>IF(ORDER!O30&gt;0,
 IF(ORDER!$D$1="SGST",
 VLOOKUP(H24,'C:\C-BIA\PurchaseOrder\Week\Master Files\[SGST Master.xlsx]DBF'!$A:$AR,44,FALSE),
   IF(ORDER!$D$1="IGST",
   VLOOKUP(H24,'C:\C-BIA\PurchaseOrder\Week\Master Files\[IGST Master.xlsx]DBF'!$A:$AR,44,FALSE),
   "Error")),
"")</f>
        <v/>
      </c>
      <c r="AR24">
        <f>B24</f>
        <v/>
      </c>
      <c r="AS24">
        <f>AN24</f>
        <v/>
      </c>
      <c r="AT24">
        <f>CONCATENATE($B$2," ",$C$2," ","QTY",  " ", $Z$2)</f>
        <v/>
      </c>
      <c r="AU24">
        <f>IF(ORDER!O30&gt;0,
 IF(ORDER!$D$1="SGST",
 VLOOKUP(H24,'C:\C-BIA\PurchaseOrder\Week\Master Files\[SGST Master.xlsx]DBF'!$A:$AV,48,FALSE),
   IF(ORDER!$D$1="IGST",
   VLOOKUP(H24,'C:\C-BIA\PurchaseOrder\Week\Master Files\[IGST Master.xlsx]DBF'!$A:$AV,48,FALSE),
   "Error")),
"")</f>
        <v/>
      </c>
      <c r="AV24">
        <f>IF(ORDER!O30&gt;0,
 IF(ORDER!$D$1="SGST",
 VLOOKUP(H24,'C:\C-BIA\PurchaseOrder\Week\Master Files\[SGST Master.xlsx]DBF'!$A:$AW,49,FALSE),
   IF(ORDER!$D$1="IGST",
   VLOOKUP(H24,'C:\C-BIA\PurchaseOrder\Week\Master Files\[IGST Master.xlsx]DBF'!$A:$AW,49,FALSE),
   "Error")),
"")</f>
        <v/>
      </c>
      <c r="AW24">
        <f>IF(ORDER!O30&gt;0,
 IF(ORDER!$D$1="SGST",
 VLOOKUP(H24,'C:\C-BIA\PurchaseOrder\Week\Master Files\[SGST Master.xlsx]DBF'!$A:$AX,50,FALSE),
   IF(ORDER!$D$1="IGST",
   VLOOKUP(H24,'C:\C-BIA\PurchaseOrder\Week\Master Files\[IGST Master.xlsx]DBF'!$A:$AX,50,FALSE),
   "Error")),
"")</f>
        <v/>
      </c>
      <c r="AX24">
        <f>ORDER!B5</f>
        <v/>
      </c>
      <c r="AY24">
        <f>ORDER!L4</f>
        <v/>
      </c>
      <c r="AZ24">
        <f>IF(ORDER!O30&gt;0,
 IF(ORDER!$D$1="SGST",
 VLOOKUP(H24,'C:\C-BIA\PurchaseOrder\Week\Master Files\[SGST Master.xlsx]DBF'!$A:$BA,53,FALSE),
   IF(ORDER!$D$1="IGST",
   VLOOKUP(H24,'C:\C-BIA\PurchaseOrder\Week\Master Files\[IGST Master.xlsx]DBF'!$A:$BA,53,FALSE),
   "Error")),
"")</f>
        <v/>
      </c>
      <c r="BA24">
        <f>IF(ORDER!O30&gt;0,
 IF(ORDER!$D$1="SGST",
 VLOOKUP(H24,'C:\C-BIA\PurchaseOrder\Week\Master Files\[SGST Master.xlsx]DBF'!$A:$BB,54,FALSE),
   IF(ORDER!$D$1="IGST",
   VLOOKUP(H24,'C:\C-BIA\PurchaseOrder\Week\Master Files\[IGST Master.xlsx]DBF'!$A:$BB,54,FALSE),
   "Error")),
"")</f>
        <v/>
      </c>
      <c r="BB24">
        <f>IF(ORDER!O30&gt;0,
 IF(ORDER!$D$1="SGST",
 VLOOKUP(H24,'C:\C-BIA\PurchaseOrder\Week\Master Files\[SGST Master.xlsx]DBF'!$A:$BC,55,FALSE),
   IF(ORDER!$D$1="IGST",
   VLOOKUP(H24,'C:\C-BIA\PurchaseOrder\Week\Master Files\[IGST Master.xlsx]DBF'!$A:$BC,55,FALSE),
   "Error")),
"")</f>
        <v/>
      </c>
      <c r="BC24">
        <f>IF(ORDER!O30&gt;0,
 IF(ORDER!$D$1="SGST",
 VLOOKUP(H24,'C:\C-BIA\PurchaseOrder\Week\Master Files\[SGST Master.xlsx]DBF'!$A:$BD,56,FALSE),
   IF(ORDER!$D$1="IGST",
   VLOOKUP(H24,'C:\C-BIA\PurchaseOrder\Week\Master Files\[IGST Master.xlsx]DBF'!$A:$BD,56,FALSE),
   "Error")),
"")</f>
        <v/>
      </c>
      <c r="BD24">
        <f>IF(ORDER!O30&gt;0,
 IF(ORDER!$D$1="SGST",
 VLOOKUP(H24,'C:\C-BIA\PurchaseOrder\Week\Master Files\[SGST Master.xlsx]DBF'!$A:$BE,57,FALSE),
   IF(ORDER!$D$1="IGST",
   VLOOKUP(H24,'C:\C-BIA\PurchaseOrder\Week\Master Files\[IGST Master.xlsx]DBF'!$A:$BE,57,FALSE),
   "Error")),
"")</f>
        <v/>
      </c>
    </row>
    <row r="25">
      <c r="A25">
        <f>IF(ORDER!O31&gt;0,
 IF(ORDER!$D$1="SGST",
 VLOOKUP(H25,'C:\C-BIA\PurchaseOrder\Week\Master Files\[SGST Master.xlsx]DBF'!$A:$B,2,FALSE),
   IF(ORDER!$D$1="IGST",
   VLOOKUP(H25,'C:\C-BIA\PurchaseOrder\Week\Master Files\[IGST Master.xlsx]DBF'!$A:$B,2,FALSE),
   "Error")),
"Scan=0")</f>
        <v/>
      </c>
      <c r="B25">
        <f>IF(ORDER!O31&gt;0,
 IF(ORDER!$D$1="SGST",
 VLOOKUP(H25,'C:\C-BIA\PurchaseOrder\Week\Master Files\[SGST Master.xlsx]DBF'!$A:$C,3,FALSE),
   IF(ORDER!$D$1="IGST",
   VLOOKUP(H25,'C:\C-BIA\PurchaseOrder\Week\Master Files\[IGST Master.xlsx]DBF'!$A:$C,3,FALSE),
   "Error")),
"")</f>
        <v/>
      </c>
      <c r="C25">
        <f>ORDER!L4</f>
        <v/>
      </c>
      <c r="D25">
        <f>ORDER!A5</f>
        <v/>
      </c>
      <c r="E25" t="n">
        <v>0</v>
      </c>
      <c r="F25">
        <f>ORDER!C5</f>
        <v/>
      </c>
      <c r="G25">
        <f>IF(ORDER!O31&gt;0,
 IF(ORDER!$D$1="SGST",
 VLOOKUP(H25,'C:\C-BIA\PurchaseOrder\Week\Master Files\[SGST Master.xlsx]DBF'!$A:$H,8,FALSE),
   IF(ORDER!$D$1="IGST",
   VLOOKUP(H25,'C:\C-BIA\PurchaseOrder\Week\Master Files\[IGST Master.xlsx]DBF'!$A:$H,8,FALSE),
   "Error")),
"")</f>
        <v/>
      </c>
      <c r="H25">
        <f>ORDER!D31</f>
        <v/>
      </c>
      <c r="I25">
        <f>IF(ORDER!O31&gt;0,
 IF(ORDER!$D$1="SGST",
 VLOOKUP(H25,'C:\C-BIA\PurchaseOrder\Week\Master Files\[SGST Master.xlsx]DBF'!$A:$J,10,FALSE),
   IF(ORDER!$D$1="IGST",
   VLOOKUP(H25,'C:\C-BIA\PurchaseOrder\Week\Master Files\[IGST Master.xlsx]DBF'!$A:$J,10,FALSE),
   "Error")),
"")</f>
        <v/>
      </c>
      <c r="J25">
        <f>SUMIF(ORDER!$D$8:$D$22298,DBF!$H25,ORDER!$G$8:$G$22298)</f>
        <v/>
      </c>
      <c r="K25">
        <f>VLOOKUP($H25,ORDER!D:H,5,FALSE)</f>
        <v/>
      </c>
      <c r="L25">
        <f>ROUND(J25*K25,2)</f>
        <v/>
      </c>
      <c r="M25">
        <f>IF(ORDER!O31&gt;0,
 IF(ORDER!$D$1="SGST",
 VLOOKUP(H25,'C:\C-BIA\PurchaseOrder\Week\Master Files\[SGST Master.xlsx]DBF'!$A:$N,14,FALSE),
   IF(ORDER!$D$1="IGST",
   VLOOKUP(H25,'C:\C-BIA\PurchaseOrder\Week\Master Files\[IGST Master.xlsx]DBF'!$A:$N,14,FALSE),
   "Error")),
"")</f>
        <v/>
      </c>
      <c r="N25">
        <f>ROUND(L25*M25/100,2)</f>
        <v/>
      </c>
      <c r="O25">
        <f>L25-N25</f>
        <v/>
      </c>
      <c r="P25">
        <f>IF(R25="Corsetry",IF(IFERROR((O25/J25),0)&lt;1000,"CC Sales- Corsetry-Wholesale - IGST 5%","CC Sales- Corsetry-Wholesale - IGST 12%"))</f>
        <v/>
      </c>
      <c r="Q25">
        <f>IF(ORDER!O31&gt;0,
 IF(ORDER!$D$1="SGST",
 VLOOKUP(H25,'C:\C-BIA\PurchaseOrder\Week\Master Files\[SGST Master.xlsx]DBF'!$A:$R,18,FALSE),
   IF(ORDER!$D$1="IGST",
   VLOOKUP(H25,'C:\C-BIA\PurchaseOrder\Week\Master Files\[IGST Master.xlsx]DBF'!$A:$R,18,FALSE),
   "Error")),
"")</f>
        <v/>
      </c>
      <c r="R25">
        <f>IF(ORDER!O31&gt;0,
 IF(ORDER!$D$1="SGST",
 VLOOKUP(H25,'C:\C-BIA\PurchaseOrder\Week\Master Files\[SGST Master.xlsx]DBF'!$A:$S,19,FALSE),
   IF(ORDER!$D$1="IGST",
   VLOOKUP(H25,'C:\C-BIA\PurchaseOrder\Week\Master Files\[IGST Master.xlsx]DBF'!$A:$S,19,FALSE),
   "Error")),
"")</f>
        <v/>
      </c>
      <c r="S25">
        <f>IF(ORDER!O31&gt;0,
 IF(ORDER!$D$1="SGST",
 VLOOKUP(H25,'C:\C-BIA\PurchaseOrder\Week\Master Files\[SGST Master.xlsx]DBF'!$A:$T,20,FALSE),
   IF(ORDER!$D$1="IGST",
   VLOOKUP(H25,'C:\C-BIA\PurchaseOrder\Week\Master Files\[IGST Master.xlsx]DBF'!$A:$T,20,FALSE),
   "Error")),
"")</f>
        <v/>
      </c>
      <c r="T25">
        <f>IF(ORDER!O31&gt;0,
 IF(ORDER!$D$1="SGST",
 VLOOKUP(H25,'C:\C-BIA\PurchaseOrder\Week\Master Files\[SGST Master.xlsx]DBF'!$A:$U,21,FALSE),
   IF(ORDER!$D$1="IGST",
   VLOOKUP(H25,'C:\C-BIA\PurchaseOrder\Week\Master Files\[IGST Master.xlsx]DBF'!$A:$U,21,FALSE),
   "Error")),
"")</f>
        <v/>
      </c>
      <c r="U25">
        <f>IF(ORDER!O31&gt;0,
 IF(ORDER!$D$1="SGST",
 VLOOKUP(H25,'C:\C-BIA\PurchaseOrder\Week\Master Files\[SGST Master.xlsx]DBF'!$A:$V,22,FALSE),
   IF(ORDER!$D$1="IGST",
   VLOOKUP(H25,'C:\C-BIA\PurchaseOrder\Week\Master Files\[IGST Master.xlsx]DBF'!$A:$V,22,FALSE),
   "Error")),
"")</f>
        <v/>
      </c>
      <c r="V25">
        <f>IF(ORDER!O31&gt;0,
 IF(ORDER!$D$1="SGST",
 VLOOKUP(H25,'C:\C-BIA\PurchaseOrder\Week\Master Files\[SGST Master.xlsx]DBF'!$A:$W,23,FALSE),
   IF(ORDER!$D$1="IGST",
   VLOOKUP(H25,'C:\C-BIA\PurchaseOrder\Week\Master Files\[IGST Master.xlsx]DBF'!$A:$W,23,FALSE),
   "Error")),
"")</f>
        <v/>
      </c>
      <c r="W25">
        <f>IF(ORDER!O31&gt;0,
 IF(ORDER!$D$1="SGST",
 VLOOKUP(H25,'C:\C-BIA\PurchaseOrder\Week\Master Files\[SGST Master.xlsx]DBF'!$A:$X,24,FALSE),
   IF(ORDER!$D$1="IGST",
   VLOOKUP(H25,'C:\C-BIA\PurchaseOrder\Week\Master Files\[IGST Master.xlsx]DBF'!$A:$X,24,FALSE),
   "Error")),
"")</f>
        <v/>
      </c>
      <c r="X25">
        <f>IF(ORDER!O31&gt;0,
 IF(ORDER!$D$1="SGST",
 VLOOKUP(H25,'C:\C-BIA\PurchaseOrder\Week\Master Files\[SGST Master.xlsx]DBF'!$A:$Y,25,FALSE),
   IF(ORDER!$D$1="IGST",
   VLOOKUP(H25,'C:\C-BIA\PurchaseOrder\Week\Master Files\[IGST Master.xlsx]DBF'!$A:$Y,25,FALSE),
   "Error")),
"")</f>
        <v/>
      </c>
      <c r="Y25">
        <f>+O25</f>
        <v/>
      </c>
      <c r="Z25">
        <f>+J25</f>
        <v/>
      </c>
      <c r="AA25">
        <f>IF(ORDER!O31&gt;0,
 IF(ORDER!$D$1="SGST",
 VLOOKUP(H25,'C:\C-BIA\PurchaseOrder\Week\Master Files\[SGST Master.xlsx]DBF'!$A:$AB,28,FALSE),
   IF(ORDER!$D$1="IGST",
   VLOOKUP(H25,'C:\C-BIA\PurchaseOrder\Week\Master Files\[IGST Master.xlsx]DBF'!$A:$AB,28,FALSE),
   "Error")),
"")</f>
        <v/>
      </c>
      <c r="AB25">
        <f>IF(ORDER!O31&gt;0,
 IF(ORDER!$D$1="SGST",
 VLOOKUP(H25,'C:\C-BIA\PurchaseOrder\Week\Master Files\[SGST Master.xlsx]DBF'!$A:$AC,29,FALSE),
   IF(ORDER!$D$1="IGST",
   VLOOKUP(H25,'C:\C-BIA\PurchaseOrder\Week\Master Files\[IGST Master.xlsx]DBF'!$A:$AC,29,FALSE),
   "Error")),
"")</f>
        <v/>
      </c>
      <c r="AC25">
        <f>ROUND(Y25*AB25/100,2)</f>
        <v/>
      </c>
      <c r="AD25">
        <f>ROUND(SUM(Y25,0)-AC25,2)</f>
        <v/>
      </c>
      <c r="AE25" t="inlineStr"/>
      <c r="AF25" t="inlineStr"/>
      <c r="AG25" t="inlineStr"/>
      <c r="AH25" t="inlineStr"/>
      <c r="AI25" t="inlineStr"/>
      <c r="AJ25" t="inlineStr"/>
      <c r="AK25">
        <f>IF(RIGHT(P25,2)="5%","Output IGST - 5% - Tamilnadu","Output IGST - 12% - Tamilnadu")</f>
        <v/>
      </c>
      <c r="AL25">
        <f>IF(AK25="Output IGST - 12% - TamilNadu",12,5)</f>
        <v/>
      </c>
      <c r="AM25">
        <f>ROUND(SUM(AD25*AL25/100,0),2)</f>
        <v/>
      </c>
      <c r="AN25">
        <f>+AP25</f>
        <v/>
      </c>
      <c r="AO25" t="n">
        <v>0</v>
      </c>
      <c r="AP25">
        <f>+(Y25-AC25)+AM25</f>
        <v/>
      </c>
      <c r="AQ25">
        <f>IF(ORDER!O31&gt;0,
 IF(ORDER!$D$1="SGST",
 VLOOKUP(H25,'C:\C-BIA\PurchaseOrder\Week\Master Files\[SGST Master.xlsx]DBF'!$A:$AR,44,FALSE),
   IF(ORDER!$D$1="IGST",
   VLOOKUP(H25,'C:\C-BIA\PurchaseOrder\Week\Master Files\[IGST Master.xlsx]DBF'!$A:$AR,44,FALSE),
   "Error")),
"")</f>
        <v/>
      </c>
      <c r="AR25">
        <f>B25</f>
        <v/>
      </c>
      <c r="AS25">
        <f>AN25</f>
        <v/>
      </c>
      <c r="AT25">
        <f>CONCATENATE($B$2," ",$C$2," ","QTY",  " ", $Z$2)</f>
        <v/>
      </c>
      <c r="AU25">
        <f>IF(ORDER!O31&gt;0,
 IF(ORDER!$D$1="SGST",
 VLOOKUP(H25,'C:\C-BIA\PurchaseOrder\Week\Master Files\[SGST Master.xlsx]DBF'!$A:$AV,48,FALSE),
   IF(ORDER!$D$1="IGST",
   VLOOKUP(H25,'C:\C-BIA\PurchaseOrder\Week\Master Files\[IGST Master.xlsx]DBF'!$A:$AV,48,FALSE),
   "Error")),
"")</f>
        <v/>
      </c>
      <c r="AV25">
        <f>IF(ORDER!O31&gt;0,
 IF(ORDER!$D$1="SGST",
 VLOOKUP(H25,'C:\C-BIA\PurchaseOrder\Week\Master Files\[SGST Master.xlsx]DBF'!$A:$AW,49,FALSE),
   IF(ORDER!$D$1="IGST",
   VLOOKUP(H25,'C:\C-BIA\PurchaseOrder\Week\Master Files\[IGST Master.xlsx]DBF'!$A:$AW,49,FALSE),
   "Error")),
"")</f>
        <v/>
      </c>
      <c r="AW25">
        <f>IF(ORDER!O31&gt;0,
 IF(ORDER!$D$1="SGST",
 VLOOKUP(H25,'C:\C-BIA\PurchaseOrder\Week\Master Files\[SGST Master.xlsx]DBF'!$A:$AX,50,FALSE),
   IF(ORDER!$D$1="IGST",
   VLOOKUP(H25,'C:\C-BIA\PurchaseOrder\Week\Master Files\[IGST Master.xlsx]DBF'!$A:$AX,50,FALSE),
   "Error")),
"")</f>
        <v/>
      </c>
      <c r="AX25">
        <f>ORDER!B5</f>
        <v/>
      </c>
      <c r="AY25">
        <f>ORDER!L4</f>
        <v/>
      </c>
      <c r="AZ25">
        <f>IF(ORDER!O31&gt;0,
 IF(ORDER!$D$1="SGST",
 VLOOKUP(H25,'C:\C-BIA\PurchaseOrder\Week\Master Files\[SGST Master.xlsx]DBF'!$A:$BA,53,FALSE),
   IF(ORDER!$D$1="IGST",
   VLOOKUP(H25,'C:\C-BIA\PurchaseOrder\Week\Master Files\[IGST Master.xlsx]DBF'!$A:$BA,53,FALSE),
   "Error")),
"")</f>
        <v/>
      </c>
      <c r="BA25">
        <f>IF(ORDER!O31&gt;0,
 IF(ORDER!$D$1="SGST",
 VLOOKUP(H25,'C:\C-BIA\PurchaseOrder\Week\Master Files\[SGST Master.xlsx]DBF'!$A:$BB,54,FALSE),
   IF(ORDER!$D$1="IGST",
   VLOOKUP(H25,'C:\C-BIA\PurchaseOrder\Week\Master Files\[IGST Master.xlsx]DBF'!$A:$BB,54,FALSE),
   "Error")),
"")</f>
        <v/>
      </c>
      <c r="BB25">
        <f>IF(ORDER!O31&gt;0,
 IF(ORDER!$D$1="SGST",
 VLOOKUP(H25,'C:\C-BIA\PurchaseOrder\Week\Master Files\[SGST Master.xlsx]DBF'!$A:$BC,55,FALSE),
   IF(ORDER!$D$1="IGST",
   VLOOKUP(H25,'C:\C-BIA\PurchaseOrder\Week\Master Files\[IGST Master.xlsx]DBF'!$A:$BC,55,FALSE),
   "Error")),
"")</f>
        <v/>
      </c>
      <c r="BC25">
        <f>IF(ORDER!O31&gt;0,
 IF(ORDER!$D$1="SGST",
 VLOOKUP(H25,'C:\C-BIA\PurchaseOrder\Week\Master Files\[SGST Master.xlsx]DBF'!$A:$BD,56,FALSE),
   IF(ORDER!$D$1="IGST",
   VLOOKUP(H25,'C:\C-BIA\PurchaseOrder\Week\Master Files\[IGST Master.xlsx]DBF'!$A:$BD,56,FALSE),
   "Error")),
"")</f>
        <v/>
      </c>
      <c r="BD25">
        <f>IF(ORDER!O31&gt;0,
 IF(ORDER!$D$1="SGST",
 VLOOKUP(H25,'C:\C-BIA\PurchaseOrder\Week\Master Files\[SGST Master.xlsx]DBF'!$A:$BE,57,FALSE),
   IF(ORDER!$D$1="IGST",
   VLOOKUP(H25,'C:\C-BIA\PurchaseOrder\Week\Master Files\[IGST Master.xlsx]DBF'!$A:$BE,57,FALSE),
   "Error")),
"")</f>
        <v/>
      </c>
    </row>
    <row r="26">
      <c r="A26">
        <f>IF(ORDER!O32&gt;0,
 IF(ORDER!$D$1="SGST",
 VLOOKUP(H26,'C:\C-BIA\PurchaseOrder\Week\Master Files\[SGST Master.xlsx]DBF'!$A:$B,2,FALSE),
   IF(ORDER!$D$1="IGST",
   VLOOKUP(H26,'C:\C-BIA\PurchaseOrder\Week\Master Files\[IGST Master.xlsx]DBF'!$A:$B,2,FALSE),
   "Error")),
"Scan=0")</f>
        <v/>
      </c>
      <c r="B26">
        <f>IF(ORDER!O32&gt;0,
 IF(ORDER!$D$1="SGST",
 VLOOKUP(H26,'C:\C-BIA\PurchaseOrder\Week\Master Files\[SGST Master.xlsx]DBF'!$A:$C,3,FALSE),
   IF(ORDER!$D$1="IGST",
   VLOOKUP(H26,'C:\C-BIA\PurchaseOrder\Week\Master Files\[IGST Master.xlsx]DBF'!$A:$C,3,FALSE),
   "Error")),
"")</f>
        <v/>
      </c>
      <c r="C26">
        <f>ORDER!L4</f>
        <v/>
      </c>
      <c r="D26">
        <f>ORDER!A5</f>
        <v/>
      </c>
      <c r="E26" t="n">
        <v>0</v>
      </c>
      <c r="F26">
        <f>ORDER!C5</f>
        <v/>
      </c>
      <c r="G26">
        <f>IF(ORDER!O32&gt;0,
 IF(ORDER!$D$1="SGST",
 VLOOKUP(H26,'C:\C-BIA\PurchaseOrder\Week\Master Files\[SGST Master.xlsx]DBF'!$A:$H,8,FALSE),
   IF(ORDER!$D$1="IGST",
   VLOOKUP(H26,'C:\C-BIA\PurchaseOrder\Week\Master Files\[IGST Master.xlsx]DBF'!$A:$H,8,FALSE),
   "Error")),
"")</f>
        <v/>
      </c>
      <c r="H26">
        <f>ORDER!D32</f>
        <v/>
      </c>
      <c r="I26">
        <f>IF(ORDER!O32&gt;0,
 IF(ORDER!$D$1="SGST",
 VLOOKUP(H26,'C:\C-BIA\PurchaseOrder\Week\Master Files\[SGST Master.xlsx]DBF'!$A:$J,10,FALSE),
   IF(ORDER!$D$1="IGST",
   VLOOKUP(H26,'C:\C-BIA\PurchaseOrder\Week\Master Files\[IGST Master.xlsx]DBF'!$A:$J,10,FALSE),
   "Error")),
"")</f>
        <v/>
      </c>
      <c r="J26">
        <f>SUMIF(ORDER!$D$8:$D$22298,DBF!$H26,ORDER!$G$8:$G$22298)</f>
        <v/>
      </c>
      <c r="K26">
        <f>VLOOKUP($H26,ORDER!D:H,5,FALSE)</f>
        <v/>
      </c>
      <c r="L26">
        <f>ROUND(J26*K26,2)</f>
        <v/>
      </c>
      <c r="M26">
        <f>IF(ORDER!O32&gt;0,
 IF(ORDER!$D$1="SGST",
 VLOOKUP(H26,'C:\C-BIA\PurchaseOrder\Week\Master Files\[SGST Master.xlsx]DBF'!$A:$N,14,FALSE),
   IF(ORDER!$D$1="IGST",
   VLOOKUP(H26,'C:\C-BIA\PurchaseOrder\Week\Master Files\[IGST Master.xlsx]DBF'!$A:$N,14,FALSE),
   "Error")),
"")</f>
        <v/>
      </c>
      <c r="N26">
        <f>ROUND(L26*M26/100,2)</f>
        <v/>
      </c>
      <c r="O26">
        <f>L26-N26</f>
        <v/>
      </c>
      <c r="P26">
        <f>IF(R26="Corsetry",IF(IFERROR((O26/J26),0)&lt;1000,"CC Sales- Corsetry-Wholesale - IGST 5%","CC Sales- Corsetry-Wholesale - IGST 12%"))</f>
        <v/>
      </c>
      <c r="Q26">
        <f>IF(ORDER!O32&gt;0,
 IF(ORDER!$D$1="SGST",
 VLOOKUP(H26,'C:\C-BIA\PurchaseOrder\Week\Master Files\[SGST Master.xlsx]DBF'!$A:$R,18,FALSE),
   IF(ORDER!$D$1="IGST",
   VLOOKUP(H26,'C:\C-BIA\PurchaseOrder\Week\Master Files\[IGST Master.xlsx]DBF'!$A:$R,18,FALSE),
   "Error")),
"")</f>
        <v/>
      </c>
      <c r="R26">
        <f>IF(ORDER!O32&gt;0,
 IF(ORDER!$D$1="SGST",
 VLOOKUP(H26,'C:\C-BIA\PurchaseOrder\Week\Master Files\[SGST Master.xlsx]DBF'!$A:$S,19,FALSE),
   IF(ORDER!$D$1="IGST",
   VLOOKUP(H26,'C:\C-BIA\PurchaseOrder\Week\Master Files\[IGST Master.xlsx]DBF'!$A:$S,19,FALSE),
   "Error")),
"")</f>
        <v/>
      </c>
      <c r="S26">
        <f>IF(ORDER!O32&gt;0,
 IF(ORDER!$D$1="SGST",
 VLOOKUP(H26,'C:\C-BIA\PurchaseOrder\Week\Master Files\[SGST Master.xlsx]DBF'!$A:$T,20,FALSE),
   IF(ORDER!$D$1="IGST",
   VLOOKUP(H26,'C:\C-BIA\PurchaseOrder\Week\Master Files\[IGST Master.xlsx]DBF'!$A:$T,20,FALSE),
   "Error")),
"")</f>
        <v/>
      </c>
      <c r="T26">
        <f>IF(ORDER!O32&gt;0,
 IF(ORDER!$D$1="SGST",
 VLOOKUP(H26,'C:\C-BIA\PurchaseOrder\Week\Master Files\[SGST Master.xlsx]DBF'!$A:$U,21,FALSE),
   IF(ORDER!$D$1="IGST",
   VLOOKUP(H26,'C:\C-BIA\PurchaseOrder\Week\Master Files\[IGST Master.xlsx]DBF'!$A:$U,21,FALSE),
   "Error")),
"")</f>
        <v/>
      </c>
      <c r="U26">
        <f>IF(ORDER!O32&gt;0,
 IF(ORDER!$D$1="SGST",
 VLOOKUP(H26,'C:\C-BIA\PurchaseOrder\Week\Master Files\[SGST Master.xlsx]DBF'!$A:$V,22,FALSE),
   IF(ORDER!$D$1="IGST",
   VLOOKUP(H26,'C:\C-BIA\PurchaseOrder\Week\Master Files\[IGST Master.xlsx]DBF'!$A:$V,22,FALSE),
   "Error")),
"")</f>
        <v/>
      </c>
      <c r="V26">
        <f>IF(ORDER!O32&gt;0,
 IF(ORDER!$D$1="SGST",
 VLOOKUP(H26,'C:\C-BIA\PurchaseOrder\Week\Master Files\[SGST Master.xlsx]DBF'!$A:$W,23,FALSE),
   IF(ORDER!$D$1="IGST",
   VLOOKUP(H26,'C:\C-BIA\PurchaseOrder\Week\Master Files\[IGST Master.xlsx]DBF'!$A:$W,23,FALSE),
   "Error")),
"")</f>
        <v/>
      </c>
      <c r="W26">
        <f>IF(ORDER!O32&gt;0,
 IF(ORDER!$D$1="SGST",
 VLOOKUP(H26,'C:\C-BIA\PurchaseOrder\Week\Master Files\[SGST Master.xlsx]DBF'!$A:$X,24,FALSE),
   IF(ORDER!$D$1="IGST",
   VLOOKUP(H26,'C:\C-BIA\PurchaseOrder\Week\Master Files\[IGST Master.xlsx]DBF'!$A:$X,24,FALSE),
   "Error")),
"")</f>
        <v/>
      </c>
      <c r="X26">
        <f>IF(ORDER!O32&gt;0,
 IF(ORDER!$D$1="SGST",
 VLOOKUP(H26,'C:\C-BIA\PurchaseOrder\Week\Master Files\[SGST Master.xlsx]DBF'!$A:$Y,25,FALSE),
   IF(ORDER!$D$1="IGST",
   VLOOKUP(H26,'C:\C-BIA\PurchaseOrder\Week\Master Files\[IGST Master.xlsx]DBF'!$A:$Y,25,FALSE),
   "Error")),
"")</f>
        <v/>
      </c>
      <c r="Y26">
        <f>+O26</f>
        <v/>
      </c>
      <c r="Z26">
        <f>+J26</f>
        <v/>
      </c>
      <c r="AA26">
        <f>IF(ORDER!O32&gt;0,
 IF(ORDER!$D$1="SGST",
 VLOOKUP(H26,'C:\C-BIA\PurchaseOrder\Week\Master Files\[SGST Master.xlsx]DBF'!$A:$AB,28,FALSE),
   IF(ORDER!$D$1="IGST",
   VLOOKUP(H26,'C:\C-BIA\PurchaseOrder\Week\Master Files\[IGST Master.xlsx]DBF'!$A:$AB,28,FALSE),
   "Error")),
"")</f>
        <v/>
      </c>
      <c r="AB26">
        <f>IF(ORDER!O32&gt;0,
 IF(ORDER!$D$1="SGST",
 VLOOKUP(H26,'C:\C-BIA\PurchaseOrder\Week\Master Files\[SGST Master.xlsx]DBF'!$A:$AC,29,FALSE),
   IF(ORDER!$D$1="IGST",
   VLOOKUP(H26,'C:\C-BIA\PurchaseOrder\Week\Master Files\[IGST Master.xlsx]DBF'!$A:$AC,29,FALSE),
   "Error")),
"")</f>
        <v/>
      </c>
      <c r="AC26">
        <f>ROUND(Y26*AB26/100,2)</f>
        <v/>
      </c>
      <c r="AD26">
        <f>ROUND(SUM(Y26,0)-AC26,2)</f>
        <v/>
      </c>
      <c r="AE26" t="inlineStr"/>
      <c r="AF26" t="inlineStr"/>
      <c r="AG26" t="inlineStr"/>
      <c r="AH26" t="inlineStr"/>
      <c r="AI26" t="inlineStr"/>
      <c r="AJ26" t="inlineStr"/>
      <c r="AK26">
        <f>IF(RIGHT(P26,2)="5%","Output IGST - 5% - Tamilnadu","Output IGST - 12% - Tamilnadu")</f>
        <v/>
      </c>
      <c r="AL26">
        <f>IF(AK26="Output IGST - 12% - TamilNadu",12,5)</f>
        <v/>
      </c>
      <c r="AM26">
        <f>ROUND(SUM(AD26*AL26/100,0),2)</f>
        <v/>
      </c>
      <c r="AN26">
        <f>+AP26</f>
        <v/>
      </c>
      <c r="AO26" t="n">
        <v>0</v>
      </c>
      <c r="AP26">
        <f>+(Y26-AC26)+AM26</f>
        <v/>
      </c>
      <c r="AQ26">
        <f>IF(ORDER!O32&gt;0,
 IF(ORDER!$D$1="SGST",
 VLOOKUP(H26,'C:\C-BIA\PurchaseOrder\Week\Master Files\[SGST Master.xlsx]DBF'!$A:$AR,44,FALSE),
   IF(ORDER!$D$1="IGST",
   VLOOKUP(H26,'C:\C-BIA\PurchaseOrder\Week\Master Files\[IGST Master.xlsx]DBF'!$A:$AR,44,FALSE),
   "Error")),
"")</f>
        <v/>
      </c>
      <c r="AR26">
        <f>B26</f>
        <v/>
      </c>
      <c r="AS26">
        <f>AN26</f>
        <v/>
      </c>
      <c r="AT26">
        <f>CONCATENATE($B$2," ",$C$2," ","QTY",  " ", $Z$2)</f>
        <v/>
      </c>
      <c r="AU26">
        <f>IF(ORDER!O32&gt;0,
 IF(ORDER!$D$1="SGST",
 VLOOKUP(H26,'C:\C-BIA\PurchaseOrder\Week\Master Files\[SGST Master.xlsx]DBF'!$A:$AV,48,FALSE),
   IF(ORDER!$D$1="IGST",
   VLOOKUP(H26,'C:\C-BIA\PurchaseOrder\Week\Master Files\[IGST Master.xlsx]DBF'!$A:$AV,48,FALSE),
   "Error")),
"")</f>
        <v/>
      </c>
      <c r="AV26">
        <f>IF(ORDER!O32&gt;0,
 IF(ORDER!$D$1="SGST",
 VLOOKUP(H26,'C:\C-BIA\PurchaseOrder\Week\Master Files\[SGST Master.xlsx]DBF'!$A:$AW,49,FALSE),
   IF(ORDER!$D$1="IGST",
   VLOOKUP(H26,'C:\C-BIA\PurchaseOrder\Week\Master Files\[IGST Master.xlsx]DBF'!$A:$AW,49,FALSE),
   "Error")),
"")</f>
        <v/>
      </c>
      <c r="AW26">
        <f>IF(ORDER!O32&gt;0,
 IF(ORDER!$D$1="SGST",
 VLOOKUP(H26,'C:\C-BIA\PurchaseOrder\Week\Master Files\[SGST Master.xlsx]DBF'!$A:$AX,50,FALSE),
   IF(ORDER!$D$1="IGST",
   VLOOKUP(H26,'C:\C-BIA\PurchaseOrder\Week\Master Files\[IGST Master.xlsx]DBF'!$A:$AX,50,FALSE),
   "Error")),
"")</f>
        <v/>
      </c>
      <c r="AX26">
        <f>ORDER!B5</f>
        <v/>
      </c>
      <c r="AY26">
        <f>ORDER!L4</f>
        <v/>
      </c>
      <c r="AZ26">
        <f>IF(ORDER!O32&gt;0,
 IF(ORDER!$D$1="SGST",
 VLOOKUP(H26,'C:\C-BIA\PurchaseOrder\Week\Master Files\[SGST Master.xlsx]DBF'!$A:$BA,53,FALSE),
   IF(ORDER!$D$1="IGST",
   VLOOKUP(H26,'C:\C-BIA\PurchaseOrder\Week\Master Files\[IGST Master.xlsx]DBF'!$A:$BA,53,FALSE),
   "Error")),
"")</f>
        <v/>
      </c>
      <c r="BA26">
        <f>IF(ORDER!O32&gt;0,
 IF(ORDER!$D$1="SGST",
 VLOOKUP(H26,'C:\C-BIA\PurchaseOrder\Week\Master Files\[SGST Master.xlsx]DBF'!$A:$BB,54,FALSE),
   IF(ORDER!$D$1="IGST",
   VLOOKUP(H26,'C:\C-BIA\PurchaseOrder\Week\Master Files\[IGST Master.xlsx]DBF'!$A:$BB,54,FALSE),
   "Error")),
"")</f>
        <v/>
      </c>
      <c r="BB26">
        <f>IF(ORDER!O32&gt;0,
 IF(ORDER!$D$1="SGST",
 VLOOKUP(H26,'C:\C-BIA\PurchaseOrder\Week\Master Files\[SGST Master.xlsx]DBF'!$A:$BC,55,FALSE),
   IF(ORDER!$D$1="IGST",
   VLOOKUP(H26,'C:\C-BIA\PurchaseOrder\Week\Master Files\[IGST Master.xlsx]DBF'!$A:$BC,55,FALSE),
   "Error")),
"")</f>
        <v/>
      </c>
      <c r="BC26">
        <f>IF(ORDER!O32&gt;0,
 IF(ORDER!$D$1="SGST",
 VLOOKUP(H26,'C:\C-BIA\PurchaseOrder\Week\Master Files\[SGST Master.xlsx]DBF'!$A:$BD,56,FALSE),
   IF(ORDER!$D$1="IGST",
   VLOOKUP(H26,'C:\C-BIA\PurchaseOrder\Week\Master Files\[IGST Master.xlsx]DBF'!$A:$BD,56,FALSE),
   "Error")),
"")</f>
        <v/>
      </c>
      <c r="BD26">
        <f>IF(ORDER!O32&gt;0,
 IF(ORDER!$D$1="SGST",
 VLOOKUP(H26,'C:\C-BIA\PurchaseOrder\Week\Master Files\[SGST Master.xlsx]DBF'!$A:$BE,57,FALSE),
   IF(ORDER!$D$1="IGST",
   VLOOKUP(H26,'C:\C-BIA\PurchaseOrder\Week\Master Files\[IGST Master.xlsx]DBF'!$A:$BE,57,FALSE),
   "Error")),
"")</f>
        <v/>
      </c>
    </row>
    <row r="27">
      <c r="A27">
        <f>IF(ORDER!O33&gt;0,
 IF(ORDER!$D$1="SGST",
 VLOOKUP(H27,'C:\C-BIA\PurchaseOrder\Week\Master Files\[SGST Master.xlsx]DBF'!$A:$B,2,FALSE),
   IF(ORDER!$D$1="IGST",
   VLOOKUP(H27,'C:\C-BIA\PurchaseOrder\Week\Master Files\[IGST Master.xlsx]DBF'!$A:$B,2,FALSE),
   "Error")),
"Scan=0")</f>
        <v/>
      </c>
      <c r="B27">
        <f>IF(ORDER!O33&gt;0,
 IF(ORDER!$D$1="SGST",
 VLOOKUP(H27,'C:\C-BIA\PurchaseOrder\Week\Master Files\[SGST Master.xlsx]DBF'!$A:$C,3,FALSE),
   IF(ORDER!$D$1="IGST",
   VLOOKUP(H27,'C:\C-BIA\PurchaseOrder\Week\Master Files\[IGST Master.xlsx]DBF'!$A:$C,3,FALSE),
   "Error")),
"")</f>
        <v/>
      </c>
      <c r="C27">
        <f>ORDER!L4</f>
        <v/>
      </c>
      <c r="D27">
        <f>ORDER!A5</f>
        <v/>
      </c>
      <c r="E27" t="n">
        <v>0</v>
      </c>
      <c r="F27">
        <f>ORDER!C5</f>
        <v/>
      </c>
      <c r="G27">
        <f>IF(ORDER!O33&gt;0,
 IF(ORDER!$D$1="SGST",
 VLOOKUP(H27,'C:\C-BIA\PurchaseOrder\Week\Master Files\[SGST Master.xlsx]DBF'!$A:$H,8,FALSE),
   IF(ORDER!$D$1="IGST",
   VLOOKUP(H27,'C:\C-BIA\PurchaseOrder\Week\Master Files\[IGST Master.xlsx]DBF'!$A:$H,8,FALSE),
   "Error")),
"")</f>
        <v/>
      </c>
      <c r="H27">
        <f>ORDER!D33</f>
        <v/>
      </c>
      <c r="I27">
        <f>IF(ORDER!O33&gt;0,
 IF(ORDER!$D$1="SGST",
 VLOOKUP(H27,'C:\C-BIA\PurchaseOrder\Week\Master Files\[SGST Master.xlsx]DBF'!$A:$J,10,FALSE),
   IF(ORDER!$D$1="IGST",
   VLOOKUP(H27,'C:\C-BIA\PurchaseOrder\Week\Master Files\[IGST Master.xlsx]DBF'!$A:$J,10,FALSE),
   "Error")),
"")</f>
        <v/>
      </c>
      <c r="J27">
        <f>SUMIF(ORDER!$D$8:$D$22298,DBF!$H27,ORDER!$G$8:$G$22298)</f>
        <v/>
      </c>
      <c r="K27">
        <f>VLOOKUP($H27,ORDER!D:H,5,FALSE)</f>
        <v/>
      </c>
      <c r="L27">
        <f>ROUND(J27*K27,2)</f>
        <v/>
      </c>
      <c r="M27">
        <f>IF(ORDER!O33&gt;0,
 IF(ORDER!$D$1="SGST",
 VLOOKUP(H27,'C:\C-BIA\PurchaseOrder\Week\Master Files\[SGST Master.xlsx]DBF'!$A:$N,14,FALSE),
   IF(ORDER!$D$1="IGST",
   VLOOKUP(H27,'C:\C-BIA\PurchaseOrder\Week\Master Files\[IGST Master.xlsx]DBF'!$A:$N,14,FALSE),
   "Error")),
"")</f>
        <v/>
      </c>
      <c r="N27">
        <f>ROUND(L27*M27/100,2)</f>
        <v/>
      </c>
      <c r="O27">
        <f>L27-N27</f>
        <v/>
      </c>
      <c r="P27">
        <f>IF(R27="Corsetry",IF(IFERROR((O27/J27),0)&lt;1000,"CC Sales- Corsetry-Wholesale - IGST 5%","CC Sales- Corsetry-Wholesale - IGST 12%"))</f>
        <v/>
      </c>
      <c r="Q27">
        <f>IF(ORDER!O33&gt;0,
 IF(ORDER!$D$1="SGST",
 VLOOKUP(H27,'C:\C-BIA\PurchaseOrder\Week\Master Files\[SGST Master.xlsx]DBF'!$A:$R,18,FALSE),
   IF(ORDER!$D$1="IGST",
   VLOOKUP(H27,'C:\C-BIA\PurchaseOrder\Week\Master Files\[IGST Master.xlsx]DBF'!$A:$R,18,FALSE),
   "Error")),
"")</f>
        <v/>
      </c>
      <c r="R27">
        <f>IF(ORDER!O33&gt;0,
 IF(ORDER!$D$1="SGST",
 VLOOKUP(H27,'C:\C-BIA\PurchaseOrder\Week\Master Files\[SGST Master.xlsx]DBF'!$A:$S,19,FALSE),
   IF(ORDER!$D$1="IGST",
   VLOOKUP(H27,'C:\C-BIA\PurchaseOrder\Week\Master Files\[IGST Master.xlsx]DBF'!$A:$S,19,FALSE),
   "Error")),
"")</f>
        <v/>
      </c>
      <c r="S27">
        <f>IF(ORDER!O33&gt;0,
 IF(ORDER!$D$1="SGST",
 VLOOKUP(H27,'C:\C-BIA\PurchaseOrder\Week\Master Files\[SGST Master.xlsx]DBF'!$A:$T,20,FALSE),
   IF(ORDER!$D$1="IGST",
   VLOOKUP(H27,'C:\C-BIA\PurchaseOrder\Week\Master Files\[IGST Master.xlsx]DBF'!$A:$T,20,FALSE),
   "Error")),
"")</f>
        <v/>
      </c>
      <c r="T27">
        <f>IF(ORDER!O33&gt;0,
 IF(ORDER!$D$1="SGST",
 VLOOKUP(H27,'C:\C-BIA\PurchaseOrder\Week\Master Files\[SGST Master.xlsx]DBF'!$A:$U,21,FALSE),
   IF(ORDER!$D$1="IGST",
   VLOOKUP(H27,'C:\C-BIA\PurchaseOrder\Week\Master Files\[IGST Master.xlsx]DBF'!$A:$U,21,FALSE),
   "Error")),
"")</f>
        <v/>
      </c>
      <c r="U27">
        <f>IF(ORDER!O33&gt;0,
 IF(ORDER!$D$1="SGST",
 VLOOKUP(H27,'C:\C-BIA\PurchaseOrder\Week\Master Files\[SGST Master.xlsx]DBF'!$A:$V,22,FALSE),
   IF(ORDER!$D$1="IGST",
   VLOOKUP(H27,'C:\C-BIA\PurchaseOrder\Week\Master Files\[IGST Master.xlsx]DBF'!$A:$V,22,FALSE),
   "Error")),
"")</f>
        <v/>
      </c>
      <c r="V27">
        <f>IF(ORDER!O33&gt;0,
 IF(ORDER!$D$1="SGST",
 VLOOKUP(H27,'C:\C-BIA\PurchaseOrder\Week\Master Files\[SGST Master.xlsx]DBF'!$A:$W,23,FALSE),
   IF(ORDER!$D$1="IGST",
   VLOOKUP(H27,'C:\C-BIA\PurchaseOrder\Week\Master Files\[IGST Master.xlsx]DBF'!$A:$W,23,FALSE),
   "Error")),
"")</f>
        <v/>
      </c>
      <c r="W27">
        <f>IF(ORDER!O33&gt;0,
 IF(ORDER!$D$1="SGST",
 VLOOKUP(H27,'C:\C-BIA\PurchaseOrder\Week\Master Files\[SGST Master.xlsx]DBF'!$A:$X,24,FALSE),
   IF(ORDER!$D$1="IGST",
   VLOOKUP(H27,'C:\C-BIA\PurchaseOrder\Week\Master Files\[IGST Master.xlsx]DBF'!$A:$X,24,FALSE),
   "Error")),
"")</f>
        <v/>
      </c>
      <c r="X27">
        <f>IF(ORDER!O33&gt;0,
 IF(ORDER!$D$1="SGST",
 VLOOKUP(H27,'C:\C-BIA\PurchaseOrder\Week\Master Files\[SGST Master.xlsx]DBF'!$A:$Y,25,FALSE),
   IF(ORDER!$D$1="IGST",
   VLOOKUP(H27,'C:\C-BIA\PurchaseOrder\Week\Master Files\[IGST Master.xlsx]DBF'!$A:$Y,25,FALSE),
   "Error")),
"")</f>
        <v/>
      </c>
      <c r="Y27">
        <f>+O27</f>
        <v/>
      </c>
      <c r="Z27">
        <f>+J27</f>
        <v/>
      </c>
      <c r="AA27">
        <f>IF(ORDER!O33&gt;0,
 IF(ORDER!$D$1="SGST",
 VLOOKUP(H27,'C:\C-BIA\PurchaseOrder\Week\Master Files\[SGST Master.xlsx]DBF'!$A:$AB,28,FALSE),
   IF(ORDER!$D$1="IGST",
   VLOOKUP(H27,'C:\C-BIA\PurchaseOrder\Week\Master Files\[IGST Master.xlsx]DBF'!$A:$AB,28,FALSE),
   "Error")),
"")</f>
        <v/>
      </c>
      <c r="AB27">
        <f>IF(ORDER!O33&gt;0,
 IF(ORDER!$D$1="SGST",
 VLOOKUP(H27,'C:\C-BIA\PurchaseOrder\Week\Master Files\[SGST Master.xlsx]DBF'!$A:$AC,29,FALSE),
   IF(ORDER!$D$1="IGST",
   VLOOKUP(H27,'C:\C-BIA\PurchaseOrder\Week\Master Files\[IGST Master.xlsx]DBF'!$A:$AC,29,FALSE),
   "Error")),
"")</f>
        <v/>
      </c>
      <c r="AC27">
        <f>ROUND(Y27*AB27/100,2)</f>
        <v/>
      </c>
      <c r="AD27">
        <f>ROUND(SUM(Y27,0)-AC27,2)</f>
        <v/>
      </c>
      <c r="AE27" t="inlineStr"/>
      <c r="AF27" t="inlineStr"/>
      <c r="AG27" t="inlineStr"/>
      <c r="AH27" t="inlineStr"/>
      <c r="AI27" t="inlineStr"/>
      <c r="AJ27" t="inlineStr"/>
      <c r="AK27">
        <f>IF(RIGHT(P27,2)="5%","Output IGST - 5% - Tamilnadu","Output IGST - 12% - Tamilnadu")</f>
        <v/>
      </c>
      <c r="AL27">
        <f>IF(AK27="Output IGST - 12% - TamilNadu",12,5)</f>
        <v/>
      </c>
      <c r="AM27">
        <f>ROUND(SUM(AD27*AL27/100,0),2)</f>
        <v/>
      </c>
      <c r="AN27">
        <f>+AP27</f>
        <v/>
      </c>
      <c r="AO27" t="n">
        <v>0</v>
      </c>
      <c r="AP27">
        <f>+(Y27-AC27)+AM27</f>
        <v/>
      </c>
      <c r="AQ27">
        <f>IF(ORDER!O33&gt;0,
 IF(ORDER!$D$1="SGST",
 VLOOKUP(H27,'C:\C-BIA\PurchaseOrder\Week\Master Files\[SGST Master.xlsx]DBF'!$A:$AR,44,FALSE),
   IF(ORDER!$D$1="IGST",
   VLOOKUP(H27,'C:\C-BIA\PurchaseOrder\Week\Master Files\[IGST Master.xlsx]DBF'!$A:$AR,44,FALSE),
   "Error")),
"")</f>
        <v/>
      </c>
      <c r="AR27">
        <f>B27</f>
        <v/>
      </c>
      <c r="AS27">
        <f>AN27</f>
        <v/>
      </c>
      <c r="AT27">
        <f>CONCATENATE($B$2," ",$C$2," ","QTY",  " ", $Z$2)</f>
        <v/>
      </c>
      <c r="AU27">
        <f>IF(ORDER!O33&gt;0,
 IF(ORDER!$D$1="SGST",
 VLOOKUP(H27,'C:\C-BIA\PurchaseOrder\Week\Master Files\[SGST Master.xlsx]DBF'!$A:$AV,48,FALSE),
   IF(ORDER!$D$1="IGST",
   VLOOKUP(H27,'C:\C-BIA\PurchaseOrder\Week\Master Files\[IGST Master.xlsx]DBF'!$A:$AV,48,FALSE),
   "Error")),
"")</f>
        <v/>
      </c>
      <c r="AV27">
        <f>IF(ORDER!O33&gt;0,
 IF(ORDER!$D$1="SGST",
 VLOOKUP(H27,'C:\C-BIA\PurchaseOrder\Week\Master Files\[SGST Master.xlsx]DBF'!$A:$AW,49,FALSE),
   IF(ORDER!$D$1="IGST",
   VLOOKUP(H27,'C:\C-BIA\PurchaseOrder\Week\Master Files\[IGST Master.xlsx]DBF'!$A:$AW,49,FALSE),
   "Error")),
"")</f>
        <v/>
      </c>
      <c r="AW27">
        <f>IF(ORDER!O33&gt;0,
 IF(ORDER!$D$1="SGST",
 VLOOKUP(H27,'C:\C-BIA\PurchaseOrder\Week\Master Files\[SGST Master.xlsx]DBF'!$A:$AX,50,FALSE),
   IF(ORDER!$D$1="IGST",
   VLOOKUP(H27,'C:\C-BIA\PurchaseOrder\Week\Master Files\[IGST Master.xlsx]DBF'!$A:$AX,50,FALSE),
   "Error")),
"")</f>
        <v/>
      </c>
      <c r="AX27">
        <f>ORDER!B5</f>
        <v/>
      </c>
      <c r="AY27">
        <f>ORDER!L4</f>
        <v/>
      </c>
      <c r="AZ27">
        <f>IF(ORDER!O33&gt;0,
 IF(ORDER!$D$1="SGST",
 VLOOKUP(H27,'C:\C-BIA\PurchaseOrder\Week\Master Files\[SGST Master.xlsx]DBF'!$A:$BA,53,FALSE),
   IF(ORDER!$D$1="IGST",
   VLOOKUP(H27,'C:\C-BIA\PurchaseOrder\Week\Master Files\[IGST Master.xlsx]DBF'!$A:$BA,53,FALSE),
   "Error")),
"")</f>
        <v/>
      </c>
      <c r="BA27">
        <f>IF(ORDER!O33&gt;0,
 IF(ORDER!$D$1="SGST",
 VLOOKUP(H27,'C:\C-BIA\PurchaseOrder\Week\Master Files\[SGST Master.xlsx]DBF'!$A:$BB,54,FALSE),
   IF(ORDER!$D$1="IGST",
   VLOOKUP(H27,'C:\C-BIA\PurchaseOrder\Week\Master Files\[IGST Master.xlsx]DBF'!$A:$BB,54,FALSE),
   "Error")),
"")</f>
        <v/>
      </c>
      <c r="BB27">
        <f>IF(ORDER!O33&gt;0,
 IF(ORDER!$D$1="SGST",
 VLOOKUP(H27,'C:\C-BIA\PurchaseOrder\Week\Master Files\[SGST Master.xlsx]DBF'!$A:$BC,55,FALSE),
   IF(ORDER!$D$1="IGST",
   VLOOKUP(H27,'C:\C-BIA\PurchaseOrder\Week\Master Files\[IGST Master.xlsx]DBF'!$A:$BC,55,FALSE),
   "Error")),
"")</f>
        <v/>
      </c>
      <c r="BC27">
        <f>IF(ORDER!O33&gt;0,
 IF(ORDER!$D$1="SGST",
 VLOOKUP(H27,'C:\C-BIA\PurchaseOrder\Week\Master Files\[SGST Master.xlsx]DBF'!$A:$BD,56,FALSE),
   IF(ORDER!$D$1="IGST",
   VLOOKUP(H27,'C:\C-BIA\PurchaseOrder\Week\Master Files\[IGST Master.xlsx]DBF'!$A:$BD,56,FALSE),
   "Error")),
"")</f>
        <v/>
      </c>
      <c r="BD27">
        <f>IF(ORDER!O33&gt;0,
 IF(ORDER!$D$1="SGST",
 VLOOKUP(H27,'C:\C-BIA\PurchaseOrder\Week\Master Files\[SGST Master.xlsx]DBF'!$A:$BE,57,FALSE),
   IF(ORDER!$D$1="IGST",
   VLOOKUP(H27,'C:\C-BIA\PurchaseOrder\Week\Master Files\[IGST Master.xlsx]DBF'!$A:$BE,57,FALSE),
   "Error")),
"")</f>
        <v/>
      </c>
    </row>
    <row r="28">
      <c r="A28">
        <f>IF(ORDER!O34&gt;0,
 IF(ORDER!$D$1="SGST",
 VLOOKUP(H28,'C:\C-BIA\PurchaseOrder\Week\Master Files\[SGST Master.xlsx]DBF'!$A:$B,2,FALSE),
   IF(ORDER!$D$1="IGST",
   VLOOKUP(H28,'C:\C-BIA\PurchaseOrder\Week\Master Files\[IGST Master.xlsx]DBF'!$A:$B,2,FALSE),
   "Error")),
"Scan=0")</f>
        <v/>
      </c>
      <c r="B28">
        <f>IF(ORDER!O34&gt;0,
 IF(ORDER!$D$1="SGST",
 VLOOKUP(H28,'C:\C-BIA\PurchaseOrder\Week\Master Files\[SGST Master.xlsx]DBF'!$A:$C,3,FALSE),
   IF(ORDER!$D$1="IGST",
   VLOOKUP(H28,'C:\C-BIA\PurchaseOrder\Week\Master Files\[IGST Master.xlsx]DBF'!$A:$C,3,FALSE),
   "Error")),
"")</f>
        <v/>
      </c>
      <c r="C28">
        <f>ORDER!L4</f>
        <v/>
      </c>
      <c r="D28">
        <f>ORDER!A5</f>
        <v/>
      </c>
      <c r="E28" t="n">
        <v>0</v>
      </c>
      <c r="F28">
        <f>ORDER!C5</f>
        <v/>
      </c>
      <c r="G28">
        <f>IF(ORDER!O34&gt;0,
 IF(ORDER!$D$1="SGST",
 VLOOKUP(H28,'C:\C-BIA\PurchaseOrder\Week\Master Files\[SGST Master.xlsx]DBF'!$A:$H,8,FALSE),
   IF(ORDER!$D$1="IGST",
   VLOOKUP(H28,'C:\C-BIA\PurchaseOrder\Week\Master Files\[IGST Master.xlsx]DBF'!$A:$H,8,FALSE),
   "Error")),
"")</f>
        <v/>
      </c>
      <c r="H28">
        <f>ORDER!D34</f>
        <v/>
      </c>
      <c r="I28">
        <f>IF(ORDER!O34&gt;0,
 IF(ORDER!$D$1="SGST",
 VLOOKUP(H28,'C:\C-BIA\PurchaseOrder\Week\Master Files\[SGST Master.xlsx]DBF'!$A:$J,10,FALSE),
   IF(ORDER!$D$1="IGST",
   VLOOKUP(H28,'C:\C-BIA\PurchaseOrder\Week\Master Files\[IGST Master.xlsx]DBF'!$A:$J,10,FALSE),
   "Error")),
"")</f>
        <v/>
      </c>
      <c r="J28">
        <f>SUMIF(ORDER!$D$8:$D$22298,DBF!$H28,ORDER!$G$8:$G$22298)</f>
        <v/>
      </c>
      <c r="K28">
        <f>VLOOKUP($H28,ORDER!D:H,5,FALSE)</f>
        <v/>
      </c>
      <c r="L28">
        <f>ROUND(J28*K28,2)</f>
        <v/>
      </c>
      <c r="M28">
        <f>IF(ORDER!O34&gt;0,
 IF(ORDER!$D$1="SGST",
 VLOOKUP(H28,'C:\C-BIA\PurchaseOrder\Week\Master Files\[SGST Master.xlsx]DBF'!$A:$N,14,FALSE),
   IF(ORDER!$D$1="IGST",
   VLOOKUP(H28,'C:\C-BIA\PurchaseOrder\Week\Master Files\[IGST Master.xlsx]DBF'!$A:$N,14,FALSE),
   "Error")),
"")</f>
        <v/>
      </c>
      <c r="N28">
        <f>ROUND(L28*M28/100,2)</f>
        <v/>
      </c>
      <c r="O28">
        <f>L28-N28</f>
        <v/>
      </c>
      <c r="P28">
        <f>IF(R28="Corsetry",IF(IFERROR((O28/J28),0)&lt;1000,"CC Sales- Corsetry-Wholesale - IGST 5%","CC Sales- Corsetry-Wholesale - IGST 12%"))</f>
        <v/>
      </c>
      <c r="Q28">
        <f>IF(ORDER!O34&gt;0,
 IF(ORDER!$D$1="SGST",
 VLOOKUP(H28,'C:\C-BIA\PurchaseOrder\Week\Master Files\[SGST Master.xlsx]DBF'!$A:$R,18,FALSE),
   IF(ORDER!$D$1="IGST",
   VLOOKUP(H28,'C:\C-BIA\PurchaseOrder\Week\Master Files\[IGST Master.xlsx]DBF'!$A:$R,18,FALSE),
   "Error")),
"")</f>
        <v/>
      </c>
      <c r="R28">
        <f>IF(ORDER!O34&gt;0,
 IF(ORDER!$D$1="SGST",
 VLOOKUP(H28,'C:\C-BIA\PurchaseOrder\Week\Master Files\[SGST Master.xlsx]DBF'!$A:$S,19,FALSE),
   IF(ORDER!$D$1="IGST",
   VLOOKUP(H28,'C:\C-BIA\PurchaseOrder\Week\Master Files\[IGST Master.xlsx]DBF'!$A:$S,19,FALSE),
   "Error")),
"")</f>
        <v/>
      </c>
      <c r="S28">
        <f>IF(ORDER!O34&gt;0,
 IF(ORDER!$D$1="SGST",
 VLOOKUP(H28,'C:\C-BIA\PurchaseOrder\Week\Master Files\[SGST Master.xlsx]DBF'!$A:$T,20,FALSE),
   IF(ORDER!$D$1="IGST",
   VLOOKUP(H28,'C:\C-BIA\PurchaseOrder\Week\Master Files\[IGST Master.xlsx]DBF'!$A:$T,20,FALSE),
   "Error")),
"")</f>
        <v/>
      </c>
      <c r="T28">
        <f>IF(ORDER!O34&gt;0,
 IF(ORDER!$D$1="SGST",
 VLOOKUP(H28,'C:\C-BIA\PurchaseOrder\Week\Master Files\[SGST Master.xlsx]DBF'!$A:$U,21,FALSE),
   IF(ORDER!$D$1="IGST",
   VLOOKUP(H28,'C:\C-BIA\PurchaseOrder\Week\Master Files\[IGST Master.xlsx]DBF'!$A:$U,21,FALSE),
   "Error")),
"")</f>
        <v/>
      </c>
      <c r="U28">
        <f>IF(ORDER!O34&gt;0,
 IF(ORDER!$D$1="SGST",
 VLOOKUP(H28,'C:\C-BIA\PurchaseOrder\Week\Master Files\[SGST Master.xlsx]DBF'!$A:$V,22,FALSE),
   IF(ORDER!$D$1="IGST",
   VLOOKUP(H28,'C:\C-BIA\PurchaseOrder\Week\Master Files\[IGST Master.xlsx]DBF'!$A:$V,22,FALSE),
   "Error")),
"")</f>
        <v/>
      </c>
      <c r="V28">
        <f>IF(ORDER!O34&gt;0,
 IF(ORDER!$D$1="SGST",
 VLOOKUP(H28,'C:\C-BIA\PurchaseOrder\Week\Master Files\[SGST Master.xlsx]DBF'!$A:$W,23,FALSE),
   IF(ORDER!$D$1="IGST",
   VLOOKUP(H28,'C:\C-BIA\PurchaseOrder\Week\Master Files\[IGST Master.xlsx]DBF'!$A:$W,23,FALSE),
   "Error")),
"")</f>
        <v/>
      </c>
      <c r="W28">
        <f>IF(ORDER!O34&gt;0,
 IF(ORDER!$D$1="SGST",
 VLOOKUP(H28,'C:\C-BIA\PurchaseOrder\Week\Master Files\[SGST Master.xlsx]DBF'!$A:$X,24,FALSE),
   IF(ORDER!$D$1="IGST",
   VLOOKUP(H28,'C:\C-BIA\PurchaseOrder\Week\Master Files\[IGST Master.xlsx]DBF'!$A:$X,24,FALSE),
   "Error")),
"")</f>
        <v/>
      </c>
      <c r="X28">
        <f>IF(ORDER!O34&gt;0,
 IF(ORDER!$D$1="SGST",
 VLOOKUP(H28,'C:\C-BIA\PurchaseOrder\Week\Master Files\[SGST Master.xlsx]DBF'!$A:$Y,25,FALSE),
   IF(ORDER!$D$1="IGST",
   VLOOKUP(H28,'C:\C-BIA\PurchaseOrder\Week\Master Files\[IGST Master.xlsx]DBF'!$A:$Y,25,FALSE),
   "Error")),
"")</f>
        <v/>
      </c>
      <c r="Y28">
        <f>+O28</f>
        <v/>
      </c>
      <c r="Z28">
        <f>+J28</f>
        <v/>
      </c>
      <c r="AA28">
        <f>IF(ORDER!O34&gt;0,
 IF(ORDER!$D$1="SGST",
 VLOOKUP(H28,'C:\C-BIA\PurchaseOrder\Week\Master Files\[SGST Master.xlsx]DBF'!$A:$AB,28,FALSE),
   IF(ORDER!$D$1="IGST",
   VLOOKUP(H28,'C:\C-BIA\PurchaseOrder\Week\Master Files\[IGST Master.xlsx]DBF'!$A:$AB,28,FALSE),
   "Error")),
"")</f>
        <v/>
      </c>
      <c r="AB28">
        <f>IF(ORDER!O34&gt;0,
 IF(ORDER!$D$1="SGST",
 VLOOKUP(H28,'C:\C-BIA\PurchaseOrder\Week\Master Files\[SGST Master.xlsx]DBF'!$A:$AC,29,FALSE),
   IF(ORDER!$D$1="IGST",
   VLOOKUP(H28,'C:\C-BIA\PurchaseOrder\Week\Master Files\[IGST Master.xlsx]DBF'!$A:$AC,29,FALSE),
   "Error")),
"")</f>
        <v/>
      </c>
      <c r="AC28">
        <f>ROUND(Y28*AB28/100,2)</f>
        <v/>
      </c>
      <c r="AD28">
        <f>ROUND(SUM(Y28,0)-AC28,2)</f>
        <v/>
      </c>
      <c r="AE28" t="inlineStr"/>
      <c r="AF28" t="inlineStr"/>
      <c r="AG28" t="inlineStr"/>
      <c r="AH28" t="inlineStr"/>
      <c r="AI28" t="inlineStr"/>
      <c r="AJ28" t="inlineStr"/>
      <c r="AK28">
        <f>IF(RIGHT(P28,2)="5%","Output IGST - 5% - Tamilnadu","Output IGST - 12% - Tamilnadu")</f>
        <v/>
      </c>
      <c r="AL28">
        <f>IF(AK28="Output IGST - 12% - TamilNadu",12,5)</f>
        <v/>
      </c>
      <c r="AM28">
        <f>ROUND(SUM(AD28*AL28/100,0),2)</f>
        <v/>
      </c>
      <c r="AN28">
        <f>+AP28</f>
        <v/>
      </c>
      <c r="AO28" t="n">
        <v>0</v>
      </c>
      <c r="AP28">
        <f>+(Y28-AC28)+AM28</f>
        <v/>
      </c>
      <c r="AQ28">
        <f>IF(ORDER!O34&gt;0,
 IF(ORDER!$D$1="SGST",
 VLOOKUP(H28,'C:\C-BIA\PurchaseOrder\Week\Master Files\[SGST Master.xlsx]DBF'!$A:$AR,44,FALSE),
   IF(ORDER!$D$1="IGST",
   VLOOKUP(H28,'C:\C-BIA\PurchaseOrder\Week\Master Files\[IGST Master.xlsx]DBF'!$A:$AR,44,FALSE),
   "Error")),
"")</f>
        <v/>
      </c>
      <c r="AR28">
        <f>B28</f>
        <v/>
      </c>
      <c r="AS28">
        <f>AN28</f>
        <v/>
      </c>
      <c r="AT28">
        <f>CONCATENATE($B$2," ",$C$2," ","QTY",  " ", $Z$2)</f>
        <v/>
      </c>
      <c r="AU28">
        <f>IF(ORDER!O34&gt;0,
 IF(ORDER!$D$1="SGST",
 VLOOKUP(H28,'C:\C-BIA\PurchaseOrder\Week\Master Files\[SGST Master.xlsx]DBF'!$A:$AV,48,FALSE),
   IF(ORDER!$D$1="IGST",
   VLOOKUP(H28,'C:\C-BIA\PurchaseOrder\Week\Master Files\[IGST Master.xlsx]DBF'!$A:$AV,48,FALSE),
   "Error")),
"")</f>
        <v/>
      </c>
      <c r="AV28">
        <f>IF(ORDER!O34&gt;0,
 IF(ORDER!$D$1="SGST",
 VLOOKUP(H28,'C:\C-BIA\PurchaseOrder\Week\Master Files\[SGST Master.xlsx]DBF'!$A:$AW,49,FALSE),
   IF(ORDER!$D$1="IGST",
   VLOOKUP(H28,'C:\C-BIA\PurchaseOrder\Week\Master Files\[IGST Master.xlsx]DBF'!$A:$AW,49,FALSE),
   "Error")),
"")</f>
        <v/>
      </c>
      <c r="AW28">
        <f>IF(ORDER!O34&gt;0,
 IF(ORDER!$D$1="SGST",
 VLOOKUP(H28,'C:\C-BIA\PurchaseOrder\Week\Master Files\[SGST Master.xlsx]DBF'!$A:$AX,50,FALSE),
   IF(ORDER!$D$1="IGST",
   VLOOKUP(H28,'C:\C-BIA\PurchaseOrder\Week\Master Files\[IGST Master.xlsx]DBF'!$A:$AX,50,FALSE),
   "Error")),
"")</f>
        <v/>
      </c>
      <c r="AX28">
        <f>ORDER!B5</f>
        <v/>
      </c>
      <c r="AY28">
        <f>ORDER!L4</f>
        <v/>
      </c>
      <c r="AZ28">
        <f>IF(ORDER!O34&gt;0,
 IF(ORDER!$D$1="SGST",
 VLOOKUP(H28,'C:\C-BIA\PurchaseOrder\Week\Master Files\[SGST Master.xlsx]DBF'!$A:$BA,53,FALSE),
   IF(ORDER!$D$1="IGST",
   VLOOKUP(H28,'C:\C-BIA\PurchaseOrder\Week\Master Files\[IGST Master.xlsx]DBF'!$A:$BA,53,FALSE),
   "Error")),
"")</f>
        <v/>
      </c>
      <c r="BA28">
        <f>IF(ORDER!O34&gt;0,
 IF(ORDER!$D$1="SGST",
 VLOOKUP(H28,'C:\C-BIA\PurchaseOrder\Week\Master Files\[SGST Master.xlsx]DBF'!$A:$BB,54,FALSE),
   IF(ORDER!$D$1="IGST",
   VLOOKUP(H28,'C:\C-BIA\PurchaseOrder\Week\Master Files\[IGST Master.xlsx]DBF'!$A:$BB,54,FALSE),
   "Error")),
"")</f>
        <v/>
      </c>
      <c r="BB28">
        <f>IF(ORDER!O34&gt;0,
 IF(ORDER!$D$1="SGST",
 VLOOKUP(H28,'C:\C-BIA\PurchaseOrder\Week\Master Files\[SGST Master.xlsx]DBF'!$A:$BC,55,FALSE),
   IF(ORDER!$D$1="IGST",
   VLOOKUP(H28,'C:\C-BIA\PurchaseOrder\Week\Master Files\[IGST Master.xlsx]DBF'!$A:$BC,55,FALSE),
   "Error")),
"")</f>
        <v/>
      </c>
      <c r="BC28">
        <f>IF(ORDER!O34&gt;0,
 IF(ORDER!$D$1="SGST",
 VLOOKUP(H28,'C:\C-BIA\PurchaseOrder\Week\Master Files\[SGST Master.xlsx]DBF'!$A:$BD,56,FALSE),
   IF(ORDER!$D$1="IGST",
   VLOOKUP(H28,'C:\C-BIA\PurchaseOrder\Week\Master Files\[IGST Master.xlsx]DBF'!$A:$BD,56,FALSE),
   "Error")),
"")</f>
        <v/>
      </c>
      <c r="BD28">
        <f>IF(ORDER!O34&gt;0,
 IF(ORDER!$D$1="SGST",
 VLOOKUP(H28,'C:\C-BIA\PurchaseOrder\Week\Master Files\[SGST Master.xlsx]DBF'!$A:$BE,57,FALSE),
   IF(ORDER!$D$1="IGST",
   VLOOKUP(H28,'C:\C-BIA\PurchaseOrder\Week\Master Files\[IGST Master.xlsx]DBF'!$A:$BE,57,FALSE),
   "Error")),
"")</f>
        <v/>
      </c>
    </row>
    <row r="29">
      <c r="A29">
        <f>IF(ORDER!O35&gt;0,
 IF(ORDER!$D$1="SGST",
 VLOOKUP(H29,'C:\C-BIA\PurchaseOrder\Week\Master Files\[SGST Master.xlsx]DBF'!$A:$B,2,FALSE),
   IF(ORDER!$D$1="IGST",
   VLOOKUP(H29,'C:\C-BIA\PurchaseOrder\Week\Master Files\[IGST Master.xlsx]DBF'!$A:$B,2,FALSE),
   "Error")),
"Scan=0")</f>
        <v/>
      </c>
      <c r="B29">
        <f>IF(ORDER!O35&gt;0,
 IF(ORDER!$D$1="SGST",
 VLOOKUP(H29,'C:\C-BIA\PurchaseOrder\Week\Master Files\[SGST Master.xlsx]DBF'!$A:$C,3,FALSE),
   IF(ORDER!$D$1="IGST",
   VLOOKUP(H29,'C:\C-BIA\PurchaseOrder\Week\Master Files\[IGST Master.xlsx]DBF'!$A:$C,3,FALSE),
   "Error")),
"")</f>
        <v/>
      </c>
      <c r="C29">
        <f>ORDER!L4</f>
        <v/>
      </c>
      <c r="D29">
        <f>ORDER!A5</f>
        <v/>
      </c>
      <c r="E29" t="n">
        <v>0</v>
      </c>
      <c r="F29">
        <f>ORDER!C5</f>
        <v/>
      </c>
      <c r="G29">
        <f>IF(ORDER!O35&gt;0,
 IF(ORDER!$D$1="SGST",
 VLOOKUP(H29,'C:\C-BIA\PurchaseOrder\Week\Master Files\[SGST Master.xlsx]DBF'!$A:$H,8,FALSE),
   IF(ORDER!$D$1="IGST",
   VLOOKUP(H29,'C:\C-BIA\PurchaseOrder\Week\Master Files\[IGST Master.xlsx]DBF'!$A:$H,8,FALSE),
   "Error")),
"")</f>
        <v/>
      </c>
      <c r="H29">
        <f>ORDER!D35</f>
        <v/>
      </c>
      <c r="I29">
        <f>IF(ORDER!O35&gt;0,
 IF(ORDER!$D$1="SGST",
 VLOOKUP(H29,'C:\C-BIA\PurchaseOrder\Week\Master Files\[SGST Master.xlsx]DBF'!$A:$J,10,FALSE),
   IF(ORDER!$D$1="IGST",
   VLOOKUP(H29,'C:\C-BIA\PurchaseOrder\Week\Master Files\[IGST Master.xlsx]DBF'!$A:$J,10,FALSE),
   "Error")),
"")</f>
        <v/>
      </c>
      <c r="J29">
        <f>SUMIF(ORDER!$D$8:$D$22298,DBF!$H29,ORDER!$G$8:$G$22298)</f>
        <v/>
      </c>
      <c r="K29">
        <f>VLOOKUP($H29,ORDER!D:H,5,FALSE)</f>
        <v/>
      </c>
      <c r="L29">
        <f>ROUND(J29*K29,2)</f>
        <v/>
      </c>
      <c r="M29">
        <f>IF(ORDER!O35&gt;0,
 IF(ORDER!$D$1="SGST",
 VLOOKUP(H29,'C:\C-BIA\PurchaseOrder\Week\Master Files\[SGST Master.xlsx]DBF'!$A:$N,14,FALSE),
   IF(ORDER!$D$1="IGST",
   VLOOKUP(H29,'C:\C-BIA\PurchaseOrder\Week\Master Files\[IGST Master.xlsx]DBF'!$A:$N,14,FALSE),
   "Error")),
"")</f>
        <v/>
      </c>
      <c r="N29">
        <f>ROUND(L29*M29/100,2)</f>
        <v/>
      </c>
      <c r="O29">
        <f>L29-N29</f>
        <v/>
      </c>
      <c r="P29">
        <f>IF(R29="Corsetry",IF(IFERROR((O29/J29),0)&lt;1000,"CC Sales- Corsetry-Wholesale - IGST 5%","CC Sales- Corsetry-Wholesale - IGST 12%"))</f>
        <v/>
      </c>
      <c r="Q29">
        <f>IF(ORDER!O35&gt;0,
 IF(ORDER!$D$1="SGST",
 VLOOKUP(H29,'C:\C-BIA\PurchaseOrder\Week\Master Files\[SGST Master.xlsx]DBF'!$A:$R,18,FALSE),
   IF(ORDER!$D$1="IGST",
   VLOOKUP(H29,'C:\C-BIA\PurchaseOrder\Week\Master Files\[IGST Master.xlsx]DBF'!$A:$R,18,FALSE),
   "Error")),
"")</f>
        <v/>
      </c>
      <c r="R29">
        <f>IF(ORDER!O35&gt;0,
 IF(ORDER!$D$1="SGST",
 VLOOKUP(H29,'C:\C-BIA\PurchaseOrder\Week\Master Files\[SGST Master.xlsx]DBF'!$A:$S,19,FALSE),
   IF(ORDER!$D$1="IGST",
   VLOOKUP(H29,'C:\C-BIA\PurchaseOrder\Week\Master Files\[IGST Master.xlsx]DBF'!$A:$S,19,FALSE),
   "Error")),
"")</f>
        <v/>
      </c>
      <c r="S29">
        <f>IF(ORDER!O35&gt;0,
 IF(ORDER!$D$1="SGST",
 VLOOKUP(H29,'C:\C-BIA\PurchaseOrder\Week\Master Files\[SGST Master.xlsx]DBF'!$A:$T,20,FALSE),
   IF(ORDER!$D$1="IGST",
   VLOOKUP(H29,'C:\C-BIA\PurchaseOrder\Week\Master Files\[IGST Master.xlsx]DBF'!$A:$T,20,FALSE),
   "Error")),
"")</f>
        <v/>
      </c>
      <c r="T29">
        <f>IF(ORDER!O35&gt;0,
 IF(ORDER!$D$1="SGST",
 VLOOKUP(H29,'C:\C-BIA\PurchaseOrder\Week\Master Files\[SGST Master.xlsx]DBF'!$A:$U,21,FALSE),
   IF(ORDER!$D$1="IGST",
   VLOOKUP(H29,'C:\C-BIA\PurchaseOrder\Week\Master Files\[IGST Master.xlsx]DBF'!$A:$U,21,FALSE),
   "Error")),
"")</f>
        <v/>
      </c>
      <c r="U29">
        <f>IF(ORDER!O35&gt;0,
 IF(ORDER!$D$1="SGST",
 VLOOKUP(H29,'C:\C-BIA\PurchaseOrder\Week\Master Files\[SGST Master.xlsx]DBF'!$A:$V,22,FALSE),
   IF(ORDER!$D$1="IGST",
   VLOOKUP(H29,'C:\C-BIA\PurchaseOrder\Week\Master Files\[IGST Master.xlsx]DBF'!$A:$V,22,FALSE),
   "Error")),
"")</f>
        <v/>
      </c>
      <c r="V29">
        <f>IF(ORDER!O35&gt;0,
 IF(ORDER!$D$1="SGST",
 VLOOKUP(H29,'C:\C-BIA\PurchaseOrder\Week\Master Files\[SGST Master.xlsx]DBF'!$A:$W,23,FALSE),
   IF(ORDER!$D$1="IGST",
   VLOOKUP(H29,'C:\C-BIA\PurchaseOrder\Week\Master Files\[IGST Master.xlsx]DBF'!$A:$W,23,FALSE),
   "Error")),
"")</f>
        <v/>
      </c>
      <c r="W29">
        <f>IF(ORDER!O35&gt;0,
 IF(ORDER!$D$1="SGST",
 VLOOKUP(H29,'C:\C-BIA\PurchaseOrder\Week\Master Files\[SGST Master.xlsx]DBF'!$A:$X,24,FALSE),
   IF(ORDER!$D$1="IGST",
   VLOOKUP(H29,'C:\C-BIA\PurchaseOrder\Week\Master Files\[IGST Master.xlsx]DBF'!$A:$X,24,FALSE),
   "Error")),
"")</f>
        <v/>
      </c>
      <c r="X29">
        <f>IF(ORDER!O35&gt;0,
 IF(ORDER!$D$1="SGST",
 VLOOKUP(H29,'C:\C-BIA\PurchaseOrder\Week\Master Files\[SGST Master.xlsx]DBF'!$A:$Y,25,FALSE),
   IF(ORDER!$D$1="IGST",
   VLOOKUP(H29,'C:\C-BIA\PurchaseOrder\Week\Master Files\[IGST Master.xlsx]DBF'!$A:$Y,25,FALSE),
   "Error")),
"")</f>
        <v/>
      </c>
      <c r="Y29">
        <f>+O29</f>
        <v/>
      </c>
      <c r="Z29">
        <f>+J29</f>
        <v/>
      </c>
      <c r="AA29">
        <f>IF(ORDER!O35&gt;0,
 IF(ORDER!$D$1="SGST",
 VLOOKUP(H29,'C:\C-BIA\PurchaseOrder\Week\Master Files\[SGST Master.xlsx]DBF'!$A:$AB,28,FALSE),
   IF(ORDER!$D$1="IGST",
   VLOOKUP(H29,'C:\C-BIA\PurchaseOrder\Week\Master Files\[IGST Master.xlsx]DBF'!$A:$AB,28,FALSE),
   "Error")),
"")</f>
        <v/>
      </c>
      <c r="AB29">
        <f>IF(ORDER!O35&gt;0,
 IF(ORDER!$D$1="SGST",
 VLOOKUP(H29,'C:\C-BIA\PurchaseOrder\Week\Master Files\[SGST Master.xlsx]DBF'!$A:$AC,29,FALSE),
   IF(ORDER!$D$1="IGST",
   VLOOKUP(H29,'C:\C-BIA\PurchaseOrder\Week\Master Files\[IGST Master.xlsx]DBF'!$A:$AC,29,FALSE),
   "Error")),
"")</f>
        <v/>
      </c>
      <c r="AC29">
        <f>ROUND(Y29*AB29/100,2)</f>
        <v/>
      </c>
      <c r="AD29">
        <f>ROUND(SUM(Y29,0)-AC29,2)</f>
        <v/>
      </c>
      <c r="AE29" t="inlineStr"/>
      <c r="AF29" t="inlineStr"/>
      <c r="AG29" t="inlineStr"/>
      <c r="AH29" t="inlineStr"/>
      <c r="AI29" t="inlineStr"/>
      <c r="AJ29" t="inlineStr"/>
      <c r="AK29">
        <f>IF(RIGHT(P29,2)="5%","Output IGST - 5% - Tamilnadu","Output IGST - 12% - Tamilnadu")</f>
        <v/>
      </c>
      <c r="AL29">
        <f>IF(AK29="Output IGST - 12% - TamilNadu",12,5)</f>
        <v/>
      </c>
      <c r="AM29">
        <f>ROUND(SUM(AD29*AL29/100,0),2)</f>
        <v/>
      </c>
      <c r="AN29">
        <f>+AP29</f>
        <v/>
      </c>
      <c r="AO29" t="n">
        <v>0</v>
      </c>
      <c r="AP29">
        <f>+(Y29-AC29)+AM29</f>
        <v/>
      </c>
      <c r="AQ29">
        <f>IF(ORDER!O35&gt;0,
 IF(ORDER!$D$1="SGST",
 VLOOKUP(H29,'C:\C-BIA\PurchaseOrder\Week\Master Files\[SGST Master.xlsx]DBF'!$A:$AR,44,FALSE),
   IF(ORDER!$D$1="IGST",
   VLOOKUP(H29,'C:\C-BIA\PurchaseOrder\Week\Master Files\[IGST Master.xlsx]DBF'!$A:$AR,44,FALSE),
   "Error")),
"")</f>
        <v/>
      </c>
      <c r="AR29">
        <f>B29</f>
        <v/>
      </c>
      <c r="AS29">
        <f>AN29</f>
        <v/>
      </c>
      <c r="AT29">
        <f>CONCATENATE($B$2," ",$C$2," ","QTY",  " ", $Z$2)</f>
        <v/>
      </c>
      <c r="AU29">
        <f>IF(ORDER!O35&gt;0,
 IF(ORDER!$D$1="SGST",
 VLOOKUP(H29,'C:\C-BIA\PurchaseOrder\Week\Master Files\[SGST Master.xlsx]DBF'!$A:$AV,48,FALSE),
   IF(ORDER!$D$1="IGST",
   VLOOKUP(H29,'C:\C-BIA\PurchaseOrder\Week\Master Files\[IGST Master.xlsx]DBF'!$A:$AV,48,FALSE),
   "Error")),
"")</f>
        <v/>
      </c>
      <c r="AV29">
        <f>IF(ORDER!O35&gt;0,
 IF(ORDER!$D$1="SGST",
 VLOOKUP(H29,'C:\C-BIA\PurchaseOrder\Week\Master Files\[SGST Master.xlsx]DBF'!$A:$AW,49,FALSE),
   IF(ORDER!$D$1="IGST",
   VLOOKUP(H29,'C:\C-BIA\PurchaseOrder\Week\Master Files\[IGST Master.xlsx]DBF'!$A:$AW,49,FALSE),
   "Error")),
"")</f>
        <v/>
      </c>
      <c r="AW29">
        <f>IF(ORDER!O35&gt;0,
 IF(ORDER!$D$1="SGST",
 VLOOKUP(H29,'C:\C-BIA\PurchaseOrder\Week\Master Files\[SGST Master.xlsx]DBF'!$A:$AX,50,FALSE),
   IF(ORDER!$D$1="IGST",
   VLOOKUP(H29,'C:\C-BIA\PurchaseOrder\Week\Master Files\[IGST Master.xlsx]DBF'!$A:$AX,50,FALSE),
   "Error")),
"")</f>
        <v/>
      </c>
      <c r="AX29">
        <f>ORDER!B5</f>
        <v/>
      </c>
      <c r="AY29">
        <f>ORDER!L4</f>
        <v/>
      </c>
      <c r="AZ29">
        <f>IF(ORDER!O35&gt;0,
 IF(ORDER!$D$1="SGST",
 VLOOKUP(H29,'C:\C-BIA\PurchaseOrder\Week\Master Files\[SGST Master.xlsx]DBF'!$A:$BA,53,FALSE),
   IF(ORDER!$D$1="IGST",
   VLOOKUP(H29,'C:\C-BIA\PurchaseOrder\Week\Master Files\[IGST Master.xlsx]DBF'!$A:$BA,53,FALSE),
   "Error")),
"")</f>
        <v/>
      </c>
      <c r="BA29">
        <f>IF(ORDER!O35&gt;0,
 IF(ORDER!$D$1="SGST",
 VLOOKUP(H29,'C:\C-BIA\PurchaseOrder\Week\Master Files\[SGST Master.xlsx]DBF'!$A:$BB,54,FALSE),
   IF(ORDER!$D$1="IGST",
   VLOOKUP(H29,'C:\C-BIA\PurchaseOrder\Week\Master Files\[IGST Master.xlsx]DBF'!$A:$BB,54,FALSE),
   "Error")),
"")</f>
        <v/>
      </c>
      <c r="BB29">
        <f>IF(ORDER!O35&gt;0,
 IF(ORDER!$D$1="SGST",
 VLOOKUP(H29,'C:\C-BIA\PurchaseOrder\Week\Master Files\[SGST Master.xlsx]DBF'!$A:$BC,55,FALSE),
   IF(ORDER!$D$1="IGST",
   VLOOKUP(H29,'C:\C-BIA\PurchaseOrder\Week\Master Files\[IGST Master.xlsx]DBF'!$A:$BC,55,FALSE),
   "Error")),
"")</f>
        <v/>
      </c>
      <c r="BC29">
        <f>IF(ORDER!O35&gt;0,
 IF(ORDER!$D$1="SGST",
 VLOOKUP(H29,'C:\C-BIA\PurchaseOrder\Week\Master Files\[SGST Master.xlsx]DBF'!$A:$BD,56,FALSE),
   IF(ORDER!$D$1="IGST",
   VLOOKUP(H29,'C:\C-BIA\PurchaseOrder\Week\Master Files\[IGST Master.xlsx]DBF'!$A:$BD,56,FALSE),
   "Error")),
"")</f>
        <v/>
      </c>
      <c r="BD29">
        <f>IF(ORDER!O35&gt;0,
 IF(ORDER!$D$1="SGST",
 VLOOKUP(H29,'C:\C-BIA\PurchaseOrder\Week\Master Files\[SGST Master.xlsx]DBF'!$A:$BE,57,FALSE),
   IF(ORDER!$D$1="IGST",
   VLOOKUP(H29,'C:\C-BIA\PurchaseOrder\Week\Master Files\[IGST Master.xlsx]DBF'!$A:$BE,57,FALSE),
   "Error")),
"")</f>
        <v/>
      </c>
    </row>
    <row r="30">
      <c r="A30">
        <f>IF(ORDER!O36&gt;0,
 IF(ORDER!$D$1="SGST",
 VLOOKUP(H30,'C:\C-BIA\PurchaseOrder\Week\Master Files\[SGST Master.xlsx]DBF'!$A:$B,2,FALSE),
   IF(ORDER!$D$1="IGST",
   VLOOKUP(H30,'C:\C-BIA\PurchaseOrder\Week\Master Files\[IGST Master.xlsx]DBF'!$A:$B,2,FALSE),
   "Error")),
"Scan=0")</f>
        <v/>
      </c>
      <c r="B30">
        <f>IF(ORDER!O36&gt;0,
 IF(ORDER!$D$1="SGST",
 VLOOKUP(H30,'C:\C-BIA\PurchaseOrder\Week\Master Files\[SGST Master.xlsx]DBF'!$A:$C,3,FALSE),
   IF(ORDER!$D$1="IGST",
   VLOOKUP(H30,'C:\C-BIA\PurchaseOrder\Week\Master Files\[IGST Master.xlsx]DBF'!$A:$C,3,FALSE),
   "Error")),
"")</f>
        <v/>
      </c>
      <c r="C30">
        <f>ORDER!L4</f>
        <v/>
      </c>
      <c r="D30">
        <f>ORDER!A5</f>
        <v/>
      </c>
      <c r="E30" t="n">
        <v>0</v>
      </c>
      <c r="F30">
        <f>ORDER!C5</f>
        <v/>
      </c>
      <c r="G30">
        <f>IF(ORDER!O36&gt;0,
 IF(ORDER!$D$1="SGST",
 VLOOKUP(H30,'C:\C-BIA\PurchaseOrder\Week\Master Files\[SGST Master.xlsx]DBF'!$A:$H,8,FALSE),
   IF(ORDER!$D$1="IGST",
   VLOOKUP(H30,'C:\C-BIA\PurchaseOrder\Week\Master Files\[IGST Master.xlsx]DBF'!$A:$H,8,FALSE),
   "Error")),
"")</f>
        <v/>
      </c>
      <c r="H30">
        <f>ORDER!D36</f>
        <v/>
      </c>
      <c r="I30">
        <f>IF(ORDER!O36&gt;0,
 IF(ORDER!$D$1="SGST",
 VLOOKUP(H30,'C:\C-BIA\PurchaseOrder\Week\Master Files\[SGST Master.xlsx]DBF'!$A:$J,10,FALSE),
   IF(ORDER!$D$1="IGST",
   VLOOKUP(H30,'C:\C-BIA\PurchaseOrder\Week\Master Files\[IGST Master.xlsx]DBF'!$A:$J,10,FALSE),
   "Error")),
"")</f>
        <v/>
      </c>
      <c r="J30">
        <f>SUMIF(ORDER!$D$8:$D$22298,DBF!$H30,ORDER!$G$8:$G$22298)</f>
        <v/>
      </c>
      <c r="K30">
        <f>VLOOKUP($H30,ORDER!D:H,5,FALSE)</f>
        <v/>
      </c>
      <c r="L30">
        <f>ROUND(J30*K30,2)</f>
        <v/>
      </c>
      <c r="M30">
        <f>IF(ORDER!O36&gt;0,
 IF(ORDER!$D$1="SGST",
 VLOOKUP(H30,'C:\C-BIA\PurchaseOrder\Week\Master Files\[SGST Master.xlsx]DBF'!$A:$N,14,FALSE),
   IF(ORDER!$D$1="IGST",
   VLOOKUP(H30,'C:\C-BIA\PurchaseOrder\Week\Master Files\[IGST Master.xlsx]DBF'!$A:$N,14,FALSE),
   "Error")),
"")</f>
        <v/>
      </c>
      <c r="N30">
        <f>ROUND(L30*M30/100,2)</f>
        <v/>
      </c>
      <c r="O30">
        <f>L30-N30</f>
        <v/>
      </c>
      <c r="P30">
        <f>IF(R30="Corsetry",IF(IFERROR((O30/J30),0)&lt;1000,"CC Sales- Corsetry-Wholesale - IGST 5%","CC Sales- Corsetry-Wholesale - IGST 12%"))</f>
        <v/>
      </c>
      <c r="Q30">
        <f>IF(ORDER!O36&gt;0,
 IF(ORDER!$D$1="SGST",
 VLOOKUP(H30,'C:\C-BIA\PurchaseOrder\Week\Master Files\[SGST Master.xlsx]DBF'!$A:$R,18,FALSE),
   IF(ORDER!$D$1="IGST",
   VLOOKUP(H30,'C:\C-BIA\PurchaseOrder\Week\Master Files\[IGST Master.xlsx]DBF'!$A:$R,18,FALSE),
   "Error")),
"")</f>
        <v/>
      </c>
      <c r="R30">
        <f>IF(ORDER!O36&gt;0,
 IF(ORDER!$D$1="SGST",
 VLOOKUP(H30,'C:\C-BIA\PurchaseOrder\Week\Master Files\[SGST Master.xlsx]DBF'!$A:$S,19,FALSE),
   IF(ORDER!$D$1="IGST",
   VLOOKUP(H30,'C:\C-BIA\PurchaseOrder\Week\Master Files\[IGST Master.xlsx]DBF'!$A:$S,19,FALSE),
   "Error")),
"")</f>
        <v/>
      </c>
      <c r="S30">
        <f>IF(ORDER!O36&gt;0,
 IF(ORDER!$D$1="SGST",
 VLOOKUP(H30,'C:\C-BIA\PurchaseOrder\Week\Master Files\[SGST Master.xlsx]DBF'!$A:$T,20,FALSE),
   IF(ORDER!$D$1="IGST",
   VLOOKUP(H30,'C:\C-BIA\PurchaseOrder\Week\Master Files\[IGST Master.xlsx]DBF'!$A:$T,20,FALSE),
   "Error")),
"")</f>
        <v/>
      </c>
      <c r="T30">
        <f>IF(ORDER!O36&gt;0,
 IF(ORDER!$D$1="SGST",
 VLOOKUP(H30,'C:\C-BIA\PurchaseOrder\Week\Master Files\[SGST Master.xlsx]DBF'!$A:$U,21,FALSE),
   IF(ORDER!$D$1="IGST",
   VLOOKUP(H30,'C:\C-BIA\PurchaseOrder\Week\Master Files\[IGST Master.xlsx]DBF'!$A:$U,21,FALSE),
   "Error")),
"")</f>
        <v/>
      </c>
      <c r="U30">
        <f>IF(ORDER!O36&gt;0,
 IF(ORDER!$D$1="SGST",
 VLOOKUP(H30,'C:\C-BIA\PurchaseOrder\Week\Master Files\[SGST Master.xlsx]DBF'!$A:$V,22,FALSE),
   IF(ORDER!$D$1="IGST",
   VLOOKUP(H30,'C:\C-BIA\PurchaseOrder\Week\Master Files\[IGST Master.xlsx]DBF'!$A:$V,22,FALSE),
   "Error")),
"")</f>
        <v/>
      </c>
      <c r="V30">
        <f>IF(ORDER!O36&gt;0,
 IF(ORDER!$D$1="SGST",
 VLOOKUP(H30,'C:\C-BIA\PurchaseOrder\Week\Master Files\[SGST Master.xlsx]DBF'!$A:$W,23,FALSE),
   IF(ORDER!$D$1="IGST",
   VLOOKUP(H30,'C:\C-BIA\PurchaseOrder\Week\Master Files\[IGST Master.xlsx]DBF'!$A:$W,23,FALSE),
   "Error")),
"")</f>
        <v/>
      </c>
      <c r="W30">
        <f>IF(ORDER!O36&gt;0,
 IF(ORDER!$D$1="SGST",
 VLOOKUP(H30,'C:\C-BIA\PurchaseOrder\Week\Master Files\[SGST Master.xlsx]DBF'!$A:$X,24,FALSE),
   IF(ORDER!$D$1="IGST",
   VLOOKUP(H30,'C:\C-BIA\PurchaseOrder\Week\Master Files\[IGST Master.xlsx]DBF'!$A:$X,24,FALSE),
   "Error")),
"")</f>
        <v/>
      </c>
      <c r="X30">
        <f>IF(ORDER!O36&gt;0,
 IF(ORDER!$D$1="SGST",
 VLOOKUP(H30,'C:\C-BIA\PurchaseOrder\Week\Master Files\[SGST Master.xlsx]DBF'!$A:$Y,25,FALSE),
   IF(ORDER!$D$1="IGST",
   VLOOKUP(H30,'C:\C-BIA\PurchaseOrder\Week\Master Files\[IGST Master.xlsx]DBF'!$A:$Y,25,FALSE),
   "Error")),
"")</f>
        <v/>
      </c>
      <c r="Y30">
        <f>+O30</f>
        <v/>
      </c>
      <c r="Z30">
        <f>+J30</f>
        <v/>
      </c>
      <c r="AA30">
        <f>IF(ORDER!O36&gt;0,
 IF(ORDER!$D$1="SGST",
 VLOOKUP(H30,'C:\C-BIA\PurchaseOrder\Week\Master Files\[SGST Master.xlsx]DBF'!$A:$AB,28,FALSE),
   IF(ORDER!$D$1="IGST",
   VLOOKUP(H30,'C:\C-BIA\PurchaseOrder\Week\Master Files\[IGST Master.xlsx]DBF'!$A:$AB,28,FALSE),
   "Error")),
"")</f>
        <v/>
      </c>
      <c r="AB30">
        <f>IF(ORDER!O36&gt;0,
 IF(ORDER!$D$1="SGST",
 VLOOKUP(H30,'C:\C-BIA\PurchaseOrder\Week\Master Files\[SGST Master.xlsx]DBF'!$A:$AC,29,FALSE),
   IF(ORDER!$D$1="IGST",
   VLOOKUP(H30,'C:\C-BIA\PurchaseOrder\Week\Master Files\[IGST Master.xlsx]DBF'!$A:$AC,29,FALSE),
   "Error")),
"")</f>
        <v/>
      </c>
      <c r="AC30">
        <f>ROUND(Y30*AB30/100,2)</f>
        <v/>
      </c>
      <c r="AD30">
        <f>ROUND(SUM(Y30,0)-AC30,2)</f>
        <v/>
      </c>
      <c r="AE30" t="inlineStr"/>
      <c r="AF30" t="inlineStr"/>
      <c r="AG30" t="inlineStr"/>
      <c r="AH30" t="inlineStr"/>
      <c r="AI30" t="inlineStr"/>
      <c r="AJ30" t="inlineStr"/>
      <c r="AK30">
        <f>IF(RIGHT(P30,2)="5%","Output IGST - 5% - Tamilnadu","Output IGST - 12% - Tamilnadu")</f>
        <v/>
      </c>
      <c r="AL30">
        <f>IF(AK30="Output IGST - 12% - TamilNadu",12,5)</f>
        <v/>
      </c>
      <c r="AM30">
        <f>ROUND(SUM(AD30*AL30/100,0),2)</f>
        <v/>
      </c>
      <c r="AN30">
        <f>+AP30</f>
        <v/>
      </c>
      <c r="AO30" t="n">
        <v>0</v>
      </c>
      <c r="AP30">
        <f>+(Y30-AC30)+AM30</f>
        <v/>
      </c>
      <c r="AQ30">
        <f>IF(ORDER!O36&gt;0,
 IF(ORDER!$D$1="SGST",
 VLOOKUP(H30,'C:\C-BIA\PurchaseOrder\Week\Master Files\[SGST Master.xlsx]DBF'!$A:$AR,44,FALSE),
   IF(ORDER!$D$1="IGST",
   VLOOKUP(H30,'C:\C-BIA\PurchaseOrder\Week\Master Files\[IGST Master.xlsx]DBF'!$A:$AR,44,FALSE),
   "Error")),
"")</f>
        <v/>
      </c>
      <c r="AR30">
        <f>B30</f>
        <v/>
      </c>
      <c r="AS30">
        <f>AN30</f>
        <v/>
      </c>
      <c r="AT30">
        <f>CONCATENATE($B$2," ",$C$2," ","QTY",  " ", $Z$2)</f>
        <v/>
      </c>
      <c r="AU30">
        <f>IF(ORDER!O36&gt;0,
 IF(ORDER!$D$1="SGST",
 VLOOKUP(H30,'C:\C-BIA\PurchaseOrder\Week\Master Files\[SGST Master.xlsx]DBF'!$A:$AV,48,FALSE),
   IF(ORDER!$D$1="IGST",
   VLOOKUP(H30,'C:\C-BIA\PurchaseOrder\Week\Master Files\[IGST Master.xlsx]DBF'!$A:$AV,48,FALSE),
   "Error")),
"")</f>
        <v/>
      </c>
      <c r="AV30">
        <f>IF(ORDER!O36&gt;0,
 IF(ORDER!$D$1="SGST",
 VLOOKUP(H30,'C:\C-BIA\PurchaseOrder\Week\Master Files\[SGST Master.xlsx]DBF'!$A:$AW,49,FALSE),
   IF(ORDER!$D$1="IGST",
   VLOOKUP(H30,'C:\C-BIA\PurchaseOrder\Week\Master Files\[IGST Master.xlsx]DBF'!$A:$AW,49,FALSE),
   "Error")),
"")</f>
        <v/>
      </c>
      <c r="AW30">
        <f>IF(ORDER!O36&gt;0,
 IF(ORDER!$D$1="SGST",
 VLOOKUP(H30,'C:\C-BIA\PurchaseOrder\Week\Master Files\[SGST Master.xlsx]DBF'!$A:$AX,50,FALSE),
   IF(ORDER!$D$1="IGST",
   VLOOKUP(H30,'C:\C-BIA\PurchaseOrder\Week\Master Files\[IGST Master.xlsx]DBF'!$A:$AX,50,FALSE),
   "Error")),
"")</f>
        <v/>
      </c>
      <c r="AX30">
        <f>ORDER!B5</f>
        <v/>
      </c>
      <c r="AY30">
        <f>ORDER!L4</f>
        <v/>
      </c>
      <c r="AZ30">
        <f>IF(ORDER!O36&gt;0,
 IF(ORDER!$D$1="SGST",
 VLOOKUP(H30,'C:\C-BIA\PurchaseOrder\Week\Master Files\[SGST Master.xlsx]DBF'!$A:$BA,53,FALSE),
   IF(ORDER!$D$1="IGST",
   VLOOKUP(H30,'C:\C-BIA\PurchaseOrder\Week\Master Files\[IGST Master.xlsx]DBF'!$A:$BA,53,FALSE),
   "Error")),
"")</f>
        <v/>
      </c>
      <c r="BA30">
        <f>IF(ORDER!O36&gt;0,
 IF(ORDER!$D$1="SGST",
 VLOOKUP(H30,'C:\C-BIA\PurchaseOrder\Week\Master Files\[SGST Master.xlsx]DBF'!$A:$BB,54,FALSE),
   IF(ORDER!$D$1="IGST",
   VLOOKUP(H30,'C:\C-BIA\PurchaseOrder\Week\Master Files\[IGST Master.xlsx]DBF'!$A:$BB,54,FALSE),
   "Error")),
"")</f>
        <v/>
      </c>
      <c r="BB30">
        <f>IF(ORDER!O36&gt;0,
 IF(ORDER!$D$1="SGST",
 VLOOKUP(H30,'C:\C-BIA\PurchaseOrder\Week\Master Files\[SGST Master.xlsx]DBF'!$A:$BC,55,FALSE),
   IF(ORDER!$D$1="IGST",
   VLOOKUP(H30,'C:\C-BIA\PurchaseOrder\Week\Master Files\[IGST Master.xlsx]DBF'!$A:$BC,55,FALSE),
   "Error")),
"")</f>
        <v/>
      </c>
      <c r="BC30">
        <f>IF(ORDER!O36&gt;0,
 IF(ORDER!$D$1="SGST",
 VLOOKUP(H30,'C:\C-BIA\PurchaseOrder\Week\Master Files\[SGST Master.xlsx]DBF'!$A:$BD,56,FALSE),
   IF(ORDER!$D$1="IGST",
   VLOOKUP(H30,'C:\C-BIA\PurchaseOrder\Week\Master Files\[IGST Master.xlsx]DBF'!$A:$BD,56,FALSE),
   "Error")),
"")</f>
        <v/>
      </c>
      <c r="BD30">
        <f>IF(ORDER!O36&gt;0,
 IF(ORDER!$D$1="SGST",
 VLOOKUP(H30,'C:\C-BIA\PurchaseOrder\Week\Master Files\[SGST Master.xlsx]DBF'!$A:$BE,57,FALSE),
   IF(ORDER!$D$1="IGST",
   VLOOKUP(H30,'C:\C-BIA\PurchaseOrder\Week\Master Files\[IGST Master.xlsx]DBF'!$A:$BE,57,FALSE),
   "Error")),
"")</f>
        <v/>
      </c>
    </row>
    <row r="31">
      <c r="A31">
        <f>IF(ORDER!O37&gt;0,
 IF(ORDER!$D$1="SGST",
 VLOOKUP(H31,'C:\C-BIA\PurchaseOrder\Week\Master Files\[SGST Master.xlsx]DBF'!$A:$B,2,FALSE),
   IF(ORDER!$D$1="IGST",
   VLOOKUP(H31,'C:\C-BIA\PurchaseOrder\Week\Master Files\[IGST Master.xlsx]DBF'!$A:$B,2,FALSE),
   "Error")),
"Scan=0")</f>
        <v/>
      </c>
      <c r="B31">
        <f>IF(ORDER!O37&gt;0,
 IF(ORDER!$D$1="SGST",
 VLOOKUP(H31,'C:\C-BIA\PurchaseOrder\Week\Master Files\[SGST Master.xlsx]DBF'!$A:$C,3,FALSE),
   IF(ORDER!$D$1="IGST",
   VLOOKUP(H31,'C:\C-BIA\PurchaseOrder\Week\Master Files\[IGST Master.xlsx]DBF'!$A:$C,3,FALSE),
   "Error")),
"")</f>
        <v/>
      </c>
      <c r="C31">
        <f>ORDER!L4</f>
        <v/>
      </c>
      <c r="D31">
        <f>ORDER!A5</f>
        <v/>
      </c>
      <c r="E31" t="n">
        <v>0</v>
      </c>
      <c r="F31">
        <f>ORDER!C5</f>
        <v/>
      </c>
      <c r="G31">
        <f>IF(ORDER!O37&gt;0,
 IF(ORDER!$D$1="SGST",
 VLOOKUP(H31,'C:\C-BIA\PurchaseOrder\Week\Master Files\[SGST Master.xlsx]DBF'!$A:$H,8,FALSE),
   IF(ORDER!$D$1="IGST",
   VLOOKUP(H31,'C:\C-BIA\PurchaseOrder\Week\Master Files\[IGST Master.xlsx]DBF'!$A:$H,8,FALSE),
   "Error")),
"")</f>
        <v/>
      </c>
      <c r="H31">
        <f>ORDER!D37</f>
        <v/>
      </c>
      <c r="I31">
        <f>IF(ORDER!O37&gt;0,
 IF(ORDER!$D$1="SGST",
 VLOOKUP(H31,'C:\C-BIA\PurchaseOrder\Week\Master Files\[SGST Master.xlsx]DBF'!$A:$J,10,FALSE),
   IF(ORDER!$D$1="IGST",
   VLOOKUP(H31,'C:\C-BIA\PurchaseOrder\Week\Master Files\[IGST Master.xlsx]DBF'!$A:$J,10,FALSE),
   "Error")),
"")</f>
        <v/>
      </c>
      <c r="J31">
        <f>SUMIF(ORDER!$D$8:$D$22298,DBF!$H31,ORDER!$G$8:$G$22298)</f>
        <v/>
      </c>
      <c r="K31">
        <f>VLOOKUP($H31,ORDER!D:H,5,FALSE)</f>
        <v/>
      </c>
      <c r="L31">
        <f>ROUND(J31*K31,2)</f>
        <v/>
      </c>
      <c r="M31">
        <f>IF(ORDER!O37&gt;0,
 IF(ORDER!$D$1="SGST",
 VLOOKUP(H31,'C:\C-BIA\PurchaseOrder\Week\Master Files\[SGST Master.xlsx]DBF'!$A:$N,14,FALSE),
   IF(ORDER!$D$1="IGST",
   VLOOKUP(H31,'C:\C-BIA\PurchaseOrder\Week\Master Files\[IGST Master.xlsx]DBF'!$A:$N,14,FALSE),
   "Error")),
"")</f>
        <v/>
      </c>
      <c r="N31">
        <f>ROUND(L31*M31/100,2)</f>
        <v/>
      </c>
      <c r="O31">
        <f>L31-N31</f>
        <v/>
      </c>
      <c r="P31">
        <f>IF(R31="Corsetry",IF(IFERROR((O31/J31),0)&lt;1000,"CC Sales- Corsetry-Wholesale - IGST 5%","CC Sales- Corsetry-Wholesale - IGST 12%"))</f>
        <v/>
      </c>
      <c r="Q31">
        <f>IF(ORDER!O37&gt;0,
 IF(ORDER!$D$1="SGST",
 VLOOKUP(H31,'C:\C-BIA\PurchaseOrder\Week\Master Files\[SGST Master.xlsx]DBF'!$A:$R,18,FALSE),
   IF(ORDER!$D$1="IGST",
   VLOOKUP(H31,'C:\C-BIA\PurchaseOrder\Week\Master Files\[IGST Master.xlsx]DBF'!$A:$R,18,FALSE),
   "Error")),
"")</f>
        <v/>
      </c>
      <c r="R31">
        <f>IF(ORDER!O37&gt;0,
 IF(ORDER!$D$1="SGST",
 VLOOKUP(H31,'C:\C-BIA\PurchaseOrder\Week\Master Files\[SGST Master.xlsx]DBF'!$A:$S,19,FALSE),
   IF(ORDER!$D$1="IGST",
   VLOOKUP(H31,'C:\C-BIA\PurchaseOrder\Week\Master Files\[IGST Master.xlsx]DBF'!$A:$S,19,FALSE),
   "Error")),
"")</f>
        <v/>
      </c>
      <c r="S31">
        <f>IF(ORDER!O37&gt;0,
 IF(ORDER!$D$1="SGST",
 VLOOKUP(H31,'C:\C-BIA\PurchaseOrder\Week\Master Files\[SGST Master.xlsx]DBF'!$A:$T,20,FALSE),
   IF(ORDER!$D$1="IGST",
   VLOOKUP(H31,'C:\C-BIA\PurchaseOrder\Week\Master Files\[IGST Master.xlsx]DBF'!$A:$T,20,FALSE),
   "Error")),
"")</f>
        <v/>
      </c>
      <c r="T31">
        <f>IF(ORDER!O37&gt;0,
 IF(ORDER!$D$1="SGST",
 VLOOKUP(H31,'C:\C-BIA\PurchaseOrder\Week\Master Files\[SGST Master.xlsx]DBF'!$A:$U,21,FALSE),
   IF(ORDER!$D$1="IGST",
   VLOOKUP(H31,'C:\C-BIA\PurchaseOrder\Week\Master Files\[IGST Master.xlsx]DBF'!$A:$U,21,FALSE),
   "Error")),
"")</f>
        <v/>
      </c>
      <c r="U31">
        <f>IF(ORDER!O37&gt;0,
 IF(ORDER!$D$1="SGST",
 VLOOKUP(H31,'C:\C-BIA\PurchaseOrder\Week\Master Files\[SGST Master.xlsx]DBF'!$A:$V,22,FALSE),
   IF(ORDER!$D$1="IGST",
   VLOOKUP(H31,'C:\C-BIA\PurchaseOrder\Week\Master Files\[IGST Master.xlsx]DBF'!$A:$V,22,FALSE),
   "Error")),
"")</f>
        <v/>
      </c>
      <c r="V31">
        <f>IF(ORDER!O37&gt;0,
 IF(ORDER!$D$1="SGST",
 VLOOKUP(H31,'C:\C-BIA\PurchaseOrder\Week\Master Files\[SGST Master.xlsx]DBF'!$A:$W,23,FALSE),
   IF(ORDER!$D$1="IGST",
   VLOOKUP(H31,'C:\C-BIA\PurchaseOrder\Week\Master Files\[IGST Master.xlsx]DBF'!$A:$W,23,FALSE),
   "Error")),
"")</f>
        <v/>
      </c>
      <c r="W31">
        <f>IF(ORDER!O37&gt;0,
 IF(ORDER!$D$1="SGST",
 VLOOKUP(H31,'C:\C-BIA\PurchaseOrder\Week\Master Files\[SGST Master.xlsx]DBF'!$A:$X,24,FALSE),
   IF(ORDER!$D$1="IGST",
   VLOOKUP(H31,'C:\C-BIA\PurchaseOrder\Week\Master Files\[IGST Master.xlsx]DBF'!$A:$X,24,FALSE),
   "Error")),
"")</f>
        <v/>
      </c>
      <c r="X31">
        <f>IF(ORDER!O37&gt;0,
 IF(ORDER!$D$1="SGST",
 VLOOKUP(H31,'C:\C-BIA\PurchaseOrder\Week\Master Files\[SGST Master.xlsx]DBF'!$A:$Y,25,FALSE),
   IF(ORDER!$D$1="IGST",
   VLOOKUP(H31,'C:\C-BIA\PurchaseOrder\Week\Master Files\[IGST Master.xlsx]DBF'!$A:$Y,25,FALSE),
   "Error")),
"")</f>
        <v/>
      </c>
      <c r="Y31">
        <f>+O31</f>
        <v/>
      </c>
      <c r="Z31">
        <f>+J31</f>
        <v/>
      </c>
      <c r="AA31">
        <f>IF(ORDER!O37&gt;0,
 IF(ORDER!$D$1="SGST",
 VLOOKUP(H31,'C:\C-BIA\PurchaseOrder\Week\Master Files\[SGST Master.xlsx]DBF'!$A:$AB,28,FALSE),
   IF(ORDER!$D$1="IGST",
   VLOOKUP(H31,'C:\C-BIA\PurchaseOrder\Week\Master Files\[IGST Master.xlsx]DBF'!$A:$AB,28,FALSE),
   "Error")),
"")</f>
        <v/>
      </c>
      <c r="AB31">
        <f>IF(ORDER!O37&gt;0,
 IF(ORDER!$D$1="SGST",
 VLOOKUP(H31,'C:\C-BIA\PurchaseOrder\Week\Master Files\[SGST Master.xlsx]DBF'!$A:$AC,29,FALSE),
   IF(ORDER!$D$1="IGST",
   VLOOKUP(H31,'C:\C-BIA\PurchaseOrder\Week\Master Files\[IGST Master.xlsx]DBF'!$A:$AC,29,FALSE),
   "Error")),
"")</f>
        <v/>
      </c>
      <c r="AC31">
        <f>ROUND(Y31*AB31/100,2)</f>
        <v/>
      </c>
      <c r="AD31">
        <f>ROUND(SUM(Y31,0)-AC31,2)</f>
        <v/>
      </c>
      <c r="AE31" t="inlineStr"/>
      <c r="AF31" t="inlineStr"/>
      <c r="AG31" t="inlineStr"/>
      <c r="AH31" t="inlineStr"/>
      <c r="AI31" t="inlineStr"/>
      <c r="AJ31" t="inlineStr"/>
      <c r="AK31">
        <f>IF(RIGHT(P31,2)="5%","Output IGST - 5% - Tamilnadu","Output IGST - 12% - Tamilnadu")</f>
        <v/>
      </c>
      <c r="AL31">
        <f>IF(AK31="Output IGST - 12% - TamilNadu",12,5)</f>
        <v/>
      </c>
      <c r="AM31">
        <f>ROUND(SUM(AD31*AL31/100,0),2)</f>
        <v/>
      </c>
      <c r="AN31">
        <f>+AP31</f>
        <v/>
      </c>
      <c r="AO31" t="n">
        <v>0</v>
      </c>
      <c r="AP31">
        <f>+(Y31-AC31)+AM31</f>
        <v/>
      </c>
      <c r="AQ31">
        <f>IF(ORDER!O37&gt;0,
 IF(ORDER!$D$1="SGST",
 VLOOKUP(H31,'C:\C-BIA\PurchaseOrder\Week\Master Files\[SGST Master.xlsx]DBF'!$A:$AR,44,FALSE),
   IF(ORDER!$D$1="IGST",
   VLOOKUP(H31,'C:\C-BIA\PurchaseOrder\Week\Master Files\[IGST Master.xlsx]DBF'!$A:$AR,44,FALSE),
   "Error")),
"")</f>
        <v/>
      </c>
      <c r="AR31">
        <f>B31</f>
        <v/>
      </c>
      <c r="AS31">
        <f>AN31</f>
        <v/>
      </c>
      <c r="AT31">
        <f>CONCATENATE($B$2," ",$C$2," ","QTY",  " ", $Z$2)</f>
        <v/>
      </c>
      <c r="AU31">
        <f>IF(ORDER!O37&gt;0,
 IF(ORDER!$D$1="SGST",
 VLOOKUP(H31,'C:\C-BIA\PurchaseOrder\Week\Master Files\[SGST Master.xlsx]DBF'!$A:$AV,48,FALSE),
   IF(ORDER!$D$1="IGST",
   VLOOKUP(H31,'C:\C-BIA\PurchaseOrder\Week\Master Files\[IGST Master.xlsx]DBF'!$A:$AV,48,FALSE),
   "Error")),
"")</f>
        <v/>
      </c>
      <c r="AV31">
        <f>IF(ORDER!O37&gt;0,
 IF(ORDER!$D$1="SGST",
 VLOOKUP(H31,'C:\C-BIA\PurchaseOrder\Week\Master Files\[SGST Master.xlsx]DBF'!$A:$AW,49,FALSE),
   IF(ORDER!$D$1="IGST",
   VLOOKUP(H31,'C:\C-BIA\PurchaseOrder\Week\Master Files\[IGST Master.xlsx]DBF'!$A:$AW,49,FALSE),
   "Error")),
"")</f>
        <v/>
      </c>
      <c r="AW31">
        <f>IF(ORDER!O37&gt;0,
 IF(ORDER!$D$1="SGST",
 VLOOKUP(H31,'C:\C-BIA\PurchaseOrder\Week\Master Files\[SGST Master.xlsx]DBF'!$A:$AX,50,FALSE),
   IF(ORDER!$D$1="IGST",
   VLOOKUP(H31,'C:\C-BIA\PurchaseOrder\Week\Master Files\[IGST Master.xlsx]DBF'!$A:$AX,50,FALSE),
   "Error")),
"")</f>
        <v/>
      </c>
      <c r="AX31">
        <f>ORDER!B5</f>
        <v/>
      </c>
      <c r="AY31">
        <f>ORDER!L4</f>
        <v/>
      </c>
      <c r="AZ31">
        <f>IF(ORDER!O37&gt;0,
 IF(ORDER!$D$1="SGST",
 VLOOKUP(H31,'C:\C-BIA\PurchaseOrder\Week\Master Files\[SGST Master.xlsx]DBF'!$A:$BA,53,FALSE),
   IF(ORDER!$D$1="IGST",
   VLOOKUP(H31,'C:\C-BIA\PurchaseOrder\Week\Master Files\[IGST Master.xlsx]DBF'!$A:$BA,53,FALSE),
   "Error")),
"")</f>
        <v/>
      </c>
      <c r="BA31">
        <f>IF(ORDER!O37&gt;0,
 IF(ORDER!$D$1="SGST",
 VLOOKUP(H31,'C:\C-BIA\PurchaseOrder\Week\Master Files\[SGST Master.xlsx]DBF'!$A:$BB,54,FALSE),
   IF(ORDER!$D$1="IGST",
   VLOOKUP(H31,'C:\C-BIA\PurchaseOrder\Week\Master Files\[IGST Master.xlsx]DBF'!$A:$BB,54,FALSE),
   "Error")),
"")</f>
        <v/>
      </c>
      <c r="BB31">
        <f>IF(ORDER!O37&gt;0,
 IF(ORDER!$D$1="SGST",
 VLOOKUP(H31,'C:\C-BIA\PurchaseOrder\Week\Master Files\[SGST Master.xlsx]DBF'!$A:$BC,55,FALSE),
   IF(ORDER!$D$1="IGST",
   VLOOKUP(H31,'C:\C-BIA\PurchaseOrder\Week\Master Files\[IGST Master.xlsx]DBF'!$A:$BC,55,FALSE),
   "Error")),
"")</f>
        <v/>
      </c>
      <c r="BC31">
        <f>IF(ORDER!O37&gt;0,
 IF(ORDER!$D$1="SGST",
 VLOOKUP(H31,'C:\C-BIA\PurchaseOrder\Week\Master Files\[SGST Master.xlsx]DBF'!$A:$BD,56,FALSE),
   IF(ORDER!$D$1="IGST",
   VLOOKUP(H31,'C:\C-BIA\PurchaseOrder\Week\Master Files\[IGST Master.xlsx]DBF'!$A:$BD,56,FALSE),
   "Error")),
"")</f>
        <v/>
      </c>
      <c r="BD31">
        <f>IF(ORDER!O37&gt;0,
 IF(ORDER!$D$1="SGST",
 VLOOKUP(H31,'C:\C-BIA\PurchaseOrder\Week\Master Files\[SGST Master.xlsx]DBF'!$A:$BE,57,FALSE),
   IF(ORDER!$D$1="IGST",
   VLOOKUP(H31,'C:\C-BIA\PurchaseOrder\Week\Master Files\[IGST Master.xlsx]DBF'!$A:$BE,57,FALSE),
   "Error")),
"")</f>
        <v/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